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C125AA47-4BCF-4E0B-924C-120BF7AB81E0}" xr6:coauthVersionLast="47" xr6:coauthVersionMax="47" xr10:uidLastSave="{00000000-0000-0000-0000-000000000000}"/>
  <bookViews>
    <workbookView xWindow="-108" yWindow="-108" windowWidth="23256" windowHeight="12456" xr2:uid="{A1E573D1-CD04-4EC4-8ABE-D64E9B17704D}"/>
  </bookViews>
  <sheets>
    <sheet name="มิย.69" sheetId="36" r:id="rId1"/>
    <sheet name="รับชำระ มิย.69" sheetId="37" r:id="rId2"/>
    <sheet name="แนบ มิย.69" sheetId="38" r:id="rId3"/>
    <sheet name="เรียง มิย.69" sheetId="39" r:id="rId4"/>
    <sheet name="พค.69" sheetId="32" r:id="rId5"/>
    <sheet name="รับชำระ พค.69" sheetId="33" r:id="rId6"/>
    <sheet name="แนบ พค.69" sheetId="34" r:id="rId7"/>
    <sheet name="เรียง พค.69" sheetId="35" r:id="rId8"/>
    <sheet name="(ท่าส่ง) เม.ย.69" sheetId="28" r:id="rId9"/>
    <sheet name="เมย.69" sheetId="27" r:id="rId10"/>
    <sheet name="รับชำระ เมย.69" sheetId="29" r:id="rId11"/>
    <sheet name="แนบ เมย.69" sheetId="30" r:id="rId12"/>
    <sheet name="เรียง เมย.69" sheetId="31" r:id="rId13"/>
    <sheet name="มีค.69" sheetId="23" r:id="rId14"/>
    <sheet name="รับชำระ มีค.69" sheetId="24" r:id="rId15"/>
    <sheet name="แนบ มีค.69" sheetId="25" r:id="rId16"/>
    <sheet name="เรียง มีค.69" sheetId="26" r:id="rId17"/>
    <sheet name="กพ.69" sheetId="19" r:id="rId18"/>
    <sheet name="รับชำระ กพ.69" sheetId="20" r:id="rId19"/>
    <sheet name="แนบ กพ.69" sheetId="21" r:id="rId20"/>
    <sheet name="เรียง กพ.69" sheetId="22" r:id="rId21"/>
    <sheet name="เรียง มค.69 (2)" sheetId="18" r:id="rId22"/>
    <sheet name="มค.69" sheetId="14" r:id="rId23"/>
    <sheet name="รับชำระ มค.69" sheetId="15" r:id="rId24"/>
    <sheet name="แนบ มค.69" sheetId="16" r:id="rId25"/>
    <sheet name="เรียง มค.69" sheetId="17" r:id="rId26"/>
    <sheet name="ธค.68" sheetId="10" r:id="rId27"/>
    <sheet name="รับชำระ ธค.68" sheetId="11" r:id="rId28"/>
    <sheet name="แนบ ธค.68" sheetId="12" r:id="rId29"/>
    <sheet name="เรียง ธค.68" sheetId="13" r:id="rId30"/>
    <sheet name="พย.68" sheetId="6" r:id="rId31"/>
    <sheet name="รับชำระ พย.68" sheetId="7" r:id="rId32"/>
    <sheet name="แนบ พย.68" sheetId="8" r:id="rId33"/>
    <sheet name="เรียง พย.68" sheetId="9" r:id="rId34"/>
    <sheet name="ตค.68" sheetId="2" r:id="rId35"/>
    <sheet name="รับชำระ ตค.68" sheetId="3" r:id="rId36"/>
    <sheet name="แนบ ตค.68" sheetId="4" r:id="rId37"/>
    <sheet name="เรียง ตค.68" sheetId="5" r:id="rId38"/>
    <sheet name="กย.68" sheetId="1" r:id="rId39"/>
  </sheets>
  <definedNames>
    <definedName name="_xlnm.Print_Titles" localSheetId="9">เมย.69!$1:$6</definedName>
    <definedName name="_xlnm.Print_Titles" localSheetId="12">'เรียง เมย.69'!$1:$6</definedName>
    <definedName name="_xlnm.Print_Titles" localSheetId="20">'เรียง กพ.69'!$1:$6</definedName>
    <definedName name="_xlnm.Print_Titles" localSheetId="37">'เรียง ตค.68'!$1:$6</definedName>
    <definedName name="_xlnm.Print_Titles" localSheetId="29">'เรียง ธค.68'!$1:$6</definedName>
    <definedName name="_xlnm.Print_Titles" localSheetId="7">'เรียง พค.69'!$1:$6</definedName>
    <definedName name="_xlnm.Print_Titles" localSheetId="33">'เรียง พย.68'!$1:$6</definedName>
    <definedName name="_xlnm.Print_Titles" localSheetId="25">'เรียง มค.69'!$1:$6</definedName>
    <definedName name="_xlnm.Print_Titles" localSheetId="21">'เรียง มค.69 (2)'!$1:$6</definedName>
    <definedName name="_xlnm.Print_Titles" localSheetId="3">'เรียง มิย.69'!$1:$6</definedName>
    <definedName name="_xlnm.Print_Titles" localSheetId="16">'เรียง มีค.69'!$1:$6</definedName>
    <definedName name="_xlnm.Print_Titles" localSheetId="11">'แนบ เมย.69'!$1:$6</definedName>
    <definedName name="_xlnm.Print_Titles" localSheetId="19">'แนบ กพ.69'!$1:$6</definedName>
    <definedName name="_xlnm.Print_Titles" localSheetId="36">'แนบ ตค.68'!$1:$6</definedName>
    <definedName name="_xlnm.Print_Titles" localSheetId="28">'แนบ ธค.68'!$1:$6</definedName>
    <definedName name="_xlnm.Print_Titles" localSheetId="6">'แนบ พค.69'!$1:$6</definedName>
    <definedName name="_xlnm.Print_Titles" localSheetId="32">'แนบ พย.68'!$1:$6</definedName>
    <definedName name="_xlnm.Print_Titles" localSheetId="24">'แนบ มค.69'!$1:$6</definedName>
    <definedName name="_xlnm.Print_Titles" localSheetId="2">'แนบ มิย.69'!$1:$6</definedName>
    <definedName name="_xlnm.Print_Titles" localSheetId="15">'แนบ มีค.69'!$1:$6</definedName>
    <definedName name="_xlnm.Print_Titles" localSheetId="17">กพ.69!$1:$6</definedName>
    <definedName name="_xlnm.Print_Titles" localSheetId="38">กย.68!$1:$6</definedName>
    <definedName name="_xlnm.Print_Titles" localSheetId="34">ตค.68!$1:$6</definedName>
    <definedName name="_xlnm.Print_Titles" localSheetId="26">ธค.68!$1:$6</definedName>
    <definedName name="_xlnm.Print_Titles" localSheetId="4">พค.69!$1:$6</definedName>
    <definedName name="_xlnm.Print_Titles" localSheetId="30">พย.68!$1:$6</definedName>
    <definedName name="_xlnm.Print_Titles" localSheetId="22">มค.69!$1:$6</definedName>
    <definedName name="_xlnm.Print_Titles" localSheetId="0">มิย.69!$1:$6</definedName>
    <definedName name="_xlnm.Print_Titles" localSheetId="13">มีค.69!$1:$6</definedName>
    <definedName name="_xlnm.Print_Titles" localSheetId="10">'รับชำระ เมย.69'!$1:$6</definedName>
    <definedName name="_xlnm.Print_Titles" localSheetId="18">'รับชำระ กพ.69'!$1:$6</definedName>
    <definedName name="_xlnm.Print_Titles" localSheetId="35">'รับชำระ ตค.68'!$1:$6</definedName>
    <definedName name="_xlnm.Print_Titles" localSheetId="27">'รับชำระ ธค.68'!$1:$6</definedName>
    <definedName name="_xlnm.Print_Titles" localSheetId="5">'รับชำระ พค.69'!$1:$6</definedName>
    <definedName name="_xlnm.Print_Titles" localSheetId="31">'รับชำระ พย.68'!$1:$6</definedName>
    <definedName name="_xlnm.Print_Titles" localSheetId="23">'รับชำระ มค.69'!$1:$6</definedName>
    <definedName name="_xlnm.Print_Titles" localSheetId="1">'รับชำระ มิย.69'!$1:$6</definedName>
    <definedName name="_xlnm.Print_Titles" localSheetId="14">'รับชำระ มีค.69'!$1:$6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39" l="1"/>
  <c r="H60" i="39"/>
  <c r="J120" i="38"/>
  <c r="I120" i="38"/>
  <c r="J108" i="38"/>
  <c r="I108" i="38"/>
  <c r="J100" i="38"/>
  <c r="I100" i="38"/>
  <c r="I94" i="38"/>
  <c r="I75" i="38"/>
  <c r="I61" i="38"/>
  <c r="I53" i="38"/>
  <c r="I37" i="38"/>
  <c r="I32" i="38"/>
  <c r="I29" i="38"/>
  <c r="I17" i="38"/>
  <c r="I12" i="38"/>
  <c r="H384" i="37"/>
  <c r="H378" i="37"/>
  <c r="H375" i="37"/>
  <c r="H226" i="37"/>
  <c r="H115" i="37"/>
  <c r="H85" i="37"/>
  <c r="H80" i="37"/>
  <c r="H50" i="37"/>
  <c r="H40" i="37"/>
  <c r="H37" i="37"/>
  <c r="H25" i="37"/>
  <c r="H12" i="37"/>
  <c r="I32" i="36"/>
  <c r="J32" i="36"/>
  <c r="H32" i="36"/>
  <c r="J96" i="38" l="1"/>
  <c r="I380" i="37"/>
  <c r="I387" i="37" s="1"/>
  <c r="N489" i="36"/>
  <c r="M489" i="36"/>
  <c r="L489" i="36"/>
  <c r="K489" i="36"/>
  <c r="J489" i="36"/>
  <c r="I489" i="36"/>
  <c r="H489" i="36"/>
  <c r="D489" i="36"/>
  <c r="S488" i="36"/>
  <c r="Q488" i="36" s="1"/>
  <c r="R488" i="36" s="1"/>
  <c r="S487" i="36"/>
  <c r="Q487" i="36" s="1"/>
  <c r="R487" i="36" s="1"/>
  <c r="R489" i="36" s="1"/>
  <c r="S486" i="36"/>
  <c r="S489" i="36" s="1"/>
  <c r="Q486" i="36"/>
  <c r="J480" i="36"/>
  <c r="I480" i="36"/>
  <c r="H480" i="36"/>
  <c r="S477" i="36"/>
  <c r="Q477" i="36" s="1"/>
  <c r="S476" i="36"/>
  <c r="S475" i="36"/>
  <c r="Q475" i="36" s="1"/>
  <c r="R475" i="36" s="1"/>
  <c r="A475" i="36"/>
  <c r="A476" i="36" s="1"/>
  <c r="A477" i="36" s="1"/>
  <c r="S474" i="36"/>
  <c r="S471" i="36"/>
  <c r="Q471" i="36" s="1"/>
  <c r="R471" i="36" s="1"/>
  <c r="A470" i="36"/>
  <c r="A471" i="36" s="1"/>
  <c r="S469" i="36"/>
  <c r="Q469" i="36" s="1"/>
  <c r="R466" i="36"/>
  <c r="N466" i="36"/>
  <c r="M466" i="36"/>
  <c r="L466" i="36"/>
  <c r="K466" i="36"/>
  <c r="S464" i="36"/>
  <c r="S466" i="36" s="1"/>
  <c r="N461" i="36"/>
  <c r="M461" i="36"/>
  <c r="L461" i="36"/>
  <c r="K461" i="36"/>
  <c r="J461" i="36"/>
  <c r="I461" i="36"/>
  <c r="H461" i="36"/>
  <c r="S459" i="36"/>
  <c r="Q459" i="36"/>
  <c r="R459" i="36" s="1"/>
  <c r="S458" i="36"/>
  <c r="Q458" i="36" s="1"/>
  <c r="R458" i="36" s="1"/>
  <c r="S457" i="36"/>
  <c r="Q457" i="36"/>
  <c r="R457" i="36" s="1"/>
  <c r="S456" i="36"/>
  <c r="Q456" i="36" s="1"/>
  <c r="S455" i="36"/>
  <c r="M452" i="36"/>
  <c r="J452" i="36"/>
  <c r="I452" i="36"/>
  <c r="H452" i="36"/>
  <c r="S451" i="36"/>
  <c r="Q451" i="36" s="1"/>
  <c r="Q450" i="36"/>
  <c r="S450" i="36" s="1"/>
  <c r="R445" i="36"/>
  <c r="N445" i="36"/>
  <c r="M445" i="36"/>
  <c r="L445" i="36"/>
  <c r="J445" i="36"/>
  <c r="I445" i="36"/>
  <c r="H445" i="36"/>
  <c r="G445" i="36"/>
  <c r="F445" i="36"/>
  <c r="E445" i="36"/>
  <c r="D445" i="36"/>
  <c r="S444" i="36"/>
  <c r="Q444" i="36"/>
  <c r="S443" i="36"/>
  <c r="Q443" i="36"/>
  <c r="R438" i="36"/>
  <c r="M438" i="36"/>
  <c r="D438" i="36"/>
  <c r="S437" i="36"/>
  <c r="S438" i="36" s="1"/>
  <c r="Q437" i="36"/>
  <c r="Q438" i="36" s="1"/>
  <c r="M435" i="36"/>
  <c r="J435" i="36"/>
  <c r="I435" i="36"/>
  <c r="H435" i="36"/>
  <c r="D435" i="36"/>
  <c r="S433" i="36"/>
  <c r="Q433" i="36" s="1"/>
  <c r="R433" i="36" s="1"/>
  <c r="S432" i="36"/>
  <c r="Q432" i="36" s="1"/>
  <c r="R432" i="36" s="1"/>
  <c r="S431" i="36"/>
  <c r="Q431" i="36" s="1"/>
  <c r="R431" i="36" s="1"/>
  <c r="S430" i="36"/>
  <c r="Q430" i="36" s="1"/>
  <c r="R430" i="36" s="1"/>
  <c r="S429" i="36"/>
  <c r="Q429" i="36" s="1"/>
  <c r="R429" i="36" s="1"/>
  <c r="S428" i="36"/>
  <c r="Q428" i="36" s="1"/>
  <c r="R428" i="36" s="1"/>
  <c r="S427" i="36"/>
  <c r="Q427" i="36" s="1"/>
  <c r="R427" i="36" s="1"/>
  <c r="S426" i="36"/>
  <c r="Q426" i="36" s="1"/>
  <c r="R426" i="36" s="1"/>
  <c r="S425" i="36"/>
  <c r="Q425" i="36" s="1"/>
  <c r="R425" i="36" s="1"/>
  <c r="S424" i="36"/>
  <c r="Q424" i="36" s="1"/>
  <c r="R424" i="36" s="1"/>
  <c r="S423" i="36"/>
  <c r="Q423" i="36" s="1"/>
  <c r="R423" i="36" s="1"/>
  <c r="S422" i="36"/>
  <c r="Q422" i="36" s="1"/>
  <c r="R422" i="36" s="1"/>
  <c r="S421" i="36"/>
  <c r="Q421" i="36" s="1"/>
  <c r="R421" i="36" s="1"/>
  <c r="S420" i="36"/>
  <c r="Q420" i="36" s="1"/>
  <c r="R420" i="36" s="1"/>
  <c r="S419" i="36"/>
  <c r="Q419" i="36" s="1"/>
  <c r="R419" i="36" s="1"/>
  <c r="S418" i="36"/>
  <c r="Q418" i="36" s="1"/>
  <c r="R418" i="36" s="1"/>
  <c r="S417" i="36"/>
  <c r="Q417" i="36" s="1"/>
  <c r="R417" i="36" s="1"/>
  <c r="S416" i="36"/>
  <c r="Q416" i="36" s="1"/>
  <c r="R416" i="36" s="1"/>
  <c r="S415" i="36"/>
  <c r="Q415" i="36" s="1"/>
  <c r="R415" i="36" s="1"/>
  <c r="S414" i="36"/>
  <c r="Q414" i="36" s="1"/>
  <c r="R414" i="36" s="1"/>
  <c r="S413" i="36"/>
  <c r="Q413" i="36" s="1"/>
  <c r="R413" i="36" s="1"/>
  <c r="S412" i="36"/>
  <c r="Q412" i="36" s="1"/>
  <c r="R412" i="36" s="1"/>
  <c r="S411" i="36"/>
  <c r="Q411" i="36" s="1"/>
  <c r="R411" i="36" s="1"/>
  <c r="S410" i="36"/>
  <c r="Q410" i="36" s="1"/>
  <c r="R410" i="36" s="1"/>
  <c r="S409" i="36"/>
  <c r="Q409" i="36" s="1"/>
  <c r="R409" i="36" s="1"/>
  <c r="S408" i="36"/>
  <c r="Q408" i="36" s="1"/>
  <c r="R408" i="36" s="1"/>
  <c r="S407" i="36"/>
  <c r="Q407" i="36" s="1"/>
  <c r="R407" i="36" s="1"/>
  <c r="S406" i="36"/>
  <c r="Q406" i="36" s="1"/>
  <c r="R406" i="36" s="1"/>
  <c r="S405" i="36"/>
  <c r="Q405" i="36" s="1"/>
  <c r="R405" i="36" s="1"/>
  <c r="S404" i="36"/>
  <c r="Q404" i="36" s="1"/>
  <c r="R404" i="36" s="1"/>
  <c r="S403" i="36"/>
  <c r="Q403" i="36" s="1"/>
  <c r="R403" i="36" s="1"/>
  <c r="S402" i="36"/>
  <c r="Q402" i="36" s="1"/>
  <c r="R402" i="36" s="1"/>
  <c r="S400" i="36"/>
  <c r="Q400" i="36" s="1"/>
  <c r="R400" i="36" s="1"/>
  <c r="S399" i="36"/>
  <c r="Q399" i="36" s="1"/>
  <c r="R399" i="36" s="1"/>
  <c r="S398" i="36"/>
  <c r="Q398" i="36" s="1"/>
  <c r="R398" i="36" s="1"/>
  <c r="S397" i="36"/>
  <c r="Q397" i="36" s="1"/>
  <c r="R397" i="36" s="1"/>
  <c r="S396" i="36"/>
  <c r="Q396" i="36" s="1"/>
  <c r="R396" i="36" s="1"/>
  <c r="S395" i="36"/>
  <c r="Q395" i="36" s="1"/>
  <c r="R395" i="36" s="1"/>
  <c r="S394" i="36"/>
  <c r="Q394" i="36" s="1"/>
  <c r="R394" i="36" s="1"/>
  <c r="S393" i="36"/>
  <c r="Q393" i="36" s="1"/>
  <c r="R393" i="36" s="1"/>
  <c r="S392" i="36"/>
  <c r="Q392" i="36" s="1"/>
  <c r="R392" i="36" s="1"/>
  <c r="S391" i="36"/>
  <c r="Q391" i="36" s="1"/>
  <c r="R391" i="36" s="1"/>
  <c r="S390" i="36"/>
  <c r="Q390" i="36" s="1"/>
  <c r="R390" i="36" s="1"/>
  <c r="S388" i="36"/>
  <c r="Q388" i="36" s="1"/>
  <c r="S386" i="36"/>
  <c r="Q386" i="36" s="1"/>
  <c r="R386" i="36" s="1"/>
  <c r="S385" i="36"/>
  <c r="Q385" i="36" s="1"/>
  <c r="R385" i="36" s="1"/>
  <c r="S384" i="36"/>
  <c r="Q384" i="36" s="1"/>
  <c r="R384" i="36" s="1"/>
  <c r="S383" i="36"/>
  <c r="Q383" i="36" s="1"/>
  <c r="R383" i="36" s="1"/>
  <c r="S382" i="36"/>
  <c r="Q382" i="36" s="1"/>
  <c r="R382" i="36" s="1"/>
  <c r="S381" i="36"/>
  <c r="Q381" i="36" s="1"/>
  <c r="R381" i="36" s="1"/>
  <c r="S380" i="36"/>
  <c r="Q380" i="36" s="1"/>
  <c r="R380" i="36" s="1"/>
  <c r="S378" i="36"/>
  <c r="Q378" i="36" s="1"/>
  <c r="R378" i="36" s="1"/>
  <c r="S377" i="36"/>
  <c r="Q377" i="36" s="1"/>
  <c r="R377" i="36" s="1"/>
  <c r="S376" i="36"/>
  <c r="Q376" i="36" s="1"/>
  <c r="R376" i="36" s="1"/>
  <c r="S375" i="36"/>
  <c r="Q375" i="36" s="1"/>
  <c r="R375" i="36" s="1"/>
  <c r="S374" i="36"/>
  <c r="Q374" i="36" s="1"/>
  <c r="R374" i="36" s="1"/>
  <c r="S373" i="36"/>
  <c r="Q373" i="36" s="1"/>
  <c r="R373" i="36" s="1"/>
  <c r="S372" i="36"/>
  <c r="Q372" i="36" s="1"/>
  <c r="R372" i="36" s="1"/>
  <c r="S371" i="36"/>
  <c r="Q371" i="36" s="1"/>
  <c r="R371" i="36" s="1"/>
  <c r="S370" i="36"/>
  <c r="Q370" i="36" s="1"/>
  <c r="R370" i="36" s="1"/>
  <c r="S369" i="36"/>
  <c r="Q369" i="36" s="1"/>
  <c r="R369" i="36" s="1"/>
  <c r="S368" i="36"/>
  <c r="Q368" i="36" s="1"/>
  <c r="R368" i="36" s="1"/>
  <c r="S367" i="36"/>
  <c r="Q367" i="36" s="1"/>
  <c r="R367" i="36" s="1"/>
  <c r="S366" i="36"/>
  <c r="Q366" i="36" s="1"/>
  <c r="R366" i="36" s="1"/>
  <c r="S365" i="36"/>
  <c r="Q365" i="36" s="1"/>
  <c r="R365" i="36" s="1"/>
  <c r="S364" i="36"/>
  <c r="Q364" i="36" s="1"/>
  <c r="R364" i="36" s="1"/>
  <c r="S363" i="36"/>
  <c r="Q363" i="36" s="1"/>
  <c r="R363" i="36" s="1"/>
  <c r="S362" i="36"/>
  <c r="Q362" i="36" s="1"/>
  <c r="R362" i="36" s="1"/>
  <c r="S361" i="36"/>
  <c r="Q361" i="36" s="1"/>
  <c r="R361" i="36" s="1"/>
  <c r="S360" i="36"/>
  <c r="Q360" i="36" s="1"/>
  <c r="R360" i="36" s="1"/>
  <c r="S359" i="36"/>
  <c r="Q359" i="36" s="1"/>
  <c r="R359" i="36" s="1"/>
  <c r="S358" i="36"/>
  <c r="Q358" i="36" s="1"/>
  <c r="R358" i="36" s="1"/>
  <c r="S357" i="36"/>
  <c r="Q357" i="36" s="1"/>
  <c r="R357" i="36" s="1"/>
  <c r="S356" i="36"/>
  <c r="Q356" i="36" s="1"/>
  <c r="R356" i="36" s="1"/>
  <c r="S355" i="36"/>
  <c r="Q355" i="36" s="1"/>
  <c r="R355" i="36" s="1"/>
  <c r="S354" i="36"/>
  <c r="Q354" i="36" s="1"/>
  <c r="R354" i="36" s="1"/>
  <c r="S353" i="36"/>
  <c r="Q353" i="36" s="1"/>
  <c r="R353" i="36" s="1"/>
  <c r="S352" i="36"/>
  <c r="Q352" i="36" s="1"/>
  <c r="R352" i="36" s="1"/>
  <c r="S351" i="36"/>
  <c r="Q351" i="36" s="1"/>
  <c r="R351" i="36" s="1"/>
  <c r="S350" i="36"/>
  <c r="Q350" i="36" s="1"/>
  <c r="R350" i="36" s="1"/>
  <c r="S349" i="36"/>
  <c r="Q349" i="36" s="1"/>
  <c r="R349" i="36" s="1"/>
  <c r="S348" i="36"/>
  <c r="Q348" i="36" s="1"/>
  <c r="R348" i="36" s="1"/>
  <c r="S347" i="36"/>
  <c r="Q347" i="36" s="1"/>
  <c r="R347" i="36" s="1"/>
  <c r="S346" i="36"/>
  <c r="Q346" i="36" s="1"/>
  <c r="R346" i="36" s="1"/>
  <c r="S345" i="36"/>
  <c r="Q345" i="36" s="1"/>
  <c r="R345" i="36" s="1"/>
  <c r="S344" i="36"/>
  <c r="Q344" i="36" s="1"/>
  <c r="R344" i="36" s="1"/>
  <c r="S343" i="36"/>
  <c r="Q343" i="36" s="1"/>
  <c r="R343" i="36" s="1"/>
  <c r="S342" i="36"/>
  <c r="Q342" i="36" s="1"/>
  <c r="R342" i="36" s="1"/>
  <c r="S341" i="36"/>
  <c r="Q341" i="36" s="1"/>
  <c r="R341" i="36" s="1"/>
  <c r="S340" i="36"/>
  <c r="Q340" i="36" s="1"/>
  <c r="R340" i="36" s="1"/>
  <c r="S339" i="36"/>
  <c r="Q339" i="36" s="1"/>
  <c r="R339" i="36" s="1"/>
  <c r="S338" i="36"/>
  <c r="Q338" i="36" s="1"/>
  <c r="R338" i="36" s="1"/>
  <c r="S337" i="36"/>
  <c r="Q337" i="36" s="1"/>
  <c r="R337" i="36" s="1"/>
  <c r="S336" i="36"/>
  <c r="Q336" i="36" s="1"/>
  <c r="R336" i="36" s="1"/>
  <c r="S335" i="36"/>
  <c r="Q335" i="36" s="1"/>
  <c r="R335" i="36" s="1"/>
  <c r="S334" i="36"/>
  <c r="Q334" i="36" s="1"/>
  <c r="R334" i="36" s="1"/>
  <c r="S333" i="36"/>
  <c r="Q333" i="36" s="1"/>
  <c r="R333" i="36" s="1"/>
  <c r="S332" i="36"/>
  <c r="Q332" i="36" s="1"/>
  <c r="R332" i="36" s="1"/>
  <c r="S331" i="36"/>
  <c r="Q331" i="36" s="1"/>
  <c r="R331" i="36" s="1"/>
  <c r="S330" i="36"/>
  <c r="Q330" i="36" s="1"/>
  <c r="R330" i="36" s="1"/>
  <c r="S329" i="36"/>
  <c r="Q329" i="36" s="1"/>
  <c r="R329" i="36" s="1"/>
  <c r="S328" i="36"/>
  <c r="Q328" i="36" s="1"/>
  <c r="R328" i="36" s="1"/>
  <c r="S327" i="36"/>
  <c r="Q327" i="36" s="1"/>
  <c r="R327" i="36" s="1"/>
  <c r="S325" i="36"/>
  <c r="Q325" i="36" s="1"/>
  <c r="R325" i="36" s="1"/>
  <c r="S324" i="36"/>
  <c r="Q324" i="36" s="1"/>
  <c r="R324" i="36" s="1"/>
  <c r="S323" i="36"/>
  <c r="Q323" i="36" s="1"/>
  <c r="R323" i="36" s="1"/>
  <c r="S322" i="36"/>
  <c r="Q322" i="36" s="1"/>
  <c r="R322" i="36" s="1"/>
  <c r="S321" i="36"/>
  <c r="Q321" i="36" s="1"/>
  <c r="R321" i="36" s="1"/>
  <c r="S320" i="36"/>
  <c r="Q320" i="36" s="1"/>
  <c r="R320" i="36" s="1"/>
  <c r="S319" i="36"/>
  <c r="Q319" i="36" s="1"/>
  <c r="R319" i="36" s="1"/>
  <c r="S318" i="36"/>
  <c r="Q318" i="36" s="1"/>
  <c r="R318" i="36" s="1"/>
  <c r="S317" i="36"/>
  <c r="Q317" i="36" s="1"/>
  <c r="R317" i="36" s="1"/>
  <c r="S316" i="36"/>
  <c r="Q316" i="36" s="1"/>
  <c r="R316" i="36" s="1"/>
  <c r="S315" i="36"/>
  <c r="Q315" i="36" s="1"/>
  <c r="R315" i="36" s="1"/>
  <c r="S314" i="36"/>
  <c r="Q314" i="36" s="1"/>
  <c r="R314" i="36" s="1"/>
  <c r="S313" i="36"/>
  <c r="Q313" i="36" s="1"/>
  <c r="R313" i="36" s="1"/>
  <c r="S312" i="36"/>
  <c r="Q312" i="36" s="1"/>
  <c r="R312" i="36" s="1"/>
  <c r="S311" i="36"/>
  <c r="Q311" i="36" s="1"/>
  <c r="R311" i="36" s="1"/>
  <c r="S310" i="36"/>
  <c r="Q310" i="36" s="1"/>
  <c r="R310" i="36" s="1"/>
  <c r="S309" i="36"/>
  <c r="Q309" i="36" s="1"/>
  <c r="R309" i="36" s="1"/>
  <c r="S308" i="36"/>
  <c r="Q308" i="36" s="1"/>
  <c r="R308" i="36" s="1"/>
  <c r="S307" i="36"/>
  <c r="Q307" i="36" s="1"/>
  <c r="R307" i="36" s="1"/>
  <c r="S306" i="36"/>
  <c r="Q306" i="36" s="1"/>
  <c r="R306" i="36" s="1"/>
  <c r="S305" i="36"/>
  <c r="Q305" i="36" s="1"/>
  <c r="R305" i="36" s="1"/>
  <c r="S304" i="36"/>
  <c r="Q304" i="36" s="1"/>
  <c r="R304" i="36" s="1"/>
  <c r="S303" i="36"/>
  <c r="Q303" i="36" s="1"/>
  <c r="R303" i="36" s="1"/>
  <c r="S302" i="36"/>
  <c r="Q302" i="36" s="1"/>
  <c r="R302" i="36" s="1"/>
  <c r="S301" i="36"/>
  <c r="Q301" i="36" s="1"/>
  <c r="R301" i="36" s="1"/>
  <c r="S300" i="36"/>
  <c r="Q300" i="36" s="1"/>
  <c r="R300" i="36" s="1"/>
  <c r="S299" i="36"/>
  <c r="Q299" i="36" s="1"/>
  <c r="R299" i="36" s="1"/>
  <c r="S298" i="36"/>
  <c r="Q298" i="36" s="1"/>
  <c r="R298" i="36" s="1"/>
  <c r="S297" i="36"/>
  <c r="Q297" i="36" s="1"/>
  <c r="R297" i="36" s="1"/>
  <c r="S296" i="36"/>
  <c r="Q296" i="36" s="1"/>
  <c r="R296" i="36" s="1"/>
  <c r="S295" i="36"/>
  <c r="Q295" i="36" s="1"/>
  <c r="R295" i="36" s="1"/>
  <c r="S294" i="36"/>
  <c r="Q294" i="36" s="1"/>
  <c r="R294" i="36" s="1"/>
  <c r="S293" i="36"/>
  <c r="Q293" i="36" s="1"/>
  <c r="R293" i="36" s="1"/>
  <c r="S292" i="36"/>
  <c r="Q292" i="36" s="1"/>
  <c r="R292" i="36" s="1"/>
  <c r="S291" i="36"/>
  <c r="Q291" i="36" s="1"/>
  <c r="R291" i="36" s="1"/>
  <c r="S290" i="36"/>
  <c r="Q290" i="36" s="1"/>
  <c r="R290" i="36" s="1"/>
  <c r="S289" i="36"/>
  <c r="Q289" i="36" s="1"/>
  <c r="R289" i="36" s="1"/>
  <c r="S288" i="36"/>
  <c r="Q288" i="36" s="1"/>
  <c r="R288" i="36" s="1"/>
  <c r="S287" i="36"/>
  <c r="Q287" i="36" s="1"/>
  <c r="R287" i="36" s="1"/>
  <c r="S286" i="36"/>
  <c r="Q286" i="36" s="1"/>
  <c r="R286" i="36" s="1"/>
  <c r="S285" i="36"/>
  <c r="Q285" i="36" s="1"/>
  <c r="R285" i="36" s="1"/>
  <c r="S284" i="36"/>
  <c r="Q284" i="36" s="1"/>
  <c r="R284" i="36" s="1"/>
  <c r="Q283" i="36"/>
  <c r="R283" i="36" s="1"/>
  <c r="S282" i="36"/>
  <c r="Q282" i="36" s="1"/>
  <c r="R282" i="36" s="1"/>
  <c r="S281" i="36"/>
  <c r="Q281" i="36" s="1"/>
  <c r="R281" i="36" s="1"/>
  <c r="S280" i="36"/>
  <c r="Q280" i="36" s="1"/>
  <c r="R280" i="36" s="1"/>
  <c r="S279" i="36"/>
  <c r="Q279" i="36" s="1"/>
  <c r="R279" i="36" s="1"/>
  <c r="S278" i="36"/>
  <c r="Q278" i="36" s="1"/>
  <c r="R278" i="36" s="1"/>
  <c r="S277" i="36"/>
  <c r="Q277" i="36" s="1"/>
  <c r="R277" i="36" s="1"/>
  <c r="S276" i="36"/>
  <c r="Q276" i="36" s="1"/>
  <c r="R276" i="36" s="1"/>
  <c r="S275" i="36"/>
  <c r="Q275" i="36" s="1"/>
  <c r="R275" i="36" s="1"/>
  <c r="S274" i="36"/>
  <c r="Q274" i="36" s="1"/>
  <c r="R274" i="36" s="1"/>
  <c r="S273" i="36"/>
  <c r="Q273" i="36" s="1"/>
  <c r="R273" i="36" s="1"/>
  <c r="S272" i="36"/>
  <c r="Q272" i="36" s="1"/>
  <c r="R272" i="36" s="1"/>
  <c r="S271" i="36"/>
  <c r="Q271" i="36" s="1"/>
  <c r="R271" i="36" s="1"/>
  <c r="S270" i="36"/>
  <c r="Q270" i="36" s="1"/>
  <c r="R270" i="36" s="1"/>
  <c r="S269" i="36"/>
  <c r="Q269" i="36" s="1"/>
  <c r="R269" i="36" s="1"/>
  <c r="M267" i="36"/>
  <c r="J267" i="36"/>
  <c r="I267" i="36"/>
  <c r="H267" i="36"/>
  <c r="D267" i="36"/>
  <c r="S265" i="36"/>
  <c r="Q265" i="36" s="1"/>
  <c r="R265" i="36" s="1"/>
  <c r="S264" i="36"/>
  <c r="Q264" i="36" s="1"/>
  <c r="R264" i="36" s="1"/>
  <c r="S263" i="36"/>
  <c r="Q263" i="36" s="1"/>
  <c r="R263" i="36" s="1"/>
  <c r="S262" i="36"/>
  <c r="Q262" i="36" s="1"/>
  <c r="R262" i="36" s="1"/>
  <c r="S261" i="36"/>
  <c r="Q261" i="36" s="1"/>
  <c r="R261" i="36" s="1"/>
  <c r="S260" i="36"/>
  <c r="Q260" i="36" s="1"/>
  <c r="R260" i="36" s="1"/>
  <c r="S259" i="36"/>
  <c r="Q259" i="36" s="1"/>
  <c r="R259" i="36" s="1"/>
  <c r="S258" i="36"/>
  <c r="Q258" i="36" s="1"/>
  <c r="R258" i="36" s="1"/>
  <c r="S257" i="36"/>
  <c r="Q257" i="36" s="1"/>
  <c r="R257" i="36" s="1"/>
  <c r="S256" i="36"/>
  <c r="Q256" i="36" s="1"/>
  <c r="R256" i="36" s="1"/>
  <c r="S255" i="36"/>
  <c r="Q255" i="36" s="1"/>
  <c r="R255" i="36" s="1"/>
  <c r="S254" i="36"/>
  <c r="Q254" i="36" s="1"/>
  <c r="R254" i="36" s="1"/>
  <c r="S253" i="36"/>
  <c r="Q253" i="36" s="1"/>
  <c r="R253" i="36" s="1"/>
  <c r="S252" i="36"/>
  <c r="Q252" i="36" s="1"/>
  <c r="R252" i="36" s="1"/>
  <c r="S251" i="36"/>
  <c r="Q251" i="36" s="1"/>
  <c r="R251" i="36" s="1"/>
  <c r="S250" i="36"/>
  <c r="Q250" i="36" s="1"/>
  <c r="R250" i="36" s="1"/>
  <c r="S249" i="36"/>
  <c r="Q249" i="36" s="1"/>
  <c r="R249" i="36" s="1"/>
  <c r="S248" i="36"/>
  <c r="Q248" i="36" s="1"/>
  <c r="R248" i="36" s="1"/>
  <c r="S247" i="36"/>
  <c r="Q247" i="36" s="1"/>
  <c r="R247" i="36" s="1"/>
  <c r="S246" i="36"/>
  <c r="Q246" i="36" s="1"/>
  <c r="R246" i="36" s="1"/>
  <c r="S245" i="36"/>
  <c r="Q245" i="36" s="1"/>
  <c r="R245" i="36" s="1"/>
  <c r="S244" i="36"/>
  <c r="Q244" i="36" s="1"/>
  <c r="R244" i="36" s="1"/>
  <c r="S243" i="36"/>
  <c r="Q243" i="36" s="1"/>
  <c r="R243" i="36" s="1"/>
  <c r="S242" i="36"/>
  <c r="Q242" i="36" s="1"/>
  <c r="R242" i="36" s="1"/>
  <c r="S241" i="36"/>
  <c r="Q241" i="36"/>
  <c r="R241" i="36" s="1"/>
  <c r="S240" i="36"/>
  <c r="Q240" i="36" s="1"/>
  <c r="R240" i="36" s="1"/>
  <c r="S239" i="36"/>
  <c r="Q239" i="36" s="1"/>
  <c r="R239" i="36" s="1"/>
  <c r="S238" i="36"/>
  <c r="Q238" i="36" s="1"/>
  <c r="R238" i="36" s="1"/>
  <c r="S237" i="36"/>
  <c r="Q237" i="36" s="1"/>
  <c r="R237" i="36" s="1"/>
  <c r="S236" i="36"/>
  <c r="Q236" i="36" s="1"/>
  <c r="R236" i="36" s="1"/>
  <c r="Q235" i="36"/>
  <c r="R235" i="36" s="1"/>
  <c r="S234" i="36"/>
  <c r="Q234" i="36" s="1"/>
  <c r="R234" i="36" s="1"/>
  <c r="S233" i="36"/>
  <c r="Q233" i="36" s="1"/>
  <c r="R233" i="36" s="1"/>
  <c r="S232" i="36"/>
  <c r="Q232" i="36" s="1"/>
  <c r="R232" i="36" s="1"/>
  <c r="S231" i="36"/>
  <c r="Q231" i="36" s="1"/>
  <c r="R231" i="36" s="1"/>
  <c r="S230" i="36"/>
  <c r="Q230" i="36" s="1"/>
  <c r="R230" i="36" s="1"/>
  <c r="S229" i="36"/>
  <c r="Q229" i="36" s="1"/>
  <c r="R229" i="36" s="1"/>
  <c r="S227" i="36"/>
  <c r="Q227" i="36" s="1"/>
  <c r="R227" i="36" s="1"/>
  <c r="S226" i="36"/>
  <c r="Q226" i="36" s="1"/>
  <c r="R226" i="36" s="1"/>
  <c r="S225" i="36"/>
  <c r="Q225" i="36" s="1"/>
  <c r="R225" i="36" s="1"/>
  <c r="S224" i="36"/>
  <c r="Q224" i="36" s="1"/>
  <c r="R224" i="36" s="1"/>
  <c r="S223" i="36"/>
  <c r="Q223" i="36" s="1"/>
  <c r="R223" i="36" s="1"/>
  <c r="S222" i="36"/>
  <c r="Q222" i="36" s="1"/>
  <c r="R222" i="36" s="1"/>
  <c r="S221" i="36"/>
  <c r="Q221" i="36" s="1"/>
  <c r="R221" i="36" s="1"/>
  <c r="S220" i="36"/>
  <c r="Q220" i="36" s="1"/>
  <c r="R220" i="36" s="1"/>
  <c r="S219" i="36"/>
  <c r="Q219" i="36" s="1"/>
  <c r="R219" i="36" s="1"/>
  <c r="S218" i="36"/>
  <c r="Q218" i="36" s="1"/>
  <c r="R218" i="36" s="1"/>
  <c r="S217" i="36"/>
  <c r="Q217" i="36" s="1"/>
  <c r="R217" i="36" s="1"/>
  <c r="S216" i="36"/>
  <c r="Q216" i="36" s="1"/>
  <c r="R216" i="36" s="1"/>
  <c r="S215" i="36"/>
  <c r="Q215" i="36" s="1"/>
  <c r="R215" i="36" s="1"/>
  <c r="S213" i="36"/>
  <c r="Q213" i="36" s="1"/>
  <c r="R213" i="36" s="1"/>
  <c r="S212" i="36"/>
  <c r="Q212" i="36" s="1"/>
  <c r="R212" i="36" s="1"/>
  <c r="S211" i="36"/>
  <c r="Q211" i="36" s="1"/>
  <c r="R211" i="36" s="1"/>
  <c r="S210" i="36"/>
  <c r="Q210" i="36" s="1"/>
  <c r="R210" i="36" s="1"/>
  <c r="S209" i="36"/>
  <c r="Q209" i="36" s="1"/>
  <c r="R209" i="36" s="1"/>
  <c r="S208" i="36"/>
  <c r="Q208" i="36" s="1"/>
  <c r="R208" i="36" s="1"/>
  <c r="S207" i="36"/>
  <c r="Q207" i="36" s="1"/>
  <c r="R207" i="36" s="1"/>
  <c r="S206" i="36"/>
  <c r="Q206" i="36" s="1"/>
  <c r="R206" i="36" s="1"/>
  <c r="S205" i="36"/>
  <c r="Q205" i="36" s="1"/>
  <c r="R205" i="36" s="1"/>
  <c r="S204" i="36"/>
  <c r="Q204" i="36" s="1"/>
  <c r="R204" i="36" s="1"/>
  <c r="S203" i="36"/>
  <c r="Q203" i="36" s="1"/>
  <c r="R203" i="36" s="1"/>
  <c r="S201" i="36"/>
  <c r="Q201" i="36" s="1"/>
  <c r="R201" i="36" s="1"/>
  <c r="S200" i="36"/>
  <c r="Q200" i="36" s="1"/>
  <c r="R200" i="36" s="1"/>
  <c r="S199" i="36"/>
  <c r="Q199" i="36" s="1"/>
  <c r="R199" i="36" s="1"/>
  <c r="S198" i="36"/>
  <c r="Q198" i="36" s="1"/>
  <c r="R198" i="36" s="1"/>
  <c r="S197" i="36"/>
  <c r="Q197" i="36" s="1"/>
  <c r="R197" i="36" s="1"/>
  <c r="S196" i="36"/>
  <c r="Q196" i="36" s="1"/>
  <c r="R196" i="36" s="1"/>
  <c r="S195" i="36"/>
  <c r="Q195" i="36" s="1"/>
  <c r="R195" i="36" s="1"/>
  <c r="S194" i="36"/>
  <c r="Q194" i="36" s="1"/>
  <c r="R194" i="36" s="1"/>
  <c r="S193" i="36"/>
  <c r="Q193" i="36" s="1"/>
  <c r="R193" i="36" s="1"/>
  <c r="S192" i="36"/>
  <c r="Q192" i="36" s="1"/>
  <c r="R192" i="36" s="1"/>
  <c r="S191" i="36"/>
  <c r="Q191" i="36" s="1"/>
  <c r="R191" i="36" s="1"/>
  <c r="S190" i="36"/>
  <c r="Q190" i="36" s="1"/>
  <c r="R190" i="36" s="1"/>
  <c r="S189" i="36"/>
  <c r="Q189" i="36" s="1"/>
  <c r="R189" i="36" s="1"/>
  <c r="S188" i="36"/>
  <c r="Q188" i="36" s="1"/>
  <c r="R188" i="36" s="1"/>
  <c r="S187" i="36"/>
  <c r="Q187" i="36" s="1"/>
  <c r="R187" i="36" s="1"/>
  <c r="S186" i="36"/>
  <c r="Q186" i="36"/>
  <c r="R186" i="36" s="1"/>
  <c r="S185" i="36"/>
  <c r="Q185" i="36" s="1"/>
  <c r="R185" i="36" s="1"/>
  <c r="S184" i="36"/>
  <c r="Q184" i="36" s="1"/>
  <c r="R184" i="36" s="1"/>
  <c r="S183" i="36"/>
  <c r="Q183" i="36" s="1"/>
  <c r="R183" i="36" s="1"/>
  <c r="S182" i="36"/>
  <c r="Q182" i="36" s="1"/>
  <c r="R182" i="36" s="1"/>
  <c r="S181" i="36"/>
  <c r="Q181" i="36" s="1"/>
  <c r="R181" i="36" s="1"/>
  <c r="S180" i="36"/>
  <c r="Q180" i="36" s="1"/>
  <c r="R180" i="36" s="1"/>
  <c r="S179" i="36"/>
  <c r="Q179" i="36" s="1"/>
  <c r="R179" i="36" s="1"/>
  <c r="S178" i="36"/>
  <c r="Q178" i="36" s="1"/>
  <c r="R178" i="36" s="1"/>
  <c r="S177" i="36"/>
  <c r="Q177" i="36" s="1"/>
  <c r="R177" i="36" s="1"/>
  <c r="S176" i="36"/>
  <c r="Q176" i="36" s="1"/>
  <c r="R176" i="36" s="1"/>
  <c r="S175" i="36"/>
  <c r="Q175" i="36" s="1"/>
  <c r="R175" i="36" s="1"/>
  <c r="S174" i="36"/>
  <c r="Q174" i="36" s="1"/>
  <c r="R174" i="36" s="1"/>
  <c r="S173" i="36"/>
  <c r="Q173" i="36" s="1"/>
  <c r="R173" i="36" s="1"/>
  <c r="S172" i="36"/>
  <c r="Q172" i="36" s="1"/>
  <c r="R172" i="36" s="1"/>
  <c r="S171" i="36"/>
  <c r="Q171" i="36" s="1"/>
  <c r="R171" i="36" s="1"/>
  <c r="S170" i="36"/>
  <c r="Q170" i="36" s="1"/>
  <c r="R170" i="36" s="1"/>
  <c r="S169" i="36"/>
  <c r="Q169" i="36" s="1"/>
  <c r="R169" i="36" s="1"/>
  <c r="S168" i="36"/>
  <c r="Q168" i="36" s="1"/>
  <c r="R168" i="36" s="1"/>
  <c r="S167" i="36"/>
  <c r="Q167" i="36" s="1"/>
  <c r="R167" i="36" s="1"/>
  <c r="S166" i="36"/>
  <c r="Q166" i="36" s="1"/>
  <c r="R166" i="36" s="1"/>
  <c r="S165" i="36"/>
  <c r="Q165" i="36" s="1"/>
  <c r="R165" i="36" s="1"/>
  <c r="S164" i="36"/>
  <c r="Q164" i="36" s="1"/>
  <c r="R164" i="36" s="1"/>
  <c r="S163" i="36"/>
  <c r="Q163" i="36" s="1"/>
  <c r="R163" i="36" s="1"/>
  <c r="S162" i="36"/>
  <c r="Q162" i="36" s="1"/>
  <c r="R162" i="36" s="1"/>
  <c r="S161" i="36"/>
  <c r="Q161" i="36" s="1"/>
  <c r="R161" i="36" s="1"/>
  <c r="S160" i="36"/>
  <c r="Q160" i="36" s="1"/>
  <c r="R160" i="36" s="1"/>
  <c r="S159" i="36"/>
  <c r="Q159" i="36" s="1"/>
  <c r="R159" i="36" s="1"/>
  <c r="S158" i="36"/>
  <c r="Q158" i="36" s="1"/>
  <c r="R158" i="36" s="1"/>
  <c r="S157" i="36"/>
  <c r="Q157" i="36"/>
  <c r="R157" i="36" s="1"/>
  <c r="S156" i="36"/>
  <c r="Q156" i="36" s="1"/>
  <c r="R156" i="36" s="1"/>
  <c r="S155" i="36"/>
  <c r="Q155" i="36" s="1"/>
  <c r="R155" i="36" s="1"/>
  <c r="S154" i="36"/>
  <c r="Q154" i="36" s="1"/>
  <c r="R154" i="36" s="1"/>
  <c r="S153" i="36"/>
  <c r="Q153" i="36" s="1"/>
  <c r="R153" i="36" s="1"/>
  <c r="S152" i="36"/>
  <c r="Q152" i="36" s="1"/>
  <c r="R152" i="36" s="1"/>
  <c r="S151" i="36"/>
  <c r="Q151" i="36" s="1"/>
  <c r="R151" i="36" s="1"/>
  <c r="S150" i="36"/>
  <c r="Q150" i="36" s="1"/>
  <c r="R150" i="36" s="1"/>
  <c r="S149" i="36"/>
  <c r="Q149" i="36" s="1"/>
  <c r="R149" i="36" s="1"/>
  <c r="S148" i="36"/>
  <c r="Q148" i="36" s="1"/>
  <c r="R148" i="36" s="1"/>
  <c r="S147" i="36"/>
  <c r="Q147" i="36" s="1"/>
  <c r="R147" i="36" s="1"/>
  <c r="S146" i="36"/>
  <c r="Q146" i="36" s="1"/>
  <c r="R146" i="36" s="1"/>
  <c r="S145" i="36"/>
  <c r="Q145" i="36" s="1"/>
  <c r="R145" i="36" s="1"/>
  <c r="S144" i="36"/>
  <c r="Q144" i="36" s="1"/>
  <c r="R144" i="36" s="1"/>
  <c r="S143" i="36"/>
  <c r="Q143" i="36" s="1"/>
  <c r="R143" i="36" s="1"/>
  <c r="S142" i="36"/>
  <c r="Q142" i="36" s="1"/>
  <c r="R142" i="36" s="1"/>
  <c r="M140" i="36"/>
  <c r="J140" i="36"/>
  <c r="I140" i="36"/>
  <c r="H140" i="36"/>
  <c r="D140" i="36"/>
  <c r="S139" i="36"/>
  <c r="Q139" i="36" s="1"/>
  <c r="R139" i="36" s="1"/>
  <c r="S138" i="36"/>
  <c r="Q138" i="36" s="1"/>
  <c r="R138" i="36" s="1"/>
  <c r="S137" i="36"/>
  <c r="Q137" i="36" s="1"/>
  <c r="R137" i="36" s="1"/>
  <c r="S136" i="36"/>
  <c r="Q136" i="36" s="1"/>
  <c r="R136" i="36" s="1"/>
  <c r="S135" i="36"/>
  <c r="Q135" i="36" s="1"/>
  <c r="R135" i="36" s="1"/>
  <c r="S134" i="36"/>
  <c r="Q134" i="36"/>
  <c r="R134" i="36" s="1"/>
  <c r="S133" i="36"/>
  <c r="Q133" i="36" s="1"/>
  <c r="R133" i="36" s="1"/>
  <c r="S132" i="36"/>
  <c r="Q132" i="36" s="1"/>
  <c r="R132" i="36" s="1"/>
  <c r="S131" i="36"/>
  <c r="Q131" i="36" s="1"/>
  <c r="R131" i="36" s="1"/>
  <c r="S130" i="36"/>
  <c r="Q130" i="36" s="1"/>
  <c r="R130" i="36" s="1"/>
  <c r="S129" i="36"/>
  <c r="Q129" i="36" s="1"/>
  <c r="R129" i="36" s="1"/>
  <c r="S128" i="36"/>
  <c r="Q128" i="36" s="1"/>
  <c r="R128" i="36" s="1"/>
  <c r="S127" i="36"/>
  <c r="Q127" i="36" s="1"/>
  <c r="R127" i="36" s="1"/>
  <c r="S126" i="36"/>
  <c r="Q126" i="36" s="1"/>
  <c r="R126" i="36" s="1"/>
  <c r="S125" i="36"/>
  <c r="Q125" i="36" s="1"/>
  <c r="R125" i="36" s="1"/>
  <c r="S124" i="36"/>
  <c r="Q124" i="36" s="1"/>
  <c r="R124" i="36" s="1"/>
  <c r="S123" i="36"/>
  <c r="Q123" i="36" s="1"/>
  <c r="R123" i="36" s="1"/>
  <c r="S122" i="36"/>
  <c r="Q122" i="36" s="1"/>
  <c r="R122" i="36" s="1"/>
  <c r="S121" i="36"/>
  <c r="Q121" i="36" s="1"/>
  <c r="R121" i="36" s="1"/>
  <c r="S120" i="36"/>
  <c r="Q120" i="36" s="1"/>
  <c r="R120" i="36" s="1"/>
  <c r="S119" i="36"/>
  <c r="Q119" i="36" s="1"/>
  <c r="R119" i="36" s="1"/>
  <c r="S118" i="36"/>
  <c r="Q118" i="36" s="1"/>
  <c r="R118" i="36" s="1"/>
  <c r="S117" i="36"/>
  <c r="Q117" i="36" s="1"/>
  <c r="R117" i="36" s="1"/>
  <c r="S116" i="36"/>
  <c r="Q116" i="36" s="1"/>
  <c r="R116" i="36" s="1"/>
  <c r="S115" i="36"/>
  <c r="Q115" i="36" s="1"/>
  <c r="R115" i="36" s="1"/>
  <c r="S114" i="36"/>
  <c r="Q114" i="36" s="1"/>
  <c r="R114" i="36" s="1"/>
  <c r="S113" i="36"/>
  <c r="Q113" i="36" s="1"/>
  <c r="S112" i="36"/>
  <c r="Q112" i="36" s="1"/>
  <c r="R112" i="36" s="1"/>
  <c r="S111" i="36"/>
  <c r="Q111" i="36"/>
  <c r="R111" i="36" s="1"/>
  <c r="S109" i="36"/>
  <c r="R109" i="36"/>
  <c r="Q109" i="36"/>
  <c r="M109" i="36"/>
  <c r="D109" i="36"/>
  <c r="R104" i="36"/>
  <c r="M104" i="36"/>
  <c r="J104" i="36"/>
  <c r="I104" i="36"/>
  <c r="H104" i="36"/>
  <c r="D104" i="36"/>
  <c r="S103" i="36"/>
  <c r="Q103" i="36" s="1"/>
  <c r="S102" i="36"/>
  <c r="Q102" i="36" s="1"/>
  <c r="S101" i="36"/>
  <c r="Q101" i="36" s="1"/>
  <c r="S100" i="36"/>
  <c r="Q100" i="36" s="1"/>
  <c r="S99" i="36"/>
  <c r="Q99" i="36" s="1"/>
  <c r="S98" i="36"/>
  <c r="Q98" i="36" s="1"/>
  <c r="S97" i="36"/>
  <c r="Q97" i="36" s="1"/>
  <c r="S96" i="36"/>
  <c r="Q96" i="36" s="1"/>
  <c r="S95" i="36"/>
  <c r="Q95" i="36" s="1"/>
  <c r="S94" i="36"/>
  <c r="Q94" i="36" s="1"/>
  <c r="S93" i="36"/>
  <c r="Q93" i="36" s="1"/>
  <c r="S92" i="36"/>
  <c r="Q92" i="36" s="1"/>
  <c r="S91" i="36"/>
  <c r="Q91" i="36" s="1"/>
  <c r="S90" i="36"/>
  <c r="Q90" i="36" s="1"/>
  <c r="S89" i="36"/>
  <c r="Q89" i="36" s="1"/>
  <c r="S88" i="36"/>
  <c r="Q88" i="36" s="1"/>
  <c r="S87" i="36"/>
  <c r="Q87" i="36" s="1"/>
  <c r="S86" i="36"/>
  <c r="Q86" i="36" s="1"/>
  <c r="S85" i="36"/>
  <c r="Q85" i="36" s="1"/>
  <c r="S84" i="36"/>
  <c r="Q84" i="36" s="1"/>
  <c r="S83" i="36"/>
  <c r="Q83" i="36" s="1"/>
  <c r="S82" i="36"/>
  <c r="Q82" i="36" s="1"/>
  <c r="S81" i="36"/>
  <c r="Q81" i="36" s="1"/>
  <c r="S80" i="36"/>
  <c r="Q80" i="36" s="1"/>
  <c r="S79" i="36"/>
  <c r="Q79" i="36"/>
  <c r="S78" i="36"/>
  <c r="Q78" i="36" s="1"/>
  <c r="S77" i="36"/>
  <c r="Q77" i="36" s="1"/>
  <c r="S76" i="36"/>
  <c r="Q76" i="36" s="1"/>
  <c r="S75" i="36"/>
  <c r="Q75" i="36" s="1"/>
  <c r="M64" i="36"/>
  <c r="J64" i="36"/>
  <c r="I64" i="36"/>
  <c r="H64" i="36"/>
  <c r="D64" i="36"/>
  <c r="S63" i="36"/>
  <c r="Q63" i="36" s="1"/>
  <c r="R63" i="36" s="1"/>
  <c r="S62" i="36"/>
  <c r="Q62" i="36" s="1"/>
  <c r="R62" i="36" s="1"/>
  <c r="S61" i="36"/>
  <c r="Q61" i="36" s="1"/>
  <c r="R61" i="36" s="1"/>
  <c r="S60" i="36"/>
  <c r="Q60" i="36" s="1"/>
  <c r="R60" i="36" s="1"/>
  <c r="S59" i="36"/>
  <c r="Q59" i="36" s="1"/>
  <c r="R59" i="36" s="1"/>
  <c r="S58" i="36"/>
  <c r="Q58" i="36" s="1"/>
  <c r="R58" i="36" s="1"/>
  <c r="S57" i="36"/>
  <c r="Q57" i="36" s="1"/>
  <c r="R57" i="36" s="1"/>
  <c r="S56" i="36"/>
  <c r="Q56" i="36" s="1"/>
  <c r="R56" i="36" s="1"/>
  <c r="M54" i="36"/>
  <c r="J54" i="36"/>
  <c r="I54" i="36"/>
  <c r="H54" i="36"/>
  <c r="D54" i="36"/>
  <c r="S53" i="36"/>
  <c r="Q53" i="36" s="1"/>
  <c r="R53" i="36" s="1"/>
  <c r="S52" i="36"/>
  <c r="Q52" i="36" s="1"/>
  <c r="R52" i="36" s="1"/>
  <c r="M47" i="36"/>
  <c r="J47" i="36"/>
  <c r="I47" i="36"/>
  <c r="H47" i="36"/>
  <c r="D47" i="36"/>
  <c r="S46" i="36"/>
  <c r="Q46" i="36" s="1"/>
  <c r="R46" i="36" s="1"/>
  <c r="S45" i="36"/>
  <c r="Q45" i="36" s="1"/>
  <c r="R45" i="36" s="1"/>
  <c r="S44" i="36"/>
  <c r="Q44" i="36" s="1"/>
  <c r="R44" i="36" s="1"/>
  <c r="S43" i="36"/>
  <c r="Q43" i="36" s="1"/>
  <c r="R43" i="36" s="1"/>
  <c r="S42" i="36"/>
  <c r="Q42" i="36" s="1"/>
  <c r="R42" i="36" s="1"/>
  <c r="S41" i="36"/>
  <c r="Q41" i="36" s="1"/>
  <c r="R41" i="36" s="1"/>
  <c r="S40" i="36"/>
  <c r="Q40" i="36" s="1"/>
  <c r="R40" i="36" s="1"/>
  <c r="S39" i="36"/>
  <c r="Q39" i="36" s="1"/>
  <c r="R39" i="36" s="1"/>
  <c r="S38" i="36"/>
  <c r="Q38" i="36" s="1"/>
  <c r="R38" i="36" s="1"/>
  <c r="S37" i="36"/>
  <c r="Q37" i="36" s="1"/>
  <c r="R37" i="36" s="1"/>
  <c r="S36" i="36"/>
  <c r="Q36" i="36" s="1"/>
  <c r="R36" i="36" s="1"/>
  <c r="S35" i="36"/>
  <c r="Q35" i="36" s="1"/>
  <c r="R35" i="36" s="1"/>
  <c r="S34" i="36"/>
  <c r="Q34" i="36" s="1"/>
  <c r="M32" i="36"/>
  <c r="D32" i="36"/>
  <c r="S30" i="36"/>
  <c r="Q30" i="36" s="1"/>
  <c r="S29" i="36"/>
  <c r="Q29" i="36" s="1"/>
  <c r="R29" i="36" s="1"/>
  <c r="S28" i="36"/>
  <c r="Q28" i="36" s="1"/>
  <c r="R28" i="36" s="1"/>
  <c r="S27" i="36"/>
  <c r="Q27" i="36" s="1"/>
  <c r="R27" i="36" s="1"/>
  <c r="S26" i="36"/>
  <c r="Q26" i="36" s="1"/>
  <c r="R26" i="36" s="1"/>
  <c r="S25" i="36"/>
  <c r="Q25" i="36" s="1"/>
  <c r="R25" i="36" s="1"/>
  <c r="S24" i="36"/>
  <c r="Q24" i="36" s="1"/>
  <c r="R24" i="36" s="1"/>
  <c r="S23" i="36"/>
  <c r="Q23" i="36" s="1"/>
  <c r="R23" i="36" s="1"/>
  <c r="S22" i="36"/>
  <c r="Q22" i="36" s="1"/>
  <c r="R22" i="36" s="1"/>
  <c r="S21" i="36"/>
  <c r="Q21" i="36" s="1"/>
  <c r="R21" i="36" s="1"/>
  <c r="S20" i="36"/>
  <c r="S19" i="36"/>
  <c r="Q19" i="36" s="1"/>
  <c r="R19" i="36" s="1"/>
  <c r="S18" i="36"/>
  <c r="Q18" i="36"/>
  <c r="R18" i="36" s="1"/>
  <c r="S17" i="36"/>
  <c r="Q17" i="36" s="1"/>
  <c r="R17" i="36" s="1"/>
  <c r="S16" i="36"/>
  <c r="Q16" i="36" s="1"/>
  <c r="R16" i="36" s="1"/>
  <c r="M14" i="36"/>
  <c r="J14" i="36"/>
  <c r="I14" i="36"/>
  <c r="H14" i="36"/>
  <c r="D14" i="36"/>
  <c r="S12" i="36"/>
  <c r="Q12" i="36" s="1"/>
  <c r="R12" i="36" s="1"/>
  <c r="S11" i="36"/>
  <c r="I38" i="35"/>
  <c r="G38" i="35"/>
  <c r="G35" i="35"/>
  <c r="I67" i="35"/>
  <c r="I52" i="35"/>
  <c r="J104" i="34"/>
  <c r="I102" i="34"/>
  <c r="I87" i="34"/>
  <c r="J78" i="34"/>
  <c r="I72" i="34"/>
  <c r="I69" i="34"/>
  <c r="I64" i="34"/>
  <c r="I59" i="34"/>
  <c r="I53" i="34"/>
  <c r="I38" i="34"/>
  <c r="I33" i="34"/>
  <c r="I30" i="34"/>
  <c r="I18" i="34"/>
  <c r="I12" i="34"/>
  <c r="J74" i="34" s="1"/>
  <c r="I437" i="33"/>
  <c r="H432" i="33"/>
  <c r="H401" i="33"/>
  <c r="H238" i="33"/>
  <c r="H117" i="33"/>
  <c r="H86" i="33"/>
  <c r="H81" i="33"/>
  <c r="H50" i="33"/>
  <c r="H40" i="33"/>
  <c r="H37" i="33"/>
  <c r="H26" i="33"/>
  <c r="H12" i="33"/>
  <c r="I434" i="33" s="1"/>
  <c r="E473" i="32"/>
  <c r="F473" i="32"/>
  <c r="G473" i="32"/>
  <c r="H473" i="32"/>
  <c r="I473" i="32"/>
  <c r="J473" i="32"/>
  <c r="L473" i="32"/>
  <c r="M473" i="32"/>
  <c r="N473" i="32"/>
  <c r="Q473" i="32"/>
  <c r="R473" i="32"/>
  <c r="S473" i="32"/>
  <c r="D473" i="32"/>
  <c r="Q470" i="32"/>
  <c r="S470" i="32"/>
  <c r="Q471" i="32"/>
  <c r="S471" i="32"/>
  <c r="Q444" i="32"/>
  <c r="S444" i="32"/>
  <c r="Q445" i="32"/>
  <c r="S445" i="32"/>
  <c r="Q446" i="32"/>
  <c r="S446" i="32"/>
  <c r="Q447" i="32"/>
  <c r="S447" i="32"/>
  <c r="Q448" i="32"/>
  <c r="S448" i="32"/>
  <c r="Q449" i="32"/>
  <c r="S449" i="32"/>
  <c r="Q450" i="32"/>
  <c r="S450" i="32"/>
  <c r="Q451" i="32"/>
  <c r="S451" i="32"/>
  <c r="Q452" i="32"/>
  <c r="S452" i="32"/>
  <c r="Q453" i="32"/>
  <c r="S453" i="32"/>
  <c r="Q454" i="32"/>
  <c r="S454" i="32"/>
  <c r="Q455" i="32"/>
  <c r="S455" i="32"/>
  <c r="Q456" i="32"/>
  <c r="S456" i="32"/>
  <c r="Q457" i="32"/>
  <c r="S457" i="32"/>
  <c r="Q458" i="32"/>
  <c r="S458" i="32"/>
  <c r="Q459" i="32"/>
  <c r="S459" i="32"/>
  <c r="Q460" i="32"/>
  <c r="S460" i="32"/>
  <c r="Q461" i="32"/>
  <c r="S461" i="32"/>
  <c r="Q462" i="32"/>
  <c r="S462" i="32"/>
  <c r="Q463" i="32"/>
  <c r="S463" i="32"/>
  <c r="Q464" i="32"/>
  <c r="S464" i="32"/>
  <c r="Q465" i="32"/>
  <c r="S465" i="32"/>
  <c r="Q466" i="32"/>
  <c r="S466" i="32"/>
  <c r="Q467" i="32"/>
  <c r="S467" i="32"/>
  <c r="Q468" i="32"/>
  <c r="S468" i="32"/>
  <c r="Q469" i="32"/>
  <c r="S469" i="32"/>
  <c r="S443" i="32"/>
  <c r="Q443" i="32"/>
  <c r="D435" i="32"/>
  <c r="S242" i="32"/>
  <c r="Q242" i="32" s="1"/>
  <c r="R242" i="32" s="1"/>
  <c r="S243" i="32"/>
  <c r="Q243" i="32" s="1"/>
  <c r="R243" i="32" s="1"/>
  <c r="I32" i="32"/>
  <c r="J32" i="32"/>
  <c r="H32" i="32"/>
  <c r="S461" i="36" l="1"/>
  <c r="Q480" i="36"/>
  <c r="Q464" i="36"/>
  <c r="Q466" i="36" s="1"/>
  <c r="R30" i="36"/>
  <c r="Q452" i="36"/>
  <c r="S445" i="36"/>
  <c r="S267" i="36"/>
  <c r="S64" i="36"/>
  <c r="Q47" i="36"/>
  <c r="M447" i="36"/>
  <c r="M482" i="36" s="1"/>
  <c r="M492" i="36" s="1"/>
  <c r="S14" i="36"/>
  <c r="R267" i="36"/>
  <c r="Q435" i="36"/>
  <c r="R388" i="36"/>
  <c r="R435" i="36" s="1"/>
  <c r="R64" i="36"/>
  <c r="Q104" i="36"/>
  <c r="R113" i="36"/>
  <c r="R140" i="36" s="1"/>
  <c r="Q140" i="36"/>
  <c r="S32" i="36"/>
  <c r="R34" i="36"/>
  <c r="R47" i="36" s="1"/>
  <c r="H447" i="36"/>
  <c r="H482" i="36" s="1"/>
  <c r="I447" i="36"/>
  <c r="I482" i="36" s="1"/>
  <c r="D447" i="36"/>
  <c r="S435" i="36"/>
  <c r="J447" i="36"/>
  <c r="J482" i="36" s="1"/>
  <c r="R54" i="36"/>
  <c r="Q64" i="36"/>
  <c r="S140" i="36"/>
  <c r="S54" i="36"/>
  <c r="Q54" i="36"/>
  <c r="Q461" i="36"/>
  <c r="S47" i="36"/>
  <c r="Q445" i="36"/>
  <c r="R456" i="36"/>
  <c r="R461" i="36" s="1"/>
  <c r="Q11" i="36"/>
  <c r="S104" i="36"/>
  <c r="Q20" i="36"/>
  <c r="Q32" i="36" s="1"/>
  <c r="S452" i="36"/>
  <c r="R480" i="36"/>
  <c r="Q489" i="36"/>
  <c r="S480" i="36"/>
  <c r="J43" i="35"/>
  <c r="J69" i="35" s="1"/>
  <c r="Q267" i="36" l="1"/>
  <c r="S447" i="36"/>
  <c r="S482" i="36" s="1"/>
  <c r="R11" i="36"/>
  <c r="R14" i="36" s="1"/>
  <c r="Q14" i="36"/>
  <c r="R20" i="36"/>
  <c r="R32" i="36" s="1"/>
  <c r="Q447" i="36"/>
  <c r="Q482" i="36" s="1"/>
  <c r="N517" i="32"/>
  <c r="M517" i="32"/>
  <c r="L517" i="32"/>
  <c r="K517" i="32"/>
  <c r="J517" i="32"/>
  <c r="I517" i="32"/>
  <c r="H517" i="32"/>
  <c r="D517" i="32"/>
  <c r="S516" i="32"/>
  <c r="Q516" i="32" s="1"/>
  <c r="R516" i="32" s="1"/>
  <c r="S515" i="32"/>
  <c r="Q515" i="32" s="1"/>
  <c r="R515" i="32" s="1"/>
  <c r="S514" i="32"/>
  <c r="J508" i="32"/>
  <c r="I508" i="32"/>
  <c r="H508" i="32"/>
  <c r="S505" i="32"/>
  <c r="Q505" i="32" s="1"/>
  <c r="S504" i="32"/>
  <c r="S503" i="32"/>
  <c r="A503" i="32"/>
  <c r="A504" i="32" s="1"/>
  <c r="A505" i="32" s="1"/>
  <c r="S502" i="32"/>
  <c r="S499" i="32"/>
  <c r="Q499" i="32" s="1"/>
  <c r="R499" i="32" s="1"/>
  <c r="A498" i="32"/>
  <c r="A499" i="32" s="1"/>
  <c r="S497" i="32"/>
  <c r="Q497" i="32" s="1"/>
  <c r="R494" i="32"/>
  <c r="N494" i="32"/>
  <c r="M494" i="32"/>
  <c r="L494" i="32"/>
  <c r="K494" i="32"/>
  <c r="S492" i="32"/>
  <c r="S494" i="32" s="1"/>
  <c r="N489" i="32"/>
  <c r="M489" i="32"/>
  <c r="L489" i="32"/>
  <c r="K489" i="32"/>
  <c r="J489" i="32"/>
  <c r="I489" i="32"/>
  <c r="H489" i="32"/>
  <c r="S487" i="32"/>
  <c r="Q487" i="32" s="1"/>
  <c r="R487" i="32" s="1"/>
  <c r="S486" i="32"/>
  <c r="Q486" i="32" s="1"/>
  <c r="R486" i="32" s="1"/>
  <c r="S485" i="32"/>
  <c r="Q485" i="32" s="1"/>
  <c r="R485" i="32" s="1"/>
  <c r="S484" i="32"/>
  <c r="Q484" i="32" s="1"/>
  <c r="S483" i="32"/>
  <c r="M480" i="32"/>
  <c r="J480" i="32"/>
  <c r="I480" i="32"/>
  <c r="H480" i="32"/>
  <c r="S479" i="32"/>
  <c r="Q479" i="32" s="1"/>
  <c r="Q478" i="32"/>
  <c r="S478" i="32" s="1"/>
  <c r="S472" i="32"/>
  <c r="Q472" i="32"/>
  <c r="R438" i="32"/>
  <c r="M438" i="32"/>
  <c r="D438" i="32"/>
  <c r="S437" i="32"/>
  <c r="S438" i="32" s="1"/>
  <c r="Q437" i="32"/>
  <c r="Q438" i="32" s="1"/>
  <c r="J435" i="32"/>
  <c r="I435" i="32"/>
  <c r="H435" i="32"/>
  <c r="S433" i="32"/>
  <c r="Q433" i="32" s="1"/>
  <c r="R433" i="32" s="1"/>
  <c r="S432" i="32"/>
  <c r="Q432" i="32" s="1"/>
  <c r="R432" i="32" s="1"/>
  <c r="S431" i="32"/>
  <c r="Q431" i="32" s="1"/>
  <c r="R431" i="32" s="1"/>
  <c r="S430" i="32"/>
  <c r="Q430" i="32" s="1"/>
  <c r="R430" i="32" s="1"/>
  <c r="S429" i="32"/>
  <c r="Q429" i="32" s="1"/>
  <c r="R429" i="32" s="1"/>
  <c r="S428" i="32"/>
  <c r="Q428" i="32" s="1"/>
  <c r="R428" i="32" s="1"/>
  <c r="S427" i="32"/>
  <c r="Q427" i="32" s="1"/>
  <c r="R427" i="32" s="1"/>
  <c r="S426" i="32"/>
  <c r="Q426" i="32" s="1"/>
  <c r="R426" i="32" s="1"/>
  <c r="S425" i="32"/>
  <c r="Q425" i="32" s="1"/>
  <c r="R425" i="32" s="1"/>
  <c r="S424" i="32"/>
  <c r="Q424" i="32" s="1"/>
  <c r="R424" i="32" s="1"/>
  <c r="S423" i="32"/>
  <c r="Q423" i="32" s="1"/>
  <c r="R423" i="32" s="1"/>
  <c r="S422" i="32"/>
  <c r="Q422" i="32" s="1"/>
  <c r="R422" i="32" s="1"/>
  <c r="S421" i="32"/>
  <c r="Q421" i="32" s="1"/>
  <c r="R421" i="32" s="1"/>
  <c r="S420" i="32"/>
  <c r="Q420" i="32" s="1"/>
  <c r="R420" i="32" s="1"/>
  <c r="S419" i="32"/>
  <c r="Q419" i="32" s="1"/>
  <c r="R419" i="32" s="1"/>
  <c r="S418" i="32"/>
  <c r="Q418" i="32" s="1"/>
  <c r="R418" i="32" s="1"/>
  <c r="S417" i="32"/>
  <c r="Q417" i="32" s="1"/>
  <c r="R417" i="32" s="1"/>
  <c r="S416" i="32"/>
  <c r="Q416" i="32" s="1"/>
  <c r="R416" i="32" s="1"/>
  <c r="S415" i="32"/>
  <c r="Q415" i="32" s="1"/>
  <c r="R415" i="32" s="1"/>
  <c r="S414" i="32"/>
  <c r="Q414" i="32" s="1"/>
  <c r="R414" i="32" s="1"/>
  <c r="S413" i="32"/>
  <c r="Q413" i="32" s="1"/>
  <c r="R413" i="32" s="1"/>
  <c r="S412" i="32"/>
  <c r="Q412" i="32" s="1"/>
  <c r="R412" i="32" s="1"/>
  <c r="S411" i="32"/>
  <c r="Q411" i="32" s="1"/>
  <c r="R411" i="32" s="1"/>
  <c r="S410" i="32"/>
  <c r="Q410" i="32" s="1"/>
  <c r="R410" i="32" s="1"/>
  <c r="S409" i="32"/>
  <c r="Q409" i="32" s="1"/>
  <c r="R409" i="32" s="1"/>
  <c r="S408" i="32"/>
  <c r="Q408" i="32" s="1"/>
  <c r="R408" i="32" s="1"/>
  <c r="S407" i="32"/>
  <c r="Q407" i="32" s="1"/>
  <c r="R407" i="32" s="1"/>
  <c r="S406" i="32"/>
  <c r="Q406" i="32" s="1"/>
  <c r="R406" i="32" s="1"/>
  <c r="S405" i="32"/>
  <c r="Q405" i="32" s="1"/>
  <c r="R405" i="32" s="1"/>
  <c r="S404" i="32"/>
  <c r="Q404" i="32" s="1"/>
  <c r="R404" i="32" s="1"/>
  <c r="S403" i="32"/>
  <c r="Q403" i="32" s="1"/>
  <c r="R403" i="32" s="1"/>
  <c r="S402" i="32"/>
  <c r="Q402" i="32" s="1"/>
  <c r="R402" i="32" s="1"/>
  <c r="S400" i="32"/>
  <c r="Q400" i="32" s="1"/>
  <c r="R400" i="32" s="1"/>
  <c r="S399" i="32"/>
  <c r="Q399" i="32" s="1"/>
  <c r="R399" i="32" s="1"/>
  <c r="S398" i="32"/>
  <c r="Q398" i="32" s="1"/>
  <c r="R398" i="32" s="1"/>
  <c r="S397" i="32"/>
  <c r="Q397" i="32" s="1"/>
  <c r="R397" i="32" s="1"/>
  <c r="S396" i="32"/>
  <c r="Q396" i="32" s="1"/>
  <c r="R396" i="32" s="1"/>
  <c r="S395" i="32"/>
  <c r="Q395" i="32" s="1"/>
  <c r="R395" i="32" s="1"/>
  <c r="S394" i="32"/>
  <c r="Q394" i="32" s="1"/>
  <c r="R394" i="32" s="1"/>
  <c r="S393" i="32"/>
  <c r="Q393" i="32" s="1"/>
  <c r="R393" i="32" s="1"/>
  <c r="S392" i="32"/>
  <c r="Q392" i="32" s="1"/>
  <c r="R392" i="32" s="1"/>
  <c r="S391" i="32"/>
  <c r="Q391" i="32" s="1"/>
  <c r="R391" i="32" s="1"/>
  <c r="S390" i="32"/>
  <c r="Q390" i="32" s="1"/>
  <c r="R390" i="32" s="1"/>
  <c r="S388" i="32"/>
  <c r="Q388" i="32" s="1"/>
  <c r="S386" i="32"/>
  <c r="Q386" i="32" s="1"/>
  <c r="R386" i="32" s="1"/>
  <c r="S385" i="32"/>
  <c r="Q385" i="32" s="1"/>
  <c r="R385" i="32" s="1"/>
  <c r="S384" i="32"/>
  <c r="Q384" i="32" s="1"/>
  <c r="R384" i="32" s="1"/>
  <c r="S383" i="32"/>
  <c r="Q383" i="32" s="1"/>
  <c r="R383" i="32" s="1"/>
  <c r="S382" i="32"/>
  <c r="Q382" i="32" s="1"/>
  <c r="R382" i="32" s="1"/>
  <c r="S381" i="32"/>
  <c r="Q381" i="32" s="1"/>
  <c r="R381" i="32" s="1"/>
  <c r="S380" i="32"/>
  <c r="Q380" i="32" s="1"/>
  <c r="R380" i="32" s="1"/>
  <c r="S378" i="32"/>
  <c r="Q378" i="32" s="1"/>
  <c r="R378" i="32" s="1"/>
  <c r="S377" i="32"/>
  <c r="Q377" i="32" s="1"/>
  <c r="R377" i="32" s="1"/>
  <c r="S376" i="32"/>
  <c r="Q376" i="32" s="1"/>
  <c r="R376" i="32" s="1"/>
  <c r="S375" i="32"/>
  <c r="Q375" i="32" s="1"/>
  <c r="R375" i="32" s="1"/>
  <c r="S374" i="32"/>
  <c r="Q374" i="32" s="1"/>
  <c r="R374" i="32" s="1"/>
  <c r="S373" i="32"/>
  <c r="Q373" i="32" s="1"/>
  <c r="R373" i="32" s="1"/>
  <c r="S372" i="32"/>
  <c r="Q372" i="32" s="1"/>
  <c r="R372" i="32" s="1"/>
  <c r="S371" i="32"/>
  <c r="Q371" i="32" s="1"/>
  <c r="R371" i="32" s="1"/>
  <c r="S370" i="32"/>
  <c r="Q370" i="32" s="1"/>
  <c r="R370" i="32" s="1"/>
  <c r="S369" i="32"/>
  <c r="Q369" i="32" s="1"/>
  <c r="R369" i="32" s="1"/>
  <c r="S368" i="32"/>
  <c r="Q368" i="32" s="1"/>
  <c r="R368" i="32" s="1"/>
  <c r="S367" i="32"/>
  <c r="Q367" i="32" s="1"/>
  <c r="R367" i="32" s="1"/>
  <c r="S366" i="32"/>
  <c r="Q366" i="32" s="1"/>
  <c r="R366" i="32" s="1"/>
  <c r="S365" i="32"/>
  <c r="Q365" i="32" s="1"/>
  <c r="R365" i="32" s="1"/>
  <c r="S364" i="32"/>
  <c r="Q364" i="32" s="1"/>
  <c r="R364" i="32" s="1"/>
  <c r="S363" i="32"/>
  <c r="Q363" i="32" s="1"/>
  <c r="R363" i="32" s="1"/>
  <c r="S362" i="32"/>
  <c r="Q362" i="32" s="1"/>
  <c r="R362" i="32" s="1"/>
  <c r="S361" i="32"/>
  <c r="Q361" i="32" s="1"/>
  <c r="R361" i="32" s="1"/>
  <c r="S360" i="32"/>
  <c r="Q360" i="32" s="1"/>
  <c r="R360" i="32" s="1"/>
  <c r="S359" i="32"/>
  <c r="Q359" i="32" s="1"/>
  <c r="R359" i="32" s="1"/>
  <c r="S358" i="32"/>
  <c r="Q358" i="32" s="1"/>
  <c r="R358" i="32" s="1"/>
  <c r="S357" i="32"/>
  <c r="Q357" i="32" s="1"/>
  <c r="R357" i="32" s="1"/>
  <c r="S356" i="32"/>
  <c r="Q356" i="32" s="1"/>
  <c r="R356" i="32" s="1"/>
  <c r="S355" i="32"/>
  <c r="Q355" i="32" s="1"/>
  <c r="R355" i="32" s="1"/>
  <c r="S354" i="32"/>
  <c r="Q354" i="32" s="1"/>
  <c r="R354" i="32" s="1"/>
  <c r="S353" i="32"/>
  <c r="Q353" i="32" s="1"/>
  <c r="R353" i="32" s="1"/>
  <c r="S352" i="32"/>
  <c r="Q352" i="32" s="1"/>
  <c r="R352" i="32" s="1"/>
  <c r="S351" i="32"/>
  <c r="Q351" i="32" s="1"/>
  <c r="R351" i="32" s="1"/>
  <c r="S350" i="32"/>
  <c r="Q350" i="32" s="1"/>
  <c r="R350" i="32" s="1"/>
  <c r="S349" i="32"/>
  <c r="Q349" i="32" s="1"/>
  <c r="R349" i="32" s="1"/>
  <c r="S348" i="32"/>
  <c r="Q348" i="32" s="1"/>
  <c r="R348" i="32" s="1"/>
  <c r="S347" i="32"/>
  <c r="Q347" i="32" s="1"/>
  <c r="R347" i="32" s="1"/>
  <c r="S346" i="32"/>
  <c r="Q346" i="32" s="1"/>
  <c r="R346" i="32" s="1"/>
  <c r="S345" i="32"/>
  <c r="Q345" i="32" s="1"/>
  <c r="R345" i="32" s="1"/>
  <c r="S344" i="32"/>
  <c r="Q344" i="32" s="1"/>
  <c r="R344" i="32" s="1"/>
  <c r="S343" i="32"/>
  <c r="Q343" i="32" s="1"/>
  <c r="R343" i="32" s="1"/>
  <c r="S342" i="32"/>
  <c r="Q342" i="32" s="1"/>
  <c r="R342" i="32" s="1"/>
  <c r="S341" i="32"/>
  <c r="Q341" i="32" s="1"/>
  <c r="R341" i="32" s="1"/>
  <c r="S340" i="32"/>
  <c r="Q340" i="32" s="1"/>
  <c r="R340" i="32" s="1"/>
  <c r="S339" i="32"/>
  <c r="Q339" i="32" s="1"/>
  <c r="R339" i="32" s="1"/>
  <c r="S338" i="32"/>
  <c r="Q338" i="32" s="1"/>
  <c r="R338" i="32" s="1"/>
  <c r="S337" i="32"/>
  <c r="Q337" i="32" s="1"/>
  <c r="R337" i="32" s="1"/>
  <c r="S336" i="32"/>
  <c r="Q336" i="32" s="1"/>
  <c r="R336" i="32" s="1"/>
  <c r="S335" i="32"/>
  <c r="Q335" i="32" s="1"/>
  <c r="R335" i="32" s="1"/>
  <c r="S334" i="32"/>
  <c r="Q334" i="32" s="1"/>
  <c r="R334" i="32" s="1"/>
  <c r="S333" i="32"/>
  <c r="Q333" i="32" s="1"/>
  <c r="R333" i="32" s="1"/>
  <c r="S332" i="32"/>
  <c r="Q332" i="32" s="1"/>
  <c r="R332" i="32" s="1"/>
  <c r="S331" i="32"/>
  <c r="Q331" i="32" s="1"/>
  <c r="R331" i="32" s="1"/>
  <c r="S330" i="32"/>
  <c r="Q330" i="32" s="1"/>
  <c r="R330" i="32" s="1"/>
  <c r="S329" i="32"/>
  <c r="Q329" i="32" s="1"/>
  <c r="R329" i="32" s="1"/>
  <c r="S328" i="32"/>
  <c r="Q328" i="32" s="1"/>
  <c r="R328" i="32" s="1"/>
  <c r="S327" i="32"/>
  <c r="Q327" i="32" s="1"/>
  <c r="R327" i="32" s="1"/>
  <c r="S325" i="32"/>
  <c r="Q325" i="32" s="1"/>
  <c r="R325" i="32" s="1"/>
  <c r="S324" i="32"/>
  <c r="Q324" i="32" s="1"/>
  <c r="R324" i="32" s="1"/>
  <c r="S323" i="32"/>
  <c r="Q323" i="32" s="1"/>
  <c r="R323" i="32" s="1"/>
  <c r="S322" i="32"/>
  <c r="Q322" i="32" s="1"/>
  <c r="R322" i="32" s="1"/>
  <c r="S321" i="32"/>
  <c r="Q321" i="32" s="1"/>
  <c r="R321" i="32" s="1"/>
  <c r="S320" i="32"/>
  <c r="Q320" i="32" s="1"/>
  <c r="R320" i="32" s="1"/>
  <c r="S319" i="32"/>
  <c r="Q319" i="32" s="1"/>
  <c r="R319" i="32" s="1"/>
  <c r="S318" i="32"/>
  <c r="Q318" i="32" s="1"/>
  <c r="R318" i="32" s="1"/>
  <c r="S317" i="32"/>
  <c r="Q317" i="32" s="1"/>
  <c r="R317" i="32" s="1"/>
  <c r="S316" i="32"/>
  <c r="Q316" i="32" s="1"/>
  <c r="R316" i="32" s="1"/>
  <c r="S315" i="32"/>
  <c r="Q315" i="32" s="1"/>
  <c r="R315" i="32" s="1"/>
  <c r="S314" i="32"/>
  <c r="Q314" i="32" s="1"/>
  <c r="R314" i="32" s="1"/>
  <c r="S313" i="32"/>
  <c r="Q313" i="32" s="1"/>
  <c r="R313" i="32" s="1"/>
  <c r="S312" i="32"/>
  <c r="Q312" i="32" s="1"/>
  <c r="R312" i="32" s="1"/>
  <c r="S311" i="32"/>
  <c r="Q311" i="32" s="1"/>
  <c r="R311" i="32" s="1"/>
  <c r="S310" i="32"/>
  <c r="Q310" i="32" s="1"/>
  <c r="R310" i="32" s="1"/>
  <c r="S309" i="32"/>
  <c r="Q309" i="32" s="1"/>
  <c r="R309" i="32" s="1"/>
  <c r="S308" i="32"/>
  <c r="Q308" i="32" s="1"/>
  <c r="R308" i="32" s="1"/>
  <c r="S307" i="32"/>
  <c r="Q307" i="32" s="1"/>
  <c r="R307" i="32" s="1"/>
  <c r="S306" i="32"/>
  <c r="Q306" i="32" s="1"/>
  <c r="R306" i="32" s="1"/>
  <c r="S305" i="32"/>
  <c r="Q305" i="32" s="1"/>
  <c r="R305" i="32" s="1"/>
  <c r="S304" i="32"/>
  <c r="Q304" i="32" s="1"/>
  <c r="R304" i="32" s="1"/>
  <c r="S303" i="32"/>
  <c r="Q303" i="32" s="1"/>
  <c r="R303" i="32" s="1"/>
  <c r="S302" i="32"/>
  <c r="Q302" i="32" s="1"/>
  <c r="R302" i="32" s="1"/>
  <c r="S301" i="32"/>
  <c r="Q301" i="32" s="1"/>
  <c r="R301" i="32" s="1"/>
  <c r="S300" i="32"/>
  <c r="Q300" i="32" s="1"/>
  <c r="R300" i="32" s="1"/>
  <c r="S299" i="32"/>
  <c r="Q299" i="32" s="1"/>
  <c r="R299" i="32" s="1"/>
  <c r="S298" i="32"/>
  <c r="Q298" i="32" s="1"/>
  <c r="R298" i="32" s="1"/>
  <c r="S297" i="32"/>
  <c r="Q297" i="32" s="1"/>
  <c r="R297" i="32" s="1"/>
  <c r="S296" i="32"/>
  <c r="Q296" i="32" s="1"/>
  <c r="R296" i="32" s="1"/>
  <c r="S295" i="32"/>
  <c r="Q295" i="32" s="1"/>
  <c r="R295" i="32" s="1"/>
  <c r="S294" i="32"/>
  <c r="Q294" i="32" s="1"/>
  <c r="R294" i="32" s="1"/>
  <c r="S293" i="32"/>
  <c r="Q293" i="32" s="1"/>
  <c r="R293" i="32" s="1"/>
  <c r="S292" i="32"/>
  <c r="Q292" i="32" s="1"/>
  <c r="R292" i="32" s="1"/>
  <c r="S291" i="32"/>
  <c r="Q291" i="32" s="1"/>
  <c r="R291" i="32" s="1"/>
  <c r="S290" i="32"/>
  <c r="Q290" i="32" s="1"/>
  <c r="R290" i="32" s="1"/>
  <c r="S289" i="32"/>
  <c r="Q289" i="32" s="1"/>
  <c r="R289" i="32" s="1"/>
  <c r="M435" i="32"/>
  <c r="S287" i="32"/>
  <c r="Q287" i="32" s="1"/>
  <c r="R287" i="32" s="1"/>
  <c r="S286" i="32"/>
  <c r="Q286" i="32" s="1"/>
  <c r="R286" i="32" s="1"/>
  <c r="S285" i="32"/>
  <c r="Q285" i="32" s="1"/>
  <c r="R285" i="32" s="1"/>
  <c r="S284" i="32"/>
  <c r="Q284" i="32" s="1"/>
  <c r="R284" i="32" s="1"/>
  <c r="Q283" i="32"/>
  <c r="R283" i="32" s="1"/>
  <c r="S282" i="32"/>
  <c r="Q282" i="32" s="1"/>
  <c r="R282" i="32" s="1"/>
  <c r="S281" i="32"/>
  <c r="Q281" i="32" s="1"/>
  <c r="R281" i="32" s="1"/>
  <c r="S280" i="32"/>
  <c r="Q280" i="32" s="1"/>
  <c r="R280" i="32" s="1"/>
  <c r="S279" i="32"/>
  <c r="Q279" i="32" s="1"/>
  <c r="R279" i="32" s="1"/>
  <c r="S278" i="32"/>
  <c r="Q278" i="32" s="1"/>
  <c r="R278" i="32" s="1"/>
  <c r="S277" i="32"/>
  <c r="Q277" i="32" s="1"/>
  <c r="R277" i="32" s="1"/>
  <c r="S276" i="32"/>
  <c r="Q276" i="32" s="1"/>
  <c r="R276" i="32" s="1"/>
  <c r="S274" i="32"/>
  <c r="Q274" i="32" s="1"/>
  <c r="R274" i="32" s="1"/>
  <c r="S273" i="32"/>
  <c r="Q273" i="32" s="1"/>
  <c r="R273" i="32" s="1"/>
  <c r="S272" i="32"/>
  <c r="Q272" i="32" s="1"/>
  <c r="R272" i="32" s="1"/>
  <c r="S271" i="32"/>
  <c r="Q271" i="32" s="1"/>
  <c r="R271" i="32" s="1"/>
  <c r="S270" i="32"/>
  <c r="Q270" i="32" s="1"/>
  <c r="R270" i="32" s="1"/>
  <c r="S269" i="32"/>
  <c r="Q269" i="32" s="1"/>
  <c r="R269" i="32" s="1"/>
  <c r="J267" i="32"/>
  <c r="I267" i="32"/>
  <c r="H267" i="32"/>
  <c r="S265" i="32"/>
  <c r="Q265" i="32" s="1"/>
  <c r="R265" i="32" s="1"/>
  <c r="S264" i="32"/>
  <c r="Q264" i="32" s="1"/>
  <c r="R264" i="32" s="1"/>
  <c r="S263" i="32"/>
  <c r="Q263" i="32" s="1"/>
  <c r="R263" i="32" s="1"/>
  <c r="S262" i="32"/>
  <c r="Q262" i="32" s="1"/>
  <c r="R262" i="32" s="1"/>
  <c r="S261" i="32"/>
  <c r="Q261" i="32" s="1"/>
  <c r="R261" i="32" s="1"/>
  <c r="S260" i="32"/>
  <c r="Q260" i="32" s="1"/>
  <c r="R260" i="32" s="1"/>
  <c r="S259" i="32"/>
  <c r="Q259" i="32" s="1"/>
  <c r="R259" i="32" s="1"/>
  <c r="S258" i="32"/>
  <c r="Q258" i="32" s="1"/>
  <c r="R258" i="32" s="1"/>
  <c r="S257" i="32"/>
  <c r="Q257" i="32" s="1"/>
  <c r="R257" i="32" s="1"/>
  <c r="S256" i="32"/>
  <c r="Q256" i="32" s="1"/>
  <c r="R256" i="32" s="1"/>
  <c r="S255" i="32"/>
  <c r="Q255" i="32" s="1"/>
  <c r="R255" i="32" s="1"/>
  <c r="S254" i="32"/>
  <c r="Q254" i="32" s="1"/>
  <c r="R254" i="32" s="1"/>
  <c r="S253" i="32"/>
  <c r="Q253" i="32" s="1"/>
  <c r="R253" i="32" s="1"/>
  <c r="S252" i="32"/>
  <c r="Q252" i="32" s="1"/>
  <c r="R252" i="32" s="1"/>
  <c r="S251" i="32"/>
  <c r="Q251" i="32" s="1"/>
  <c r="R251" i="32" s="1"/>
  <c r="S250" i="32"/>
  <c r="Q250" i="32" s="1"/>
  <c r="R250" i="32" s="1"/>
  <c r="S249" i="32"/>
  <c r="Q249" i="32" s="1"/>
  <c r="R249" i="32" s="1"/>
  <c r="S248" i="32"/>
  <c r="Q248" i="32" s="1"/>
  <c r="R248" i="32" s="1"/>
  <c r="S247" i="32"/>
  <c r="Q247" i="32" s="1"/>
  <c r="R247" i="32" s="1"/>
  <c r="S246" i="32"/>
  <c r="Q246" i="32" s="1"/>
  <c r="R246" i="32" s="1"/>
  <c r="S245" i="32"/>
  <c r="Q245" i="32" s="1"/>
  <c r="R245" i="32" s="1"/>
  <c r="S244" i="32"/>
  <c r="Q244" i="32" s="1"/>
  <c r="R244" i="32" s="1"/>
  <c r="S241" i="32"/>
  <c r="Q241" i="32" s="1"/>
  <c r="R241" i="32" s="1"/>
  <c r="S240" i="32"/>
  <c r="Q240" i="32" s="1"/>
  <c r="R240" i="32" s="1"/>
  <c r="S239" i="32"/>
  <c r="Q239" i="32" s="1"/>
  <c r="R239" i="32" s="1"/>
  <c r="S238" i="32"/>
  <c r="Q238" i="32" s="1"/>
  <c r="R238" i="32" s="1"/>
  <c r="S237" i="32"/>
  <c r="Q237" i="32" s="1"/>
  <c r="R237" i="32" s="1"/>
  <c r="S236" i="32"/>
  <c r="Q236" i="32" s="1"/>
  <c r="R236" i="32" s="1"/>
  <c r="Q235" i="32"/>
  <c r="R235" i="32" s="1"/>
  <c r="S234" i="32"/>
  <c r="Q234" i="32" s="1"/>
  <c r="R234" i="32" s="1"/>
  <c r="S233" i="32"/>
  <c r="Q233" i="32" s="1"/>
  <c r="R233" i="32" s="1"/>
  <c r="S232" i="32"/>
  <c r="Q232" i="32" s="1"/>
  <c r="R232" i="32" s="1"/>
  <c r="S231" i="32"/>
  <c r="Q231" i="32" s="1"/>
  <c r="R231" i="32" s="1"/>
  <c r="S230" i="32"/>
  <c r="Q230" i="32" s="1"/>
  <c r="R230" i="32" s="1"/>
  <c r="S229" i="32"/>
  <c r="Q229" i="32" s="1"/>
  <c r="R229" i="32" s="1"/>
  <c r="S227" i="32"/>
  <c r="Q227" i="32" s="1"/>
  <c r="R227" i="32" s="1"/>
  <c r="S226" i="32"/>
  <c r="Q226" i="32" s="1"/>
  <c r="R226" i="32" s="1"/>
  <c r="S225" i="32"/>
  <c r="Q225" i="32" s="1"/>
  <c r="R225" i="32" s="1"/>
  <c r="S224" i="32"/>
  <c r="Q224" i="32" s="1"/>
  <c r="R224" i="32" s="1"/>
  <c r="S223" i="32"/>
  <c r="Q223" i="32" s="1"/>
  <c r="R223" i="32" s="1"/>
  <c r="S222" i="32"/>
  <c r="Q222" i="32" s="1"/>
  <c r="R222" i="32" s="1"/>
  <c r="S221" i="32"/>
  <c r="Q221" i="32" s="1"/>
  <c r="R221" i="32" s="1"/>
  <c r="S220" i="32"/>
  <c r="Q220" i="32" s="1"/>
  <c r="R220" i="32" s="1"/>
  <c r="S219" i="32"/>
  <c r="Q219" i="32" s="1"/>
  <c r="R219" i="32" s="1"/>
  <c r="S218" i="32"/>
  <c r="Q218" i="32" s="1"/>
  <c r="R218" i="32" s="1"/>
  <c r="S217" i="32"/>
  <c r="Q217" i="32" s="1"/>
  <c r="R217" i="32" s="1"/>
  <c r="S216" i="32"/>
  <c r="Q216" i="32" s="1"/>
  <c r="R216" i="32" s="1"/>
  <c r="S215" i="32"/>
  <c r="Q215" i="32" s="1"/>
  <c r="R215" i="32" s="1"/>
  <c r="S213" i="32"/>
  <c r="Q213" i="32" s="1"/>
  <c r="R213" i="32" s="1"/>
  <c r="S212" i="32"/>
  <c r="Q212" i="32" s="1"/>
  <c r="R212" i="32" s="1"/>
  <c r="S211" i="32"/>
  <c r="Q211" i="32" s="1"/>
  <c r="R211" i="32" s="1"/>
  <c r="S210" i="32"/>
  <c r="Q210" i="32" s="1"/>
  <c r="R210" i="32" s="1"/>
  <c r="S209" i="32"/>
  <c r="Q209" i="32" s="1"/>
  <c r="R209" i="32" s="1"/>
  <c r="S208" i="32"/>
  <c r="Q208" i="32" s="1"/>
  <c r="R208" i="32" s="1"/>
  <c r="S207" i="32"/>
  <c r="Q207" i="32" s="1"/>
  <c r="R207" i="32" s="1"/>
  <c r="S206" i="32"/>
  <c r="Q206" i="32" s="1"/>
  <c r="R206" i="32" s="1"/>
  <c r="S205" i="32"/>
  <c r="Q205" i="32" s="1"/>
  <c r="R205" i="32" s="1"/>
  <c r="S204" i="32"/>
  <c r="Q204" i="32" s="1"/>
  <c r="R204" i="32" s="1"/>
  <c r="S203" i="32"/>
  <c r="Q203" i="32" s="1"/>
  <c r="R203" i="32" s="1"/>
  <c r="S201" i="32"/>
  <c r="Q201" i="32" s="1"/>
  <c r="R201" i="32" s="1"/>
  <c r="S200" i="32"/>
  <c r="Q200" i="32" s="1"/>
  <c r="R200" i="32" s="1"/>
  <c r="S199" i="32"/>
  <c r="Q199" i="32" s="1"/>
  <c r="R199" i="32" s="1"/>
  <c r="S198" i="32"/>
  <c r="Q198" i="32" s="1"/>
  <c r="R198" i="32" s="1"/>
  <c r="S197" i="32"/>
  <c r="Q197" i="32" s="1"/>
  <c r="R197" i="32" s="1"/>
  <c r="S196" i="32"/>
  <c r="Q196" i="32" s="1"/>
  <c r="R196" i="32" s="1"/>
  <c r="S195" i="32"/>
  <c r="Q195" i="32" s="1"/>
  <c r="R195" i="32" s="1"/>
  <c r="S194" i="32"/>
  <c r="Q194" i="32" s="1"/>
  <c r="R194" i="32" s="1"/>
  <c r="S193" i="32"/>
  <c r="Q193" i="32" s="1"/>
  <c r="R193" i="32" s="1"/>
  <c r="S192" i="32"/>
  <c r="Q192" i="32" s="1"/>
  <c r="R192" i="32" s="1"/>
  <c r="S191" i="32"/>
  <c r="Q191" i="32" s="1"/>
  <c r="R191" i="32" s="1"/>
  <c r="S190" i="32"/>
  <c r="Q190" i="32" s="1"/>
  <c r="R190" i="32" s="1"/>
  <c r="S189" i="32"/>
  <c r="Q189" i="32" s="1"/>
  <c r="R189" i="32" s="1"/>
  <c r="S188" i="32"/>
  <c r="Q188" i="32" s="1"/>
  <c r="R188" i="32" s="1"/>
  <c r="S187" i="32"/>
  <c r="Q187" i="32" s="1"/>
  <c r="R187" i="32" s="1"/>
  <c r="S186" i="32"/>
  <c r="Q186" i="32" s="1"/>
  <c r="R186" i="32" s="1"/>
  <c r="S185" i="32"/>
  <c r="Q185" i="32" s="1"/>
  <c r="R185" i="32" s="1"/>
  <c r="S184" i="32"/>
  <c r="Q184" i="32" s="1"/>
  <c r="R184" i="32" s="1"/>
  <c r="S183" i="32"/>
  <c r="Q183" i="32" s="1"/>
  <c r="R183" i="32" s="1"/>
  <c r="S182" i="32"/>
  <c r="Q182" i="32" s="1"/>
  <c r="R182" i="32" s="1"/>
  <c r="S181" i="32"/>
  <c r="Q181" i="32" s="1"/>
  <c r="R181" i="32" s="1"/>
  <c r="S180" i="32"/>
  <c r="Q180" i="32" s="1"/>
  <c r="R180" i="32" s="1"/>
  <c r="S179" i="32"/>
  <c r="Q179" i="32" s="1"/>
  <c r="R179" i="32" s="1"/>
  <c r="S178" i="32"/>
  <c r="Q178" i="32" s="1"/>
  <c r="R178" i="32" s="1"/>
  <c r="S177" i="32"/>
  <c r="Q177" i="32" s="1"/>
  <c r="R177" i="32" s="1"/>
  <c r="S176" i="32"/>
  <c r="Q176" i="32" s="1"/>
  <c r="R176" i="32" s="1"/>
  <c r="S175" i="32"/>
  <c r="Q175" i="32" s="1"/>
  <c r="R175" i="32" s="1"/>
  <c r="S174" i="32"/>
  <c r="Q174" i="32" s="1"/>
  <c r="R174" i="32" s="1"/>
  <c r="S173" i="32"/>
  <c r="Q173" i="32" s="1"/>
  <c r="R173" i="32" s="1"/>
  <c r="S172" i="32"/>
  <c r="Q172" i="32" s="1"/>
  <c r="R172" i="32" s="1"/>
  <c r="S171" i="32"/>
  <c r="Q171" i="32" s="1"/>
  <c r="R171" i="32" s="1"/>
  <c r="S170" i="32"/>
  <c r="Q170" i="32" s="1"/>
  <c r="R170" i="32" s="1"/>
  <c r="S169" i="32"/>
  <c r="Q169" i="32" s="1"/>
  <c r="R169" i="32" s="1"/>
  <c r="S168" i="32"/>
  <c r="Q168" i="32" s="1"/>
  <c r="R168" i="32" s="1"/>
  <c r="S167" i="32"/>
  <c r="Q167" i="32" s="1"/>
  <c r="R167" i="32" s="1"/>
  <c r="S166" i="32"/>
  <c r="Q166" i="32" s="1"/>
  <c r="R166" i="32" s="1"/>
  <c r="S165" i="32"/>
  <c r="Q165" i="32" s="1"/>
  <c r="R165" i="32" s="1"/>
  <c r="S164" i="32"/>
  <c r="Q164" i="32" s="1"/>
  <c r="R164" i="32" s="1"/>
  <c r="S163" i="32"/>
  <c r="Q163" i="32" s="1"/>
  <c r="R163" i="32" s="1"/>
  <c r="S162" i="32"/>
  <c r="Q162" i="32" s="1"/>
  <c r="R162" i="32" s="1"/>
  <c r="S161" i="32"/>
  <c r="Q161" i="32" s="1"/>
  <c r="R161" i="32" s="1"/>
  <c r="S160" i="32"/>
  <c r="Q160" i="32" s="1"/>
  <c r="R160" i="32" s="1"/>
  <c r="M267" i="32"/>
  <c r="S159" i="32"/>
  <c r="Q159" i="32" s="1"/>
  <c r="R159" i="32" s="1"/>
  <c r="S158" i="32"/>
  <c r="Q158" i="32" s="1"/>
  <c r="R158" i="32" s="1"/>
  <c r="S157" i="32"/>
  <c r="Q157" i="32" s="1"/>
  <c r="R157" i="32" s="1"/>
  <c r="S156" i="32"/>
  <c r="Q156" i="32" s="1"/>
  <c r="R156" i="32" s="1"/>
  <c r="S155" i="32"/>
  <c r="Q155" i="32" s="1"/>
  <c r="R155" i="32" s="1"/>
  <c r="S154" i="32"/>
  <c r="Q154" i="32" s="1"/>
  <c r="R154" i="32" s="1"/>
  <c r="S153" i="32"/>
  <c r="Q153" i="32" s="1"/>
  <c r="R153" i="32" s="1"/>
  <c r="S152" i="32"/>
  <c r="Q152" i="32" s="1"/>
  <c r="R152" i="32" s="1"/>
  <c r="S151" i="32"/>
  <c r="Q151" i="32" s="1"/>
  <c r="R151" i="32" s="1"/>
  <c r="S150" i="32"/>
  <c r="Q150" i="32" s="1"/>
  <c r="R150" i="32" s="1"/>
  <c r="S149" i="32"/>
  <c r="Q149" i="32" s="1"/>
  <c r="R149" i="32" s="1"/>
  <c r="S148" i="32"/>
  <c r="Q148" i="32" s="1"/>
  <c r="R148" i="32" s="1"/>
  <c r="S147" i="32"/>
  <c r="Q147" i="32" s="1"/>
  <c r="R147" i="32" s="1"/>
  <c r="S146" i="32"/>
  <c r="Q146" i="32" s="1"/>
  <c r="R146" i="32" s="1"/>
  <c r="S145" i="32"/>
  <c r="Q145" i="32" s="1"/>
  <c r="R145" i="32" s="1"/>
  <c r="S144" i="32"/>
  <c r="Q144" i="32" s="1"/>
  <c r="R144" i="32" s="1"/>
  <c r="S143" i="32"/>
  <c r="Q143" i="32" s="1"/>
  <c r="R143" i="32" s="1"/>
  <c r="S142" i="32"/>
  <c r="Q142" i="32" s="1"/>
  <c r="R142" i="32" s="1"/>
  <c r="J140" i="32"/>
  <c r="I140" i="32"/>
  <c r="H140" i="32"/>
  <c r="D140" i="32"/>
  <c r="S139" i="32"/>
  <c r="Q139" i="32" s="1"/>
  <c r="R139" i="32" s="1"/>
  <c r="S138" i="32"/>
  <c r="Q138" i="32" s="1"/>
  <c r="R138" i="32" s="1"/>
  <c r="S137" i="32"/>
  <c r="Q137" i="32" s="1"/>
  <c r="R137" i="32" s="1"/>
  <c r="S136" i="32"/>
  <c r="Q136" i="32" s="1"/>
  <c r="R136" i="32" s="1"/>
  <c r="S135" i="32"/>
  <c r="Q135" i="32" s="1"/>
  <c r="R135" i="32" s="1"/>
  <c r="S134" i="32"/>
  <c r="Q134" i="32" s="1"/>
  <c r="R134" i="32" s="1"/>
  <c r="S133" i="32"/>
  <c r="Q133" i="32" s="1"/>
  <c r="R133" i="32" s="1"/>
  <c r="S132" i="32"/>
  <c r="Q132" i="32" s="1"/>
  <c r="R132" i="32" s="1"/>
  <c r="S131" i="32"/>
  <c r="Q131" i="32" s="1"/>
  <c r="R131" i="32" s="1"/>
  <c r="S130" i="32"/>
  <c r="Q130" i="32" s="1"/>
  <c r="R130" i="32" s="1"/>
  <c r="S129" i="32"/>
  <c r="Q129" i="32" s="1"/>
  <c r="R129" i="32" s="1"/>
  <c r="S128" i="32"/>
  <c r="Q128" i="32" s="1"/>
  <c r="R128" i="32" s="1"/>
  <c r="M140" i="32"/>
  <c r="S127" i="32"/>
  <c r="Q127" i="32" s="1"/>
  <c r="R127" i="32" s="1"/>
  <c r="S126" i="32"/>
  <c r="Q126" i="32" s="1"/>
  <c r="R126" i="32" s="1"/>
  <c r="S125" i="32"/>
  <c r="Q125" i="32" s="1"/>
  <c r="R125" i="32" s="1"/>
  <c r="S124" i="32"/>
  <c r="Q124" i="32" s="1"/>
  <c r="R124" i="32" s="1"/>
  <c r="S123" i="32"/>
  <c r="Q123" i="32" s="1"/>
  <c r="R123" i="32" s="1"/>
  <c r="S122" i="32"/>
  <c r="Q122" i="32" s="1"/>
  <c r="R122" i="32" s="1"/>
  <c r="S121" i="32"/>
  <c r="Q121" i="32" s="1"/>
  <c r="R121" i="32" s="1"/>
  <c r="S120" i="32"/>
  <c r="Q120" i="32" s="1"/>
  <c r="R120" i="32" s="1"/>
  <c r="S119" i="32"/>
  <c r="Q119" i="32" s="1"/>
  <c r="R119" i="32" s="1"/>
  <c r="S118" i="32"/>
  <c r="Q118" i="32" s="1"/>
  <c r="R118" i="32" s="1"/>
  <c r="S117" i="32"/>
  <c r="Q117" i="32" s="1"/>
  <c r="R117" i="32" s="1"/>
  <c r="S116" i="32"/>
  <c r="Q116" i="32" s="1"/>
  <c r="R116" i="32" s="1"/>
  <c r="S115" i="32"/>
  <c r="Q115" i="32" s="1"/>
  <c r="R115" i="32" s="1"/>
  <c r="S114" i="32"/>
  <c r="Q114" i="32" s="1"/>
  <c r="R114" i="32" s="1"/>
  <c r="S113" i="32"/>
  <c r="Q113" i="32" s="1"/>
  <c r="R113" i="32" s="1"/>
  <c r="S112" i="32"/>
  <c r="Q112" i="32" s="1"/>
  <c r="R112" i="32" s="1"/>
  <c r="S111" i="32"/>
  <c r="Q111" i="32" s="1"/>
  <c r="R111" i="32" s="1"/>
  <c r="R109" i="32"/>
  <c r="M109" i="32"/>
  <c r="D109" i="32"/>
  <c r="Q109" i="32"/>
  <c r="R104" i="32"/>
  <c r="J104" i="32"/>
  <c r="I104" i="32"/>
  <c r="H104" i="32"/>
  <c r="D104" i="32"/>
  <c r="S103" i="32"/>
  <c r="Q103" i="32" s="1"/>
  <c r="S102" i="32"/>
  <c r="Q102" i="32" s="1"/>
  <c r="S101" i="32"/>
  <c r="Q101" i="32" s="1"/>
  <c r="S100" i="32"/>
  <c r="Q100" i="32" s="1"/>
  <c r="S99" i="32"/>
  <c r="Q99" i="32" s="1"/>
  <c r="S98" i="32"/>
  <c r="Q98" i="32" s="1"/>
  <c r="S97" i="32"/>
  <c r="Q97" i="32" s="1"/>
  <c r="S96" i="32"/>
  <c r="Q96" i="32" s="1"/>
  <c r="S95" i="32"/>
  <c r="Q95" i="32" s="1"/>
  <c r="S94" i="32"/>
  <c r="Q94" i="32" s="1"/>
  <c r="S93" i="32"/>
  <c r="Q93" i="32" s="1"/>
  <c r="S92" i="32"/>
  <c r="Q92" i="32" s="1"/>
  <c r="S91" i="32"/>
  <c r="Q91" i="32" s="1"/>
  <c r="S90" i="32"/>
  <c r="Q90" i="32" s="1"/>
  <c r="M104" i="32"/>
  <c r="S89" i="32"/>
  <c r="Q89" i="32" s="1"/>
  <c r="S88" i="32"/>
  <c r="Q88" i="32" s="1"/>
  <c r="S87" i="32"/>
  <c r="Q87" i="32" s="1"/>
  <c r="S86" i="32"/>
  <c r="Q86" i="32" s="1"/>
  <c r="S85" i="32"/>
  <c r="Q85" i="32" s="1"/>
  <c r="S84" i="32"/>
  <c r="Q84" i="32" s="1"/>
  <c r="S83" i="32"/>
  <c r="Q83" i="32" s="1"/>
  <c r="S82" i="32"/>
  <c r="S81" i="32"/>
  <c r="Q81" i="32" s="1"/>
  <c r="S80" i="32"/>
  <c r="Q80" i="32" s="1"/>
  <c r="S79" i="32"/>
  <c r="Q79" i="32" s="1"/>
  <c r="S78" i="32"/>
  <c r="Q78" i="32" s="1"/>
  <c r="S77" i="32"/>
  <c r="Q77" i="32" s="1"/>
  <c r="S76" i="32"/>
  <c r="Q76" i="32" s="1"/>
  <c r="S75" i="32"/>
  <c r="Q75" i="32" s="1"/>
  <c r="M64" i="32"/>
  <c r="J64" i="32"/>
  <c r="I64" i="32"/>
  <c r="H64" i="32"/>
  <c r="D64" i="32"/>
  <c r="S63" i="32"/>
  <c r="Q63" i="32" s="1"/>
  <c r="R63" i="32" s="1"/>
  <c r="S62" i="32"/>
  <c r="Q62" i="32" s="1"/>
  <c r="R62" i="32" s="1"/>
  <c r="S61" i="32"/>
  <c r="Q61" i="32" s="1"/>
  <c r="S60" i="32"/>
  <c r="Q60" i="32" s="1"/>
  <c r="R60" i="32" s="1"/>
  <c r="S59" i="32"/>
  <c r="Q59" i="32" s="1"/>
  <c r="R59" i="32" s="1"/>
  <c r="S58" i="32"/>
  <c r="Q58" i="32" s="1"/>
  <c r="R58" i="32" s="1"/>
  <c r="S57" i="32"/>
  <c r="Q57" i="32" s="1"/>
  <c r="R57" i="32" s="1"/>
  <c r="S56" i="32"/>
  <c r="Q56" i="32" s="1"/>
  <c r="R56" i="32" s="1"/>
  <c r="M54" i="32"/>
  <c r="J54" i="32"/>
  <c r="I54" i="32"/>
  <c r="H54" i="32"/>
  <c r="D54" i="32"/>
  <c r="S53" i="32"/>
  <c r="Q53" i="32" s="1"/>
  <c r="R53" i="32" s="1"/>
  <c r="S52" i="32"/>
  <c r="Q52" i="32" s="1"/>
  <c r="M47" i="32"/>
  <c r="J47" i="32"/>
  <c r="I47" i="32"/>
  <c r="H47" i="32"/>
  <c r="D47" i="32"/>
  <c r="S46" i="32"/>
  <c r="Q46" i="32" s="1"/>
  <c r="R46" i="32" s="1"/>
  <c r="S45" i="32"/>
  <c r="Q45" i="32" s="1"/>
  <c r="R45" i="32" s="1"/>
  <c r="S44" i="32"/>
  <c r="Q44" i="32" s="1"/>
  <c r="R44" i="32" s="1"/>
  <c r="S43" i="32"/>
  <c r="Q43" i="32" s="1"/>
  <c r="R43" i="32" s="1"/>
  <c r="S42" i="32"/>
  <c r="Q42" i="32" s="1"/>
  <c r="R42" i="32" s="1"/>
  <c r="S41" i="32"/>
  <c r="Q41" i="32" s="1"/>
  <c r="R41" i="32" s="1"/>
  <c r="S40" i="32"/>
  <c r="Q40" i="32" s="1"/>
  <c r="R40" i="32" s="1"/>
  <c r="S39" i="32"/>
  <c r="Q39" i="32" s="1"/>
  <c r="R39" i="32" s="1"/>
  <c r="S38" i="32"/>
  <c r="Q38" i="32" s="1"/>
  <c r="R38" i="32" s="1"/>
  <c r="S37" i="32"/>
  <c r="Q37" i="32" s="1"/>
  <c r="R37" i="32" s="1"/>
  <c r="S36" i="32"/>
  <c r="Q36" i="32" s="1"/>
  <c r="R36" i="32" s="1"/>
  <c r="S35" i="32"/>
  <c r="Q35" i="32" s="1"/>
  <c r="R35" i="32" s="1"/>
  <c r="S34" i="32"/>
  <c r="D32" i="32"/>
  <c r="S30" i="32"/>
  <c r="Q30" i="32" s="1"/>
  <c r="R30" i="32" s="1"/>
  <c r="S29" i="32"/>
  <c r="Q29" i="32" s="1"/>
  <c r="R29" i="32" s="1"/>
  <c r="S28" i="32"/>
  <c r="Q28" i="32" s="1"/>
  <c r="R28" i="32" s="1"/>
  <c r="S27" i="32"/>
  <c r="Q27" i="32" s="1"/>
  <c r="R27" i="32" s="1"/>
  <c r="S26" i="32"/>
  <c r="Q26" i="32" s="1"/>
  <c r="R26" i="32" s="1"/>
  <c r="S25" i="32"/>
  <c r="Q25" i="32" s="1"/>
  <c r="R25" i="32" s="1"/>
  <c r="S24" i="32"/>
  <c r="Q24" i="32" s="1"/>
  <c r="R24" i="32" s="1"/>
  <c r="S23" i="32"/>
  <c r="Q23" i="32" s="1"/>
  <c r="R23" i="32" s="1"/>
  <c r="S22" i="32"/>
  <c r="Q22" i="32" s="1"/>
  <c r="R22" i="32" s="1"/>
  <c r="S21" i="32"/>
  <c r="Q21" i="32" s="1"/>
  <c r="R21" i="32" s="1"/>
  <c r="S20" i="32"/>
  <c r="Q20" i="32" s="1"/>
  <c r="S19" i="32"/>
  <c r="Q19" i="32" s="1"/>
  <c r="R19" i="32" s="1"/>
  <c r="S18" i="32"/>
  <c r="Q18" i="32" s="1"/>
  <c r="R18" i="32" s="1"/>
  <c r="S17" i="32"/>
  <c r="S16" i="32"/>
  <c r="M14" i="32"/>
  <c r="J14" i="32"/>
  <c r="I14" i="32"/>
  <c r="H14" i="32"/>
  <c r="D14" i="32"/>
  <c r="D475" i="32" s="1"/>
  <c r="S12" i="32"/>
  <c r="S11" i="32"/>
  <c r="Q11" i="32" s="1"/>
  <c r="I107" i="30"/>
  <c r="I93" i="30"/>
  <c r="I85" i="30"/>
  <c r="I79" i="30"/>
  <c r="I68" i="30"/>
  <c r="I59" i="30"/>
  <c r="I12" i="30"/>
  <c r="J109" i="30" s="1"/>
  <c r="I19" i="30"/>
  <c r="I29" i="30"/>
  <c r="I32" i="30"/>
  <c r="I35" i="30"/>
  <c r="I52" i="30"/>
  <c r="H412" i="29"/>
  <c r="H406" i="29"/>
  <c r="H403" i="29"/>
  <c r="H12" i="29"/>
  <c r="H28" i="29"/>
  <c r="H44" i="29"/>
  <c r="H41" i="29"/>
  <c r="H54" i="29"/>
  <c r="H85" i="29"/>
  <c r="H90" i="29"/>
  <c r="H121" i="29"/>
  <c r="H242" i="29"/>
  <c r="H47" i="27"/>
  <c r="R32" i="27"/>
  <c r="S32" i="27"/>
  <c r="Q32" i="27"/>
  <c r="D381" i="27"/>
  <c r="D368" i="27"/>
  <c r="M302" i="27"/>
  <c r="M301" i="27"/>
  <c r="M296" i="27"/>
  <c r="D283" i="27"/>
  <c r="D446" i="27" s="1"/>
  <c r="D240" i="27"/>
  <c r="M165" i="27"/>
  <c r="M160" i="27"/>
  <c r="M133" i="27"/>
  <c r="M128" i="27"/>
  <c r="M126" i="27"/>
  <c r="M97" i="27"/>
  <c r="M92" i="27"/>
  <c r="M90" i="27"/>
  <c r="D52" i="27"/>
  <c r="M52" i="27"/>
  <c r="M44" i="27"/>
  <c r="S44" i="27" s="1"/>
  <c r="Q44" i="27" s="1"/>
  <c r="R44" i="27" s="1"/>
  <c r="M36" i="27"/>
  <c r="M35" i="27"/>
  <c r="M34" i="27"/>
  <c r="M47" i="27" s="1"/>
  <c r="M18" i="27"/>
  <c r="D11" i="27"/>
  <c r="M11" i="27"/>
  <c r="M14" i="27" s="1"/>
  <c r="S484" i="28"/>
  <c r="J484" i="28"/>
  <c r="I484" i="28"/>
  <c r="H484" i="28"/>
  <c r="S481" i="28"/>
  <c r="Q481" i="28"/>
  <c r="S480" i="28"/>
  <c r="S479" i="28"/>
  <c r="Q479" i="28"/>
  <c r="R479" i="28" s="1"/>
  <c r="A479" i="28"/>
  <c r="A480" i="28" s="1"/>
  <c r="A481" i="28" s="1"/>
  <c r="S478" i="28"/>
  <c r="S475" i="28"/>
  <c r="Q475" i="28"/>
  <c r="R475" i="28" s="1"/>
  <c r="R484" i="28" s="1"/>
  <c r="A474" i="28"/>
  <c r="A475" i="28" s="1"/>
  <c r="S473" i="28"/>
  <c r="Q473" i="28"/>
  <c r="Q484" i="28" s="1"/>
  <c r="R470" i="28"/>
  <c r="N470" i="28"/>
  <c r="M470" i="28"/>
  <c r="L470" i="28"/>
  <c r="K470" i="28"/>
  <c r="S468" i="28"/>
  <c r="S470" i="28" s="1"/>
  <c r="Q468" i="28"/>
  <c r="Q470" i="28" s="1"/>
  <c r="N465" i="28"/>
  <c r="M465" i="28"/>
  <c r="L465" i="28"/>
  <c r="K465" i="28"/>
  <c r="J465" i="28"/>
  <c r="I465" i="28"/>
  <c r="H465" i="28"/>
  <c r="S463" i="28"/>
  <c r="Q463" i="28"/>
  <c r="R463" i="28" s="1"/>
  <c r="S462" i="28"/>
  <c r="Q462" i="28"/>
  <c r="R462" i="28" s="1"/>
  <c r="S461" i="28"/>
  <c r="Q461" i="28"/>
  <c r="R461" i="28" s="1"/>
  <c r="S460" i="28"/>
  <c r="Q460" i="28"/>
  <c r="S459" i="28"/>
  <c r="S465" i="28" s="1"/>
  <c r="M456" i="28"/>
  <c r="Q455" i="28"/>
  <c r="R450" i="28"/>
  <c r="M450" i="28"/>
  <c r="J450" i="28"/>
  <c r="J452" i="28" s="1"/>
  <c r="I450" i="28"/>
  <c r="I452" i="28" s="1"/>
  <c r="H450" i="28"/>
  <c r="H452" i="28" s="1"/>
  <c r="D450" i="28"/>
  <c r="S449" i="28"/>
  <c r="S450" i="28" s="1"/>
  <c r="Q449" i="28"/>
  <c r="Q450" i="28" s="1"/>
  <c r="R444" i="28"/>
  <c r="M444" i="28"/>
  <c r="D444" i="28"/>
  <c r="S443" i="28"/>
  <c r="S444" i="28" s="1"/>
  <c r="Q443" i="28"/>
  <c r="Q444" i="28" s="1"/>
  <c r="J441" i="28"/>
  <c r="I441" i="28"/>
  <c r="H441" i="28"/>
  <c r="S440" i="28"/>
  <c r="Q440" i="28"/>
  <c r="R440" i="28" s="1"/>
  <c r="S439" i="28"/>
  <c r="Q439" i="28"/>
  <c r="R439" i="28" s="1"/>
  <c r="S438" i="28"/>
  <c r="Q438" i="28"/>
  <c r="R438" i="28" s="1"/>
  <c r="S437" i="28"/>
  <c r="Q437" i="28"/>
  <c r="R437" i="28" s="1"/>
  <c r="S436" i="28"/>
  <c r="Q436" i="28"/>
  <c r="R436" i="28" s="1"/>
  <c r="S435" i="28"/>
  <c r="Q435" i="28"/>
  <c r="R435" i="28" s="1"/>
  <c r="S434" i="28"/>
  <c r="Q434" i="28"/>
  <c r="R434" i="28" s="1"/>
  <c r="S433" i="28"/>
  <c r="Q433" i="28"/>
  <c r="R433" i="28" s="1"/>
  <c r="S432" i="28"/>
  <c r="Q432" i="28"/>
  <c r="R432" i="28" s="1"/>
  <c r="S431" i="28"/>
  <c r="Q431" i="28"/>
  <c r="R431" i="28" s="1"/>
  <c r="S430" i="28"/>
  <c r="Q430" i="28"/>
  <c r="R430" i="28" s="1"/>
  <c r="S429" i="28"/>
  <c r="Q429" i="28"/>
  <c r="R429" i="28" s="1"/>
  <c r="S428" i="28"/>
  <c r="Q428" i="28"/>
  <c r="R428" i="28" s="1"/>
  <c r="S427" i="28"/>
  <c r="Q427" i="28"/>
  <c r="R427" i="28" s="1"/>
  <c r="S426" i="28"/>
  <c r="Q426" i="28"/>
  <c r="R426" i="28" s="1"/>
  <c r="S425" i="28"/>
  <c r="Q425" i="28"/>
  <c r="R425" i="28" s="1"/>
  <c r="S424" i="28"/>
  <c r="Q424" i="28" s="1"/>
  <c r="R424" i="28" s="1"/>
  <c r="S423" i="28"/>
  <c r="Q423" i="28"/>
  <c r="R423" i="28" s="1"/>
  <c r="S422" i="28"/>
  <c r="Q422" i="28"/>
  <c r="R422" i="28" s="1"/>
  <c r="S421" i="28"/>
  <c r="Q421" i="28"/>
  <c r="R421" i="28" s="1"/>
  <c r="S420" i="28"/>
  <c r="Q420" i="28"/>
  <c r="R420" i="28" s="1"/>
  <c r="S419" i="28"/>
  <c r="Q419" i="28"/>
  <c r="R419" i="28" s="1"/>
  <c r="S418" i="28"/>
  <c r="Q418" i="28"/>
  <c r="R418" i="28" s="1"/>
  <c r="S417" i="28"/>
  <c r="Q417" i="28"/>
  <c r="R417" i="28" s="1"/>
  <c r="S416" i="28"/>
  <c r="Q416" i="28"/>
  <c r="R416" i="28" s="1"/>
  <c r="S415" i="28"/>
  <c r="Q415" i="28" s="1"/>
  <c r="R415" i="28" s="1"/>
  <c r="S414" i="28"/>
  <c r="Q414" i="28"/>
  <c r="R414" i="28" s="1"/>
  <c r="S413" i="28"/>
  <c r="Q413" i="28"/>
  <c r="R413" i="28" s="1"/>
  <c r="S412" i="28"/>
  <c r="Q412" i="28"/>
  <c r="R412" i="28" s="1"/>
  <c r="S411" i="28"/>
  <c r="Q411" i="28"/>
  <c r="R411" i="28" s="1"/>
  <c r="S410" i="28"/>
  <c r="Q410" i="28"/>
  <c r="R410" i="28" s="1"/>
  <c r="S409" i="28"/>
  <c r="Q409" i="28" s="1"/>
  <c r="R409" i="28" s="1"/>
  <c r="S408" i="28"/>
  <c r="Q408" i="28"/>
  <c r="R408" i="28" s="1"/>
  <c r="S407" i="28"/>
  <c r="Q407" i="28" s="1"/>
  <c r="R407" i="28" s="1"/>
  <c r="S406" i="28"/>
  <c r="Q406" i="28"/>
  <c r="R406" i="28" s="1"/>
  <c r="S405" i="28"/>
  <c r="Q405" i="28"/>
  <c r="R405" i="28" s="1"/>
  <c r="S404" i="28"/>
  <c r="Q404" i="28"/>
  <c r="R404" i="28" s="1"/>
  <c r="S403" i="28"/>
  <c r="Q403" i="28"/>
  <c r="R403" i="28" s="1"/>
  <c r="S402" i="28"/>
  <c r="Q402" i="28"/>
  <c r="R402" i="28" s="1"/>
  <c r="S401" i="28"/>
  <c r="Q401" i="28"/>
  <c r="R401" i="28" s="1"/>
  <c r="S400" i="28"/>
  <c r="Q400" i="28" s="1"/>
  <c r="R400" i="28" s="1"/>
  <c r="S399" i="28"/>
  <c r="Q399" i="28"/>
  <c r="R399" i="28" s="1"/>
  <c r="S398" i="28"/>
  <c r="Q398" i="28" s="1"/>
  <c r="R398" i="28" s="1"/>
  <c r="S397" i="28"/>
  <c r="Q397" i="28"/>
  <c r="R397" i="28" s="1"/>
  <c r="S396" i="28"/>
  <c r="Q396" i="28"/>
  <c r="R396" i="28" s="1"/>
  <c r="S395" i="28"/>
  <c r="Q395" i="28"/>
  <c r="R395" i="28" s="1"/>
  <c r="S394" i="28"/>
  <c r="Q394" i="28"/>
  <c r="R394" i="28" s="1"/>
  <c r="S393" i="28"/>
  <c r="Q393" i="28"/>
  <c r="R393" i="28" s="1"/>
  <c r="S392" i="28"/>
  <c r="Q392" i="28"/>
  <c r="R392" i="28" s="1"/>
  <c r="S391" i="28"/>
  <c r="Q391" i="28"/>
  <c r="R391" i="28" s="1"/>
  <c r="S390" i="28"/>
  <c r="Q390" i="28"/>
  <c r="R390" i="28" s="1"/>
  <c r="S389" i="28"/>
  <c r="Q389" i="28"/>
  <c r="R389" i="28" s="1"/>
  <c r="S388" i="28"/>
  <c r="Q388" i="28"/>
  <c r="R388" i="28" s="1"/>
  <c r="S387" i="28"/>
  <c r="Q387" i="28"/>
  <c r="R387" i="28" s="1"/>
  <c r="S386" i="28"/>
  <c r="Q386" i="28"/>
  <c r="R386" i="28" s="1"/>
  <c r="S385" i="28"/>
  <c r="Q385" i="28"/>
  <c r="R385" i="28" s="1"/>
  <c r="S384" i="28"/>
  <c r="Q384" i="28" s="1"/>
  <c r="R384" i="28" s="1"/>
  <c r="S383" i="28"/>
  <c r="Q383" i="28" s="1"/>
  <c r="R383" i="28" s="1"/>
  <c r="S382" i="28"/>
  <c r="Q382" i="28" s="1"/>
  <c r="R382" i="28" s="1"/>
  <c r="S381" i="28"/>
  <c r="Q381" i="28" s="1"/>
  <c r="R381" i="28" s="1"/>
  <c r="S380" i="28"/>
  <c r="Q380" i="28"/>
  <c r="R380" i="28" s="1"/>
  <c r="S379" i="28"/>
  <c r="Q379" i="28"/>
  <c r="R379" i="28" s="1"/>
  <c r="S378" i="28"/>
  <c r="Q378" i="28"/>
  <c r="R378" i="28" s="1"/>
  <c r="S377" i="28"/>
  <c r="Q377" i="28"/>
  <c r="R377" i="28" s="1"/>
  <c r="D376" i="28"/>
  <c r="S376" i="28" s="1"/>
  <c r="Q376" i="28" s="1"/>
  <c r="R376" i="28" s="1"/>
  <c r="S375" i="28"/>
  <c r="Q375" i="28"/>
  <c r="R375" i="28" s="1"/>
  <c r="S374" i="28"/>
  <c r="Q374" i="28"/>
  <c r="R374" i="28" s="1"/>
  <c r="S373" i="28"/>
  <c r="Q373" i="28"/>
  <c r="R373" i="28" s="1"/>
  <c r="S372" i="28"/>
  <c r="Q372" i="28"/>
  <c r="R372" i="28" s="1"/>
  <c r="S371" i="28"/>
  <c r="Q371" i="28"/>
  <c r="R371" i="28" s="1"/>
  <c r="S370" i="28"/>
  <c r="Q370" i="28"/>
  <c r="R370" i="28" s="1"/>
  <c r="S369" i="28"/>
  <c r="Q369" i="28"/>
  <c r="R369" i="28" s="1"/>
  <c r="S368" i="28"/>
  <c r="Q368" i="28"/>
  <c r="R368" i="28" s="1"/>
  <c r="S367" i="28"/>
  <c r="Q367" i="28"/>
  <c r="R367" i="28" s="1"/>
  <c r="S366" i="28"/>
  <c r="Q366" i="28"/>
  <c r="R366" i="28" s="1"/>
  <c r="S365" i="28"/>
  <c r="Q365" i="28"/>
  <c r="R365" i="28" s="1"/>
  <c r="S364" i="28"/>
  <c r="Q364" i="28"/>
  <c r="R364" i="28" s="1"/>
  <c r="D363" i="28"/>
  <c r="S363" i="28" s="1"/>
  <c r="Q363" i="28" s="1"/>
  <c r="R363" i="28" s="1"/>
  <c r="S362" i="28"/>
  <c r="Q362" i="28"/>
  <c r="R362" i="28" s="1"/>
  <c r="S361" i="28"/>
  <c r="Q361" i="28" s="1"/>
  <c r="R361" i="28" s="1"/>
  <c r="S360" i="28"/>
  <c r="Q360" i="28"/>
  <c r="R360" i="28" s="1"/>
  <c r="S359" i="28"/>
  <c r="Q359" i="28"/>
  <c r="R359" i="28" s="1"/>
  <c r="S358" i="28"/>
  <c r="Q358" i="28"/>
  <c r="R358" i="28" s="1"/>
  <c r="S357" i="28"/>
  <c r="Q357" i="28"/>
  <c r="R357" i="28" s="1"/>
  <c r="S356" i="28"/>
  <c r="Q356" i="28"/>
  <c r="R356" i="28" s="1"/>
  <c r="S355" i="28"/>
  <c r="Q355" i="28" s="1"/>
  <c r="R355" i="28" s="1"/>
  <c r="S354" i="28"/>
  <c r="Q354" i="28"/>
  <c r="R354" i="28" s="1"/>
  <c r="S353" i="28"/>
  <c r="Q353" i="28"/>
  <c r="R353" i="28" s="1"/>
  <c r="S352" i="28"/>
  <c r="Q352" i="28"/>
  <c r="R352" i="28" s="1"/>
  <c r="S351" i="28"/>
  <c r="Q351" i="28"/>
  <c r="R351" i="28" s="1"/>
  <c r="S350" i="28"/>
  <c r="Q350" i="28" s="1"/>
  <c r="R350" i="28" s="1"/>
  <c r="S349" i="28"/>
  <c r="Q349" i="28"/>
  <c r="R349" i="28" s="1"/>
  <c r="S348" i="28"/>
  <c r="Q348" i="28"/>
  <c r="R348" i="28" s="1"/>
  <c r="S347" i="28"/>
  <c r="Q347" i="28"/>
  <c r="R347" i="28" s="1"/>
  <c r="S346" i="28"/>
  <c r="Q346" i="28" s="1"/>
  <c r="R346" i="28" s="1"/>
  <c r="S345" i="28"/>
  <c r="Q345" i="28"/>
  <c r="R345" i="28" s="1"/>
  <c r="S344" i="28"/>
  <c r="Q344" i="28" s="1"/>
  <c r="R344" i="28" s="1"/>
  <c r="S343" i="28"/>
  <c r="Q343" i="28"/>
  <c r="R343" i="28" s="1"/>
  <c r="S342" i="28"/>
  <c r="Q342" i="28" s="1"/>
  <c r="R342" i="28" s="1"/>
  <c r="S341" i="28"/>
  <c r="Q341" i="28"/>
  <c r="R341" i="28" s="1"/>
  <c r="S340" i="28"/>
  <c r="Q340" i="28"/>
  <c r="R340" i="28" s="1"/>
  <c r="S339" i="28"/>
  <c r="Q339" i="28"/>
  <c r="R339" i="28" s="1"/>
  <c r="S338" i="28"/>
  <c r="Q338" i="28"/>
  <c r="R338" i="28" s="1"/>
  <c r="S337" i="28"/>
  <c r="Q337" i="28" s="1"/>
  <c r="R337" i="28" s="1"/>
  <c r="S336" i="28"/>
  <c r="Q336" i="28"/>
  <c r="R336" i="28" s="1"/>
  <c r="S335" i="28"/>
  <c r="Q335" i="28"/>
  <c r="R335" i="28" s="1"/>
  <c r="S334" i="28"/>
  <c r="Q334" i="28"/>
  <c r="R334" i="28" s="1"/>
  <c r="S333" i="28"/>
  <c r="Q333" i="28"/>
  <c r="R333" i="28" s="1"/>
  <c r="S332" i="28"/>
  <c r="Q332" i="28" s="1"/>
  <c r="R332" i="28" s="1"/>
  <c r="S331" i="28"/>
  <c r="Q331" i="28"/>
  <c r="R331" i="28" s="1"/>
  <c r="S330" i="28"/>
  <c r="Q330" i="28" s="1"/>
  <c r="R330" i="28" s="1"/>
  <c r="S329" i="28"/>
  <c r="Q329" i="28" s="1"/>
  <c r="R329" i="28" s="1"/>
  <c r="S328" i="28"/>
  <c r="Q328" i="28"/>
  <c r="R328" i="28" s="1"/>
  <c r="S327" i="28"/>
  <c r="Q327" i="28"/>
  <c r="R327" i="28" s="1"/>
  <c r="S326" i="28"/>
  <c r="Q326" i="28" s="1"/>
  <c r="R326" i="28" s="1"/>
  <c r="S325" i="28"/>
  <c r="Q325" i="28"/>
  <c r="R325" i="28" s="1"/>
  <c r="S324" i="28"/>
  <c r="Q324" i="28"/>
  <c r="R324" i="28" s="1"/>
  <c r="S323" i="28"/>
  <c r="Q323" i="28"/>
  <c r="R323" i="28" s="1"/>
  <c r="S322" i="28"/>
  <c r="Q322" i="28" s="1"/>
  <c r="R322" i="28" s="1"/>
  <c r="S321" i="28"/>
  <c r="Q321" i="28"/>
  <c r="R321" i="28" s="1"/>
  <c r="S320" i="28"/>
  <c r="Q320" i="28" s="1"/>
  <c r="R320" i="28" s="1"/>
  <c r="S319" i="28"/>
  <c r="Q319" i="28" s="1"/>
  <c r="R319" i="28" s="1"/>
  <c r="S318" i="28"/>
  <c r="Q318" i="28" s="1"/>
  <c r="R318" i="28" s="1"/>
  <c r="S317" i="28"/>
  <c r="Q317" i="28"/>
  <c r="R317" i="28" s="1"/>
  <c r="S316" i="28"/>
  <c r="Q316" i="28"/>
  <c r="R316" i="28" s="1"/>
  <c r="S315" i="28"/>
  <c r="Q315" i="28"/>
  <c r="R315" i="28" s="1"/>
  <c r="S314" i="28"/>
  <c r="Q314" i="28"/>
  <c r="R314" i="28" s="1"/>
  <c r="S313" i="28"/>
  <c r="Q313" i="28"/>
  <c r="R313" i="28" s="1"/>
  <c r="S312" i="28"/>
  <c r="Q312" i="28"/>
  <c r="R312" i="28" s="1"/>
  <c r="S311" i="28"/>
  <c r="Q311" i="28" s="1"/>
  <c r="R311" i="28" s="1"/>
  <c r="S310" i="28"/>
  <c r="Q310" i="28" s="1"/>
  <c r="R310" i="28" s="1"/>
  <c r="S309" i="28"/>
  <c r="Q309" i="28"/>
  <c r="R309" i="28" s="1"/>
  <c r="S308" i="28"/>
  <c r="Q308" i="28" s="1"/>
  <c r="R308" i="28" s="1"/>
  <c r="S307" i="28"/>
  <c r="Q307" i="28"/>
  <c r="R307" i="28" s="1"/>
  <c r="S306" i="28"/>
  <c r="Q306" i="28" s="1"/>
  <c r="R306" i="28" s="1"/>
  <c r="S305" i="28"/>
  <c r="Q305" i="28"/>
  <c r="R305" i="28" s="1"/>
  <c r="S304" i="28"/>
  <c r="Q304" i="28"/>
  <c r="R304" i="28" s="1"/>
  <c r="S303" i="28"/>
  <c r="Q303" i="28"/>
  <c r="R303" i="28" s="1"/>
  <c r="S302" i="28"/>
  <c r="Q302" i="28" s="1"/>
  <c r="R302" i="28" s="1"/>
  <c r="S301" i="28"/>
  <c r="Q301" i="28" s="1"/>
  <c r="R301" i="28" s="1"/>
  <c r="S300" i="28"/>
  <c r="Q300" i="28"/>
  <c r="R300" i="28" s="1"/>
  <c r="S299" i="28"/>
  <c r="Q299" i="28"/>
  <c r="R299" i="28" s="1"/>
  <c r="S298" i="28"/>
  <c r="Q298" i="28" s="1"/>
  <c r="R298" i="28" s="1"/>
  <c r="M297" i="28"/>
  <c r="S297" i="28" s="1"/>
  <c r="Q297" i="28" s="1"/>
  <c r="R297" i="28" s="1"/>
  <c r="M296" i="28"/>
  <c r="S296" i="28" s="1"/>
  <c r="Q296" i="28" s="1"/>
  <c r="R296" i="28" s="1"/>
  <c r="S295" i="28"/>
  <c r="Q295" i="28"/>
  <c r="R295" i="28" s="1"/>
  <c r="S294" i="28"/>
  <c r="Q294" i="28" s="1"/>
  <c r="R294" i="28" s="1"/>
  <c r="S293" i="28"/>
  <c r="Q293" i="28"/>
  <c r="R293" i="28" s="1"/>
  <c r="S292" i="28"/>
  <c r="Q292" i="28"/>
  <c r="R292" i="28" s="1"/>
  <c r="M291" i="28"/>
  <c r="S290" i="28"/>
  <c r="Q290" i="28" s="1"/>
  <c r="R290" i="28" s="1"/>
  <c r="S289" i="28"/>
  <c r="Q289" i="28" s="1"/>
  <c r="R289" i="28" s="1"/>
  <c r="S288" i="28"/>
  <c r="Q288" i="28" s="1"/>
  <c r="R288" i="28" s="1"/>
  <c r="S287" i="28"/>
  <c r="Q287" i="28" s="1"/>
  <c r="R287" i="28" s="1"/>
  <c r="S286" i="28"/>
  <c r="Q286" i="28"/>
  <c r="R286" i="28" s="1"/>
  <c r="Q285" i="28"/>
  <c r="R285" i="28" s="1"/>
  <c r="S284" i="28"/>
  <c r="Q284" i="28" s="1"/>
  <c r="R284" i="28" s="1"/>
  <c r="S283" i="28"/>
  <c r="Q283" i="28" s="1"/>
  <c r="R283" i="28" s="1"/>
  <c r="S282" i="28"/>
  <c r="Q282" i="28" s="1"/>
  <c r="R282" i="28" s="1"/>
  <c r="S281" i="28"/>
  <c r="Q281" i="28" s="1"/>
  <c r="R281" i="28" s="1"/>
  <c r="S280" i="28"/>
  <c r="Q280" i="28"/>
  <c r="R280" i="28" s="1"/>
  <c r="S279" i="28"/>
  <c r="Q279" i="28" s="1"/>
  <c r="R279" i="28" s="1"/>
  <c r="D278" i="28"/>
  <c r="S277" i="28"/>
  <c r="Q277" i="28"/>
  <c r="R277" i="28" s="1"/>
  <c r="S276" i="28"/>
  <c r="Q276" i="28" s="1"/>
  <c r="R276" i="28" s="1"/>
  <c r="S275" i="28"/>
  <c r="Q275" i="28" s="1"/>
  <c r="R275" i="28" s="1"/>
  <c r="S274" i="28"/>
  <c r="Q274" i="28"/>
  <c r="R274" i="28" s="1"/>
  <c r="S273" i="28"/>
  <c r="Q273" i="28" s="1"/>
  <c r="R273" i="28" s="1"/>
  <c r="S272" i="28"/>
  <c r="Q272" i="28"/>
  <c r="S269" i="28"/>
  <c r="Q269" i="28"/>
  <c r="R269" i="28" s="1"/>
  <c r="S268" i="28"/>
  <c r="Q268" i="28"/>
  <c r="R268" i="28" s="1"/>
  <c r="S267" i="28"/>
  <c r="Q267" i="28"/>
  <c r="R267" i="28" s="1"/>
  <c r="S266" i="28"/>
  <c r="Q266" i="28"/>
  <c r="R266" i="28" s="1"/>
  <c r="S265" i="28"/>
  <c r="Q265" i="28"/>
  <c r="R265" i="28" s="1"/>
  <c r="S264" i="28"/>
  <c r="Q264" i="28" s="1"/>
  <c r="R264" i="28" s="1"/>
  <c r="S263" i="28"/>
  <c r="Q263" i="28"/>
  <c r="R263" i="28" s="1"/>
  <c r="S262" i="28"/>
  <c r="Q262" i="28" s="1"/>
  <c r="R262" i="28" s="1"/>
  <c r="S261" i="28"/>
  <c r="Q261" i="28"/>
  <c r="R261" i="28" s="1"/>
  <c r="S260" i="28"/>
  <c r="Q260" i="28"/>
  <c r="R260" i="28" s="1"/>
  <c r="S259" i="28"/>
  <c r="Q259" i="28"/>
  <c r="R259" i="28" s="1"/>
  <c r="S258" i="28"/>
  <c r="Q258" i="28"/>
  <c r="R258" i="28" s="1"/>
  <c r="S257" i="28"/>
  <c r="Q257" i="28"/>
  <c r="R257" i="28" s="1"/>
  <c r="S256" i="28"/>
  <c r="Q256" i="28" s="1"/>
  <c r="R256" i="28" s="1"/>
  <c r="S255" i="28"/>
  <c r="Q255" i="28" s="1"/>
  <c r="R255" i="28" s="1"/>
  <c r="S254" i="28"/>
  <c r="Q254" i="28"/>
  <c r="R254" i="28" s="1"/>
  <c r="S253" i="28"/>
  <c r="Q253" i="28"/>
  <c r="R253" i="28" s="1"/>
  <c r="S252" i="28"/>
  <c r="Q252" i="28"/>
  <c r="R252" i="28" s="1"/>
  <c r="S251" i="28"/>
  <c r="Q251" i="28"/>
  <c r="R251" i="28" s="1"/>
  <c r="S250" i="28"/>
  <c r="Q250" i="28"/>
  <c r="R250" i="28" s="1"/>
  <c r="S249" i="28"/>
  <c r="Q249" i="28"/>
  <c r="R249" i="28" s="1"/>
  <c r="S248" i="28"/>
  <c r="Q248" i="28"/>
  <c r="R248" i="28" s="1"/>
  <c r="S247" i="28"/>
  <c r="Q247" i="28"/>
  <c r="R247" i="28" s="1"/>
  <c r="S246" i="28"/>
  <c r="Q246" i="28"/>
  <c r="R246" i="28" s="1"/>
  <c r="S245" i="28"/>
  <c r="Q245" i="28"/>
  <c r="R245" i="28" s="1"/>
  <c r="S244" i="28"/>
  <c r="Q244" i="28"/>
  <c r="R244" i="28" s="1"/>
  <c r="S243" i="28"/>
  <c r="Q243" i="28"/>
  <c r="R243" i="28" s="1"/>
  <c r="S242" i="28"/>
  <c r="Q242" i="28"/>
  <c r="R242" i="28" s="1"/>
  <c r="S241" i="28"/>
  <c r="Q241" i="28"/>
  <c r="R241" i="28" s="1"/>
  <c r="S240" i="28"/>
  <c r="Q240" i="28"/>
  <c r="R240" i="28" s="1"/>
  <c r="S239" i="28"/>
  <c r="Q239" i="28"/>
  <c r="R239" i="28" s="1"/>
  <c r="S238" i="28"/>
  <c r="Q238" i="28"/>
  <c r="R238" i="28" s="1"/>
  <c r="S237" i="28"/>
  <c r="Q237" i="28" s="1"/>
  <c r="R237" i="28" s="1"/>
  <c r="D236" i="28"/>
  <c r="S235" i="28"/>
  <c r="Q235" i="28" s="1"/>
  <c r="R235" i="28" s="1"/>
  <c r="S234" i="28"/>
  <c r="Q234" i="28" s="1"/>
  <c r="R234" i="28" s="1"/>
  <c r="S233" i="28"/>
  <c r="Q233" i="28"/>
  <c r="R233" i="28" s="1"/>
  <c r="S232" i="28"/>
  <c r="Q232" i="28" s="1"/>
  <c r="R232" i="28" s="1"/>
  <c r="Q231" i="28"/>
  <c r="R231" i="28" s="1"/>
  <c r="S230" i="28"/>
  <c r="Q230" i="28"/>
  <c r="R230" i="28" s="1"/>
  <c r="S229" i="28"/>
  <c r="Q229" i="28" s="1"/>
  <c r="R229" i="28" s="1"/>
  <c r="S228" i="28"/>
  <c r="Q228" i="28"/>
  <c r="R228" i="28" s="1"/>
  <c r="S227" i="28"/>
  <c r="Q227" i="28"/>
  <c r="R227" i="28" s="1"/>
  <c r="S226" i="28"/>
  <c r="Q226" i="28" s="1"/>
  <c r="R226" i="28" s="1"/>
  <c r="S225" i="28"/>
  <c r="Q225" i="28" s="1"/>
  <c r="R225" i="28" s="1"/>
  <c r="S224" i="28"/>
  <c r="Q224" i="28"/>
  <c r="R224" i="28" s="1"/>
  <c r="S223" i="28"/>
  <c r="Q223" i="28" s="1"/>
  <c r="R223" i="28" s="1"/>
  <c r="S222" i="28"/>
  <c r="Q222" i="28"/>
  <c r="R222" i="28" s="1"/>
  <c r="S221" i="28"/>
  <c r="Q221" i="28" s="1"/>
  <c r="R221" i="28" s="1"/>
  <c r="S220" i="28"/>
  <c r="Q220" i="28" s="1"/>
  <c r="R220" i="28" s="1"/>
  <c r="S219" i="28"/>
  <c r="Q219" i="28"/>
  <c r="R219" i="28" s="1"/>
  <c r="S218" i="28"/>
  <c r="Q218" i="28"/>
  <c r="R218" i="28" s="1"/>
  <c r="S217" i="28"/>
  <c r="Q217" i="28"/>
  <c r="R217" i="28" s="1"/>
  <c r="S216" i="28"/>
  <c r="Q216" i="28" s="1"/>
  <c r="R216" i="28" s="1"/>
  <c r="S215" i="28"/>
  <c r="Q215" i="28"/>
  <c r="R215" i="28" s="1"/>
  <c r="S214" i="28"/>
  <c r="Q214" i="28" s="1"/>
  <c r="R214" i="28" s="1"/>
  <c r="S213" i="28"/>
  <c r="Q213" i="28"/>
  <c r="R213" i="28" s="1"/>
  <c r="S212" i="28"/>
  <c r="Q212" i="28" s="1"/>
  <c r="R212" i="28" s="1"/>
  <c r="S211" i="28"/>
  <c r="Q211" i="28"/>
  <c r="R211" i="28" s="1"/>
  <c r="S210" i="28"/>
  <c r="Q210" i="28" s="1"/>
  <c r="R210" i="28" s="1"/>
  <c r="S209" i="28"/>
  <c r="Q209" i="28"/>
  <c r="R209" i="28" s="1"/>
  <c r="S208" i="28"/>
  <c r="Q208" i="28"/>
  <c r="R208" i="28" s="1"/>
  <c r="S207" i="28"/>
  <c r="Q207" i="28"/>
  <c r="R207" i="28" s="1"/>
  <c r="S206" i="28"/>
  <c r="Q206" i="28" s="1"/>
  <c r="R206" i="28" s="1"/>
  <c r="S205" i="28"/>
  <c r="Q205" i="28"/>
  <c r="R205" i="28" s="1"/>
  <c r="S204" i="28"/>
  <c r="Q204" i="28"/>
  <c r="R204" i="28" s="1"/>
  <c r="S203" i="28"/>
  <c r="Q203" i="28"/>
  <c r="R203" i="28" s="1"/>
  <c r="S202" i="28"/>
  <c r="Q202" i="28"/>
  <c r="R202" i="28" s="1"/>
  <c r="S201" i="28"/>
  <c r="Q201" i="28"/>
  <c r="R201" i="28" s="1"/>
  <c r="S200" i="28"/>
  <c r="Q200" i="28" s="1"/>
  <c r="R200" i="28" s="1"/>
  <c r="S199" i="28"/>
  <c r="Q199" i="28"/>
  <c r="R199" i="28" s="1"/>
  <c r="S198" i="28"/>
  <c r="Q198" i="28" s="1"/>
  <c r="R198" i="28" s="1"/>
  <c r="S197" i="28"/>
  <c r="Q197" i="28"/>
  <c r="R197" i="28" s="1"/>
  <c r="S196" i="28"/>
  <c r="Q196" i="28" s="1"/>
  <c r="R196" i="28" s="1"/>
  <c r="S195" i="28"/>
  <c r="Q195" i="28"/>
  <c r="R195" i="28" s="1"/>
  <c r="S194" i="28"/>
  <c r="Q194" i="28"/>
  <c r="R194" i="28" s="1"/>
  <c r="S193" i="28"/>
  <c r="Q193" i="28"/>
  <c r="R193" i="28" s="1"/>
  <c r="S192" i="28"/>
  <c r="Q192" i="28" s="1"/>
  <c r="R192" i="28" s="1"/>
  <c r="S191" i="28"/>
  <c r="Q191" i="28" s="1"/>
  <c r="R191" i="28" s="1"/>
  <c r="S190" i="28"/>
  <c r="Q190" i="28" s="1"/>
  <c r="R190" i="28" s="1"/>
  <c r="S189" i="28"/>
  <c r="Q189" i="28"/>
  <c r="R189" i="28" s="1"/>
  <c r="S188" i="28"/>
  <c r="Q188" i="28" s="1"/>
  <c r="R188" i="28" s="1"/>
  <c r="S187" i="28"/>
  <c r="Q187" i="28"/>
  <c r="R187" i="28" s="1"/>
  <c r="S186" i="28"/>
  <c r="Q186" i="28"/>
  <c r="R186" i="28" s="1"/>
  <c r="S185" i="28"/>
  <c r="Q185" i="28"/>
  <c r="R185" i="28" s="1"/>
  <c r="S184" i="28"/>
  <c r="Q184" i="28"/>
  <c r="R184" i="28" s="1"/>
  <c r="S183" i="28"/>
  <c r="Q183" i="28" s="1"/>
  <c r="R183" i="28" s="1"/>
  <c r="S182" i="28"/>
  <c r="Q182" i="28"/>
  <c r="R182" i="28" s="1"/>
  <c r="S181" i="28"/>
  <c r="Q181" i="28" s="1"/>
  <c r="R181" i="28" s="1"/>
  <c r="S180" i="28"/>
  <c r="Q180" i="28"/>
  <c r="R180" i="28" s="1"/>
  <c r="S179" i="28"/>
  <c r="Q179" i="28" s="1"/>
  <c r="R179" i="28" s="1"/>
  <c r="S178" i="28"/>
  <c r="Q178" i="28"/>
  <c r="R178" i="28" s="1"/>
  <c r="S177" i="28"/>
  <c r="Q177" i="28" s="1"/>
  <c r="R177" i="28" s="1"/>
  <c r="S176" i="28"/>
  <c r="Q176" i="28"/>
  <c r="R176" i="28" s="1"/>
  <c r="S175" i="28"/>
  <c r="Q175" i="28"/>
  <c r="R175" i="28" s="1"/>
  <c r="S174" i="28"/>
  <c r="Q174" i="28"/>
  <c r="R174" i="28" s="1"/>
  <c r="S173" i="28"/>
  <c r="Q173" i="28"/>
  <c r="R173" i="28" s="1"/>
  <c r="S172" i="28"/>
  <c r="Q172" i="28"/>
  <c r="R172" i="28" s="1"/>
  <c r="S171" i="28"/>
  <c r="Q171" i="28"/>
  <c r="R171" i="28" s="1"/>
  <c r="S170" i="28"/>
  <c r="Q170" i="28"/>
  <c r="R170" i="28" s="1"/>
  <c r="S169" i="28"/>
  <c r="Q169" i="28"/>
  <c r="R169" i="28" s="1"/>
  <c r="S168" i="28"/>
  <c r="Q168" i="28"/>
  <c r="R168" i="28" s="1"/>
  <c r="S167" i="28"/>
  <c r="Q167" i="28"/>
  <c r="R167" i="28" s="1"/>
  <c r="S166" i="28"/>
  <c r="Q166" i="28"/>
  <c r="R166" i="28" s="1"/>
  <c r="S165" i="28"/>
  <c r="Q165" i="28"/>
  <c r="R165" i="28" s="1"/>
  <c r="S164" i="28"/>
  <c r="Q164" i="28"/>
  <c r="R164" i="28" s="1"/>
  <c r="M163" i="28"/>
  <c r="S163" i="28" s="1"/>
  <c r="Q163" i="28" s="1"/>
  <c r="R163" i="28" s="1"/>
  <c r="S162" i="28"/>
  <c r="Q162" i="28"/>
  <c r="R162" i="28" s="1"/>
  <c r="S161" i="28"/>
  <c r="Q161" i="28"/>
  <c r="R161" i="28" s="1"/>
  <c r="S160" i="28"/>
  <c r="Q160" i="28"/>
  <c r="R160" i="28" s="1"/>
  <c r="S159" i="28"/>
  <c r="Q159" i="28"/>
  <c r="R159" i="28" s="1"/>
  <c r="M158" i="28"/>
  <c r="S157" i="28"/>
  <c r="Q157" i="28"/>
  <c r="R157" i="28" s="1"/>
  <c r="S156" i="28"/>
  <c r="Q156" i="28"/>
  <c r="R156" i="28" s="1"/>
  <c r="S155" i="28"/>
  <c r="Q155" i="28"/>
  <c r="R155" i="28" s="1"/>
  <c r="S154" i="28"/>
  <c r="Q154" i="28"/>
  <c r="R154" i="28" s="1"/>
  <c r="S153" i="28"/>
  <c r="Q153" i="28"/>
  <c r="R153" i="28" s="1"/>
  <c r="S152" i="28"/>
  <c r="Q152" i="28"/>
  <c r="R152" i="28" s="1"/>
  <c r="S151" i="28"/>
  <c r="Q151" i="28"/>
  <c r="R151" i="28" s="1"/>
  <c r="S150" i="28"/>
  <c r="Q150" i="28"/>
  <c r="R150" i="28" s="1"/>
  <c r="S149" i="28"/>
  <c r="Q149" i="28"/>
  <c r="R149" i="28" s="1"/>
  <c r="S148" i="28"/>
  <c r="R148" i="28"/>
  <c r="Q148" i="28"/>
  <c r="S147" i="28"/>
  <c r="Q147" i="28"/>
  <c r="R147" i="28" s="1"/>
  <c r="S146" i="28"/>
  <c r="Q146" i="28" s="1"/>
  <c r="R146" i="28" s="1"/>
  <c r="S145" i="28"/>
  <c r="Q145" i="28"/>
  <c r="R145" i="28" s="1"/>
  <c r="S144" i="28"/>
  <c r="Q144" i="28"/>
  <c r="R144" i="28" s="1"/>
  <c r="S143" i="28"/>
  <c r="Q143" i="28" s="1"/>
  <c r="R143" i="28" s="1"/>
  <c r="S142" i="28"/>
  <c r="Q142" i="28" s="1"/>
  <c r="R142" i="28" s="1"/>
  <c r="S141" i="28"/>
  <c r="Q141" i="28"/>
  <c r="R141" i="28" s="1"/>
  <c r="S140" i="28"/>
  <c r="Q140" i="28"/>
  <c r="R140" i="28" s="1"/>
  <c r="D138" i="28"/>
  <c r="S137" i="28"/>
  <c r="Q137" i="28"/>
  <c r="R137" i="28" s="1"/>
  <c r="S136" i="28"/>
  <c r="Q136" i="28"/>
  <c r="R136" i="28" s="1"/>
  <c r="S135" i="28"/>
  <c r="Q135" i="28" s="1"/>
  <c r="R135" i="28" s="1"/>
  <c r="S134" i="28"/>
  <c r="Q134" i="28" s="1"/>
  <c r="R134" i="28" s="1"/>
  <c r="S133" i="28"/>
  <c r="Q133" i="28" s="1"/>
  <c r="R133" i="28" s="1"/>
  <c r="S132" i="28"/>
  <c r="Q132" i="28"/>
  <c r="R132" i="28" s="1"/>
  <c r="M131" i="28"/>
  <c r="S131" i="28" s="1"/>
  <c r="Q131" i="28" s="1"/>
  <c r="R131" i="28" s="1"/>
  <c r="S130" i="28"/>
  <c r="Q130" i="28" s="1"/>
  <c r="R130" i="28" s="1"/>
  <c r="S129" i="28"/>
  <c r="Q129" i="28" s="1"/>
  <c r="R129" i="28" s="1"/>
  <c r="S128" i="28"/>
  <c r="Q128" i="28"/>
  <c r="R128" i="28" s="1"/>
  <c r="S127" i="28"/>
  <c r="Q127" i="28"/>
  <c r="R127" i="28" s="1"/>
  <c r="M126" i="28"/>
  <c r="S126" i="28" s="1"/>
  <c r="Q126" i="28" s="1"/>
  <c r="R126" i="28" s="1"/>
  <c r="S125" i="28"/>
  <c r="Q125" i="28"/>
  <c r="R125" i="28" s="1"/>
  <c r="M124" i="28"/>
  <c r="S123" i="28"/>
  <c r="Q123" i="28"/>
  <c r="R123" i="28" s="1"/>
  <c r="S122" i="28"/>
  <c r="Q122" i="28"/>
  <c r="R122" i="28" s="1"/>
  <c r="S121" i="28"/>
  <c r="Q121" i="28"/>
  <c r="R121" i="28" s="1"/>
  <c r="S120" i="28"/>
  <c r="Q120" i="28"/>
  <c r="R120" i="28" s="1"/>
  <c r="S119" i="28"/>
  <c r="Q119" i="28"/>
  <c r="R119" i="28" s="1"/>
  <c r="S118" i="28"/>
  <c r="Q118" i="28"/>
  <c r="R118" i="28" s="1"/>
  <c r="S117" i="28"/>
  <c r="Q117" i="28"/>
  <c r="R117" i="28" s="1"/>
  <c r="S116" i="28"/>
  <c r="Q116" i="28"/>
  <c r="R116" i="28" s="1"/>
  <c r="S115" i="28"/>
  <c r="Q115" i="28"/>
  <c r="R115" i="28" s="1"/>
  <c r="S114" i="28"/>
  <c r="Q114" i="28"/>
  <c r="R114" i="28" s="1"/>
  <c r="S113" i="28"/>
  <c r="Q113" i="28"/>
  <c r="R113" i="28" s="1"/>
  <c r="S112" i="28"/>
  <c r="Q112" i="28"/>
  <c r="R112" i="28" s="1"/>
  <c r="S111" i="28"/>
  <c r="Q111" i="28"/>
  <c r="R111" i="28" s="1"/>
  <c r="S110" i="28"/>
  <c r="Q110" i="28"/>
  <c r="R110" i="28" s="1"/>
  <c r="S109" i="28"/>
  <c r="R107" i="28"/>
  <c r="M107" i="28"/>
  <c r="D107" i="28"/>
  <c r="S106" i="28"/>
  <c r="Q106" i="28" s="1"/>
  <c r="S105" i="28"/>
  <c r="Q105" i="28" s="1"/>
  <c r="S104" i="28"/>
  <c r="R102" i="28"/>
  <c r="M102" i="28"/>
  <c r="D102" i="28"/>
  <c r="S101" i="28"/>
  <c r="Q101" i="28"/>
  <c r="S100" i="28"/>
  <c r="Q100" i="28"/>
  <c r="S99" i="28"/>
  <c r="Q99" i="28"/>
  <c r="S98" i="28"/>
  <c r="Q98" i="28"/>
  <c r="S97" i="28"/>
  <c r="Q97" i="28"/>
  <c r="S96" i="28"/>
  <c r="Q96" i="28"/>
  <c r="M95" i="28"/>
  <c r="S95" i="28" s="1"/>
  <c r="Q95" i="28" s="1"/>
  <c r="S94" i="28"/>
  <c r="Q94" i="28"/>
  <c r="S93" i="28"/>
  <c r="Q93" i="28"/>
  <c r="S92" i="28"/>
  <c r="Q92" i="28"/>
  <c r="S91" i="28"/>
  <c r="Q91" i="28"/>
  <c r="M90" i="28"/>
  <c r="S90" i="28" s="1"/>
  <c r="Q90" i="28" s="1"/>
  <c r="S89" i="28"/>
  <c r="Q89" i="28"/>
  <c r="M88" i="28"/>
  <c r="S88" i="28" s="1"/>
  <c r="S87" i="28"/>
  <c r="Q87" i="28"/>
  <c r="S86" i="28"/>
  <c r="Q86" i="28"/>
  <c r="S85" i="28"/>
  <c r="Q85" i="28"/>
  <c r="S84" i="28"/>
  <c r="Q84" i="28"/>
  <c r="S83" i="28"/>
  <c r="Q83" i="28"/>
  <c r="S82" i="28"/>
  <c r="Q82" i="28"/>
  <c r="S81" i="28"/>
  <c r="Q81" i="28"/>
  <c r="S80" i="28"/>
  <c r="Q80" i="28"/>
  <c r="S79" i="28"/>
  <c r="Q79" i="28"/>
  <c r="S78" i="28"/>
  <c r="Q78" i="28"/>
  <c r="S77" i="28"/>
  <c r="Q77" i="28"/>
  <c r="S76" i="28"/>
  <c r="Q76" i="28"/>
  <c r="S75" i="28"/>
  <c r="Q75" i="28"/>
  <c r="S74" i="28"/>
  <c r="Q74" i="28"/>
  <c r="S73" i="28"/>
  <c r="Q73" i="28"/>
  <c r="M62" i="28"/>
  <c r="D62" i="28"/>
  <c r="S61" i="28"/>
  <c r="Q61" i="28"/>
  <c r="R61" i="28" s="1"/>
  <c r="S60" i="28"/>
  <c r="Q60" i="28"/>
  <c r="R60" i="28" s="1"/>
  <c r="S59" i="28"/>
  <c r="S62" i="28" s="1"/>
  <c r="Q59" i="28"/>
  <c r="S58" i="28"/>
  <c r="Q58" i="28"/>
  <c r="R58" i="28" s="1"/>
  <c r="S57" i="28"/>
  <c r="Q57" i="28"/>
  <c r="R57" i="28" s="1"/>
  <c r="S56" i="28"/>
  <c r="Q56" i="28"/>
  <c r="R56" i="28" s="1"/>
  <c r="S55" i="28"/>
  <c r="Q55" i="28"/>
  <c r="R55" i="28" s="1"/>
  <c r="S54" i="28"/>
  <c r="Q54" i="28"/>
  <c r="R54" i="28" s="1"/>
  <c r="S51" i="28"/>
  <c r="Q51" i="28"/>
  <c r="R51" i="28" s="1"/>
  <c r="M50" i="28"/>
  <c r="M52" i="28" s="1"/>
  <c r="D50" i="28"/>
  <c r="J45" i="28"/>
  <c r="I45" i="28"/>
  <c r="H45" i="28"/>
  <c r="D45" i="28"/>
  <c r="S44" i="28"/>
  <c r="Q44" i="28"/>
  <c r="R44" i="28" s="1"/>
  <c r="S43" i="28"/>
  <c r="Q43" i="28"/>
  <c r="R43" i="28" s="1"/>
  <c r="M42" i="28"/>
  <c r="S42" i="28" s="1"/>
  <c r="Q42" i="28" s="1"/>
  <c r="R42" i="28" s="1"/>
  <c r="S41" i="28"/>
  <c r="Q41" i="28"/>
  <c r="R41" i="28" s="1"/>
  <c r="S40" i="28"/>
  <c r="Q40" i="28"/>
  <c r="R40" i="28" s="1"/>
  <c r="S39" i="28"/>
  <c r="Q39" i="28"/>
  <c r="R39" i="28" s="1"/>
  <c r="S38" i="28"/>
  <c r="Q38" i="28"/>
  <c r="R38" i="28" s="1"/>
  <c r="S37" i="28"/>
  <c r="Q37" i="28"/>
  <c r="R37" i="28" s="1"/>
  <c r="S36" i="28"/>
  <c r="Q36" i="28"/>
  <c r="R36" i="28" s="1"/>
  <c r="S35" i="28"/>
  <c r="Q35" i="28"/>
  <c r="R35" i="28" s="1"/>
  <c r="M34" i="28"/>
  <c r="S34" i="28" s="1"/>
  <c r="Q34" i="28" s="1"/>
  <c r="R34" i="28" s="1"/>
  <c r="M33" i="28"/>
  <c r="S33" i="28" s="1"/>
  <c r="Q33" i="28" s="1"/>
  <c r="R33" i="28" s="1"/>
  <c r="M32" i="28"/>
  <c r="J30" i="28"/>
  <c r="I30" i="28"/>
  <c r="H30" i="28"/>
  <c r="D30" i="28"/>
  <c r="S29" i="28"/>
  <c r="Q29" i="28"/>
  <c r="R29" i="28" s="1"/>
  <c r="S28" i="28"/>
  <c r="Q28" i="28"/>
  <c r="R28" i="28" s="1"/>
  <c r="S27" i="28"/>
  <c r="Q27" i="28"/>
  <c r="R27" i="28" s="1"/>
  <c r="S26" i="28"/>
  <c r="Q26" i="28"/>
  <c r="R26" i="28" s="1"/>
  <c r="S25" i="28"/>
  <c r="Q25" i="28"/>
  <c r="R25" i="28" s="1"/>
  <c r="S24" i="28"/>
  <c r="Q24" i="28"/>
  <c r="R24" i="28" s="1"/>
  <c r="S23" i="28"/>
  <c r="Q23" i="28"/>
  <c r="R23" i="28" s="1"/>
  <c r="S22" i="28"/>
  <c r="Q22" i="28"/>
  <c r="R22" i="28" s="1"/>
  <c r="S21" i="28"/>
  <c r="Q21" i="28"/>
  <c r="R21" i="28" s="1"/>
  <c r="S20" i="28"/>
  <c r="Q20" i="28"/>
  <c r="R20" i="28" s="1"/>
  <c r="S19" i="28"/>
  <c r="Q19" i="28"/>
  <c r="R19" i="28" s="1"/>
  <c r="S18" i="28"/>
  <c r="S30" i="28" s="1"/>
  <c r="Q18" i="28"/>
  <c r="M17" i="28"/>
  <c r="S16" i="28"/>
  <c r="Q16" i="28"/>
  <c r="R16" i="28" s="1"/>
  <c r="S15" i="28"/>
  <c r="Q15" i="28"/>
  <c r="R15" i="28" s="1"/>
  <c r="J13" i="28"/>
  <c r="I13" i="28"/>
  <c r="H13" i="28"/>
  <c r="D13" i="28"/>
  <c r="S12" i="28"/>
  <c r="Q12" i="28"/>
  <c r="R12" i="28" s="1"/>
  <c r="M11" i="28"/>
  <c r="D11" i="28"/>
  <c r="N501" i="27"/>
  <c r="M501" i="27"/>
  <c r="L501" i="27"/>
  <c r="K501" i="27"/>
  <c r="J501" i="27"/>
  <c r="I501" i="27"/>
  <c r="H501" i="27"/>
  <c r="D501" i="27"/>
  <c r="S500" i="27"/>
  <c r="Q500" i="27" s="1"/>
  <c r="R500" i="27" s="1"/>
  <c r="R501" i="27" s="1"/>
  <c r="S499" i="27"/>
  <c r="Q499" i="27"/>
  <c r="R499" i="27" s="1"/>
  <c r="S498" i="27"/>
  <c r="S501" i="27" s="1"/>
  <c r="Q498" i="27"/>
  <c r="J492" i="27"/>
  <c r="I492" i="27"/>
  <c r="H492" i="27"/>
  <c r="S489" i="27"/>
  <c r="Q489" i="27" s="1"/>
  <c r="S488" i="27"/>
  <c r="S487" i="27"/>
  <c r="Q487" i="27" s="1"/>
  <c r="R487" i="27" s="1"/>
  <c r="A487" i="27"/>
  <c r="A488" i="27" s="1"/>
  <c r="A489" i="27" s="1"/>
  <c r="S486" i="27"/>
  <c r="S483" i="27"/>
  <c r="Q483" i="27" s="1"/>
  <c r="R483" i="27" s="1"/>
  <c r="R492" i="27" s="1"/>
  <c r="A482" i="27"/>
  <c r="A483" i="27" s="1"/>
  <c r="S481" i="27"/>
  <c r="R478" i="27"/>
  <c r="N478" i="27"/>
  <c r="M478" i="27"/>
  <c r="L478" i="27"/>
  <c r="K478" i="27"/>
  <c r="S476" i="27"/>
  <c r="N473" i="27"/>
  <c r="M473" i="27"/>
  <c r="L473" i="27"/>
  <c r="K473" i="27"/>
  <c r="J473" i="27"/>
  <c r="I473" i="27"/>
  <c r="H473" i="27"/>
  <c r="S471" i="27"/>
  <c r="Q471" i="27" s="1"/>
  <c r="R471" i="27" s="1"/>
  <c r="S470" i="27"/>
  <c r="Q470" i="27" s="1"/>
  <c r="R470" i="27" s="1"/>
  <c r="S469" i="27"/>
  <c r="Q469" i="27" s="1"/>
  <c r="R469" i="27" s="1"/>
  <c r="S468" i="27"/>
  <c r="Q468" i="27" s="1"/>
  <c r="S467" i="27"/>
  <c r="S473" i="27" s="1"/>
  <c r="M464" i="27"/>
  <c r="J464" i="27"/>
  <c r="I464" i="27"/>
  <c r="H464" i="27"/>
  <c r="S463" i="27"/>
  <c r="Q463" i="27" s="1"/>
  <c r="Q462" i="27"/>
  <c r="R457" i="27"/>
  <c r="M457" i="27"/>
  <c r="J457" i="27"/>
  <c r="I457" i="27"/>
  <c r="H457" i="27"/>
  <c r="D457" i="27"/>
  <c r="S455" i="27"/>
  <c r="Q455" i="27"/>
  <c r="S454" i="27"/>
  <c r="S457" i="27" s="1"/>
  <c r="Q454" i="27"/>
  <c r="R449" i="27"/>
  <c r="M449" i="27"/>
  <c r="D449" i="27"/>
  <c r="S448" i="27"/>
  <c r="S449" i="27" s="1"/>
  <c r="Q448" i="27"/>
  <c r="Q449" i="27" s="1"/>
  <c r="M446" i="27"/>
  <c r="J446" i="27"/>
  <c r="I446" i="27"/>
  <c r="H446" i="27"/>
  <c r="S445" i="27"/>
  <c r="Q445" i="27"/>
  <c r="R445" i="27" s="1"/>
  <c r="S444" i="27"/>
  <c r="Q444" i="27" s="1"/>
  <c r="R444" i="27" s="1"/>
  <c r="S443" i="27"/>
  <c r="Q443" i="27" s="1"/>
  <c r="R443" i="27" s="1"/>
  <c r="S441" i="27"/>
  <c r="Q441" i="27" s="1"/>
  <c r="R441" i="27" s="1"/>
  <c r="S440" i="27"/>
  <c r="Q440" i="27" s="1"/>
  <c r="R440" i="27" s="1"/>
  <c r="S439" i="27"/>
  <c r="Q439" i="27" s="1"/>
  <c r="R439" i="27" s="1"/>
  <c r="S438" i="27"/>
  <c r="Q438" i="27" s="1"/>
  <c r="R438" i="27" s="1"/>
  <c r="S437" i="27"/>
  <c r="Q437" i="27" s="1"/>
  <c r="R437" i="27" s="1"/>
  <c r="S436" i="27"/>
  <c r="Q436" i="27" s="1"/>
  <c r="R436" i="27" s="1"/>
  <c r="S435" i="27"/>
  <c r="Q435" i="27" s="1"/>
  <c r="R435" i="27" s="1"/>
  <c r="S434" i="27"/>
  <c r="Q434" i="27" s="1"/>
  <c r="R434" i="27" s="1"/>
  <c r="S433" i="27"/>
  <c r="Q433" i="27" s="1"/>
  <c r="R433" i="27" s="1"/>
  <c r="S432" i="27"/>
  <c r="Q432" i="27" s="1"/>
  <c r="R432" i="27" s="1"/>
  <c r="S431" i="27"/>
  <c r="Q431" i="27" s="1"/>
  <c r="R431" i="27" s="1"/>
  <c r="S430" i="27"/>
  <c r="Q430" i="27"/>
  <c r="R430" i="27" s="1"/>
  <c r="S429" i="27"/>
  <c r="Q429" i="27" s="1"/>
  <c r="R429" i="27" s="1"/>
  <c r="S428" i="27"/>
  <c r="Q428" i="27" s="1"/>
  <c r="R428" i="27" s="1"/>
  <c r="S427" i="27"/>
  <c r="Q427" i="27" s="1"/>
  <c r="R427" i="27" s="1"/>
  <c r="S426" i="27"/>
  <c r="Q426" i="27" s="1"/>
  <c r="R426" i="27" s="1"/>
  <c r="S425" i="27"/>
  <c r="Q425" i="27" s="1"/>
  <c r="R425" i="27" s="1"/>
  <c r="S424" i="27"/>
  <c r="Q424" i="27" s="1"/>
  <c r="R424" i="27" s="1"/>
  <c r="S423" i="27"/>
  <c r="Q423" i="27" s="1"/>
  <c r="R423" i="27" s="1"/>
  <c r="S422" i="27"/>
  <c r="Q422" i="27" s="1"/>
  <c r="R422" i="27" s="1"/>
  <c r="S421" i="27"/>
  <c r="Q421" i="27" s="1"/>
  <c r="R421" i="27" s="1"/>
  <c r="S420" i="27"/>
  <c r="Q420" i="27" s="1"/>
  <c r="R420" i="27" s="1"/>
  <c r="S419" i="27"/>
  <c r="Q419" i="27" s="1"/>
  <c r="R419" i="27" s="1"/>
  <c r="S418" i="27"/>
  <c r="Q418" i="27" s="1"/>
  <c r="R418" i="27" s="1"/>
  <c r="S417" i="27"/>
  <c r="Q417" i="27" s="1"/>
  <c r="R417" i="27" s="1"/>
  <c r="S416" i="27"/>
  <c r="Q416" i="27" s="1"/>
  <c r="R416" i="27" s="1"/>
  <c r="S415" i="27"/>
  <c r="Q415" i="27" s="1"/>
  <c r="R415" i="27" s="1"/>
  <c r="S414" i="27"/>
  <c r="Q414" i="27" s="1"/>
  <c r="R414" i="27" s="1"/>
  <c r="S413" i="27"/>
  <c r="Q413" i="27" s="1"/>
  <c r="R413" i="27" s="1"/>
  <c r="S412" i="27"/>
  <c r="Q412" i="27" s="1"/>
  <c r="R412" i="27" s="1"/>
  <c r="S411" i="27"/>
  <c r="Q411" i="27" s="1"/>
  <c r="R411" i="27" s="1"/>
  <c r="S410" i="27"/>
  <c r="Q410" i="27" s="1"/>
  <c r="R410" i="27" s="1"/>
  <c r="S408" i="27"/>
  <c r="Q408" i="27" s="1"/>
  <c r="R408" i="27" s="1"/>
  <c r="S407" i="27"/>
  <c r="Q407" i="27" s="1"/>
  <c r="R407" i="27" s="1"/>
  <c r="S406" i="27"/>
  <c r="Q406" i="27" s="1"/>
  <c r="R406" i="27" s="1"/>
  <c r="S405" i="27"/>
  <c r="Q405" i="27" s="1"/>
  <c r="R405" i="27" s="1"/>
  <c r="S404" i="27"/>
  <c r="Q404" i="27" s="1"/>
  <c r="R404" i="27" s="1"/>
  <c r="S403" i="27"/>
  <c r="Q403" i="27"/>
  <c r="R403" i="27" s="1"/>
  <c r="S402" i="27"/>
  <c r="Q402" i="27" s="1"/>
  <c r="R402" i="27" s="1"/>
  <c r="S401" i="27"/>
  <c r="Q401" i="27" s="1"/>
  <c r="R401" i="27" s="1"/>
  <c r="S400" i="27"/>
  <c r="Q400" i="27" s="1"/>
  <c r="R400" i="27" s="1"/>
  <c r="S399" i="27"/>
  <c r="Q399" i="27" s="1"/>
  <c r="R399" i="27" s="1"/>
  <c r="S398" i="27"/>
  <c r="Q398" i="27" s="1"/>
  <c r="R398" i="27" s="1"/>
  <c r="S396" i="27"/>
  <c r="Q396" i="27" s="1"/>
  <c r="S394" i="27"/>
  <c r="Q394" i="27" s="1"/>
  <c r="R394" i="27" s="1"/>
  <c r="S393" i="27"/>
  <c r="Q393" i="27" s="1"/>
  <c r="R393" i="27" s="1"/>
  <c r="S392" i="27"/>
  <c r="Q392" i="27" s="1"/>
  <c r="R392" i="27" s="1"/>
  <c r="S391" i="27"/>
  <c r="Q391" i="27" s="1"/>
  <c r="R391" i="27" s="1"/>
  <c r="S390" i="27"/>
  <c r="Q390" i="27" s="1"/>
  <c r="R390" i="27" s="1"/>
  <c r="S389" i="27"/>
  <c r="Q389" i="27" s="1"/>
  <c r="R389" i="27" s="1"/>
  <c r="S388" i="27"/>
  <c r="Q388" i="27" s="1"/>
  <c r="R388" i="27" s="1"/>
  <c r="S386" i="27"/>
  <c r="Q386" i="27" s="1"/>
  <c r="R386" i="27" s="1"/>
  <c r="S385" i="27"/>
  <c r="Q385" i="27" s="1"/>
  <c r="R385" i="27" s="1"/>
  <c r="S384" i="27"/>
  <c r="Q384" i="27" s="1"/>
  <c r="R384" i="27" s="1"/>
  <c r="S383" i="27"/>
  <c r="Q383" i="27" s="1"/>
  <c r="R383" i="27" s="1"/>
  <c r="S382" i="27"/>
  <c r="Q382" i="27" s="1"/>
  <c r="R382" i="27" s="1"/>
  <c r="S381" i="27"/>
  <c r="Q381" i="27" s="1"/>
  <c r="R381" i="27" s="1"/>
  <c r="S380" i="27"/>
  <c r="Q380" i="27" s="1"/>
  <c r="R380" i="27" s="1"/>
  <c r="S379" i="27"/>
  <c r="Q379" i="27" s="1"/>
  <c r="R379" i="27" s="1"/>
  <c r="S378" i="27"/>
  <c r="Q378" i="27" s="1"/>
  <c r="R378" i="27" s="1"/>
  <c r="S377" i="27"/>
  <c r="Q377" i="27" s="1"/>
  <c r="R377" i="27" s="1"/>
  <c r="S376" i="27"/>
  <c r="Q376" i="27" s="1"/>
  <c r="R376" i="27" s="1"/>
  <c r="S375" i="27"/>
  <c r="Q375" i="27" s="1"/>
  <c r="R375" i="27" s="1"/>
  <c r="S374" i="27"/>
  <c r="Q374" i="27"/>
  <c r="R374" i="27" s="1"/>
  <c r="S373" i="27"/>
  <c r="Q373" i="27" s="1"/>
  <c r="R373" i="27" s="1"/>
  <c r="S372" i="27"/>
  <c r="Q372" i="27" s="1"/>
  <c r="R372" i="27" s="1"/>
  <c r="S371" i="27"/>
  <c r="Q371" i="27" s="1"/>
  <c r="R371" i="27" s="1"/>
  <c r="S370" i="27"/>
  <c r="Q370" i="27" s="1"/>
  <c r="R370" i="27" s="1"/>
  <c r="S369" i="27"/>
  <c r="Q369" i="27" s="1"/>
  <c r="R369" i="27" s="1"/>
  <c r="S368" i="27"/>
  <c r="Q368" i="27" s="1"/>
  <c r="R368" i="27" s="1"/>
  <c r="S367" i="27"/>
  <c r="Q367" i="27" s="1"/>
  <c r="R367" i="27" s="1"/>
  <c r="S366" i="27"/>
  <c r="Q366" i="27" s="1"/>
  <c r="R366" i="27" s="1"/>
  <c r="S365" i="27"/>
  <c r="Q365" i="27" s="1"/>
  <c r="R365" i="27" s="1"/>
  <c r="S364" i="27"/>
  <c r="Q364" i="27" s="1"/>
  <c r="R364" i="27" s="1"/>
  <c r="S363" i="27"/>
  <c r="Q363" i="27" s="1"/>
  <c r="R363" i="27" s="1"/>
  <c r="S362" i="27"/>
  <c r="Q362" i="27" s="1"/>
  <c r="R362" i="27" s="1"/>
  <c r="S361" i="27"/>
  <c r="Q361" i="27" s="1"/>
  <c r="R361" i="27" s="1"/>
  <c r="S360" i="27"/>
  <c r="Q360" i="27" s="1"/>
  <c r="R360" i="27" s="1"/>
  <c r="S359" i="27"/>
  <c r="Q359" i="27" s="1"/>
  <c r="R359" i="27" s="1"/>
  <c r="S358" i="27"/>
  <c r="Q358" i="27" s="1"/>
  <c r="R358" i="27" s="1"/>
  <c r="S357" i="27"/>
  <c r="Q357" i="27" s="1"/>
  <c r="R357" i="27" s="1"/>
  <c r="S356" i="27"/>
  <c r="Q356" i="27" s="1"/>
  <c r="R356" i="27" s="1"/>
  <c r="S355" i="27"/>
  <c r="Q355" i="27" s="1"/>
  <c r="R355" i="27" s="1"/>
  <c r="S354" i="27"/>
  <c r="Q354" i="27" s="1"/>
  <c r="R354" i="27" s="1"/>
  <c r="S353" i="27"/>
  <c r="Q353" i="27" s="1"/>
  <c r="R353" i="27" s="1"/>
  <c r="S352" i="27"/>
  <c r="Q352" i="27" s="1"/>
  <c r="R352" i="27" s="1"/>
  <c r="S351" i="27"/>
  <c r="Q351" i="27" s="1"/>
  <c r="R351" i="27" s="1"/>
  <c r="S350" i="27"/>
  <c r="Q350" i="27" s="1"/>
  <c r="R350" i="27" s="1"/>
  <c r="S349" i="27"/>
  <c r="Q349" i="27" s="1"/>
  <c r="R349" i="27" s="1"/>
  <c r="S348" i="27"/>
  <c r="Q348" i="27" s="1"/>
  <c r="R348" i="27" s="1"/>
  <c r="S347" i="27"/>
  <c r="Q347" i="27" s="1"/>
  <c r="R347" i="27" s="1"/>
  <c r="S346" i="27"/>
  <c r="Q346" i="27" s="1"/>
  <c r="R346" i="27" s="1"/>
  <c r="S345" i="27"/>
  <c r="Q345" i="27" s="1"/>
  <c r="R345" i="27" s="1"/>
  <c r="S344" i="27"/>
  <c r="Q344" i="27" s="1"/>
  <c r="R344" i="27" s="1"/>
  <c r="S343" i="27"/>
  <c r="Q343" i="27" s="1"/>
  <c r="R343" i="27" s="1"/>
  <c r="S342" i="27"/>
  <c r="Q342" i="27" s="1"/>
  <c r="R342" i="27" s="1"/>
  <c r="S341" i="27"/>
  <c r="Q341" i="27" s="1"/>
  <c r="R341" i="27" s="1"/>
  <c r="S340" i="27"/>
  <c r="Q340" i="27" s="1"/>
  <c r="R340" i="27" s="1"/>
  <c r="S339" i="27"/>
  <c r="Q339" i="27" s="1"/>
  <c r="R339" i="27" s="1"/>
  <c r="S338" i="27"/>
  <c r="Q338" i="27" s="1"/>
  <c r="R338" i="27" s="1"/>
  <c r="S337" i="27"/>
  <c r="Q337" i="27" s="1"/>
  <c r="R337" i="27" s="1"/>
  <c r="S336" i="27"/>
  <c r="Q336" i="27" s="1"/>
  <c r="R336" i="27" s="1"/>
  <c r="S335" i="27"/>
  <c r="Q335" i="27" s="1"/>
  <c r="R335" i="27" s="1"/>
  <c r="S333" i="27"/>
  <c r="Q333" i="27" s="1"/>
  <c r="R333" i="27" s="1"/>
  <c r="S332" i="27"/>
  <c r="Q332" i="27" s="1"/>
  <c r="R332" i="27" s="1"/>
  <c r="S331" i="27"/>
  <c r="Q331" i="27" s="1"/>
  <c r="R331" i="27" s="1"/>
  <c r="S330" i="27"/>
  <c r="Q330" i="27" s="1"/>
  <c r="R330" i="27" s="1"/>
  <c r="S329" i="27"/>
  <c r="Q329" i="27" s="1"/>
  <c r="R329" i="27" s="1"/>
  <c r="S328" i="27"/>
  <c r="Q328" i="27" s="1"/>
  <c r="R328" i="27" s="1"/>
  <c r="S327" i="27"/>
  <c r="Q327" i="27" s="1"/>
  <c r="R327" i="27" s="1"/>
  <c r="S326" i="27"/>
  <c r="Q326" i="27" s="1"/>
  <c r="R326" i="27" s="1"/>
  <c r="S325" i="27"/>
  <c r="Q325" i="27" s="1"/>
  <c r="R325" i="27" s="1"/>
  <c r="S324" i="27"/>
  <c r="Q324" i="27" s="1"/>
  <c r="R324" i="27" s="1"/>
  <c r="S323" i="27"/>
  <c r="Q323" i="27" s="1"/>
  <c r="R323" i="27" s="1"/>
  <c r="S322" i="27"/>
  <c r="Q322" i="27" s="1"/>
  <c r="R322" i="27" s="1"/>
  <c r="S321" i="27"/>
  <c r="Q321" i="27" s="1"/>
  <c r="R321" i="27" s="1"/>
  <c r="S320" i="27"/>
  <c r="Q320" i="27" s="1"/>
  <c r="R320" i="27" s="1"/>
  <c r="S319" i="27"/>
  <c r="Q319" i="27"/>
  <c r="R319" i="27" s="1"/>
  <c r="S318" i="27"/>
  <c r="Q318" i="27"/>
  <c r="R318" i="27" s="1"/>
  <c r="S317" i="27"/>
  <c r="Q317" i="27"/>
  <c r="R317" i="27" s="1"/>
  <c r="S316" i="27"/>
  <c r="Q316" i="27"/>
  <c r="R316" i="27" s="1"/>
  <c r="S315" i="27"/>
  <c r="Q315" i="27"/>
  <c r="R315" i="27" s="1"/>
  <c r="S314" i="27"/>
  <c r="Q314" i="27" s="1"/>
  <c r="R314" i="27" s="1"/>
  <c r="S313" i="27"/>
  <c r="Q313" i="27" s="1"/>
  <c r="R313" i="27" s="1"/>
  <c r="S312" i="27"/>
  <c r="Q312" i="27" s="1"/>
  <c r="R312" i="27" s="1"/>
  <c r="S311" i="27"/>
  <c r="Q311" i="27" s="1"/>
  <c r="R311" i="27" s="1"/>
  <c r="S310" i="27"/>
  <c r="Q310" i="27" s="1"/>
  <c r="R310" i="27" s="1"/>
  <c r="S309" i="27"/>
  <c r="Q309" i="27" s="1"/>
  <c r="R309" i="27" s="1"/>
  <c r="S308" i="27"/>
  <c r="Q308" i="27" s="1"/>
  <c r="R308" i="27" s="1"/>
  <c r="S307" i="27"/>
  <c r="Q307" i="27" s="1"/>
  <c r="R307" i="27" s="1"/>
  <c r="S306" i="27"/>
  <c r="Q306" i="27" s="1"/>
  <c r="R306" i="27" s="1"/>
  <c r="S305" i="27"/>
  <c r="Q305" i="27" s="1"/>
  <c r="R305" i="27" s="1"/>
  <c r="S304" i="27"/>
  <c r="Q304" i="27" s="1"/>
  <c r="R304" i="27" s="1"/>
  <c r="S303" i="27"/>
  <c r="Q303" i="27" s="1"/>
  <c r="R303" i="27" s="1"/>
  <c r="S302" i="27"/>
  <c r="Q302" i="27" s="1"/>
  <c r="R302" i="27" s="1"/>
  <c r="S301" i="27"/>
  <c r="Q301" i="27" s="1"/>
  <c r="R301" i="27" s="1"/>
  <c r="S300" i="27"/>
  <c r="Q300" i="27" s="1"/>
  <c r="R300" i="27" s="1"/>
  <c r="S299" i="27"/>
  <c r="Q299" i="27" s="1"/>
  <c r="R299" i="27" s="1"/>
  <c r="S298" i="27"/>
  <c r="Q298" i="27" s="1"/>
  <c r="R298" i="27" s="1"/>
  <c r="S297" i="27"/>
  <c r="Q297" i="27" s="1"/>
  <c r="R297" i="27" s="1"/>
  <c r="S296" i="27"/>
  <c r="Q296" i="27" s="1"/>
  <c r="R296" i="27" s="1"/>
  <c r="S295" i="27"/>
  <c r="Q295" i="27" s="1"/>
  <c r="R295" i="27" s="1"/>
  <c r="S294" i="27"/>
  <c r="Q294" i="27" s="1"/>
  <c r="R294" i="27" s="1"/>
  <c r="S293" i="27"/>
  <c r="Q293" i="27" s="1"/>
  <c r="R293" i="27" s="1"/>
  <c r="S292" i="27"/>
  <c r="Q292" i="27" s="1"/>
  <c r="R292" i="27" s="1"/>
  <c r="Q291" i="27"/>
  <c r="R291" i="27" s="1"/>
  <c r="S290" i="27"/>
  <c r="Q290" i="27" s="1"/>
  <c r="R290" i="27" s="1"/>
  <c r="S289" i="27"/>
  <c r="Q289" i="27" s="1"/>
  <c r="R289" i="27" s="1"/>
  <c r="S288" i="27"/>
  <c r="Q288" i="27" s="1"/>
  <c r="R288" i="27" s="1"/>
  <c r="S287" i="27"/>
  <c r="Q287" i="27" s="1"/>
  <c r="R287" i="27" s="1"/>
  <c r="S286" i="27"/>
  <c r="Q286" i="27" s="1"/>
  <c r="R286" i="27" s="1"/>
  <c r="S285" i="27"/>
  <c r="Q285" i="27" s="1"/>
  <c r="R285" i="27" s="1"/>
  <c r="S284" i="27"/>
  <c r="Q284" i="27" s="1"/>
  <c r="R284" i="27" s="1"/>
  <c r="S283" i="27"/>
  <c r="Q283" i="27" s="1"/>
  <c r="R283" i="27" s="1"/>
  <c r="S282" i="27"/>
  <c r="Q282" i="27" s="1"/>
  <c r="R282" i="27" s="1"/>
  <c r="S281" i="27"/>
  <c r="Q281" i="27" s="1"/>
  <c r="R281" i="27" s="1"/>
  <c r="S280" i="27"/>
  <c r="Q280" i="27" s="1"/>
  <c r="R280" i="27" s="1"/>
  <c r="S279" i="27"/>
  <c r="Q279" i="27" s="1"/>
  <c r="R279" i="27" s="1"/>
  <c r="S278" i="27"/>
  <c r="Q278" i="27" s="1"/>
  <c r="R278" i="27" s="1"/>
  <c r="S277" i="27"/>
  <c r="Q277" i="27" s="1"/>
  <c r="R277" i="27" s="1"/>
  <c r="M275" i="27"/>
  <c r="J275" i="27"/>
  <c r="I275" i="27"/>
  <c r="H275" i="27"/>
  <c r="D275" i="27"/>
  <c r="S273" i="27"/>
  <c r="Q273" i="27" s="1"/>
  <c r="R273" i="27" s="1"/>
  <c r="S272" i="27"/>
  <c r="Q272" i="27" s="1"/>
  <c r="R272" i="27" s="1"/>
  <c r="S271" i="27"/>
  <c r="Q271" i="27" s="1"/>
  <c r="R271" i="27" s="1"/>
  <c r="S270" i="27"/>
  <c r="Q270" i="27" s="1"/>
  <c r="R270" i="27" s="1"/>
  <c r="S269" i="27"/>
  <c r="Q269" i="27" s="1"/>
  <c r="R269" i="27" s="1"/>
  <c r="S268" i="27"/>
  <c r="Q268" i="27" s="1"/>
  <c r="R268" i="27" s="1"/>
  <c r="S267" i="27"/>
  <c r="Q267" i="27" s="1"/>
  <c r="R267" i="27" s="1"/>
  <c r="S266" i="27"/>
  <c r="Q266" i="27" s="1"/>
  <c r="R266" i="27" s="1"/>
  <c r="S265" i="27"/>
  <c r="Q265" i="27" s="1"/>
  <c r="R265" i="27" s="1"/>
  <c r="S264" i="27"/>
  <c r="Q264" i="27" s="1"/>
  <c r="R264" i="27" s="1"/>
  <c r="S263" i="27"/>
  <c r="Q263" i="27" s="1"/>
  <c r="R263" i="27" s="1"/>
  <c r="S262" i="27"/>
  <c r="Q262" i="27" s="1"/>
  <c r="R262" i="27" s="1"/>
  <c r="S261" i="27"/>
  <c r="Q261" i="27" s="1"/>
  <c r="R261" i="27" s="1"/>
  <c r="S260" i="27"/>
  <c r="Q260" i="27" s="1"/>
  <c r="R260" i="27" s="1"/>
  <c r="S259" i="27"/>
  <c r="Q259" i="27" s="1"/>
  <c r="R259" i="27" s="1"/>
  <c r="S258" i="27"/>
  <c r="Q258" i="27" s="1"/>
  <c r="R258" i="27" s="1"/>
  <c r="S257" i="27"/>
  <c r="Q257" i="27" s="1"/>
  <c r="R257" i="27" s="1"/>
  <c r="S256" i="27"/>
  <c r="Q256" i="27" s="1"/>
  <c r="R256" i="27" s="1"/>
  <c r="S255" i="27"/>
  <c r="Q255" i="27" s="1"/>
  <c r="R255" i="27" s="1"/>
  <c r="S254" i="27"/>
  <c r="Q254" i="27" s="1"/>
  <c r="R254" i="27" s="1"/>
  <c r="S253" i="27"/>
  <c r="Q253" i="27" s="1"/>
  <c r="R253" i="27" s="1"/>
  <c r="S252" i="27"/>
  <c r="Q252" i="27" s="1"/>
  <c r="R252" i="27" s="1"/>
  <c r="S251" i="27"/>
  <c r="Q251" i="27" s="1"/>
  <c r="R251" i="27" s="1"/>
  <c r="S250" i="27"/>
  <c r="Q250" i="27" s="1"/>
  <c r="R250" i="27" s="1"/>
  <c r="S249" i="27"/>
  <c r="Q249" i="27" s="1"/>
  <c r="R249" i="27" s="1"/>
  <c r="S248" i="27"/>
  <c r="Q248" i="27" s="1"/>
  <c r="R248" i="27" s="1"/>
  <c r="S247" i="27"/>
  <c r="Q247" i="27" s="1"/>
  <c r="R247" i="27" s="1"/>
  <c r="S246" i="27"/>
  <c r="Q246" i="27" s="1"/>
  <c r="R246" i="27" s="1"/>
  <c r="S245" i="27"/>
  <c r="Q245" i="27" s="1"/>
  <c r="R245" i="27" s="1"/>
  <c r="S244" i="27"/>
  <c r="Q244" i="27" s="1"/>
  <c r="R244" i="27" s="1"/>
  <c r="S241" i="27"/>
  <c r="Q241" i="27" s="1"/>
  <c r="R241" i="27" s="1"/>
  <c r="S240" i="27"/>
  <c r="Q240" i="27" s="1"/>
  <c r="R240" i="27" s="1"/>
  <c r="S239" i="27"/>
  <c r="Q239" i="27" s="1"/>
  <c r="R239" i="27" s="1"/>
  <c r="S238" i="27"/>
  <c r="Q238" i="27" s="1"/>
  <c r="R238" i="27" s="1"/>
  <c r="S237" i="27"/>
  <c r="Q237" i="27" s="1"/>
  <c r="R237" i="27" s="1"/>
  <c r="S236" i="27"/>
  <c r="Q236" i="27" s="1"/>
  <c r="R236" i="27" s="1"/>
  <c r="Q235" i="27"/>
  <c r="R235" i="27" s="1"/>
  <c r="S234" i="27"/>
  <c r="Q234" i="27" s="1"/>
  <c r="R234" i="27" s="1"/>
  <c r="S233" i="27"/>
  <c r="Q233" i="27" s="1"/>
  <c r="R233" i="27" s="1"/>
  <c r="S232" i="27"/>
  <c r="Q232" i="27" s="1"/>
  <c r="R232" i="27" s="1"/>
  <c r="S231" i="27"/>
  <c r="Q231" i="27" s="1"/>
  <c r="R231" i="27" s="1"/>
  <c r="S230" i="27"/>
  <c r="Q230" i="27" s="1"/>
  <c r="R230" i="27" s="1"/>
  <c r="S229" i="27"/>
  <c r="Q229" i="27" s="1"/>
  <c r="R229" i="27" s="1"/>
  <c r="S227" i="27"/>
  <c r="Q227" i="27" s="1"/>
  <c r="R227" i="27" s="1"/>
  <c r="S226" i="27"/>
  <c r="Q226" i="27" s="1"/>
  <c r="R226" i="27" s="1"/>
  <c r="S225" i="27"/>
  <c r="Q225" i="27" s="1"/>
  <c r="R225" i="27" s="1"/>
  <c r="S224" i="27"/>
  <c r="Q224" i="27" s="1"/>
  <c r="R224" i="27" s="1"/>
  <c r="S223" i="27"/>
  <c r="Q223" i="27" s="1"/>
  <c r="R223" i="27" s="1"/>
  <c r="S222" i="27"/>
  <c r="Q222" i="27" s="1"/>
  <c r="R222" i="27" s="1"/>
  <c r="S221" i="27"/>
  <c r="Q221" i="27" s="1"/>
  <c r="R221" i="27" s="1"/>
  <c r="S220" i="27"/>
  <c r="Q220" i="27"/>
  <c r="R220" i="27" s="1"/>
  <c r="S219" i="27"/>
  <c r="Q219" i="27" s="1"/>
  <c r="R219" i="27" s="1"/>
  <c r="S218" i="27"/>
  <c r="Q218" i="27" s="1"/>
  <c r="R218" i="27" s="1"/>
  <c r="S217" i="27"/>
  <c r="Q217" i="27" s="1"/>
  <c r="R217" i="27" s="1"/>
  <c r="S216" i="27"/>
  <c r="Q216" i="27" s="1"/>
  <c r="R216" i="27" s="1"/>
  <c r="S215" i="27"/>
  <c r="Q215" i="27" s="1"/>
  <c r="R215" i="27" s="1"/>
  <c r="S213" i="27"/>
  <c r="Q213" i="27" s="1"/>
  <c r="R213" i="27" s="1"/>
  <c r="S212" i="27"/>
  <c r="Q212" i="27" s="1"/>
  <c r="R212" i="27" s="1"/>
  <c r="S211" i="27"/>
  <c r="Q211" i="27" s="1"/>
  <c r="R211" i="27" s="1"/>
  <c r="S210" i="27"/>
  <c r="Q210" i="27" s="1"/>
  <c r="R210" i="27" s="1"/>
  <c r="S209" i="27"/>
  <c r="Q209" i="27" s="1"/>
  <c r="R209" i="27" s="1"/>
  <c r="S208" i="27"/>
  <c r="Q208" i="27" s="1"/>
  <c r="R208" i="27" s="1"/>
  <c r="S207" i="27"/>
  <c r="Q207" i="27" s="1"/>
  <c r="R207" i="27" s="1"/>
  <c r="S206" i="27"/>
  <c r="Q206" i="27" s="1"/>
  <c r="R206" i="27" s="1"/>
  <c r="S205" i="27"/>
  <c r="Q205" i="27" s="1"/>
  <c r="R205" i="27" s="1"/>
  <c r="S204" i="27"/>
  <c r="Q204" i="27" s="1"/>
  <c r="R204" i="27" s="1"/>
  <c r="S203" i="27"/>
  <c r="Q203" i="27" s="1"/>
  <c r="R203" i="27" s="1"/>
  <c r="S201" i="27"/>
  <c r="Q201" i="27"/>
  <c r="R201" i="27" s="1"/>
  <c r="S200" i="27"/>
  <c r="Q200" i="27" s="1"/>
  <c r="R200" i="27" s="1"/>
  <c r="S199" i="27"/>
  <c r="Q199" i="27" s="1"/>
  <c r="R199" i="27" s="1"/>
  <c r="S198" i="27"/>
  <c r="Q198" i="27" s="1"/>
  <c r="R198" i="27" s="1"/>
  <c r="S197" i="27"/>
  <c r="Q197" i="27" s="1"/>
  <c r="R197" i="27" s="1"/>
  <c r="S196" i="27"/>
  <c r="Q196" i="27"/>
  <c r="R196" i="27" s="1"/>
  <c r="S195" i="27"/>
  <c r="Q195" i="27" s="1"/>
  <c r="R195" i="27" s="1"/>
  <c r="S194" i="27"/>
  <c r="Q194" i="27" s="1"/>
  <c r="R194" i="27" s="1"/>
  <c r="S193" i="27"/>
  <c r="Q193" i="27" s="1"/>
  <c r="R193" i="27" s="1"/>
  <c r="S192" i="27"/>
  <c r="Q192" i="27" s="1"/>
  <c r="R192" i="27" s="1"/>
  <c r="S191" i="27"/>
  <c r="Q191" i="27" s="1"/>
  <c r="R191" i="27" s="1"/>
  <c r="S190" i="27"/>
  <c r="Q190" i="27" s="1"/>
  <c r="R190" i="27" s="1"/>
  <c r="S189" i="27"/>
  <c r="Q189" i="27" s="1"/>
  <c r="R189" i="27" s="1"/>
  <c r="S188" i="27"/>
  <c r="Q188" i="27" s="1"/>
  <c r="R188" i="27" s="1"/>
  <c r="S187" i="27"/>
  <c r="Q187" i="27" s="1"/>
  <c r="R187" i="27" s="1"/>
  <c r="S186" i="27"/>
  <c r="Q186" i="27" s="1"/>
  <c r="R186" i="27" s="1"/>
  <c r="S185" i="27"/>
  <c r="Q185" i="27" s="1"/>
  <c r="R185" i="27" s="1"/>
  <c r="S184" i="27"/>
  <c r="Q184" i="27" s="1"/>
  <c r="R184" i="27" s="1"/>
  <c r="S183" i="27"/>
  <c r="Q183" i="27" s="1"/>
  <c r="R183" i="27" s="1"/>
  <c r="S182" i="27"/>
  <c r="Q182" i="27" s="1"/>
  <c r="R182" i="27" s="1"/>
  <c r="S181" i="27"/>
  <c r="Q181" i="27" s="1"/>
  <c r="R181" i="27" s="1"/>
  <c r="S180" i="27"/>
  <c r="Q180" i="27" s="1"/>
  <c r="R180" i="27" s="1"/>
  <c r="S179" i="27"/>
  <c r="Q179" i="27" s="1"/>
  <c r="R179" i="27" s="1"/>
  <c r="S178" i="27"/>
  <c r="Q178" i="27" s="1"/>
  <c r="R178" i="27" s="1"/>
  <c r="S177" i="27"/>
  <c r="Q177" i="27" s="1"/>
  <c r="R177" i="27" s="1"/>
  <c r="S176" i="27"/>
  <c r="Q176" i="27" s="1"/>
  <c r="R176" i="27" s="1"/>
  <c r="S175" i="27"/>
  <c r="Q175" i="27" s="1"/>
  <c r="R175" i="27" s="1"/>
  <c r="S174" i="27"/>
  <c r="Q174" i="27" s="1"/>
  <c r="R174" i="27" s="1"/>
  <c r="S173" i="27"/>
  <c r="Q173" i="27" s="1"/>
  <c r="R173" i="27" s="1"/>
  <c r="S172" i="27"/>
  <c r="Q172" i="27" s="1"/>
  <c r="R172" i="27" s="1"/>
  <c r="S171" i="27"/>
  <c r="Q171" i="27" s="1"/>
  <c r="R171" i="27" s="1"/>
  <c r="S170" i="27"/>
  <c r="Q170" i="27" s="1"/>
  <c r="R170" i="27" s="1"/>
  <c r="S169" i="27"/>
  <c r="Q169" i="27" s="1"/>
  <c r="R169" i="27" s="1"/>
  <c r="S168" i="27"/>
  <c r="Q168" i="27" s="1"/>
  <c r="R168" i="27" s="1"/>
  <c r="S167" i="27"/>
  <c r="Q167" i="27" s="1"/>
  <c r="R167" i="27" s="1"/>
  <c r="S166" i="27"/>
  <c r="Q166" i="27" s="1"/>
  <c r="R166" i="27" s="1"/>
  <c r="S165" i="27"/>
  <c r="Q165" i="27"/>
  <c r="R165" i="27" s="1"/>
  <c r="S164" i="27"/>
  <c r="Q164" i="27" s="1"/>
  <c r="R164" i="27" s="1"/>
  <c r="S163" i="27"/>
  <c r="Q163" i="27"/>
  <c r="R163" i="27" s="1"/>
  <c r="S162" i="27"/>
  <c r="Q162" i="27" s="1"/>
  <c r="R162" i="27" s="1"/>
  <c r="S161" i="27"/>
  <c r="Q161" i="27" s="1"/>
  <c r="R161" i="27" s="1"/>
  <c r="S160" i="27"/>
  <c r="Q160" i="27" s="1"/>
  <c r="R160" i="27" s="1"/>
  <c r="S159" i="27"/>
  <c r="Q159" i="27" s="1"/>
  <c r="R159" i="27" s="1"/>
  <c r="S158" i="27"/>
  <c r="Q158" i="27" s="1"/>
  <c r="R158" i="27" s="1"/>
  <c r="S157" i="27"/>
  <c r="Q157" i="27" s="1"/>
  <c r="R157" i="27" s="1"/>
  <c r="S156" i="27"/>
  <c r="Q156" i="27"/>
  <c r="R156" i="27" s="1"/>
  <c r="S155" i="27"/>
  <c r="Q155" i="27" s="1"/>
  <c r="R155" i="27" s="1"/>
  <c r="S154" i="27"/>
  <c r="Q154" i="27" s="1"/>
  <c r="R154" i="27" s="1"/>
  <c r="S153" i="27"/>
  <c r="Q153" i="27" s="1"/>
  <c r="R153" i="27" s="1"/>
  <c r="S152" i="27"/>
  <c r="Q152" i="27" s="1"/>
  <c r="R152" i="27" s="1"/>
  <c r="S151" i="27"/>
  <c r="Q151" i="27" s="1"/>
  <c r="R151" i="27" s="1"/>
  <c r="S150" i="27"/>
  <c r="Q150" i="27" s="1"/>
  <c r="R150" i="27" s="1"/>
  <c r="S149" i="27"/>
  <c r="Q149" i="27" s="1"/>
  <c r="R149" i="27" s="1"/>
  <c r="S148" i="27"/>
  <c r="Q148" i="27" s="1"/>
  <c r="R148" i="27" s="1"/>
  <c r="S147" i="27"/>
  <c r="Q147" i="27" s="1"/>
  <c r="R147" i="27" s="1"/>
  <c r="S146" i="27"/>
  <c r="Q146" i="27"/>
  <c r="R146" i="27" s="1"/>
  <c r="S145" i="27"/>
  <c r="Q145" i="27" s="1"/>
  <c r="R145" i="27" s="1"/>
  <c r="S144" i="27"/>
  <c r="Q144" i="27" s="1"/>
  <c r="R144" i="27" s="1"/>
  <c r="S143" i="27"/>
  <c r="Q143" i="27" s="1"/>
  <c r="R143" i="27" s="1"/>
  <c r="S142" i="27"/>
  <c r="Q142" i="27" s="1"/>
  <c r="R142" i="27" s="1"/>
  <c r="M140" i="27"/>
  <c r="J140" i="27"/>
  <c r="I140" i="27"/>
  <c r="H140" i="27"/>
  <c r="D140" i="27"/>
  <c r="S139" i="27"/>
  <c r="Q139" i="27" s="1"/>
  <c r="R139" i="27" s="1"/>
  <c r="S138" i="27"/>
  <c r="Q138" i="27"/>
  <c r="R138" i="27" s="1"/>
  <c r="S137" i="27"/>
  <c r="Q137" i="27" s="1"/>
  <c r="R137" i="27" s="1"/>
  <c r="S136" i="27"/>
  <c r="Q136" i="27" s="1"/>
  <c r="R136" i="27" s="1"/>
  <c r="S135" i="27"/>
  <c r="Q135" i="27" s="1"/>
  <c r="R135" i="27" s="1"/>
  <c r="S134" i="27"/>
  <c r="Q134" i="27" s="1"/>
  <c r="R134" i="27" s="1"/>
  <c r="S133" i="27"/>
  <c r="Q133" i="27" s="1"/>
  <c r="R133" i="27" s="1"/>
  <c r="S132" i="27"/>
  <c r="Q132" i="27" s="1"/>
  <c r="R132" i="27" s="1"/>
  <c r="S131" i="27"/>
  <c r="Q131" i="27" s="1"/>
  <c r="R131" i="27" s="1"/>
  <c r="S130" i="27"/>
  <c r="Q130" i="27" s="1"/>
  <c r="R130" i="27" s="1"/>
  <c r="S129" i="27"/>
  <c r="Q129" i="27" s="1"/>
  <c r="R129" i="27" s="1"/>
  <c r="S128" i="27"/>
  <c r="Q128" i="27" s="1"/>
  <c r="R128" i="27" s="1"/>
  <c r="S127" i="27"/>
  <c r="Q127" i="27"/>
  <c r="R127" i="27" s="1"/>
  <c r="S126" i="27"/>
  <c r="Q126" i="27" s="1"/>
  <c r="R126" i="27" s="1"/>
  <c r="S125" i="27"/>
  <c r="Q125" i="27"/>
  <c r="R125" i="27" s="1"/>
  <c r="S124" i="27"/>
  <c r="Q124" i="27" s="1"/>
  <c r="R124" i="27" s="1"/>
  <c r="S123" i="27"/>
  <c r="Q123" i="27" s="1"/>
  <c r="R123" i="27" s="1"/>
  <c r="S122" i="27"/>
  <c r="Q122" i="27" s="1"/>
  <c r="R122" i="27" s="1"/>
  <c r="S121" i="27"/>
  <c r="Q121" i="27" s="1"/>
  <c r="R121" i="27" s="1"/>
  <c r="S120" i="27"/>
  <c r="Q120" i="27" s="1"/>
  <c r="R120" i="27" s="1"/>
  <c r="S119" i="27"/>
  <c r="Q119" i="27" s="1"/>
  <c r="R119" i="27" s="1"/>
  <c r="S118" i="27"/>
  <c r="Q118" i="27" s="1"/>
  <c r="R118" i="27" s="1"/>
  <c r="S117" i="27"/>
  <c r="Q117" i="27" s="1"/>
  <c r="R117" i="27" s="1"/>
  <c r="S116" i="27"/>
  <c r="Q116" i="27" s="1"/>
  <c r="R116" i="27" s="1"/>
  <c r="S115" i="27"/>
  <c r="Q115" i="27" s="1"/>
  <c r="R115" i="27" s="1"/>
  <c r="S114" i="27"/>
  <c r="Q114" i="27" s="1"/>
  <c r="R114" i="27" s="1"/>
  <c r="S113" i="27"/>
  <c r="Q113" i="27" s="1"/>
  <c r="R113" i="27" s="1"/>
  <c r="S112" i="27"/>
  <c r="Q112" i="27" s="1"/>
  <c r="R112" i="27" s="1"/>
  <c r="S111" i="27"/>
  <c r="R109" i="27"/>
  <c r="M109" i="27"/>
  <c r="D109" i="27"/>
  <c r="S108" i="27"/>
  <c r="Q108" i="27" s="1"/>
  <c r="S107" i="27"/>
  <c r="Q107" i="27" s="1"/>
  <c r="S106" i="27"/>
  <c r="R104" i="27"/>
  <c r="M104" i="27"/>
  <c r="J104" i="27"/>
  <c r="I104" i="27"/>
  <c r="H104" i="27"/>
  <c r="D104" i="27"/>
  <c r="S103" i="27"/>
  <c r="Q103" i="27" s="1"/>
  <c r="S102" i="27"/>
  <c r="Q102" i="27" s="1"/>
  <c r="S101" i="27"/>
  <c r="Q101" i="27" s="1"/>
  <c r="S100" i="27"/>
  <c r="Q100" i="27" s="1"/>
  <c r="S99" i="27"/>
  <c r="Q99" i="27" s="1"/>
  <c r="S98" i="27"/>
  <c r="Q98" i="27" s="1"/>
  <c r="S97" i="27"/>
  <c r="Q97" i="27"/>
  <c r="S96" i="27"/>
  <c r="Q96" i="27" s="1"/>
  <c r="S95" i="27"/>
  <c r="Q95" i="27" s="1"/>
  <c r="S94" i="27"/>
  <c r="Q94" i="27" s="1"/>
  <c r="S93" i="27"/>
  <c r="Q93" i="27" s="1"/>
  <c r="S92" i="27"/>
  <c r="Q92" i="27" s="1"/>
  <c r="S91" i="27"/>
  <c r="Q91" i="27" s="1"/>
  <c r="S90" i="27"/>
  <c r="Q90" i="27" s="1"/>
  <c r="S89" i="27"/>
  <c r="Q89" i="27" s="1"/>
  <c r="S88" i="27"/>
  <c r="Q88" i="27" s="1"/>
  <c r="S87" i="27"/>
  <c r="Q87" i="27"/>
  <c r="S86" i="27"/>
  <c r="Q86" i="27" s="1"/>
  <c r="S85" i="27"/>
  <c r="Q85" i="27"/>
  <c r="S84" i="27"/>
  <c r="Q84" i="27" s="1"/>
  <c r="S83" i="27"/>
  <c r="Q83" i="27" s="1"/>
  <c r="S82" i="27"/>
  <c r="Q82" i="27" s="1"/>
  <c r="S81" i="27"/>
  <c r="S80" i="27"/>
  <c r="Q80" i="27" s="1"/>
  <c r="S79" i="27"/>
  <c r="Q79" i="27" s="1"/>
  <c r="S78" i="27"/>
  <c r="Q78" i="27" s="1"/>
  <c r="S77" i="27"/>
  <c r="Q77" i="27" s="1"/>
  <c r="S76" i="27"/>
  <c r="Q76" i="27"/>
  <c r="S75" i="27"/>
  <c r="Q75" i="27" s="1"/>
  <c r="M64" i="27"/>
  <c r="J64" i="27"/>
  <c r="I64" i="27"/>
  <c r="H64" i="27"/>
  <c r="D64" i="27"/>
  <c r="S63" i="27"/>
  <c r="Q63" i="27" s="1"/>
  <c r="R63" i="27" s="1"/>
  <c r="S62" i="27"/>
  <c r="Q62" i="27" s="1"/>
  <c r="R62" i="27" s="1"/>
  <c r="S61" i="27"/>
  <c r="Q61" i="27" s="1"/>
  <c r="S60" i="27"/>
  <c r="Q60" i="27" s="1"/>
  <c r="R60" i="27" s="1"/>
  <c r="S59" i="27"/>
  <c r="Q59" i="27" s="1"/>
  <c r="R59" i="27" s="1"/>
  <c r="S58" i="27"/>
  <c r="Q58" i="27" s="1"/>
  <c r="R58" i="27" s="1"/>
  <c r="S57" i="27"/>
  <c r="Q57" i="27" s="1"/>
  <c r="R57" i="27" s="1"/>
  <c r="S56" i="27"/>
  <c r="Q56" i="27" s="1"/>
  <c r="R56" i="27" s="1"/>
  <c r="J54" i="27"/>
  <c r="I54" i="27"/>
  <c r="H54" i="27"/>
  <c r="D54" i="27"/>
  <c r="S53" i="27"/>
  <c r="Q53" i="27" s="1"/>
  <c r="R53" i="27" s="1"/>
  <c r="J47" i="27"/>
  <c r="I47" i="27"/>
  <c r="D47" i="27"/>
  <c r="S46" i="27"/>
  <c r="Q46" i="27"/>
  <c r="R46" i="27" s="1"/>
  <c r="S45" i="27"/>
  <c r="Q45" i="27" s="1"/>
  <c r="R45" i="27" s="1"/>
  <c r="S43" i="27"/>
  <c r="Q43" i="27" s="1"/>
  <c r="R43" i="27" s="1"/>
  <c r="S42" i="27"/>
  <c r="Q42" i="27" s="1"/>
  <c r="R42" i="27" s="1"/>
  <c r="S41" i="27"/>
  <c r="Q41" i="27" s="1"/>
  <c r="R41" i="27" s="1"/>
  <c r="S40" i="27"/>
  <c r="Q40" i="27" s="1"/>
  <c r="R40" i="27" s="1"/>
  <c r="S39" i="27"/>
  <c r="Q39" i="27" s="1"/>
  <c r="R39" i="27" s="1"/>
  <c r="S38" i="27"/>
  <c r="Q38" i="27" s="1"/>
  <c r="R38" i="27" s="1"/>
  <c r="S37" i="27"/>
  <c r="Q37" i="27" s="1"/>
  <c r="R37" i="27" s="1"/>
  <c r="S36" i="27"/>
  <c r="S35" i="27"/>
  <c r="Q35" i="27" s="1"/>
  <c r="R35" i="27" s="1"/>
  <c r="S34" i="27"/>
  <c r="Q34" i="27" s="1"/>
  <c r="R34" i="27" s="1"/>
  <c r="M32" i="27"/>
  <c r="J32" i="27"/>
  <c r="I32" i="27"/>
  <c r="H32" i="27"/>
  <c r="D32" i="27"/>
  <c r="S30" i="27"/>
  <c r="Q30" i="27" s="1"/>
  <c r="R30" i="27" s="1"/>
  <c r="S29" i="27"/>
  <c r="Q29" i="27" s="1"/>
  <c r="R29" i="27" s="1"/>
  <c r="S28" i="27"/>
  <c r="Q28" i="27" s="1"/>
  <c r="R28" i="27" s="1"/>
  <c r="S27" i="27"/>
  <c r="Q27" i="27" s="1"/>
  <c r="R27" i="27" s="1"/>
  <c r="S26" i="27"/>
  <c r="Q26" i="27" s="1"/>
  <c r="R26" i="27" s="1"/>
  <c r="S25" i="27"/>
  <c r="Q25" i="27" s="1"/>
  <c r="R25" i="27" s="1"/>
  <c r="S24" i="27"/>
  <c r="Q24" i="27" s="1"/>
  <c r="R24" i="27" s="1"/>
  <c r="S23" i="27"/>
  <c r="Q23" i="27" s="1"/>
  <c r="R23" i="27" s="1"/>
  <c r="S22" i="27"/>
  <c r="Q22" i="27" s="1"/>
  <c r="R22" i="27" s="1"/>
  <c r="S21" i="27"/>
  <c r="Q21" i="27" s="1"/>
  <c r="R21" i="27" s="1"/>
  <c r="S20" i="27"/>
  <c r="Q20" i="27" s="1"/>
  <c r="R20" i="27" s="1"/>
  <c r="S19" i="27"/>
  <c r="Q19" i="27" s="1"/>
  <c r="S18" i="27"/>
  <c r="Q18" i="27" s="1"/>
  <c r="R18" i="27" s="1"/>
  <c r="S17" i="27"/>
  <c r="Q17" i="27" s="1"/>
  <c r="R17" i="27" s="1"/>
  <c r="S16" i="27"/>
  <c r="Q16" i="27" s="1"/>
  <c r="R16" i="27" s="1"/>
  <c r="J14" i="27"/>
  <c r="I14" i="27"/>
  <c r="H14" i="27"/>
  <c r="D14" i="27"/>
  <c r="S12" i="27"/>
  <c r="Q12" i="27"/>
  <c r="R12" i="27" s="1"/>
  <c r="S11" i="27"/>
  <c r="G56" i="26"/>
  <c r="I55" i="26"/>
  <c r="I53" i="26"/>
  <c r="I47" i="26"/>
  <c r="J58" i="26" s="1"/>
  <c r="G53" i="26"/>
  <c r="G47" i="26"/>
  <c r="I82" i="26"/>
  <c r="I70" i="26"/>
  <c r="I62" i="26"/>
  <c r="I113" i="25"/>
  <c r="I101" i="25"/>
  <c r="I93" i="25"/>
  <c r="I87" i="25"/>
  <c r="I84" i="25"/>
  <c r="I73" i="25"/>
  <c r="I64" i="25"/>
  <c r="I55" i="25"/>
  <c r="I36" i="25"/>
  <c r="I31" i="25"/>
  <c r="I28" i="25"/>
  <c r="I16" i="25"/>
  <c r="I12" i="25"/>
  <c r="H397" i="24"/>
  <c r="H392" i="24"/>
  <c r="H389" i="24"/>
  <c r="H231" i="24"/>
  <c r="H113" i="24"/>
  <c r="H84" i="24"/>
  <c r="H79" i="24"/>
  <c r="H51" i="24"/>
  <c r="H41" i="24"/>
  <c r="H38" i="24"/>
  <c r="H25" i="24"/>
  <c r="H12" i="24"/>
  <c r="H460" i="23"/>
  <c r="Q458" i="23"/>
  <c r="I458" i="23"/>
  <c r="J458" i="23"/>
  <c r="H458" i="23"/>
  <c r="M275" i="23"/>
  <c r="H47" i="23"/>
  <c r="J47" i="23"/>
  <c r="R447" i="36" l="1"/>
  <c r="R482" i="36" s="1"/>
  <c r="S517" i="32"/>
  <c r="Q480" i="32"/>
  <c r="S480" i="32"/>
  <c r="S508" i="32"/>
  <c r="Q16" i="32"/>
  <c r="S32" i="32"/>
  <c r="R517" i="32"/>
  <c r="S489" i="32"/>
  <c r="S140" i="32"/>
  <c r="Q64" i="32"/>
  <c r="R61" i="32"/>
  <c r="R64" i="32" s="1"/>
  <c r="I475" i="32"/>
  <c r="I510" i="32" s="1"/>
  <c r="Q12" i="32"/>
  <c r="R12" i="32" s="1"/>
  <c r="J475" i="32"/>
  <c r="J510" i="32" s="1"/>
  <c r="S54" i="32"/>
  <c r="H475" i="32"/>
  <c r="H510" i="32" s="1"/>
  <c r="Q489" i="32"/>
  <c r="R484" i="32"/>
  <c r="R489" i="32" s="1"/>
  <c r="R11" i="32"/>
  <c r="S104" i="32"/>
  <c r="S47" i="32"/>
  <c r="Q34" i="32"/>
  <c r="R140" i="32"/>
  <c r="R267" i="32"/>
  <c r="Q54" i="32"/>
  <c r="R52" i="32"/>
  <c r="R54" i="32" s="1"/>
  <c r="S14" i="32"/>
  <c r="Q82" i="32"/>
  <c r="Q104" i="32" s="1"/>
  <c r="S275" i="32"/>
  <c r="Q275" i="32" s="1"/>
  <c r="R275" i="32" s="1"/>
  <c r="Q492" i="32"/>
  <c r="Q494" i="32" s="1"/>
  <c r="S267" i="32"/>
  <c r="R20" i="32"/>
  <c r="M32" i="32"/>
  <c r="M475" i="32" s="1"/>
  <c r="M510" i="32" s="1"/>
  <c r="M520" i="32" s="1"/>
  <c r="S288" i="32"/>
  <c r="Q288" i="32" s="1"/>
  <c r="R288" i="32" s="1"/>
  <c r="Q17" i="32"/>
  <c r="R17" i="32" s="1"/>
  <c r="Q514" i="32"/>
  <c r="Q517" i="32" s="1"/>
  <c r="S109" i="32"/>
  <c r="Q140" i="32"/>
  <c r="D267" i="32"/>
  <c r="Q503" i="32"/>
  <c r="R503" i="32" s="1"/>
  <c r="R508" i="32" s="1"/>
  <c r="S64" i="32"/>
  <c r="R388" i="32"/>
  <c r="J81" i="30"/>
  <c r="I407" i="29"/>
  <c r="I414" i="29" s="1"/>
  <c r="Q501" i="27"/>
  <c r="Q457" i="27"/>
  <c r="S492" i="27"/>
  <c r="Q481" i="27"/>
  <c r="Q492" i="27" s="1"/>
  <c r="S478" i="27"/>
  <c r="Q476" i="27"/>
  <c r="Q478" i="27" s="1"/>
  <c r="D459" i="27"/>
  <c r="M54" i="27"/>
  <c r="S52" i="27"/>
  <c r="Q465" i="28"/>
  <c r="R460" i="28"/>
  <c r="R465" i="28" s="1"/>
  <c r="Q456" i="28"/>
  <c r="S455" i="28"/>
  <c r="S456" i="28" s="1"/>
  <c r="M441" i="28"/>
  <c r="S291" i="28"/>
  <c r="Q291" i="28" s="1"/>
  <c r="R291" i="28" s="1"/>
  <c r="D441" i="28"/>
  <c r="S278" i="28"/>
  <c r="R272" i="28"/>
  <c r="S236" i="28"/>
  <c r="Q236" i="28" s="1"/>
  <c r="R236" i="28" s="1"/>
  <c r="D270" i="28"/>
  <c r="M270" i="28"/>
  <c r="S158" i="28"/>
  <c r="M138" i="28"/>
  <c r="S124" i="28"/>
  <c r="Q124" i="28" s="1"/>
  <c r="R124" i="28" s="1"/>
  <c r="S138" i="28"/>
  <c r="Q109" i="28"/>
  <c r="Q104" i="28"/>
  <c r="Q107" i="28" s="1"/>
  <c r="S107" i="28"/>
  <c r="S102" i="28"/>
  <c r="Q88" i="28"/>
  <c r="Q102" i="28" s="1"/>
  <c r="R59" i="28"/>
  <c r="R62" i="28" s="1"/>
  <c r="Q62" i="28"/>
  <c r="D52" i="28"/>
  <c r="D452" i="28" s="1"/>
  <c r="S50" i="28"/>
  <c r="M45" i="28"/>
  <c r="S32" i="28"/>
  <c r="Q30" i="28"/>
  <c r="R18" i="28"/>
  <c r="R30" i="28" s="1"/>
  <c r="M30" i="28"/>
  <c r="S17" i="28"/>
  <c r="Q17" i="28" s="1"/>
  <c r="R17" i="28" s="1"/>
  <c r="M13" i="28"/>
  <c r="S11" i="28"/>
  <c r="J486" i="28"/>
  <c r="I486" i="28"/>
  <c r="H486" i="28"/>
  <c r="S446" i="27"/>
  <c r="S275" i="27"/>
  <c r="S140" i="27"/>
  <c r="Q111" i="27"/>
  <c r="S64" i="27"/>
  <c r="M459" i="27"/>
  <c r="M494" i="27" s="1"/>
  <c r="M504" i="27" s="1"/>
  <c r="J459" i="27"/>
  <c r="J494" i="27" s="1"/>
  <c r="I459" i="27"/>
  <c r="I494" i="27" s="1"/>
  <c r="H459" i="27"/>
  <c r="H494" i="27" s="1"/>
  <c r="S14" i="27"/>
  <c r="Q11" i="27"/>
  <c r="Q473" i="27"/>
  <c r="R468" i="27"/>
  <c r="R473" i="27" s="1"/>
  <c r="Q464" i="27"/>
  <c r="S462" i="27"/>
  <c r="S464" i="27" s="1"/>
  <c r="Q446" i="27"/>
  <c r="R396" i="27"/>
  <c r="R446" i="27" s="1"/>
  <c r="Q106" i="27"/>
  <c r="Q109" i="27" s="1"/>
  <c r="S109" i="27"/>
  <c r="S104" i="27"/>
  <c r="Q81" i="27"/>
  <c r="Q104" i="27" s="1"/>
  <c r="Q64" i="27"/>
  <c r="R61" i="27"/>
  <c r="R64" i="27" s="1"/>
  <c r="S47" i="27"/>
  <c r="Q36" i="27"/>
  <c r="R19" i="27"/>
  <c r="R275" i="27"/>
  <c r="J84" i="26"/>
  <c r="J89" i="25"/>
  <c r="J115" i="25" s="1"/>
  <c r="I393" i="24"/>
  <c r="I399" i="24" s="1"/>
  <c r="Q508" i="32" l="1"/>
  <c r="R16" i="32"/>
  <c r="R32" i="32" s="1"/>
  <c r="Q32" i="32"/>
  <c r="Q14" i="32"/>
  <c r="Q475" i="32" s="1"/>
  <c r="R14" i="32"/>
  <c r="Q267" i="32"/>
  <c r="S435" i="32"/>
  <c r="S475" i="32" s="1"/>
  <c r="S510" i="32" s="1"/>
  <c r="Q435" i="32"/>
  <c r="R435" i="32"/>
  <c r="R34" i="32"/>
  <c r="R47" i="32" s="1"/>
  <c r="Q47" i="32"/>
  <c r="Q52" i="27"/>
  <c r="S54" i="27"/>
  <c r="S441" i="28"/>
  <c r="Q278" i="28"/>
  <c r="S270" i="28"/>
  <c r="Q158" i="28"/>
  <c r="R158" i="28" s="1"/>
  <c r="R270" i="28" s="1"/>
  <c r="Q138" i="28"/>
  <c r="R109" i="28"/>
  <c r="R138" i="28" s="1"/>
  <c r="S52" i="28"/>
  <c r="Q50" i="28"/>
  <c r="S45" i="28"/>
  <c r="Q32" i="28"/>
  <c r="S13" i="28"/>
  <c r="Q11" i="28"/>
  <c r="M452" i="28"/>
  <c r="M486" i="28" s="1"/>
  <c r="Q275" i="27"/>
  <c r="R111" i="27"/>
  <c r="R140" i="27" s="1"/>
  <c r="Q140" i="27"/>
  <c r="Q14" i="27"/>
  <c r="R11" i="27"/>
  <c r="R14" i="27" s="1"/>
  <c r="Q47" i="27"/>
  <c r="R36" i="27"/>
  <c r="R47" i="27" s="1"/>
  <c r="S459" i="27"/>
  <c r="S494" i="27" s="1"/>
  <c r="N502" i="23"/>
  <c r="M502" i="23"/>
  <c r="L502" i="23"/>
  <c r="K502" i="23"/>
  <c r="J502" i="23"/>
  <c r="I502" i="23"/>
  <c r="H502" i="23"/>
  <c r="D502" i="23"/>
  <c r="S501" i="23"/>
  <c r="Q501" i="23" s="1"/>
  <c r="R501" i="23" s="1"/>
  <c r="S500" i="23"/>
  <c r="Q500" i="23" s="1"/>
  <c r="R500" i="23" s="1"/>
  <c r="S499" i="23"/>
  <c r="Q499" i="23" s="1"/>
  <c r="J493" i="23"/>
  <c r="I493" i="23"/>
  <c r="H493" i="23"/>
  <c r="S490" i="23"/>
  <c r="Q490" i="23" s="1"/>
  <c r="S489" i="23"/>
  <c r="S488" i="23"/>
  <c r="Q488" i="23" s="1"/>
  <c r="R488" i="23" s="1"/>
  <c r="A488" i="23"/>
  <c r="A489" i="23" s="1"/>
  <c r="A490" i="23" s="1"/>
  <c r="S487" i="23"/>
  <c r="S484" i="23"/>
  <c r="Q484" i="23" s="1"/>
  <c r="R484" i="23" s="1"/>
  <c r="A483" i="23"/>
  <c r="A484" i="23" s="1"/>
  <c r="S482" i="23"/>
  <c r="Q482" i="23" s="1"/>
  <c r="R479" i="23"/>
  <c r="N479" i="23"/>
  <c r="M479" i="23"/>
  <c r="L479" i="23"/>
  <c r="K479" i="23"/>
  <c r="S477" i="23"/>
  <c r="Q477" i="23" s="1"/>
  <c r="Q479" i="23" s="1"/>
  <c r="N474" i="23"/>
  <c r="M474" i="23"/>
  <c r="L474" i="23"/>
  <c r="K474" i="23"/>
  <c r="J474" i="23"/>
  <c r="I474" i="23"/>
  <c r="H474" i="23"/>
  <c r="S472" i="23"/>
  <c r="Q472" i="23" s="1"/>
  <c r="R472" i="23" s="1"/>
  <c r="S471" i="23"/>
  <c r="Q471" i="23" s="1"/>
  <c r="R471" i="23" s="1"/>
  <c r="S470" i="23"/>
  <c r="Q470" i="23" s="1"/>
  <c r="R470" i="23" s="1"/>
  <c r="S469" i="23"/>
  <c r="Q469" i="23" s="1"/>
  <c r="R469" i="23" s="1"/>
  <c r="S468" i="23"/>
  <c r="M465" i="23"/>
  <c r="J465" i="23"/>
  <c r="I465" i="23"/>
  <c r="H465" i="23"/>
  <c r="S464" i="23"/>
  <c r="Q464" i="23" s="1"/>
  <c r="Q463" i="23"/>
  <c r="S463" i="23" s="1"/>
  <c r="R458" i="23"/>
  <c r="M458" i="23"/>
  <c r="D458" i="23"/>
  <c r="S456" i="23"/>
  <c r="Q456" i="23"/>
  <c r="S455" i="23"/>
  <c r="Q455" i="23"/>
  <c r="R450" i="23"/>
  <c r="M450" i="23"/>
  <c r="D450" i="23"/>
  <c r="S449" i="23"/>
  <c r="S450" i="23" s="1"/>
  <c r="Q449" i="23"/>
  <c r="Q450" i="23" s="1"/>
  <c r="M447" i="23"/>
  <c r="J447" i="23"/>
  <c r="I447" i="23"/>
  <c r="H447" i="23"/>
  <c r="D447" i="23"/>
  <c r="S446" i="23"/>
  <c r="Q446" i="23" s="1"/>
  <c r="R446" i="23" s="1"/>
  <c r="S445" i="23"/>
  <c r="Q445" i="23" s="1"/>
  <c r="R445" i="23" s="1"/>
  <c r="S444" i="23"/>
  <c r="Q444" i="23" s="1"/>
  <c r="R444" i="23" s="1"/>
  <c r="S442" i="23"/>
  <c r="Q442" i="23" s="1"/>
  <c r="R442" i="23" s="1"/>
  <c r="S441" i="23"/>
  <c r="Q441" i="23" s="1"/>
  <c r="R441" i="23" s="1"/>
  <c r="S440" i="23"/>
  <c r="Q440" i="23" s="1"/>
  <c r="R440" i="23" s="1"/>
  <c r="S439" i="23"/>
  <c r="Q439" i="23" s="1"/>
  <c r="R439" i="23" s="1"/>
  <c r="S438" i="23"/>
  <c r="Q438" i="23" s="1"/>
  <c r="R438" i="23" s="1"/>
  <c r="S437" i="23"/>
  <c r="Q437" i="23" s="1"/>
  <c r="R437" i="23" s="1"/>
  <c r="S436" i="23"/>
  <c r="Q436" i="23" s="1"/>
  <c r="R436" i="23" s="1"/>
  <c r="S435" i="23"/>
  <c r="Q435" i="23" s="1"/>
  <c r="R435" i="23" s="1"/>
  <c r="S434" i="23"/>
  <c r="Q434" i="23" s="1"/>
  <c r="R434" i="23" s="1"/>
  <c r="S433" i="23"/>
  <c r="Q433" i="23" s="1"/>
  <c r="R433" i="23" s="1"/>
  <c r="S432" i="23"/>
  <c r="Q432" i="23" s="1"/>
  <c r="R432" i="23" s="1"/>
  <c r="S431" i="23"/>
  <c r="Q431" i="23" s="1"/>
  <c r="R431" i="23" s="1"/>
  <c r="S430" i="23"/>
  <c r="Q430" i="23" s="1"/>
  <c r="R430" i="23" s="1"/>
  <c r="S429" i="23"/>
  <c r="Q429" i="23" s="1"/>
  <c r="R429" i="23" s="1"/>
  <c r="S428" i="23"/>
  <c r="Q428" i="23" s="1"/>
  <c r="R428" i="23" s="1"/>
  <c r="S427" i="23"/>
  <c r="Q427" i="23" s="1"/>
  <c r="R427" i="23" s="1"/>
  <c r="S426" i="23"/>
  <c r="Q426" i="23" s="1"/>
  <c r="R426" i="23" s="1"/>
  <c r="S425" i="23"/>
  <c r="Q425" i="23" s="1"/>
  <c r="R425" i="23" s="1"/>
  <c r="S424" i="23"/>
  <c r="Q424" i="23" s="1"/>
  <c r="R424" i="23" s="1"/>
  <c r="S423" i="23"/>
  <c r="Q423" i="23" s="1"/>
  <c r="R423" i="23" s="1"/>
  <c r="S422" i="23"/>
  <c r="Q422" i="23" s="1"/>
  <c r="R422" i="23" s="1"/>
  <c r="S421" i="23"/>
  <c r="Q421" i="23" s="1"/>
  <c r="R421" i="23" s="1"/>
  <c r="S420" i="23"/>
  <c r="Q420" i="23" s="1"/>
  <c r="R420" i="23" s="1"/>
  <c r="S419" i="23"/>
  <c r="Q419" i="23" s="1"/>
  <c r="R419" i="23" s="1"/>
  <c r="S418" i="23"/>
  <c r="Q418" i="23" s="1"/>
  <c r="R418" i="23" s="1"/>
  <c r="S417" i="23"/>
  <c r="Q417" i="23" s="1"/>
  <c r="R417" i="23" s="1"/>
  <c r="S416" i="23"/>
  <c r="Q416" i="23" s="1"/>
  <c r="R416" i="23" s="1"/>
  <c r="S415" i="23"/>
  <c r="Q415" i="23" s="1"/>
  <c r="R415" i="23" s="1"/>
  <c r="S414" i="23"/>
  <c r="Q414" i="23" s="1"/>
  <c r="R414" i="23" s="1"/>
  <c r="S413" i="23"/>
  <c r="Q413" i="23" s="1"/>
  <c r="R413" i="23" s="1"/>
  <c r="S412" i="23"/>
  <c r="Q412" i="23" s="1"/>
  <c r="R412" i="23" s="1"/>
  <c r="S411" i="23"/>
  <c r="Q411" i="23" s="1"/>
  <c r="R411" i="23" s="1"/>
  <c r="S409" i="23"/>
  <c r="Q409" i="23" s="1"/>
  <c r="R409" i="23" s="1"/>
  <c r="S408" i="23"/>
  <c r="Q408" i="23" s="1"/>
  <c r="R408" i="23" s="1"/>
  <c r="S407" i="23"/>
  <c r="Q407" i="23" s="1"/>
  <c r="R407" i="23" s="1"/>
  <c r="S406" i="23"/>
  <c r="Q406" i="23" s="1"/>
  <c r="R406" i="23" s="1"/>
  <c r="S405" i="23"/>
  <c r="Q405" i="23" s="1"/>
  <c r="R405" i="23" s="1"/>
  <c r="S404" i="23"/>
  <c r="Q404" i="23" s="1"/>
  <c r="R404" i="23" s="1"/>
  <c r="S403" i="23"/>
  <c r="Q403" i="23" s="1"/>
  <c r="R403" i="23" s="1"/>
  <c r="S402" i="23"/>
  <c r="Q402" i="23" s="1"/>
  <c r="R402" i="23" s="1"/>
  <c r="S401" i="23"/>
  <c r="Q401" i="23" s="1"/>
  <c r="R401" i="23" s="1"/>
  <c r="S400" i="23"/>
  <c r="Q400" i="23" s="1"/>
  <c r="R400" i="23" s="1"/>
  <c r="S399" i="23"/>
  <c r="Q399" i="23" s="1"/>
  <c r="R399" i="23" s="1"/>
  <c r="S397" i="23"/>
  <c r="Q397" i="23" s="1"/>
  <c r="S395" i="23"/>
  <c r="Q395" i="23" s="1"/>
  <c r="R395" i="23" s="1"/>
  <c r="S394" i="23"/>
  <c r="Q394" i="23" s="1"/>
  <c r="R394" i="23" s="1"/>
  <c r="S393" i="23"/>
  <c r="Q393" i="23" s="1"/>
  <c r="R393" i="23" s="1"/>
  <c r="S392" i="23"/>
  <c r="Q392" i="23" s="1"/>
  <c r="R392" i="23" s="1"/>
  <c r="S391" i="23"/>
  <c r="Q391" i="23" s="1"/>
  <c r="R391" i="23" s="1"/>
  <c r="S390" i="23"/>
  <c r="Q390" i="23" s="1"/>
  <c r="R390" i="23" s="1"/>
  <c r="S389" i="23"/>
  <c r="Q389" i="23" s="1"/>
  <c r="R389" i="23" s="1"/>
  <c r="S387" i="23"/>
  <c r="Q387" i="23" s="1"/>
  <c r="R387" i="23" s="1"/>
  <c r="S386" i="23"/>
  <c r="Q386" i="23" s="1"/>
  <c r="R386" i="23" s="1"/>
  <c r="S385" i="23"/>
  <c r="Q385" i="23" s="1"/>
  <c r="R385" i="23" s="1"/>
  <c r="S384" i="23"/>
  <c r="Q384" i="23" s="1"/>
  <c r="R384" i="23" s="1"/>
  <c r="S383" i="23"/>
  <c r="Q383" i="23" s="1"/>
  <c r="R383" i="23" s="1"/>
  <c r="S382" i="23"/>
  <c r="Q382" i="23" s="1"/>
  <c r="R382" i="23" s="1"/>
  <c r="S381" i="23"/>
  <c r="Q381" i="23" s="1"/>
  <c r="R381" i="23" s="1"/>
  <c r="S380" i="23"/>
  <c r="Q380" i="23" s="1"/>
  <c r="R380" i="23" s="1"/>
  <c r="S379" i="23"/>
  <c r="Q379" i="23" s="1"/>
  <c r="R379" i="23" s="1"/>
  <c r="S378" i="23"/>
  <c r="Q378" i="23" s="1"/>
  <c r="R378" i="23" s="1"/>
  <c r="S377" i="23"/>
  <c r="Q377" i="23" s="1"/>
  <c r="R377" i="23" s="1"/>
  <c r="S376" i="23"/>
  <c r="Q376" i="23" s="1"/>
  <c r="R376" i="23" s="1"/>
  <c r="S375" i="23"/>
  <c r="Q375" i="23" s="1"/>
  <c r="R375" i="23" s="1"/>
  <c r="S374" i="23"/>
  <c r="Q374" i="23" s="1"/>
  <c r="R374" i="23" s="1"/>
  <c r="S373" i="23"/>
  <c r="Q373" i="23" s="1"/>
  <c r="R373" i="23" s="1"/>
  <c r="S372" i="23"/>
  <c r="Q372" i="23" s="1"/>
  <c r="R372" i="23" s="1"/>
  <c r="S371" i="23"/>
  <c r="Q371" i="23" s="1"/>
  <c r="R371" i="23" s="1"/>
  <c r="S370" i="23"/>
  <c r="Q370" i="23" s="1"/>
  <c r="R370" i="23" s="1"/>
  <c r="S369" i="23"/>
  <c r="Q369" i="23" s="1"/>
  <c r="R369" i="23" s="1"/>
  <c r="S368" i="23"/>
  <c r="Q368" i="23" s="1"/>
  <c r="R368" i="23" s="1"/>
  <c r="S367" i="23"/>
  <c r="Q367" i="23" s="1"/>
  <c r="R367" i="23" s="1"/>
  <c r="S366" i="23"/>
  <c r="Q366" i="23" s="1"/>
  <c r="R366" i="23" s="1"/>
  <c r="S365" i="23"/>
  <c r="Q365" i="23" s="1"/>
  <c r="R365" i="23" s="1"/>
  <c r="S364" i="23"/>
  <c r="Q364" i="23" s="1"/>
  <c r="R364" i="23" s="1"/>
  <c r="S363" i="23"/>
  <c r="Q363" i="23" s="1"/>
  <c r="R363" i="23" s="1"/>
  <c r="S362" i="23"/>
  <c r="Q362" i="23" s="1"/>
  <c r="R362" i="23" s="1"/>
  <c r="S361" i="23"/>
  <c r="Q361" i="23" s="1"/>
  <c r="R361" i="23" s="1"/>
  <c r="S360" i="23"/>
  <c r="Q360" i="23" s="1"/>
  <c r="R360" i="23" s="1"/>
  <c r="S359" i="23"/>
  <c r="Q359" i="23" s="1"/>
  <c r="R359" i="23" s="1"/>
  <c r="S358" i="23"/>
  <c r="Q358" i="23" s="1"/>
  <c r="R358" i="23" s="1"/>
  <c r="S357" i="23"/>
  <c r="Q357" i="23" s="1"/>
  <c r="R357" i="23" s="1"/>
  <c r="S356" i="23"/>
  <c r="Q356" i="23" s="1"/>
  <c r="R356" i="23" s="1"/>
  <c r="S355" i="23"/>
  <c r="Q355" i="23" s="1"/>
  <c r="R355" i="23" s="1"/>
  <c r="S354" i="23"/>
  <c r="Q354" i="23" s="1"/>
  <c r="R354" i="23" s="1"/>
  <c r="S353" i="23"/>
  <c r="Q353" i="23" s="1"/>
  <c r="R353" i="23" s="1"/>
  <c r="S352" i="23"/>
  <c r="Q352" i="23" s="1"/>
  <c r="R352" i="23" s="1"/>
  <c r="S351" i="23"/>
  <c r="Q351" i="23" s="1"/>
  <c r="R351" i="23" s="1"/>
  <c r="S350" i="23"/>
  <c r="Q350" i="23" s="1"/>
  <c r="R350" i="23" s="1"/>
  <c r="S349" i="23"/>
  <c r="Q349" i="23" s="1"/>
  <c r="R349" i="23" s="1"/>
  <c r="S348" i="23"/>
  <c r="Q348" i="23" s="1"/>
  <c r="R348" i="23" s="1"/>
  <c r="S347" i="23"/>
  <c r="Q347" i="23" s="1"/>
  <c r="R347" i="23" s="1"/>
  <c r="S346" i="23"/>
  <c r="Q346" i="23" s="1"/>
  <c r="R346" i="23" s="1"/>
  <c r="S345" i="23"/>
  <c r="Q345" i="23" s="1"/>
  <c r="R345" i="23" s="1"/>
  <c r="S344" i="23"/>
  <c r="Q344" i="23" s="1"/>
  <c r="R344" i="23" s="1"/>
  <c r="S343" i="23"/>
  <c r="Q343" i="23" s="1"/>
  <c r="R343" i="23" s="1"/>
  <c r="S342" i="23"/>
  <c r="Q342" i="23" s="1"/>
  <c r="R342" i="23" s="1"/>
  <c r="S341" i="23"/>
  <c r="Q341" i="23" s="1"/>
  <c r="R341" i="23" s="1"/>
  <c r="S340" i="23"/>
  <c r="Q340" i="23" s="1"/>
  <c r="R340" i="23" s="1"/>
  <c r="S339" i="23"/>
  <c r="Q339" i="23" s="1"/>
  <c r="R339" i="23" s="1"/>
  <c r="S338" i="23"/>
  <c r="Q338" i="23" s="1"/>
  <c r="R338" i="23" s="1"/>
  <c r="S337" i="23"/>
  <c r="Q337" i="23" s="1"/>
  <c r="R337" i="23" s="1"/>
  <c r="S336" i="23"/>
  <c r="Q336" i="23" s="1"/>
  <c r="R336" i="23" s="1"/>
  <c r="S335" i="23"/>
  <c r="Q335" i="23" s="1"/>
  <c r="R335" i="23" s="1"/>
  <c r="S333" i="23"/>
  <c r="Q333" i="23" s="1"/>
  <c r="R333" i="23" s="1"/>
  <c r="S332" i="23"/>
  <c r="Q332" i="23" s="1"/>
  <c r="R332" i="23" s="1"/>
  <c r="S331" i="23"/>
  <c r="Q331" i="23" s="1"/>
  <c r="R331" i="23" s="1"/>
  <c r="S330" i="23"/>
  <c r="Q330" i="23" s="1"/>
  <c r="R330" i="23" s="1"/>
  <c r="S329" i="23"/>
  <c r="Q329" i="23" s="1"/>
  <c r="R329" i="23" s="1"/>
  <c r="S328" i="23"/>
  <c r="Q328" i="23" s="1"/>
  <c r="R328" i="23" s="1"/>
  <c r="S327" i="23"/>
  <c r="Q327" i="23" s="1"/>
  <c r="R327" i="23" s="1"/>
  <c r="S326" i="23"/>
  <c r="Q326" i="23" s="1"/>
  <c r="R326" i="23" s="1"/>
  <c r="S325" i="23"/>
  <c r="Q325" i="23" s="1"/>
  <c r="R325" i="23" s="1"/>
  <c r="S324" i="23"/>
  <c r="Q324" i="23" s="1"/>
  <c r="R324" i="23" s="1"/>
  <c r="S323" i="23"/>
  <c r="Q323" i="23" s="1"/>
  <c r="R323" i="23" s="1"/>
  <c r="S322" i="23"/>
  <c r="Q322" i="23" s="1"/>
  <c r="R322" i="23" s="1"/>
  <c r="S321" i="23"/>
  <c r="Q321" i="23" s="1"/>
  <c r="R321" i="23" s="1"/>
  <c r="S320" i="23"/>
  <c r="Q320" i="23" s="1"/>
  <c r="R320" i="23" s="1"/>
  <c r="S319" i="23"/>
  <c r="Q319" i="23" s="1"/>
  <c r="R319" i="23" s="1"/>
  <c r="S318" i="23"/>
  <c r="Q318" i="23" s="1"/>
  <c r="R318" i="23" s="1"/>
  <c r="S317" i="23"/>
  <c r="Q317" i="23" s="1"/>
  <c r="R317" i="23" s="1"/>
  <c r="S316" i="23"/>
  <c r="Q316" i="23" s="1"/>
  <c r="R316" i="23" s="1"/>
  <c r="S315" i="23"/>
  <c r="Q315" i="23" s="1"/>
  <c r="R315" i="23" s="1"/>
  <c r="S314" i="23"/>
  <c r="Q314" i="23" s="1"/>
  <c r="R314" i="23" s="1"/>
  <c r="S313" i="23"/>
  <c r="Q313" i="23" s="1"/>
  <c r="R313" i="23" s="1"/>
  <c r="S312" i="23"/>
  <c r="Q312" i="23" s="1"/>
  <c r="R312" i="23" s="1"/>
  <c r="S311" i="23"/>
  <c r="Q311" i="23" s="1"/>
  <c r="R311" i="23" s="1"/>
  <c r="S310" i="23"/>
  <c r="Q310" i="23" s="1"/>
  <c r="R310" i="23" s="1"/>
  <c r="S309" i="23"/>
  <c r="Q309" i="23" s="1"/>
  <c r="R309" i="23" s="1"/>
  <c r="S308" i="23"/>
  <c r="Q308" i="23" s="1"/>
  <c r="R308" i="23" s="1"/>
  <c r="S307" i="23"/>
  <c r="Q307" i="23" s="1"/>
  <c r="R307" i="23" s="1"/>
  <c r="S306" i="23"/>
  <c r="Q306" i="23" s="1"/>
  <c r="R306" i="23" s="1"/>
  <c r="S305" i="23"/>
  <c r="Q305" i="23" s="1"/>
  <c r="R305" i="23" s="1"/>
  <c r="S304" i="23"/>
  <c r="Q304" i="23" s="1"/>
  <c r="R304" i="23" s="1"/>
  <c r="S303" i="23"/>
  <c r="Q303" i="23" s="1"/>
  <c r="R303" i="23" s="1"/>
  <c r="S302" i="23"/>
  <c r="Q302" i="23" s="1"/>
  <c r="R302" i="23" s="1"/>
  <c r="S301" i="23"/>
  <c r="Q301" i="23" s="1"/>
  <c r="R301" i="23" s="1"/>
  <c r="S300" i="23"/>
  <c r="Q300" i="23" s="1"/>
  <c r="R300" i="23" s="1"/>
  <c r="S299" i="23"/>
  <c r="Q299" i="23" s="1"/>
  <c r="R299" i="23" s="1"/>
  <c r="S298" i="23"/>
  <c r="Q298" i="23" s="1"/>
  <c r="R298" i="23" s="1"/>
  <c r="S297" i="23"/>
  <c r="Q297" i="23" s="1"/>
  <c r="R297" i="23" s="1"/>
  <c r="S296" i="23"/>
  <c r="Q296" i="23" s="1"/>
  <c r="R296" i="23" s="1"/>
  <c r="S295" i="23"/>
  <c r="Q295" i="23" s="1"/>
  <c r="R295" i="23" s="1"/>
  <c r="S294" i="23"/>
  <c r="Q294" i="23" s="1"/>
  <c r="R294" i="23" s="1"/>
  <c r="S293" i="23"/>
  <c r="Q293" i="23" s="1"/>
  <c r="R293" i="23" s="1"/>
  <c r="S292" i="23"/>
  <c r="Q292" i="23" s="1"/>
  <c r="R292" i="23" s="1"/>
  <c r="Q291" i="23"/>
  <c r="R291" i="23" s="1"/>
  <c r="S290" i="23"/>
  <c r="Q290" i="23" s="1"/>
  <c r="R290" i="23" s="1"/>
  <c r="S289" i="23"/>
  <c r="Q289" i="23" s="1"/>
  <c r="R289" i="23" s="1"/>
  <c r="S288" i="23"/>
  <c r="Q288" i="23" s="1"/>
  <c r="R288" i="23" s="1"/>
  <c r="S287" i="23"/>
  <c r="Q287" i="23" s="1"/>
  <c r="R287" i="23" s="1"/>
  <c r="S286" i="23"/>
  <c r="Q286" i="23" s="1"/>
  <c r="R286" i="23" s="1"/>
  <c r="S285" i="23"/>
  <c r="Q285" i="23" s="1"/>
  <c r="R285" i="23" s="1"/>
  <c r="S284" i="23"/>
  <c r="Q284" i="23" s="1"/>
  <c r="R284" i="23" s="1"/>
  <c r="S283" i="23"/>
  <c r="Q283" i="23" s="1"/>
  <c r="R283" i="23" s="1"/>
  <c r="S282" i="23"/>
  <c r="Q282" i="23" s="1"/>
  <c r="R282" i="23" s="1"/>
  <c r="S281" i="23"/>
  <c r="Q281" i="23" s="1"/>
  <c r="R281" i="23" s="1"/>
  <c r="S280" i="23"/>
  <c r="Q280" i="23" s="1"/>
  <c r="R280" i="23" s="1"/>
  <c r="S279" i="23"/>
  <c r="Q279" i="23" s="1"/>
  <c r="R279" i="23" s="1"/>
  <c r="S278" i="23"/>
  <c r="S277" i="23"/>
  <c r="Q277" i="23" s="1"/>
  <c r="R277" i="23" s="1"/>
  <c r="J275" i="23"/>
  <c r="I275" i="23"/>
  <c r="H275" i="23"/>
  <c r="D275" i="23"/>
  <c r="S273" i="23"/>
  <c r="Q273" i="23" s="1"/>
  <c r="R273" i="23" s="1"/>
  <c r="S272" i="23"/>
  <c r="Q272" i="23" s="1"/>
  <c r="R272" i="23" s="1"/>
  <c r="S271" i="23"/>
  <c r="Q271" i="23" s="1"/>
  <c r="R271" i="23" s="1"/>
  <c r="S270" i="23"/>
  <c r="Q270" i="23" s="1"/>
  <c r="R270" i="23" s="1"/>
  <c r="S269" i="23"/>
  <c r="Q269" i="23" s="1"/>
  <c r="R269" i="23" s="1"/>
  <c r="S268" i="23"/>
  <c r="Q268" i="23" s="1"/>
  <c r="R268" i="23" s="1"/>
  <c r="S267" i="23"/>
  <c r="Q267" i="23" s="1"/>
  <c r="R267" i="23" s="1"/>
  <c r="S266" i="23"/>
  <c r="Q266" i="23" s="1"/>
  <c r="R266" i="23" s="1"/>
  <c r="S265" i="23"/>
  <c r="Q265" i="23" s="1"/>
  <c r="R265" i="23" s="1"/>
  <c r="S264" i="23"/>
  <c r="Q264" i="23" s="1"/>
  <c r="R264" i="23" s="1"/>
  <c r="S263" i="23"/>
  <c r="Q263" i="23" s="1"/>
  <c r="R263" i="23" s="1"/>
  <c r="S262" i="23"/>
  <c r="Q262" i="23" s="1"/>
  <c r="R262" i="23" s="1"/>
  <c r="S261" i="23"/>
  <c r="Q261" i="23" s="1"/>
  <c r="R261" i="23" s="1"/>
  <c r="S260" i="23"/>
  <c r="Q260" i="23" s="1"/>
  <c r="R260" i="23" s="1"/>
  <c r="S259" i="23"/>
  <c r="Q259" i="23" s="1"/>
  <c r="R259" i="23" s="1"/>
  <c r="S258" i="23"/>
  <c r="Q258" i="23" s="1"/>
  <c r="R258" i="23" s="1"/>
  <c r="S257" i="23"/>
  <c r="Q257" i="23" s="1"/>
  <c r="R257" i="23" s="1"/>
  <c r="S256" i="23"/>
  <c r="Q256" i="23" s="1"/>
  <c r="R256" i="23" s="1"/>
  <c r="S255" i="23"/>
  <c r="Q255" i="23" s="1"/>
  <c r="R255" i="23" s="1"/>
  <c r="S254" i="23"/>
  <c r="Q254" i="23" s="1"/>
  <c r="R254" i="23" s="1"/>
  <c r="S253" i="23"/>
  <c r="Q253" i="23" s="1"/>
  <c r="R253" i="23" s="1"/>
  <c r="S252" i="23"/>
  <c r="Q252" i="23" s="1"/>
  <c r="R252" i="23" s="1"/>
  <c r="S251" i="23"/>
  <c r="Q251" i="23" s="1"/>
  <c r="R251" i="23" s="1"/>
  <c r="S250" i="23"/>
  <c r="Q250" i="23" s="1"/>
  <c r="R250" i="23" s="1"/>
  <c r="S249" i="23"/>
  <c r="Q249" i="23" s="1"/>
  <c r="R249" i="23" s="1"/>
  <c r="S248" i="23"/>
  <c r="Q248" i="23" s="1"/>
  <c r="R248" i="23" s="1"/>
  <c r="S247" i="23"/>
  <c r="Q247" i="23" s="1"/>
  <c r="R247" i="23" s="1"/>
  <c r="S246" i="23"/>
  <c r="Q246" i="23" s="1"/>
  <c r="R246" i="23" s="1"/>
  <c r="S245" i="23"/>
  <c r="Q245" i="23" s="1"/>
  <c r="R245" i="23" s="1"/>
  <c r="S244" i="23"/>
  <c r="Q244" i="23" s="1"/>
  <c r="R244" i="23" s="1"/>
  <c r="S241" i="23"/>
  <c r="Q241" i="23" s="1"/>
  <c r="R241" i="23" s="1"/>
  <c r="S240" i="23"/>
  <c r="Q240" i="23" s="1"/>
  <c r="R240" i="23" s="1"/>
  <c r="S239" i="23"/>
  <c r="Q239" i="23" s="1"/>
  <c r="R239" i="23" s="1"/>
  <c r="S238" i="23"/>
  <c r="Q238" i="23" s="1"/>
  <c r="R238" i="23" s="1"/>
  <c r="S237" i="23"/>
  <c r="Q237" i="23" s="1"/>
  <c r="R237" i="23" s="1"/>
  <c r="S236" i="23"/>
  <c r="Q236" i="23" s="1"/>
  <c r="R236" i="23" s="1"/>
  <c r="Q235" i="23"/>
  <c r="R235" i="23" s="1"/>
  <c r="S234" i="23"/>
  <c r="Q234" i="23" s="1"/>
  <c r="R234" i="23" s="1"/>
  <c r="S233" i="23"/>
  <c r="Q233" i="23" s="1"/>
  <c r="R233" i="23" s="1"/>
  <c r="S232" i="23"/>
  <c r="Q232" i="23" s="1"/>
  <c r="R232" i="23" s="1"/>
  <c r="S231" i="23"/>
  <c r="Q231" i="23" s="1"/>
  <c r="R231" i="23" s="1"/>
  <c r="S230" i="23"/>
  <c r="Q230" i="23" s="1"/>
  <c r="R230" i="23" s="1"/>
  <c r="S229" i="23"/>
  <c r="Q229" i="23" s="1"/>
  <c r="R229" i="23" s="1"/>
  <c r="S227" i="23"/>
  <c r="Q227" i="23" s="1"/>
  <c r="R227" i="23" s="1"/>
  <c r="S226" i="23"/>
  <c r="Q226" i="23" s="1"/>
  <c r="R226" i="23" s="1"/>
  <c r="S225" i="23"/>
  <c r="Q225" i="23" s="1"/>
  <c r="R225" i="23" s="1"/>
  <c r="S224" i="23"/>
  <c r="Q224" i="23" s="1"/>
  <c r="R224" i="23" s="1"/>
  <c r="S223" i="23"/>
  <c r="Q223" i="23" s="1"/>
  <c r="R223" i="23" s="1"/>
  <c r="S222" i="23"/>
  <c r="Q222" i="23" s="1"/>
  <c r="R222" i="23" s="1"/>
  <c r="S221" i="23"/>
  <c r="Q221" i="23" s="1"/>
  <c r="R221" i="23" s="1"/>
  <c r="S220" i="23"/>
  <c r="Q220" i="23" s="1"/>
  <c r="R220" i="23" s="1"/>
  <c r="S219" i="23"/>
  <c r="Q219" i="23" s="1"/>
  <c r="R219" i="23" s="1"/>
  <c r="S218" i="23"/>
  <c r="Q218" i="23" s="1"/>
  <c r="R218" i="23" s="1"/>
  <c r="S217" i="23"/>
  <c r="Q217" i="23" s="1"/>
  <c r="R217" i="23" s="1"/>
  <c r="S216" i="23"/>
  <c r="Q216" i="23" s="1"/>
  <c r="R216" i="23" s="1"/>
  <c r="S215" i="23"/>
  <c r="Q215" i="23" s="1"/>
  <c r="R215" i="23" s="1"/>
  <c r="S213" i="23"/>
  <c r="Q213" i="23" s="1"/>
  <c r="R213" i="23" s="1"/>
  <c r="S212" i="23"/>
  <c r="Q212" i="23" s="1"/>
  <c r="R212" i="23" s="1"/>
  <c r="S211" i="23"/>
  <c r="Q211" i="23" s="1"/>
  <c r="R211" i="23" s="1"/>
  <c r="S210" i="23"/>
  <c r="Q210" i="23" s="1"/>
  <c r="R210" i="23" s="1"/>
  <c r="S209" i="23"/>
  <c r="Q209" i="23" s="1"/>
  <c r="R209" i="23" s="1"/>
  <c r="S208" i="23"/>
  <c r="Q208" i="23" s="1"/>
  <c r="R208" i="23" s="1"/>
  <c r="S207" i="23"/>
  <c r="Q207" i="23" s="1"/>
  <c r="R207" i="23" s="1"/>
  <c r="S206" i="23"/>
  <c r="Q206" i="23" s="1"/>
  <c r="R206" i="23" s="1"/>
  <c r="S205" i="23"/>
  <c r="Q205" i="23" s="1"/>
  <c r="R205" i="23" s="1"/>
  <c r="S204" i="23"/>
  <c r="Q204" i="23" s="1"/>
  <c r="R204" i="23" s="1"/>
  <c r="S203" i="23"/>
  <c r="Q203" i="23" s="1"/>
  <c r="R203" i="23" s="1"/>
  <c r="S201" i="23"/>
  <c r="Q201" i="23" s="1"/>
  <c r="R201" i="23" s="1"/>
  <c r="S200" i="23"/>
  <c r="Q200" i="23" s="1"/>
  <c r="R200" i="23" s="1"/>
  <c r="S199" i="23"/>
  <c r="Q199" i="23" s="1"/>
  <c r="R199" i="23" s="1"/>
  <c r="S198" i="23"/>
  <c r="Q198" i="23" s="1"/>
  <c r="R198" i="23" s="1"/>
  <c r="S197" i="23"/>
  <c r="Q197" i="23" s="1"/>
  <c r="R197" i="23" s="1"/>
  <c r="S196" i="23"/>
  <c r="Q196" i="23" s="1"/>
  <c r="R196" i="23" s="1"/>
  <c r="S195" i="23"/>
  <c r="Q195" i="23" s="1"/>
  <c r="R195" i="23" s="1"/>
  <c r="S194" i="23"/>
  <c r="Q194" i="23" s="1"/>
  <c r="R194" i="23" s="1"/>
  <c r="S193" i="23"/>
  <c r="Q193" i="23" s="1"/>
  <c r="R193" i="23" s="1"/>
  <c r="S192" i="23"/>
  <c r="Q192" i="23" s="1"/>
  <c r="R192" i="23" s="1"/>
  <c r="S191" i="23"/>
  <c r="Q191" i="23" s="1"/>
  <c r="R191" i="23" s="1"/>
  <c r="S190" i="23"/>
  <c r="Q190" i="23" s="1"/>
  <c r="R190" i="23" s="1"/>
  <c r="S189" i="23"/>
  <c r="Q189" i="23" s="1"/>
  <c r="R189" i="23" s="1"/>
  <c r="S188" i="23"/>
  <c r="Q188" i="23" s="1"/>
  <c r="R188" i="23" s="1"/>
  <c r="S187" i="23"/>
  <c r="Q187" i="23" s="1"/>
  <c r="R187" i="23" s="1"/>
  <c r="S186" i="23"/>
  <c r="Q186" i="23" s="1"/>
  <c r="R186" i="23" s="1"/>
  <c r="S185" i="23"/>
  <c r="Q185" i="23" s="1"/>
  <c r="R185" i="23" s="1"/>
  <c r="S184" i="23"/>
  <c r="Q184" i="23" s="1"/>
  <c r="R184" i="23" s="1"/>
  <c r="S183" i="23"/>
  <c r="Q183" i="23" s="1"/>
  <c r="R183" i="23" s="1"/>
  <c r="S182" i="23"/>
  <c r="Q182" i="23" s="1"/>
  <c r="R182" i="23" s="1"/>
  <c r="S181" i="23"/>
  <c r="Q181" i="23" s="1"/>
  <c r="R181" i="23" s="1"/>
  <c r="S180" i="23"/>
  <c r="Q180" i="23" s="1"/>
  <c r="R180" i="23" s="1"/>
  <c r="S179" i="23"/>
  <c r="Q179" i="23" s="1"/>
  <c r="R179" i="23" s="1"/>
  <c r="S178" i="23"/>
  <c r="Q178" i="23" s="1"/>
  <c r="R178" i="23" s="1"/>
  <c r="S177" i="23"/>
  <c r="Q177" i="23" s="1"/>
  <c r="R177" i="23" s="1"/>
  <c r="S176" i="23"/>
  <c r="Q176" i="23" s="1"/>
  <c r="R176" i="23" s="1"/>
  <c r="S175" i="23"/>
  <c r="Q175" i="23" s="1"/>
  <c r="R175" i="23" s="1"/>
  <c r="S174" i="23"/>
  <c r="Q174" i="23" s="1"/>
  <c r="R174" i="23" s="1"/>
  <c r="S173" i="23"/>
  <c r="Q173" i="23" s="1"/>
  <c r="R173" i="23" s="1"/>
  <c r="S172" i="23"/>
  <c r="Q172" i="23" s="1"/>
  <c r="R172" i="23" s="1"/>
  <c r="S171" i="23"/>
  <c r="Q171" i="23" s="1"/>
  <c r="R171" i="23" s="1"/>
  <c r="S170" i="23"/>
  <c r="Q170" i="23" s="1"/>
  <c r="R170" i="23" s="1"/>
  <c r="S169" i="23"/>
  <c r="Q169" i="23" s="1"/>
  <c r="R169" i="23" s="1"/>
  <c r="S168" i="23"/>
  <c r="Q168" i="23" s="1"/>
  <c r="R168" i="23" s="1"/>
  <c r="S167" i="23"/>
  <c r="Q167" i="23" s="1"/>
  <c r="R167" i="23" s="1"/>
  <c r="S166" i="23"/>
  <c r="Q166" i="23" s="1"/>
  <c r="R166" i="23" s="1"/>
  <c r="S165" i="23"/>
  <c r="Q165" i="23" s="1"/>
  <c r="R165" i="23" s="1"/>
  <c r="S164" i="23"/>
  <c r="Q164" i="23" s="1"/>
  <c r="R164" i="23" s="1"/>
  <c r="S163" i="23"/>
  <c r="Q163" i="23" s="1"/>
  <c r="R163" i="23" s="1"/>
  <c r="S162" i="23"/>
  <c r="Q162" i="23" s="1"/>
  <c r="R162" i="23" s="1"/>
  <c r="S161" i="23"/>
  <c r="Q161" i="23" s="1"/>
  <c r="R161" i="23" s="1"/>
  <c r="S160" i="23"/>
  <c r="Q160" i="23" s="1"/>
  <c r="R160" i="23" s="1"/>
  <c r="S159" i="23"/>
  <c r="Q159" i="23" s="1"/>
  <c r="R159" i="23" s="1"/>
  <c r="S158" i="23"/>
  <c r="Q158" i="23" s="1"/>
  <c r="R158" i="23" s="1"/>
  <c r="S157" i="23"/>
  <c r="Q157" i="23" s="1"/>
  <c r="R157" i="23" s="1"/>
  <c r="S156" i="23"/>
  <c r="Q156" i="23" s="1"/>
  <c r="R156" i="23" s="1"/>
  <c r="S155" i="23"/>
  <c r="Q155" i="23" s="1"/>
  <c r="R155" i="23" s="1"/>
  <c r="S154" i="23"/>
  <c r="Q154" i="23" s="1"/>
  <c r="R154" i="23" s="1"/>
  <c r="S153" i="23"/>
  <c r="Q153" i="23" s="1"/>
  <c r="R153" i="23" s="1"/>
  <c r="S152" i="23"/>
  <c r="Q152" i="23" s="1"/>
  <c r="R152" i="23" s="1"/>
  <c r="S151" i="23"/>
  <c r="Q151" i="23" s="1"/>
  <c r="R151" i="23" s="1"/>
  <c r="S150" i="23"/>
  <c r="Q150" i="23" s="1"/>
  <c r="R150" i="23" s="1"/>
  <c r="S149" i="23"/>
  <c r="Q149" i="23" s="1"/>
  <c r="R149" i="23" s="1"/>
  <c r="S148" i="23"/>
  <c r="Q148" i="23" s="1"/>
  <c r="R148" i="23" s="1"/>
  <c r="S147" i="23"/>
  <c r="Q147" i="23" s="1"/>
  <c r="R147" i="23" s="1"/>
  <c r="S146" i="23"/>
  <c r="Q146" i="23" s="1"/>
  <c r="R146" i="23" s="1"/>
  <c r="S145" i="23"/>
  <c r="Q145" i="23" s="1"/>
  <c r="R145" i="23" s="1"/>
  <c r="S144" i="23"/>
  <c r="Q144" i="23" s="1"/>
  <c r="R144" i="23" s="1"/>
  <c r="S143" i="23"/>
  <c r="Q143" i="23" s="1"/>
  <c r="R143" i="23" s="1"/>
  <c r="S142" i="23"/>
  <c r="Q142" i="23" s="1"/>
  <c r="R142" i="23" s="1"/>
  <c r="M140" i="23"/>
  <c r="J140" i="23"/>
  <c r="I140" i="23"/>
  <c r="H140" i="23"/>
  <c r="D140" i="23"/>
  <c r="S139" i="23"/>
  <c r="Q139" i="23" s="1"/>
  <c r="R139" i="23" s="1"/>
  <c r="S138" i="23"/>
  <c r="Q138" i="23" s="1"/>
  <c r="R138" i="23" s="1"/>
  <c r="S137" i="23"/>
  <c r="Q137" i="23" s="1"/>
  <c r="R137" i="23" s="1"/>
  <c r="S136" i="23"/>
  <c r="Q136" i="23" s="1"/>
  <c r="R136" i="23" s="1"/>
  <c r="S135" i="23"/>
  <c r="Q135" i="23" s="1"/>
  <c r="R135" i="23" s="1"/>
  <c r="S134" i="23"/>
  <c r="Q134" i="23" s="1"/>
  <c r="R134" i="23" s="1"/>
  <c r="S133" i="23"/>
  <c r="Q133" i="23" s="1"/>
  <c r="R133" i="23" s="1"/>
  <c r="S132" i="23"/>
  <c r="Q132" i="23" s="1"/>
  <c r="R132" i="23" s="1"/>
  <c r="S131" i="23"/>
  <c r="Q131" i="23" s="1"/>
  <c r="R131" i="23" s="1"/>
  <c r="S130" i="23"/>
  <c r="Q130" i="23" s="1"/>
  <c r="R130" i="23" s="1"/>
  <c r="S129" i="23"/>
  <c r="Q129" i="23" s="1"/>
  <c r="R129" i="23" s="1"/>
  <c r="S128" i="23"/>
  <c r="Q128" i="23" s="1"/>
  <c r="R128" i="23" s="1"/>
  <c r="S127" i="23"/>
  <c r="Q127" i="23" s="1"/>
  <c r="R127" i="23" s="1"/>
  <c r="S126" i="23"/>
  <c r="Q126" i="23" s="1"/>
  <c r="R126" i="23" s="1"/>
  <c r="S125" i="23"/>
  <c r="Q125" i="23" s="1"/>
  <c r="R125" i="23" s="1"/>
  <c r="S124" i="23"/>
  <c r="Q124" i="23" s="1"/>
  <c r="R124" i="23" s="1"/>
  <c r="S123" i="23"/>
  <c r="Q123" i="23" s="1"/>
  <c r="R123" i="23" s="1"/>
  <c r="S122" i="23"/>
  <c r="Q122" i="23" s="1"/>
  <c r="R122" i="23" s="1"/>
  <c r="S121" i="23"/>
  <c r="Q121" i="23" s="1"/>
  <c r="R121" i="23" s="1"/>
  <c r="S120" i="23"/>
  <c r="Q120" i="23" s="1"/>
  <c r="R120" i="23" s="1"/>
  <c r="S119" i="23"/>
  <c r="Q119" i="23" s="1"/>
  <c r="R119" i="23" s="1"/>
  <c r="S118" i="23"/>
  <c r="Q118" i="23" s="1"/>
  <c r="R118" i="23" s="1"/>
  <c r="S117" i="23"/>
  <c r="Q117" i="23" s="1"/>
  <c r="R117" i="23" s="1"/>
  <c r="S116" i="23"/>
  <c r="Q116" i="23" s="1"/>
  <c r="R116" i="23" s="1"/>
  <c r="S115" i="23"/>
  <c r="Q115" i="23" s="1"/>
  <c r="R115" i="23" s="1"/>
  <c r="S114" i="23"/>
  <c r="Q114" i="23" s="1"/>
  <c r="R114" i="23" s="1"/>
  <c r="S113" i="23"/>
  <c r="Q113" i="23" s="1"/>
  <c r="R113" i="23" s="1"/>
  <c r="S112" i="23"/>
  <c r="Q112" i="23" s="1"/>
  <c r="R112" i="23" s="1"/>
  <c r="S111" i="23"/>
  <c r="R109" i="23"/>
  <c r="M109" i="23"/>
  <c r="D109" i="23"/>
  <c r="S108" i="23"/>
  <c r="Q108" i="23" s="1"/>
  <c r="S107" i="23"/>
  <c r="Q107" i="23" s="1"/>
  <c r="S106" i="23"/>
  <c r="Q106" i="23" s="1"/>
  <c r="R104" i="23"/>
  <c r="M104" i="23"/>
  <c r="J104" i="23"/>
  <c r="I104" i="23"/>
  <c r="H104" i="23"/>
  <c r="D104" i="23"/>
  <c r="S103" i="23"/>
  <c r="Q103" i="23" s="1"/>
  <c r="S102" i="23"/>
  <c r="Q102" i="23" s="1"/>
  <c r="S101" i="23"/>
  <c r="Q101" i="23" s="1"/>
  <c r="S100" i="23"/>
  <c r="Q100" i="23" s="1"/>
  <c r="S99" i="23"/>
  <c r="Q99" i="23" s="1"/>
  <c r="S98" i="23"/>
  <c r="Q98" i="23" s="1"/>
  <c r="S97" i="23"/>
  <c r="Q97" i="23" s="1"/>
  <c r="S96" i="23"/>
  <c r="Q96" i="23" s="1"/>
  <c r="S95" i="23"/>
  <c r="Q95" i="23" s="1"/>
  <c r="S94" i="23"/>
  <c r="Q94" i="23" s="1"/>
  <c r="S93" i="23"/>
  <c r="Q93" i="23" s="1"/>
  <c r="S92" i="23"/>
  <c r="Q92" i="23" s="1"/>
  <c r="S91" i="23"/>
  <c r="Q91" i="23" s="1"/>
  <c r="S90" i="23"/>
  <c r="Q90" i="23" s="1"/>
  <c r="S89" i="23"/>
  <c r="Q89" i="23" s="1"/>
  <c r="S88" i="23"/>
  <c r="Q88" i="23" s="1"/>
  <c r="S87" i="23"/>
  <c r="Q87" i="23" s="1"/>
  <c r="S86" i="23"/>
  <c r="Q86" i="23" s="1"/>
  <c r="S85" i="23"/>
  <c r="Q85" i="23" s="1"/>
  <c r="S84" i="23"/>
  <c r="Q84" i="23" s="1"/>
  <c r="S83" i="23"/>
  <c r="Q83" i="23" s="1"/>
  <c r="S82" i="23"/>
  <c r="Q82" i="23" s="1"/>
  <c r="S81" i="23"/>
  <c r="Q81" i="23" s="1"/>
  <c r="S80" i="23"/>
  <c r="Q80" i="23" s="1"/>
  <c r="S79" i="23"/>
  <c r="Q79" i="23" s="1"/>
  <c r="S78" i="23"/>
  <c r="Q78" i="23" s="1"/>
  <c r="S77" i="23"/>
  <c r="Q77" i="23" s="1"/>
  <c r="S76" i="23"/>
  <c r="Q76" i="23" s="1"/>
  <c r="S75" i="23"/>
  <c r="Q75" i="23" s="1"/>
  <c r="M64" i="23"/>
  <c r="J64" i="23"/>
  <c r="I64" i="23"/>
  <c r="H64" i="23"/>
  <c r="D64" i="23"/>
  <c r="S63" i="23"/>
  <c r="Q63" i="23" s="1"/>
  <c r="R63" i="23" s="1"/>
  <c r="S62" i="23"/>
  <c r="Q62" i="23" s="1"/>
  <c r="R62" i="23" s="1"/>
  <c r="S61" i="23"/>
  <c r="Q61" i="23" s="1"/>
  <c r="S60" i="23"/>
  <c r="Q60" i="23" s="1"/>
  <c r="R60" i="23" s="1"/>
  <c r="S59" i="23"/>
  <c r="Q59" i="23" s="1"/>
  <c r="R59" i="23" s="1"/>
  <c r="S58" i="23"/>
  <c r="Q58" i="23" s="1"/>
  <c r="R58" i="23" s="1"/>
  <c r="S57" i="23"/>
  <c r="Q57" i="23" s="1"/>
  <c r="R57" i="23" s="1"/>
  <c r="S56" i="23"/>
  <c r="Q56" i="23" s="1"/>
  <c r="R56" i="23" s="1"/>
  <c r="M54" i="23"/>
  <c r="J54" i="23"/>
  <c r="I54" i="23"/>
  <c r="H54" i="23"/>
  <c r="D54" i="23"/>
  <c r="S53" i="23"/>
  <c r="Q53" i="23" s="1"/>
  <c r="R53" i="23" s="1"/>
  <c r="S52" i="23"/>
  <c r="M47" i="23"/>
  <c r="I47" i="23"/>
  <c r="D47" i="23"/>
  <c r="S46" i="23"/>
  <c r="Q46" i="23" s="1"/>
  <c r="R46" i="23" s="1"/>
  <c r="S45" i="23"/>
  <c r="Q45" i="23" s="1"/>
  <c r="R45" i="23" s="1"/>
  <c r="S44" i="23"/>
  <c r="Q44" i="23" s="1"/>
  <c r="R44" i="23" s="1"/>
  <c r="S43" i="23"/>
  <c r="Q43" i="23" s="1"/>
  <c r="R43" i="23" s="1"/>
  <c r="S42" i="23"/>
  <c r="Q42" i="23" s="1"/>
  <c r="R42" i="23" s="1"/>
  <c r="S41" i="23"/>
  <c r="Q41" i="23" s="1"/>
  <c r="R41" i="23" s="1"/>
  <c r="S40" i="23"/>
  <c r="Q40" i="23" s="1"/>
  <c r="R40" i="23" s="1"/>
  <c r="S39" i="23"/>
  <c r="Q39" i="23" s="1"/>
  <c r="R39" i="23" s="1"/>
  <c r="S38" i="23"/>
  <c r="Q38" i="23" s="1"/>
  <c r="R38" i="23" s="1"/>
  <c r="S37" i="23"/>
  <c r="Q37" i="23" s="1"/>
  <c r="R37" i="23" s="1"/>
  <c r="S36" i="23"/>
  <c r="S35" i="23"/>
  <c r="Q35" i="23" s="1"/>
  <c r="S34" i="23"/>
  <c r="Q34" i="23" s="1"/>
  <c r="R34" i="23" s="1"/>
  <c r="M32" i="23"/>
  <c r="J32" i="23"/>
  <c r="I32" i="23"/>
  <c r="H32" i="23"/>
  <c r="D32" i="23"/>
  <c r="S30" i="23"/>
  <c r="Q30" i="23" s="1"/>
  <c r="R30" i="23" s="1"/>
  <c r="S29" i="23"/>
  <c r="Q29" i="23" s="1"/>
  <c r="R29" i="23" s="1"/>
  <c r="S28" i="23"/>
  <c r="Q28" i="23" s="1"/>
  <c r="R28" i="23" s="1"/>
  <c r="S27" i="23"/>
  <c r="Q27" i="23" s="1"/>
  <c r="R27" i="23" s="1"/>
  <c r="S26" i="23"/>
  <c r="Q26" i="23" s="1"/>
  <c r="R26" i="23" s="1"/>
  <c r="S25" i="23"/>
  <c r="Q25" i="23" s="1"/>
  <c r="R25" i="23" s="1"/>
  <c r="S24" i="23"/>
  <c r="Q24" i="23" s="1"/>
  <c r="R24" i="23" s="1"/>
  <c r="S23" i="23"/>
  <c r="Q23" i="23" s="1"/>
  <c r="R23" i="23" s="1"/>
  <c r="S22" i="23"/>
  <c r="Q22" i="23" s="1"/>
  <c r="R22" i="23" s="1"/>
  <c r="S21" i="23"/>
  <c r="Q21" i="23" s="1"/>
  <c r="R21" i="23" s="1"/>
  <c r="S20" i="23"/>
  <c r="Q20" i="23" s="1"/>
  <c r="R20" i="23" s="1"/>
  <c r="S19" i="23"/>
  <c r="Q19" i="23" s="1"/>
  <c r="S18" i="23"/>
  <c r="Q18" i="23" s="1"/>
  <c r="R18" i="23" s="1"/>
  <c r="S17" i="23"/>
  <c r="Q17" i="23" s="1"/>
  <c r="R17" i="23" s="1"/>
  <c r="S16" i="23"/>
  <c r="Q16" i="23" s="1"/>
  <c r="R16" i="23" s="1"/>
  <c r="M14" i="23"/>
  <c r="J14" i="23"/>
  <c r="I14" i="23"/>
  <c r="H14" i="23"/>
  <c r="D14" i="23"/>
  <c r="S12" i="23"/>
  <c r="Q12" i="23" s="1"/>
  <c r="R12" i="23" s="1"/>
  <c r="S11" i="23"/>
  <c r="Q11" i="23" s="1"/>
  <c r="Q510" i="32" l="1"/>
  <c r="R475" i="32"/>
  <c r="R510" i="32" s="1"/>
  <c r="R52" i="27"/>
  <c r="R54" i="27" s="1"/>
  <c r="R459" i="27" s="1"/>
  <c r="R494" i="27" s="1"/>
  <c r="Q54" i="27"/>
  <c r="Q459" i="27" s="1"/>
  <c r="Q494" i="27" s="1"/>
  <c r="Q441" i="28"/>
  <c r="R278" i="28"/>
  <c r="R441" i="28" s="1"/>
  <c r="R452" i="28" s="1"/>
  <c r="R486" i="28" s="1"/>
  <c r="R50" i="28"/>
  <c r="R52" i="28" s="1"/>
  <c r="Q52" i="28"/>
  <c r="R32" i="28"/>
  <c r="R45" i="28" s="1"/>
  <c r="Q45" i="28"/>
  <c r="R11" i="28"/>
  <c r="R13" i="28" s="1"/>
  <c r="Q13" i="28"/>
  <c r="S452" i="28"/>
  <c r="S486" i="28" s="1"/>
  <c r="Q270" i="28"/>
  <c r="R493" i="23"/>
  <c r="S479" i="23"/>
  <c r="R474" i="23"/>
  <c r="Q493" i="23"/>
  <c r="S493" i="23"/>
  <c r="Q502" i="23"/>
  <c r="S502" i="23"/>
  <c r="Q104" i="23"/>
  <c r="S64" i="23"/>
  <c r="D460" i="23"/>
  <c r="S458" i="23"/>
  <c r="S275" i="23"/>
  <c r="S140" i="23"/>
  <c r="Q111" i="23"/>
  <c r="Q140" i="23" s="1"/>
  <c r="Q109" i="23"/>
  <c r="S104" i="23"/>
  <c r="S54" i="23"/>
  <c r="H495" i="23"/>
  <c r="S47" i="23"/>
  <c r="I460" i="23"/>
  <c r="I495" i="23" s="1"/>
  <c r="J460" i="23"/>
  <c r="J495" i="23" s="1"/>
  <c r="R502" i="23"/>
  <c r="R275" i="23"/>
  <c r="Q14" i="23"/>
  <c r="R11" i="23"/>
  <c r="R14" i="23" s="1"/>
  <c r="R61" i="23"/>
  <c r="R64" i="23" s="1"/>
  <c r="Q64" i="23"/>
  <c r="R35" i="23"/>
  <c r="R19" i="23"/>
  <c r="R32" i="23" s="1"/>
  <c r="Q32" i="23"/>
  <c r="S14" i="23"/>
  <c r="Q36" i="23"/>
  <c r="R36" i="23" s="1"/>
  <c r="S32" i="23"/>
  <c r="Q52" i="23"/>
  <c r="M460" i="23"/>
  <c r="M495" i="23" s="1"/>
  <c r="M505" i="23" s="1"/>
  <c r="S474" i="23"/>
  <c r="S109" i="23"/>
  <c r="S447" i="23"/>
  <c r="Q278" i="23"/>
  <c r="R278" i="23" s="1"/>
  <c r="Q465" i="23"/>
  <c r="Q474" i="23"/>
  <c r="S465" i="23"/>
  <c r="R397" i="23"/>
  <c r="J119" i="21"/>
  <c r="I119" i="21"/>
  <c r="J552" i="19"/>
  <c r="I552" i="19"/>
  <c r="H552" i="19"/>
  <c r="F52" i="22"/>
  <c r="F55" i="22"/>
  <c r="I104" i="21"/>
  <c r="I95" i="21"/>
  <c r="I89" i="21"/>
  <c r="I84" i="21"/>
  <c r="I68" i="21"/>
  <c r="I62" i="21"/>
  <c r="I58" i="21"/>
  <c r="I55" i="21"/>
  <c r="I39" i="21"/>
  <c r="I35" i="21"/>
  <c r="I32" i="21"/>
  <c r="I19" i="21"/>
  <c r="I12" i="21"/>
  <c r="I430" i="20"/>
  <c r="H427" i="20"/>
  <c r="H421" i="20"/>
  <c r="H12" i="20"/>
  <c r="H25" i="20"/>
  <c r="H37" i="20"/>
  <c r="H40" i="20"/>
  <c r="H50" i="20"/>
  <c r="H81" i="20"/>
  <c r="H86" i="20"/>
  <c r="H116" i="20"/>
  <c r="H238" i="20"/>
  <c r="H392" i="20"/>
  <c r="J479" i="19"/>
  <c r="D517" i="19"/>
  <c r="M517" i="19"/>
  <c r="R517" i="19"/>
  <c r="Q517" i="19"/>
  <c r="Q488" i="19"/>
  <c r="S488" i="19"/>
  <c r="Q489" i="19"/>
  <c r="S489" i="19"/>
  <c r="Q490" i="19"/>
  <c r="S490" i="19"/>
  <c r="Q491" i="19"/>
  <c r="S491" i="19"/>
  <c r="Q492" i="19"/>
  <c r="S492" i="19"/>
  <c r="Q493" i="19"/>
  <c r="S493" i="19"/>
  <c r="Q494" i="19"/>
  <c r="S494" i="19"/>
  <c r="Q495" i="19"/>
  <c r="S495" i="19"/>
  <c r="Q496" i="19"/>
  <c r="S496" i="19"/>
  <c r="Q497" i="19"/>
  <c r="S497" i="19"/>
  <c r="Q498" i="19"/>
  <c r="S498" i="19"/>
  <c r="Q499" i="19"/>
  <c r="S499" i="19"/>
  <c r="Q500" i="19"/>
  <c r="S500" i="19"/>
  <c r="Q501" i="19"/>
  <c r="S501" i="19"/>
  <c r="Q502" i="19"/>
  <c r="S502" i="19"/>
  <c r="Q503" i="19"/>
  <c r="S503" i="19"/>
  <c r="Q504" i="19"/>
  <c r="S504" i="19"/>
  <c r="Q505" i="19"/>
  <c r="S505" i="19"/>
  <c r="Q506" i="19"/>
  <c r="S506" i="19"/>
  <c r="Q507" i="19"/>
  <c r="S507" i="19"/>
  <c r="Q508" i="19"/>
  <c r="S508" i="19"/>
  <c r="Q509" i="19"/>
  <c r="S509" i="19"/>
  <c r="Q510" i="19"/>
  <c r="S510" i="19"/>
  <c r="Q511" i="19"/>
  <c r="S511" i="19"/>
  <c r="Q512" i="19"/>
  <c r="S512" i="19"/>
  <c r="Q513" i="19"/>
  <c r="S513" i="19"/>
  <c r="Q514" i="19"/>
  <c r="S514" i="19"/>
  <c r="Q515" i="19"/>
  <c r="S515" i="19"/>
  <c r="S487" i="19"/>
  <c r="S517" i="19" s="1"/>
  <c r="Q487" i="19"/>
  <c r="Q516" i="19"/>
  <c r="S516" i="19"/>
  <c r="H479" i="19"/>
  <c r="D291" i="19"/>
  <c r="M291" i="19"/>
  <c r="R109" i="19"/>
  <c r="S107" i="19"/>
  <c r="Q107" i="19" s="1"/>
  <c r="I104" i="19"/>
  <c r="J104" i="19"/>
  <c r="H104" i="19"/>
  <c r="I32" i="19"/>
  <c r="J32" i="19"/>
  <c r="H32" i="19"/>
  <c r="Q452" i="28" l="1"/>
  <c r="Q486" i="28" s="1"/>
  <c r="Q275" i="23"/>
  <c r="R111" i="23"/>
  <c r="R140" i="23" s="1"/>
  <c r="Q47" i="23"/>
  <c r="R47" i="23"/>
  <c r="S460" i="23"/>
  <c r="S495" i="23" s="1"/>
  <c r="Q447" i="23"/>
  <c r="Q54" i="23"/>
  <c r="R52" i="23"/>
  <c r="R54" i="23" s="1"/>
  <c r="R447" i="23"/>
  <c r="J91" i="21"/>
  <c r="J95" i="21" s="1"/>
  <c r="J104" i="21" s="1"/>
  <c r="R460" i="23" l="1"/>
  <c r="R495" i="23" s="1"/>
  <c r="Q460" i="23"/>
  <c r="Q495" i="23" s="1"/>
  <c r="N561" i="19"/>
  <c r="M561" i="19"/>
  <c r="L561" i="19"/>
  <c r="K561" i="19"/>
  <c r="J561" i="19"/>
  <c r="I561" i="19"/>
  <c r="H561" i="19"/>
  <c r="D561" i="19"/>
  <c r="S560" i="19"/>
  <c r="Q560" i="19" s="1"/>
  <c r="R560" i="19" s="1"/>
  <c r="S559" i="19"/>
  <c r="Q559" i="19" s="1"/>
  <c r="R559" i="19" s="1"/>
  <c r="S558" i="19"/>
  <c r="S549" i="19"/>
  <c r="Q549" i="19" s="1"/>
  <c r="Q552" i="19" s="1"/>
  <c r="S548" i="19"/>
  <c r="S547" i="19"/>
  <c r="Q547" i="19" s="1"/>
  <c r="R547" i="19" s="1"/>
  <c r="A547" i="19"/>
  <c r="A548" i="19" s="1"/>
  <c r="A549" i="19" s="1"/>
  <c r="S546" i="19"/>
  <c r="S543" i="19"/>
  <c r="Q543" i="19" s="1"/>
  <c r="R543" i="19" s="1"/>
  <c r="A542" i="19"/>
  <c r="A543" i="19" s="1"/>
  <c r="S541" i="19"/>
  <c r="R538" i="19"/>
  <c r="N538" i="19"/>
  <c r="M538" i="19"/>
  <c r="L538" i="19"/>
  <c r="K538" i="19"/>
  <c r="S536" i="19"/>
  <c r="Q536" i="19" s="1"/>
  <c r="Q538" i="19" s="1"/>
  <c r="N533" i="19"/>
  <c r="M533" i="19"/>
  <c r="L533" i="19"/>
  <c r="K533" i="19"/>
  <c r="J533" i="19"/>
  <c r="I533" i="19"/>
  <c r="H533" i="19"/>
  <c r="S531" i="19"/>
  <c r="Q531" i="19" s="1"/>
  <c r="R531" i="19" s="1"/>
  <c r="S530" i="19"/>
  <c r="Q530" i="19" s="1"/>
  <c r="R530" i="19" s="1"/>
  <c r="S529" i="19"/>
  <c r="Q529" i="19" s="1"/>
  <c r="R529" i="19" s="1"/>
  <c r="S528" i="19"/>
  <c r="Q528" i="19" s="1"/>
  <c r="S527" i="19"/>
  <c r="M524" i="19"/>
  <c r="J524" i="19"/>
  <c r="I524" i="19"/>
  <c r="H524" i="19"/>
  <c r="S523" i="19"/>
  <c r="Q523" i="19" s="1"/>
  <c r="Q522" i="19"/>
  <c r="J517" i="19"/>
  <c r="I517" i="19"/>
  <c r="H517" i="19"/>
  <c r="R482" i="19"/>
  <c r="M482" i="19"/>
  <c r="D482" i="19"/>
  <c r="S481" i="19"/>
  <c r="S482" i="19" s="1"/>
  <c r="Q481" i="19"/>
  <c r="Q482" i="19" s="1"/>
  <c r="M479" i="19"/>
  <c r="I479" i="19"/>
  <c r="D479" i="19"/>
  <c r="S477" i="19"/>
  <c r="Q477" i="19" s="1"/>
  <c r="R477" i="19" s="1"/>
  <c r="S476" i="19"/>
  <c r="Q476" i="19" s="1"/>
  <c r="R476" i="19" s="1"/>
  <c r="S475" i="19"/>
  <c r="Q475" i="19" s="1"/>
  <c r="R475" i="19" s="1"/>
  <c r="S474" i="19"/>
  <c r="Q474" i="19" s="1"/>
  <c r="R474" i="19" s="1"/>
  <c r="S473" i="19"/>
  <c r="Q473" i="19" s="1"/>
  <c r="R473" i="19" s="1"/>
  <c r="S472" i="19"/>
  <c r="Q472" i="19" s="1"/>
  <c r="R472" i="19" s="1"/>
  <c r="S471" i="19"/>
  <c r="Q471" i="19" s="1"/>
  <c r="R471" i="19" s="1"/>
  <c r="S470" i="19"/>
  <c r="Q470" i="19" s="1"/>
  <c r="R470" i="19" s="1"/>
  <c r="S469" i="19"/>
  <c r="Q469" i="19" s="1"/>
  <c r="R469" i="19" s="1"/>
  <c r="S468" i="19"/>
  <c r="Q468" i="19" s="1"/>
  <c r="R468" i="19" s="1"/>
  <c r="S467" i="19"/>
  <c r="Q467" i="19" s="1"/>
  <c r="R467" i="19" s="1"/>
  <c r="S466" i="19"/>
  <c r="Q466" i="19" s="1"/>
  <c r="R466" i="19" s="1"/>
  <c r="S465" i="19"/>
  <c r="Q465" i="19" s="1"/>
  <c r="R465" i="19" s="1"/>
  <c r="S464" i="19"/>
  <c r="Q464" i="19" s="1"/>
  <c r="R464" i="19" s="1"/>
  <c r="S462" i="19"/>
  <c r="Q462" i="19" s="1"/>
  <c r="R462" i="19" s="1"/>
  <c r="S461" i="19"/>
  <c r="Q461" i="19" s="1"/>
  <c r="R461" i="19" s="1"/>
  <c r="S460" i="19"/>
  <c r="Q460" i="19" s="1"/>
  <c r="R460" i="19" s="1"/>
  <c r="S459" i="19"/>
  <c r="Q459" i="19" s="1"/>
  <c r="R459" i="19" s="1"/>
  <c r="S458" i="19"/>
  <c r="Q458" i="19" s="1"/>
  <c r="R458" i="19" s="1"/>
  <c r="S456" i="19"/>
  <c r="Q456" i="19" s="1"/>
  <c r="R456" i="19" s="1"/>
  <c r="S455" i="19"/>
  <c r="Q455" i="19" s="1"/>
  <c r="R455" i="19" s="1"/>
  <c r="S454" i="19"/>
  <c r="Q454" i="19" s="1"/>
  <c r="R454" i="19" s="1"/>
  <c r="S453" i="19"/>
  <c r="Q453" i="19" s="1"/>
  <c r="R453" i="19" s="1"/>
  <c r="S452" i="19"/>
  <c r="Q452" i="19" s="1"/>
  <c r="R452" i="19" s="1"/>
  <c r="S451" i="19"/>
  <c r="Q451" i="19" s="1"/>
  <c r="R451" i="19" s="1"/>
  <c r="S450" i="19"/>
  <c r="Q450" i="19" s="1"/>
  <c r="R450" i="19" s="1"/>
  <c r="S449" i="19"/>
  <c r="Q449" i="19" s="1"/>
  <c r="R449" i="19" s="1"/>
  <c r="S448" i="19"/>
  <c r="Q448" i="19" s="1"/>
  <c r="R448" i="19" s="1"/>
  <c r="S447" i="19"/>
  <c r="Q447" i="19" s="1"/>
  <c r="R447" i="19" s="1"/>
  <c r="S446" i="19"/>
  <c r="Q446" i="19" s="1"/>
  <c r="R446" i="19" s="1"/>
  <c r="S445" i="19"/>
  <c r="Q445" i="19" s="1"/>
  <c r="R445" i="19" s="1"/>
  <c r="S444" i="19"/>
  <c r="Q444" i="19" s="1"/>
  <c r="R444" i="19" s="1"/>
  <c r="S443" i="19"/>
  <c r="Q443" i="19" s="1"/>
  <c r="R443" i="19" s="1"/>
  <c r="S442" i="19"/>
  <c r="Q442" i="19" s="1"/>
  <c r="R442" i="19" s="1"/>
  <c r="S441" i="19"/>
  <c r="Q441" i="19" s="1"/>
  <c r="R441" i="19" s="1"/>
  <c r="S440" i="19"/>
  <c r="Q440" i="19" s="1"/>
  <c r="R440" i="19" s="1"/>
  <c r="S439" i="19"/>
  <c r="Q439" i="19" s="1"/>
  <c r="R439" i="19" s="1"/>
  <c r="S438" i="19"/>
  <c r="Q438" i="19" s="1"/>
  <c r="R438" i="19" s="1"/>
  <c r="S437" i="19"/>
  <c r="Q437" i="19" s="1"/>
  <c r="R437" i="19" s="1"/>
  <c r="S436" i="19"/>
  <c r="Q436" i="19" s="1"/>
  <c r="R436" i="19" s="1"/>
  <c r="S435" i="19"/>
  <c r="Q435" i="19" s="1"/>
  <c r="R435" i="19" s="1"/>
  <c r="S434" i="19"/>
  <c r="Q434" i="19" s="1"/>
  <c r="R434" i="19" s="1"/>
  <c r="S433" i="19"/>
  <c r="Q433" i="19" s="1"/>
  <c r="R433" i="19" s="1"/>
  <c r="S432" i="19"/>
  <c r="Q432" i="19" s="1"/>
  <c r="R432" i="19" s="1"/>
  <c r="S431" i="19"/>
  <c r="Q431" i="19" s="1"/>
  <c r="R431" i="19" s="1"/>
  <c r="S430" i="19"/>
  <c r="Q430" i="19" s="1"/>
  <c r="R430" i="19" s="1"/>
  <c r="S429" i="19"/>
  <c r="Q429" i="19" s="1"/>
  <c r="R429" i="19" s="1"/>
  <c r="S428" i="19"/>
  <c r="Q428" i="19" s="1"/>
  <c r="R428" i="19" s="1"/>
  <c r="S427" i="19"/>
  <c r="Q427" i="19" s="1"/>
  <c r="R427" i="19" s="1"/>
  <c r="S426" i="19"/>
  <c r="Q426" i="19" s="1"/>
  <c r="R426" i="19" s="1"/>
  <c r="S425" i="19"/>
  <c r="Q425" i="19" s="1"/>
  <c r="R425" i="19" s="1"/>
  <c r="S423" i="19"/>
  <c r="Q423" i="19" s="1"/>
  <c r="R423" i="19" s="1"/>
  <c r="S422" i="19"/>
  <c r="Q422" i="19" s="1"/>
  <c r="R422" i="19" s="1"/>
  <c r="S421" i="19"/>
  <c r="Q421" i="19" s="1"/>
  <c r="R421" i="19" s="1"/>
  <c r="S420" i="19"/>
  <c r="Q420" i="19" s="1"/>
  <c r="R420" i="19" s="1"/>
  <c r="S419" i="19"/>
  <c r="Q419" i="19" s="1"/>
  <c r="R419" i="19" s="1"/>
  <c r="S418" i="19"/>
  <c r="Q418" i="19" s="1"/>
  <c r="R418" i="19" s="1"/>
  <c r="S417" i="19"/>
  <c r="Q417" i="19" s="1"/>
  <c r="R417" i="19" s="1"/>
  <c r="S416" i="19"/>
  <c r="Q416" i="19" s="1"/>
  <c r="R416" i="19" s="1"/>
  <c r="S415" i="19"/>
  <c r="Q415" i="19" s="1"/>
  <c r="R415" i="19" s="1"/>
  <c r="S414" i="19"/>
  <c r="Q414" i="19" s="1"/>
  <c r="R414" i="19" s="1"/>
  <c r="S413" i="19"/>
  <c r="Q413" i="19" s="1"/>
  <c r="R413" i="19" s="1"/>
  <c r="S412" i="19"/>
  <c r="Q412" i="19" s="1"/>
  <c r="S411" i="19"/>
  <c r="Q411" i="19" s="1"/>
  <c r="R411" i="19" s="1"/>
  <c r="S410" i="19"/>
  <c r="Q410" i="19" s="1"/>
  <c r="R410" i="19" s="1"/>
  <c r="S409" i="19"/>
  <c r="Q409" i="19" s="1"/>
  <c r="R409" i="19" s="1"/>
  <c r="S408" i="19"/>
  <c r="Q408" i="19" s="1"/>
  <c r="R408" i="19" s="1"/>
  <c r="S407" i="19"/>
  <c r="Q407" i="19" s="1"/>
  <c r="R407" i="19" s="1"/>
  <c r="S406" i="19"/>
  <c r="Q406" i="19" s="1"/>
  <c r="R406" i="19" s="1"/>
  <c r="S405" i="19"/>
  <c r="Q405" i="19" s="1"/>
  <c r="R405" i="19" s="1"/>
  <c r="S403" i="19"/>
  <c r="Q403" i="19" s="1"/>
  <c r="R403" i="19" s="1"/>
  <c r="S402" i="19"/>
  <c r="Q402" i="19" s="1"/>
  <c r="R402" i="19" s="1"/>
  <c r="S401" i="19"/>
  <c r="Q401" i="19" s="1"/>
  <c r="R401" i="19" s="1"/>
  <c r="S400" i="19"/>
  <c r="Q400" i="19" s="1"/>
  <c r="R400" i="19" s="1"/>
  <c r="S399" i="19"/>
  <c r="Q399" i="19" s="1"/>
  <c r="R399" i="19" s="1"/>
  <c r="S398" i="19"/>
  <c r="Q398" i="19" s="1"/>
  <c r="R398" i="19" s="1"/>
  <c r="S397" i="19"/>
  <c r="Q397" i="19" s="1"/>
  <c r="R397" i="19" s="1"/>
  <c r="S396" i="19"/>
  <c r="Q396" i="19" s="1"/>
  <c r="R396" i="19" s="1"/>
  <c r="S395" i="19"/>
  <c r="Q395" i="19" s="1"/>
  <c r="R395" i="19" s="1"/>
  <c r="S394" i="19"/>
  <c r="Q394" i="19" s="1"/>
  <c r="R394" i="19" s="1"/>
  <c r="S393" i="19"/>
  <c r="Q393" i="19" s="1"/>
  <c r="R393" i="19" s="1"/>
  <c r="S392" i="19"/>
  <c r="Q392" i="19" s="1"/>
  <c r="R392" i="19" s="1"/>
  <c r="S391" i="19"/>
  <c r="Q391" i="19" s="1"/>
  <c r="R391" i="19" s="1"/>
  <c r="S390" i="19"/>
  <c r="Q390" i="19" s="1"/>
  <c r="R390" i="19" s="1"/>
  <c r="S389" i="19"/>
  <c r="Q389" i="19" s="1"/>
  <c r="R389" i="19" s="1"/>
  <c r="S388" i="19"/>
  <c r="Q388" i="19" s="1"/>
  <c r="R388" i="19" s="1"/>
  <c r="S387" i="19"/>
  <c r="Q387" i="19" s="1"/>
  <c r="R387" i="19" s="1"/>
  <c r="S386" i="19"/>
  <c r="Q386" i="19" s="1"/>
  <c r="R386" i="19" s="1"/>
  <c r="S385" i="19"/>
  <c r="Q385" i="19" s="1"/>
  <c r="R385" i="19" s="1"/>
  <c r="S384" i="19"/>
  <c r="Q384" i="19" s="1"/>
  <c r="R384" i="19" s="1"/>
  <c r="S383" i="19"/>
  <c r="Q383" i="19" s="1"/>
  <c r="R383" i="19" s="1"/>
  <c r="S382" i="19"/>
  <c r="Q382" i="19" s="1"/>
  <c r="R382" i="19" s="1"/>
  <c r="S381" i="19"/>
  <c r="Q381" i="19" s="1"/>
  <c r="R381" i="19" s="1"/>
  <c r="S380" i="19"/>
  <c r="Q380" i="19" s="1"/>
  <c r="R380" i="19" s="1"/>
  <c r="S379" i="19"/>
  <c r="Q379" i="19" s="1"/>
  <c r="R379" i="19" s="1"/>
  <c r="S378" i="19"/>
  <c r="Q378" i="19" s="1"/>
  <c r="R378" i="19" s="1"/>
  <c r="S377" i="19"/>
  <c r="Q377" i="19" s="1"/>
  <c r="R377" i="19" s="1"/>
  <c r="S376" i="19"/>
  <c r="Q376" i="19" s="1"/>
  <c r="R376" i="19" s="1"/>
  <c r="S375" i="19"/>
  <c r="Q375" i="19" s="1"/>
  <c r="R375" i="19" s="1"/>
  <c r="S374" i="19"/>
  <c r="Q374" i="19" s="1"/>
  <c r="R374" i="19" s="1"/>
  <c r="S373" i="19"/>
  <c r="Q373" i="19" s="1"/>
  <c r="R373" i="19" s="1"/>
  <c r="S372" i="19"/>
  <c r="Q372" i="19" s="1"/>
  <c r="R372" i="19" s="1"/>
  <c r="S371" i="19"/>
  <c r="Q371" i="19" s="1"/>
  <c r="R371" i="19" s="1"/>
  <c r="S370" i="19"/>
  <c r="Q370" i="19" s="1"/>
  <c r="R370" i="19" s="1"/>
  <c r="S369" i="19"/>
  <c r="Q369" i="19" s="1"/>
  <c r="R369" i="19" s="1"/>
  <c r="S368" i="19"/>
  <c r="Q368" i="19" s="1"/>
  <c r="R368" i="19" s="1"/>
  <c r="S367" i="19"/>
  <c r="Q367" i="19" s="1"/>
  <c r="R367" i="19" s="1"/>
  <c r="S366" i="19"/>
  <c r="Q366" i="19" s="1"/>
  <c r="R366" i="19" s="1"/>
  <c r="S365" i="19"/>
  <c r="Q365" i="19" s="1"/>
  <c r="R365" i="19" s="1"/>
  <c r="S364" i="19"/>
  <c r="Q364" i="19" s="1"/>
  <c r="R364" i="19" s="1"/>
  <c r="S363" i="19"/>
  <c r="Q363" i="19" s="1"/>
  <c r="R363" i="19" s="1"/>
  <c r="S362" i="19"/>
  <c r="Q362" i="19" s="1"/>
  <c r="R362" i="19" s="1"/>
  <c r="S361" i="19"/>
  <c r="Q361" i="19" s="1"/>
  <c r="R361" i="19" s="1"/>
  <c r="S360" i="19"/>
  <c r="Q360" i="19" s="1"/>
  <c r="R360" i="19" s="1"/>
  <c r="S359" i="19"/>
  <c r="Q359" i="19" s="1"/>
  <c r="R359" i="19" s="1"/>
  <c r="S358" i="19"/>
  <c r="Q358" i="19" s="1"/>
  <c r="R358" i="19" s="1"/>
  <c r="S357" i="19"/>
  <c r="Q357" i="19" s="1"/>
  <c r="R357" i="19" s="1"/>
  <c r="S356" i="19"/>
  <c r="Q356" i="19" s="1"/>
  <c r="R356" i="19" s="1"/>
  <c r="S355" i="19"/>
  <c r="Q355" i="19" s="1"/>
  <c r="R355" i="19" s="1"/>
  <c r="S354" i="19"/>
  <c r="Q354" i="19" s="1"/>
  <c r="R354" i="19" s="1"/>
  <c r="S353" i="19"/>
  <c r="Q353" i="19" s="1"/>
  <c r="R353" i="19" s="1"/>
  <c r="S352" i="19"/>
  <c r="Q352" i="19" s="1"/>
  <c r="R352" i="19" s="1"/>
  <c r="S351" i="19"/>
  <c r="Q351" i="19" s="1"/>
  <c r="R351" i="19" s="1"/>
  <c r="S349" i="19"/>
  <c r="Q349" i="19" s="1"/>
  <c r="R349" i="19" s="1"/>
  <c r="S348" i="19"/>
  <c r="Q348" i="19" s="1"/>
  <c r="R348" i="19" s="1"/>
  <c r="S347" i="19"/>
  <c r="Q347" i="19" s="1"/>
  <c r="R347" i="19" s="1"/>
  <c r="S346" i="19"/>
  <c r="Q346" i="19" s="1"/>
  <c r="R346" i="19" s="1"/>
  <c r="S345" i="19"/>
  <c r="Q345" i="19" s="1"/>
  <c r="R345" i="19" s="1"/>
  <c r="S344" i="19"/>
  <c r="Q344" i="19" s="1"/>
  <c r="R344" i="19" s="1"/>
  <c r="S343" i="19"/>
  <c r="Q343" i="19" s="1"/>
  <c r="R343" i="19" s="1"/>
  <c r="S342" i="19"/>
  <c r="Q342" i="19" s="1"/>
  <c r="R342" i="19" s="1"/>
  <c r="S341" i="19"/>
  <c r="Q341" i="19" s="1"/>
  <c r="R341" i="19" s="1"/>
  <c r="S340" i="19"/>
  <c r="Q340" i="19" s="1"/>
  <c r="R340" i="19" s="1"/>
  <c r="S339" i="19"/>
  <c r="Q339" i="19" s="1"/>
  <c r="R339" i="19" s="1"/>
  <c r="S338" i="19"/>
  <c r="Q338" i="19" s="1"/>
  <c r="R338" i="19" s="1"/>
  <c r="S337" i="19"/>
  <c r="Q337" i="19" s="1"/>
  <c r="R337" i="19" s="1"/>
  <c r="S336" i="19"/>
  <c r="Q336" i="19" s="1"/>
  <c r="R336" i="19" s="1"/>
  <c r="S335" i="19"/>
  <c r="Q335" i="19" s="1"/>
  <c r="R335" i="19" s="1"/>
  <c r="S334" i="19"/>
  <c r="Q334" i="19" s="1"/>
  <c r="R334" i="19" s="1"/>
  <c r="S333" i="19"/>
  <c r="Q333" i="19" s="1"/>
  <c r="R333" i="19" s="1"/>
  <c r="S332" i="19"/>
  <c r="Q332" i="19" s="1"/>
  <c r="R332" i="19" s="1"/>
  <c r="S331" i="19"/>
  <c r="Q331" i="19" s="1"/>
  <c r="R331" i="19" s="1"/>
  <c r="S330" i="19"/>
  <c r="Q330" i="19" s="1"/>
  <c r="R330" i="19" s="1"/>
  <c r="S329" i="19"/>
  <c r="Q329" i="19" s="1"/>
  <c r="R329" i="19" s="1"/>
  <c r="S328" i="19"/>
  <c r="Q328" i="19" s="1"/>
  <c r="R328" i="19" s="1"/>
  <c r="S327" i="19"/>
  <c r="Q327" i="19" s="1"/>
  <c r="R327" i="19" s="1"/>
  <c r="S326" i="19"/>
  <c r="Q326" i="19" s="1"/>
  <c r="R326" i="19" s="1"/>
  <c r="S325" i="19"/>
  <c r="Q325" i="19" s="1"/>
  <c r="R325" i="19" s="1"/>
  <c r="S324" i="19"/>
  <c r="Q324" i="19" s="1"/>
  <c r="R324" i="19" s="1"/>
  <c r="S323" i="19"/>
  <c r="Q323" i="19" s="1"/>
  <c r="R323" i="19" s="1"/>
  <c r="S322" i="19"/>
  <c r="Q322" i="19" s="1"/>
  <c r="R322" i="19" s="1"/>
  <c r="S321" i="19"/>
  <c r="Q321" i="19" s="1"/>
  <c r="R321" i="19" s="1"/>
  <c r="S320" i="19"/>
  <c r="Q320" i="19" s="1"/>
  <c r="R320" i="19" s="1"/>
  <c r="S319" i="19"/>
  <c r="Q319" i="19" s="1"/>
  <c r="R319" i="19" s="1"/>
  <c r="S318" i="19"/>
  <c r="Q318" i="19" s="1"/>
  <c r="R318" i="19" s="1"/>
  <c r="S317" i="19"/>
  <c r="Q317" i="19" s="1"/>
  <c r="R317" i="19" s="1"/>
  <c r="S316" i="19"/>
  <c r="Q316" i="19" s="1"/>
  <c r="R316" i="19" s="1"/>
  <c r="S315" i="19"/>
  <c r="Q315" i="19" s="1"/>
  <c r="R315" i="19" s="1"/>
  <c r="S314" i="19"/>
  <c r="Q314" i="19" s="1"/>
  <c r="R314" i="19" s="1"/>
  <c r="S313" i="19"/>
  <c r="Q313" i="19" s="1"/>
  <c r="R313" i="19" s="1"/>
  <c r="S312" i="19"/>
  <c r="Q312" i="19" s="1"/>
  <c r="R312" i="19" s="1"/>
  <c r="S311" i="19"/>
  <c r="Q311" i="19" s="1"/>
  <c r="R311" i="19" s="1"/>
  <c r="S310" i="19"/>
  <c r="Q310" i="19" s="1"/>
  <c r="R310" i="19" s="1"/>
  <c r="S309" i="19"/>
  <c r="Q309" i="19" s="1"/>
  <c r="R309" i="19" s="1"/>
  <c r="S308" i="19"/>
  <c r="Q308" i="19" s="1"/>
  <c r="R308" i="19" s="1"/>
  <c r="Q307" i="19"/>
  <c r="R307" i="19" s="1"/>
  <c r="S306" i="19"/>
  <c r="Q306" i="19" s="1"/>
  <c r="R306" i="19" s="1"/>
  <c r="S305" i="19"/>
  <c r="Q305" i="19" s="1"/>
  <c r="R305" i="19" s="1"/>
  <c r="S304" i="19"/>
  <c r="Q304" i="19" s="1"/>
  <c r="R304" i="19" s="1"/>
  <c r="S303" i="19"/>
  <c r="Q303" i="19" s="1"/>
  <c r="R303" i="19" s="1"/>
  <c r="S302" i="19"/>
  <c r="Q302" i="19" s="1"/>
  <c r="R302" i="19" s="1"/>
  <c r="S301" i="19"/>
  <c r="Q301" i="19" s="1"/>
  <c r="R301" i="19" s="1"/>
  <c r="S300" i="19"/>
  <c r="Q300" i="19" s="1"/>
  <c r="R300" i="19" s="1"/>
  <c r="S299" i="19"/>
  <c r="Q299" i="19" s="1"/>
  <c r="R299" i="19" s="1"/>
  <c r="S298" i="19"/>
  <c r="Q298" i="19" s="1"/>
  <c r="R298" i="19" s="1"/>
  <c r="S297" i="19"/>
  <c r="Q297" i="19" s="1"/>
  <c r="R297" i="19" s="1"/>
  <c r="S296" i="19"/>
  <c r="Q296" i="19" s="1"/>
  <c r="R296" i="19" s="1"/>
  <c r="S295" i="19"/>
  <c r="Q295" i="19" s="1"/>
  <c r="R295" i="19" s="1"/>
  <c r="S294" i="19"/>
  <c r="Q294" i="19" s="1"/>
  <c r="R294" i="19" s="1"/>
  <c r="S293" i="19"/>
  <c r="J291" i="19"/>
  <c r="I291" i="19"/>
  <c r="H291" i="19"/>
  <c r="S288" i="19"/>
  <c r="Q288" i="19" s="1"/>
  <c r="R288" i="19" s="1"/>
  <c r="S287" i="19"/>
  <c r="Q287" i="19" s="1"/>
  <c r="R287" i="19" s="1"/>
  <c r="S286" i="19"/>
  <c r="Q286" i="19" s="1"/>
  <c r="R286" i="19" s="1"/>
  <c r="S285" i="19"/>
  <c r="Q285" i="19" s="1"/>
  <c r="R285" i="19" s="1"/>
  <c r="S284" i="19"/>
  <c r="Q284" i="19" s="1"/>
  <c r="R284" i="19" s="1"/>
  <c r="S283" i="19"/>
  <c r="Q283" i="19" s="1"/>
  <c r="R283" i="19" s="1"/>
  <c r="S282" i="19"/>
  <c r="Q282" i="19" s="1"/>
  <c r="R282" i="19" s="1"/>
  <c r="S281" i="19"/>
  <c r="Q281" i="19" s="1"/>
  <c r="R281" i="19" s="1"/>
  <c r="S280" i="19"/>
  <c r="Q280" i="19" s="1"/>
  <c r="R280" i="19" s="1"/>
  <c r="S279" i="19"/>
  <c r="Q279" i="19" s="1"/>
  <c r="R279" i="19" s="1"/>
  <c r="S278" i="19"/>
  <c r="Q278" i="19" s="1"/>
  <c r="R278" i="19" s="1"/>
  <c r="S277" i="19"/>
  <c r="Q277" i="19" s="1"/>
  <c r="R277" i="19" s="1"/>
  <c r="S276" i="19"/>
  <c r="Q276" i="19" s="1"/>
  <c r="R276" i="19" s="1"/>
  <c r="S275" i="19"/>
  <c r="Q275" i="19" s="1"/>
  <c r="R275" i="19" s="1"/>
  <c r="S274" i="19"/>
  <c r="Q274" i="19" s="1"/>
  <c r="R274" i="19" s="1"/>
  <c r="S273" i="19"/>
  <c r="Q273" i="19" s="1"/>
  <c r="R273" i="19" s="1"/>
  <c r="S272" i="19"/>
  <c r="Q272" i="19" s="1"/>
  <c r="R272" i="19" s="1"/>
  <c r="S271" i="19"/>
  <c r="Q271" i="19" s="1"/>
  <c r="R271" i="19" s="1"/>
  <c r="S270" i="19"/>
  <c r="Q270" i="19" s="1"/>
  <c r="R270" i="19" s="1"/>
  <c r="S269" i="19"/>
  <c r="Q269" i="19" s="1"/>
  <c r="R269" i="19" s="1"/>
  <c r="S268" i="19"/>
  <c r="Q268" i="19" s="1"/>
  <c r="R268" i="19" s="1"/>
  <c r="S267" i="19"/>
  <c r="Q267" i="19" s="1"/>
  <c r="R267" i="19" s="1"/>
  <c r="S266" i="19"/>
  <c r="Q266" i="19" s="1"/>
  <c r="R266" i="19" s="1"/>
  <c r="S265" i="19"/>
  <c r="Q265" i="19" s="1"/>
  <c r="R265" i="19" s="1"/>
  <c r="S264" i="19"/>
  <c r="Q264" i="19" s="1"/>
  <c r="R264" i="19" s="1"/>
  <c r="S263" i="19"/>
  <c r="Q263" i="19" s="1"/>
  <c r="R263" i="19" s="1"/>
  <c r="S262" i="19"/>
  <c r="Q262" i="19" s="1"/>
  <c r="R262" i="19" s="1"/>
  <c r="S261" i="19"/>
  <c r="Q261" i="19" s="1"/>
  <c r="R261" i="19" s="1"/>
  <c r="S260" i="19"/>
  <c r="Q260" i="19" s="1"/>
  <c r="R260" i="19" s="1"/>
  <c r="S259" i="19"/>
  <c r="Q259" i="19" s="1"/>
  <c r="R259" i="19" s="1"/>
  <c r="S258" i="19"/>
  <c r="Q258" i="19" s="1"/>
  <c r="R258" i="19" s="1"/>
  <c r="S257" i="19"/>
  <c r="Q257" i="19" s="1"/>
  <c r="R257" i="19" s="1"/>
  <c r="S256" i="19"/>
  <c r="Q256" i="19" s="1"/>
  <c r="R256" i="19" s="1"/>
  <c r="S253" i="19"/>
  <c r="Q253" i="19" s="1"/>
  <c r="R253" i="19" s="1"/>
  <c r="S252" i="19"/>
  <c r="Q252" i="19" s="1"/>
  <c r="R252" i="19" s="1"/>
  <c r="S251" i="19"/>
  <c r="Q251" i="19" s="1"/>
  <c r="R251" i="19" s="1"/>
  <c r="S250" i="19"/>
  <c r="Q250" i="19" s="1"/>
  <c r="R250" i="19" s="1"/>
  <c r="S249" i="19"/>
  <c r="Q249" i="19" s="1"/>
  <c r="R249" i="19" s="1"/>
  <c r="S248" i="19"/>
  <c r="Q248" i="19" s="1"/>
  <c r="R248" i="19" s="1"/>
  <c r="Q247" i="19"/>
  <c r="R247" i="19" s="1"/>
  <c r="S246" i="19"/>
  <c r="Q246" i="19" s="1"/>
  <c r="R246" i="19" s="1"/>
  <c r="S245" i="19"/>
  <c r="Q245" i="19" s="1"/>
  <c r="R245" i="19" s="1"/>
  <c r="S244" i="19"/>
  <c r="Q244" i="19" s="1"/>
  <c r="R244" i="19" s="1"/>
  <c r="S243" i="19"/>
  <c r="Q243" i="19" s="1"/>
  <c r="R243" i="19" s="1"/>
  <c r="S242" i="19"/>
  <c r="Q242" i="19" s="1"/>
  <c r="R242" i="19" s="1"/>
  <c r="S241" i="19"/>
  <c r="Q241" i="19" s="1"/>
  <c r="R241" i="19" s="1"/>
  <c r="S239" i="19"/>
  <c r="Q239" i="19" s="1"/>
  <c r="R239" i="19" s="1"/>
  <c r="S238" i="19"/>
  <c r="Q238" i="19" s="1"/>
  <c r="R238" i="19" s="1"/>
  <c r="S237" i="19"/>
  <c r="Q237" i="19" s="1"/>
  <c r="R237" i="19" s="1"/>
  <c r="S236" i="19"/>
  <c r="Q236" i="19" s="1"/>
  <c r="R236" i="19" s="1"/>
  <c r="S235" i="19"/>
  <c r="Q235" i="19" s="1"/>
  <c r="R235" i="19" s="1"/>
  <c r="S234" i="19"/>
  <c r="Q234" i="19" s="1"/>
  <c r="R234" i="19" s="1"/>
  <c r="S233" i="19"/>
  <c r="Q233" i="19" s="1"/>
  <c r="R233" i="19" s="1"/>
  <c r="S232" i="19"/>
  <c r="Q232" i="19" s="1"/>
  <c r="R232" i="19" s="1"/>
  <c r="S231" i="19"/>
  <c r="Q231" i="19" s="1"/>
  <c r="R231" i="19" s="1"/>
  <c r="S230" i="19"/>
  <c r="Q230" i="19" s="1"/>
  <c r="R230" i="19" s="1"/>
  <c r="S229" i="19"/>
  <c r="Q229" i="19" s="1"/>
  <c r="R229" i="19" s="1"/>
  <c r="S228" i="19"/>
  <c r="Q228" i="19" s="1"/>
  <c r="R228" i="19" s="1"/>
  <c r="S227" i="19"/>
  <c r="Q227" i="19" s="1"/>
  <c r="R227" i="19" s="1"/>
  <c r="S226" i="19"/>
  <c r="Q226" i="19" s="1"/>
  <c r="R226" i="19" s="1"/>
  <c r="S224" i="19"/>
  <c r="Q224" i="19" s="1"/>
  <c r="R224" i="19" s="1"/>
  <c r="S223" i="19"/>
  <c r="Q223" i="19" s="1"/>
  <c r="R223" i="19" s="1"/>
  <c r="S222" i="19"/>
  <c r="Q222" i="19" s="1"/>
  <c r="R222" i="19" s="1"/>
  <c r="S221" i="19"/>
  <c r="Q221" i="19" s="1"/>
  <c r="R221" i="19" s="1"/>
  <c r="S220" i="19"/>
  <c r="Q220" i="19" s="1"/>
  <c r="R220" i="19" s="1"/>
  <c r="S219" i="19"/>
  <c r="Q219" i="19" s="1"/>
  <c r="R219" i="19" s="1"/>
  <c r="S218" i="19"/>
  <c r="Q218" i="19" s="1"/>
  <c r="R218" i="19" s="1"/>
  <c r="S217" i="19"/>
  <c r="Q217" i="19" s="1"/>
  <c r="R217" i="19" s="1"/>
  <c r="S216" i="19"/>
  <c r="Q216" i="19" s="1"/>
  <c r="R216" i="19" s="1"/>
  <c r="S215" i="19"/>
  <c r="Q215" i="19" s="1"/>
  <c r="R215" i="19" s="1"/>
  <c r="S214" i="19"/>
  <c r="Q214" i="19" s="1"/>
  <c r="R214" i="19" s="1"/>
  <c r="S213" i="19"/>
  <c r="Q213" i="19" s="1"/>
  <c r="R213" i="19" s="1"/>
  <c r="S212" i="19"/>
  <c r="Q212" i="19" s="1"/>
  <c r="R212" i="19" s="1"/>
  <c r="S211" i="19"/>
  <c r="Q211" i="19" s="1"/>
  <c r="R211" i="19" s="1"/>
  <c r="S210" i="19"/>
  <c r="Q210" i="19" s="1"/>
  <c r="R210" i="19" s="1"/>
  <c r="S209" i="19"/>
  <c r="Q209" i="19" s="1"/>
  <c r="R209" i="19" s="1"/>
  <c r="S208" i="19"/>
  <c r="Q208" i="19" s="1"/>
  <c r="R208" i="19" s="1"/>
  <c r="S207" i="19"/>
  <c r="Q207" i="19" s="1"/>
  <c r="R207" i="19" s="1"/>
  <c r="S206" i="19"/>
  <c r="Q206" i="19" s="1"/>
  <c r="R206" i="19" s="1"/>
  <c r="S205" i="19"/>
  <c r="Q205" i="19" s="1"/>
  <c r="R205" i="19" s="1"/>
  <c r="S204" i="19"/>
  <c r="Q204" i="19" s="1"/>
  <c r="R204" i="19" s="1"/>
  <c r="S203" i="19"/>
  <c r="Q203" i="19" s="1"/>
  <c r="R203" i="19" s="1"/>
  <c r="S202" i="19"/>
  <c r="Q202" i="19" s="1"/>
  <c r="R202" i="19" s="1"/>
  <c r="S201" i="19"/>
  <c r="Q201" i="19" s="1"/>
  <c r="R201" i="19" s="1"/>
  <c r="S200" i="19"/>
  <c r="Q200" i="19" s="1"/>
  <c r="R200" i="19" s="1"/>
  <c r="S199" i="19"/>
  <c r="Q199" i="19" s="1"/>
  <c r="R199" i="19" s="1"/>
  <c r="S198" i="19"/>
  <c r="Q198" i="19" s="1"/>
  <c r="R198" i="19" s="1"/>
  <c r="S197" i="19"/>
  <c r="Q197" i="19" s="1"/>
  <c r="R197" i="19" s="1"/>
  <c r="S196" i="19"/>
  <c r="Q196" i="19" s="1"/>
  <c r="R196" i="19" s="1"/>
  <c r="S195" i="19"/>
  <c r="Q195" i="19" s="1"/>
  <c r="R195" i="19" s="1"/>
  <c r="S194" i="19"/>
  <c r="Q194" i="19" s="1"/>
  <c r="R194" i="19" s="1"/>
  <c r="S193" i="19"/>
  <c r="Q193" i="19" s="1"/>
  <c r="R193" i="19" s="1"/>
  <c r="S192" i="19"/>
  <c r="Q192" i="19" s="1"/>
  <c r="R192" i="19" s="1"/>
  <c r="S191" i="19"/>
  <c r="Q191" i="19" s="1"/>
  <c r="R191" i="19" s="1"/>
  <c r="S190" i="19"/>
  <c r="Q190" i="19" s="1"/>
  <c r="R190" i="19" s="1"/>
  <c r="S189" i="19"/>
  <c r="Q189" i="19" s="1"/>
  <c r="R189" i="19" s="1"/>
  <c r="S188" i="19"/>
  <c r="Q188" i="19" s="1"/>
  <c r="R188" i="19" s="1"/>
  <c r="S187" i="19"/>
  <c r="Q187" i="19" s="1"/>
  <c r="R187" i="19" s="1"/>
  <c r="S186" i="19"/>
  <c r="Q186" i="19" s="1"/>
  <c r="R186" i="19" s="1"/>
  <c r="S185" i="19"/>
  <c r="Q185" i="19" s="1"/>
  <c r="R185" i="19" s="1"/>
  <c r="S184" i="19"/>
  <c r="Q184" i="19" s="1"/>
  <c r="R184" i="19" s="1"/>
  <c r="S183" i="19"/>
  <c r="Q183" i="19" s="1"/>
  <c r="R183" i="19" s="1"/>
  <c r="S182" i="19"/>
  <c r="Q182" i="19" s="1"/>
  <c r="R182" i="19" s="1"/>
  <c r="S181" i="19"/>
  <c r="Q181" i="19" s="1"/>
  <c r="R181" i="19" s="1"/>
  <c r="S180" i="19"/>
  <c r="Q180" i="19" s="1"/>
  <c r="R180" i="19" s="1"/>
  <c r="S179" i="19"/>
  <c r="Q179" i="19" s="1"/>
  <c r="R179" i="19" s="1"/>
  <c r="S178" i="19"/>
  <c r="Q178" i="19" s="1"/>
  <c r="R178" i="19" s="1"/>
  <c r="S177" i="19"/>
  <c r="Q177" i="19" s="1"/>
  <c r="R177" i="19" s="1"/>
  <c r="S176" i="19"/>
  <c r="Q176" i="19" s="1"/>
  <c r="R176" i="19" s="1"/>
  <c r="S175" i="19"/>
  <c r="Q175" i="19" s="1"/>
  <c r="R175" i="19" s="1"/>
  <c r="S174" i="19"/>
  <c r="Q174" i="19" s="1"/>
  <c r="R174" i="19" s="1"/>
  <c r="S173" i="19"/>
  <c r="Q173" i="19" s="1"/>
  <c r="R173" i="19" s="1"/>
  <c r="S172" i="19"/>
  <c r="Q172" i="19" s="1"/>
  <c r="R172" i="19" s="1"/>
  <c r="S171" i="19"/>
  <c r="Q171" i="19" s="1"/>
  <c r="R171" i="19" s="1"/>
  <c r="S170" i="19"/>
  <c r="Q170" i="19" s="1"/>
  <c r="R170" i="19" s="1"/>
  <c r="S169" i="19"/>
  <c r="Q169" i="19" s="1"/>
  <c r="R169" i="19" s="1"/>
  <c r="S168" i="19"/>
  <c r="Q168" i="19" s="1"/>
  <c r="R168" i="19" s="1"/>
  <c r="S167" i="19"/>
  <c r="Q167" i="19" s="1"/>
  <c r="R167" i="19" s="1"/>
  <c r="S166" i="19"/>
  <c r="Q166" i="19" s="1"/>
  <c r="R166" i="19" s="1"/>
  <c r="S165" i="19"/>
  <c r="Q165" i="19" s="1"/>
  <c r="R165" i="19" s="1"/>
  <c r="S164" i="19"/>
  <c r="Q164" i="19" s="1"/>
  <c r="R164" i="19" s="1"/>
  <c r="S163" i="19"/>
  <c r="Q163" i="19" s="1"/>
  <c r="R163" i="19" s="1"/>
  <c r="S162" i="19"/>
  <c r="Q162" i="19" s="1"/>
  <c r="R162" i="19" s="1"/>
  <c r="S161" i="19"/>
  <c r="Q161" i="19" s="1"/>
  <c r="R161" i="19" s="1"/>
  <c r="S160" i="19"/>
  <c r="Q160" i="19" s="1"/>
  <c r="R160" i="19" s="1"/>
  <c r="S159" i="19"/>
  <c r="Q159" i="19" s="1"/>
  <c r="R159" i="19" s="1"/>
  <c r="S158" i="19"/>
  <c r="Q158" i="19" s="1"/>
  <c r="R158" i="19" s="1"/>
  <c r="S157" i="19"/>
  <c r="Q157" i="19" s="1"/>
  <c r="R157" i="19" s="1"/>
  <c r="S156" i="19"/>
  <c r="Q156" i="19" s="1"/>
  <c r="R156" i="19" s="1"/>
  <c r="S155" i="19"/>
  <c r="Q155" i="19" s="1"/>
  <c r="R155" i="19" s="1"/>
  <c r="S154" i="19"/>
  <c r="Q154" i="19" s="1"/>
  <c r="R154" i="19" s="1"/>
  <c r="S153" i="19"/>
  <c r="Q153" i="19" s="1"/>
  <c r="R153" i="19" s="1"/>
  <c r="S152" i="19"/>
  <c r="Q152" i="19" s="1"/>
  <c r="R152" i="19" s="1"/>
  <c r="S151" i="19"/>
  <c r="Q151" i="19" s="1"/>
  <c r="R151" i="19" s="1"/>
  <c r="S150" i="19"/>
  <c r="Q150" i="19" s="1"/>
  <c r="R150" i="19" s="1"/>
  <c r="S149" i="19"/>
  <c r="Q149" i="19" s="1"/>
  <c r="R149" i="19" s="1"/>
  <c r="S148" i="19"/>
  <c r="Q148" i="19" s="1"/>
  <c r="R148" i="19" s="1"/>
  <c r="S147" i="19"/>
  <c r="Q147" i="19" s="1"/>
  <c r="R147" i="19" s="1"/>
  <c r="S146" i="19"/>
  <c r="Q146" i="19" s="1"/>
  <c r="R146" i="19" s="1"/>
  <c r="S145" i="19"/>
  <c r="Q145" i="19" s="1"/>
  <c r="R145" i="19" s="1"/>
  <c r="S144" i="19"/>
  <c r="Q144" i="19" s="1"/>
  <c r="R144" i="19" s="1"/>
  <c r="S143" i="19"/>
  <c r="Q143" i="19" s="1"/>
  <c r="R143" i="19" s="1"/>
  <c r="S142" i="19"/>
  <c r="Q142" i="19" s="1"/>
  <c r="R142" i="19" s="1"/>
  <c r="M140" i="19"/>
  <c r="J140" i="19"/>
  <c r="I140" i="19"/>
  <c r="H140" i="19"/>
  <c r="D140" i="19"/>
  <c r="S139" i="19"/>
  <c r="Q139" i="19" s="1"/>
  <c r="R139" i="19" s="1"/>
  <c r="S138" i="19"/>
  <c r="Q138" i="19" s="1"/>
  <c r="R138" i="19" s="1"/>
  <c r="S137" i="19"/>
  <c r="Q137" i="19" s="1"/>
  <c r="R137" i="19" s="1"/>
  <c r="S136" i="19"/>
  <c r="Q136" i="19" s="1"/>
  <c r="R136" i="19" s="1"/>
  <c r="S135" i="19"/>
  <c r="Q135" i="19" s="1"/>
  <c r="R135" i="19" s="1"/>
  <c r="S134" i="19"/>
  <c r="Q134" i="19" s="1"/>
  <c r="R134" i="19" s="1"/>
  <c r="S133" i="19"/>
  <c r="Q133" i="19" s="1"/>
  <c r="R133" i="19" s="1"/>
  <c r="S132" i="19"/>
  <c r="Q132" i="19" s="1"/>
  <c r="R132" i="19" s="1"/>
  <c r="S131" i="19"/>
  <c r="Q131" i="19" s="1"/>
  <c r="R131" i="19" s="1"/>
  <c r="S130" i="19"/>
  <c r="Q130" i="19" s="1"/>
  <c r="R130" i="19" s="1"/>
  <c r="S129" i="19"/>
  <c r="Q129" i="19" s="1"/>
  <c r="R129" i="19" s="1"/>
  <c r="S128" i="19"/>
  <c r="Q128" i="19" s="1"/>
  <c r="R128" i="19" s="1"/>
  <c r="S127" i="19"/>
  <c r="Q127" i="19" s="1"/>
  <c r="R127" i="19" s="1"/>
  <c r="S126" i="19"/>
  <c r="Q126" i="19" s="1"/>
  <c r="R126" i="19" s="1"/>
  <c r="S125" i="19"/>
  <c r="Q125" i="19" s="1"/>
  <c r="R125" i="19" s="1"/>
  <c r="S124" i="19"/>
  <c r="Q124" i="19" s="1"/>
  <c r="R124" i="19" s="1"/>
  <c r="S123" i="19"/>
  <c r="Q123" i="19" s="1"/>
  <c r="R123" i="19" s="1"/>
  <c r="S122" i="19"/>
  <c r="Q122" i="19" s="1"/>
  <c r="R122" i="19" s="1"/>
  <c r="S121" i="19"/>
  <c r="Q121" i="19" s="1"/>
  <c r="R121" i="19" s="1"/>
  <c r="S120" i="19"/>
  <c r="Q120" i="19" s="1"/>
  <c r="R120" i="19" s="1"/>
  <c r="S119" i="19"/>
  <c r="Q119" i="19" s="1"/>
  <c r="R119" i="19" s="1"/>
  <c r="S118" i="19"/>
  <c r="Q118" i="19" s="1"/>
  <c r="R118" i="19" s="1"/>
  <c r="S117" i="19"/>
  <c r="Q117" i="19" s="1"/>
  <c r="R117" i="19" s="1"/>
  <c r="S116" i="19"/>
  <c r="Q116" i="19" s="1"/>
  <c r="R116" i="19" s="1"/>
  <c r="S115" i="19"/>
  <c r="Q115" i="19" s="1"/>
  <c r="R115" i="19" s="1"/>
  <c r="S114" i="19"/>
  <c r="Q114" i="19" s="1"/>
  <c r="R114" i="19" s="1"/>
  <c r="S113" i="19"/>
  <c r="S112" i="19"/>
  <c r="Q112" i="19" s="1"/>
  <c r="R112" i="19" s="1"/>
  <c r="S111" i="19"/>
  <c r="Q111" i="19" s="1"/>
  <c r="M109" i="19"/>
  <c r="D109" i="19"/>
  <c r="S108" i="19"/>
  <c r="Q108" i="19" s="1"/>
  <c r="S106" i="19"/>
  <c r="R104" i="19"/>
  <c r="M104" i="19"/>
  <c r="D104" i="19"/>
  <c r="S103" i="19"/>
  <c r="Q103" i="19" s="1"/>
  <c r="S102" i="19"/>
  <c r="Q102" i="19" s="1"/>
  <c r="S101" i="19"/>
  <c r="Q101" i="19" s="1"/>
  <c r="S100" i="19"/>
  <c r="Q100" i="19" s="1"/>
  <c r="S99" i="19"/>
  <c r="Q99" i="19" s="1"/>
  <c r="S98" i="19"/>
  <c r="Q98" i="19" s="1"/>
  <c r="S97" i="19"/>
  <c r="Q97" i="19" s="1"/>
  <c r="S96" i="19"/>
  <c r="Q96" i="19" s="1"/>
  <c r="S95" i="19"/>
  <c r="Q95" i="19" s="1"/>
  <c r="S94" i="19"/>
  <c r="Q94" i="19" s="1"/>
  <c r="S93" i="19"/>
  <c r="Q93" i="19" s="1"/>
  <c r="S92" i="19"/>
  <c r="Q92" i="19" s="1"/>
  <c r="S91" i="19"/>
  <c r="Q91" i="19" s="1"/>
  <c r="S90" i="19"/>
  <c r="Q90" i="19" s="1"/>
  <c r="S89" i="19"/>
  <c r="Q89" i="19" s="1"/>
  <c r="S88" i="19"/>
  <c r="Q88" i="19" s="1"/>
  <c r="S87" i="19"/>
  <c r="Q87" i="19" s="1"/>
  <c r="S86" i="19"/>
  <c r="Q86" i="19" s="1"/>
  <c r="S85" i="19"/>
  <c r="Q85" i="19" s="1"/>
  <c r="S84" i="19"/>
  <c r="Q84" i="19" s="1"/>
  <c r="S83" i="19"/>
  <c r="Q83" i="19" s="1"/>
  <c r="S82" i="19"/>
  <c r="Q82" i="19" s="1"/>
  <c r="S81" i="19"/>
  <c r="S80" i="19"/>
  <c r="Q80" i="19" s="1"/>
  <c r="S79" i="19"/>
  <c r="Q79" i="19" s="1"/>
  <c r="S78" i="19"/>
  <c r="Q78" i="19" s="1"/>
  <c r="S77" i="19"/>
  <c r="Q77" i="19" s="1"/>
  <c r="S76" i="19"/>
  <c r="Q76" i="19" s="1"/>
  <c r="S75" i="19"/>
  <c r="Q75" i="19" s="1"/>
  <c r="M64" i="19"/>
  <c r="J64" i="19"/>
  <c r="I64" i="19"/>
  <c r="H64" i="19"/>
  <c r="D64" i="19"/>
  <c r="S63" i="19"/>
  <c r="Q63" i="19" s="1"/>
  <c r="R63" i="19" s="1"/>
  <c r="S62" i="19"/>
  <c r="Q62" i="19" s="1"/>
  <c r="R62" i="19" s="1"/>
  <c r="S61" i="19"/>
  <c r="S60" i="19"/>
  <c r="Q60" i="19" s="1"/>
  <c r="R60" i="19" s="1"/>
  <c r="S59" i="19"/>
  <c r="Q59" i="19" s="1"/>
  <c r="R59" i="19" s="1"/>
  <c r="S58" i="19"/>
  <c r="Q58" i="19" s="1"/>
  <c r="R58" i="19" s="1"/>
  <c r="S57" i="19"/>
  <c r="Q57" i="19" s="1"/>
  <c r="R57" i="19" s="1"/>
  <c r="S56" i="19"/>
  <c r="Q56" i="19" s="1"/>
  <c r="R56" i="19" s="1"/>
  <c r="M54" i="19"/>
  <c r="J54" i="19"/>
  <c r="I54" i="19"/>
  <c r="H54" i="19"/>
  <c r="D54" i="19"/>
  <c r="S53" i="19"/>
  <c r="Q53" i="19" s="1"/>
  <c r="S52" i="19"/>
  <c r="Q52" i="19" s="1"/>
  <c r="R52" i="19" s="1"/>
  <c r="M47" i="19"/>
  <c r="J47" i="19"/>
  <c r="I47" i="19"/>
  <c r="H47" i="19"/>
  <c r="D47" i="19"/>
  <c r="S46" i="19"/>
  <c r="Q46" i="19" s="1"/>
  <c r="R46" i="19" s="1"/>
  <c r="S45" i="19"/>
  <c r="Q45" i="19" s="1"/>
  <c r="R45" i="19" s="1"/>
  <c r="S44" i="19"/>
  <c r="Q44" i="19" s="1"/>
  <c r="R44" i="19" s="1"/>
  <c r="S43" i="19"/>
  <c r="Q43" i="19" s="1"/>
  <c r="R43" i="19" s="1"/>
  <c r="S42" i="19"/>
  <c r="Q42" i="19" s="1"/>
  <c r="R42" i="19" s="1"/>
  <c r="S41" i="19"/>
  <c r="Q41" i="19" s="1"/>
  <c r="R41" i="19" s="1"/>
  <c r="S40" i="19"/>
  <c r="Q40" i="19" s="1"/>
  <c r="R40" i="19" s="1"/>
  <c r="S39" i="19"/>
  <c r="Q39" i="19" s="1"/>
  <c r="R39" i="19" s="1"/>
  <c r="S38" i="19"/>
  <c r="Q38" i="19" s="1"/>
  <c r="R38" i="19" s="1"/>
  <c r="S37" i="19"/>
  <c r="Q37" i="19" s="1"/>
  <c r="R37" i="19" s="1"/>
  <c r="S36" i="19"/>
  <c r="S35" i="19"/>
  <c r="Q35" i="19" s="1"/>
  <c r="R35" i="19" s="1"/>
  <c r="S34" i="19"/>
  <c r="Q34" i="19" s="1"/>
  <c r="R34" i="19" s="1"/>
  <c r="M32" i="19"/>
  <c r="D32" i="19"/>
  <c r="S30" i="19"/>
  <c r="Q30" i="19" s="1"/>
  <c r="S29" i="19"/>
  <c r="Q29" i="19" s="1"/>
  <c r="R29" i="19" s="1"/>
  <c r="S28" i="19"/>
  <c r="Q28" i="19" s="1"/>
  <c r="R28" i="19" s="1"/>
  <c r="S27" i="19"/>
  <c r="Q27" i="19" s="1"/>
  <c r="R27" i="19" s="1"/>
  <c r="S26" i="19"/>
  <c r="Q26" i="19" s="1"/>
  <c r="R26" i="19" s="1"/>
  <c r="S25" i="19"/>
  <c r="Q25" i="19" s="1"/>
  <c r="R25" i="19" s="1"/>
  <c r="S24" i="19"/>
  <c r="Q24" i="19" s="1"/>
  <c r="R24" i="19" s="1"/>
  <c r="S23" i="19"/>
  <c r="Q23" i="19" s="1"/>
  <c r="R23" i="19" s="1"/>
  <c r="S22" i="19"/>
  <c r="Q22" i="19" s="1"/>
  <c r="R22" i="19" s="1"/>
  <c r="S21" i="19"/>
  <c r="Q21" i="19" s="1"/>
  <c r="R21" i="19" s="1"/>
  <c r="S20" i="19"/>
  <c r="Q20" i="19" s="1"/>
  <c r="R20" i="19" s="1"/>
  <c r="S19" i="19"/>
  <c r="Q19" i="19" s="1"/>
  <c r="S18" i="19"/>
  <c r="Q18" i="19" s="1"/>
  <c r="R18" i="19" s="1"/>
  <c r="S17" i="19"/>
  <c r="Q17" i="19" s="1"/>
  <c r="R17" i="19" s="1"/>
  <c r="S16" i="19"/>
  <c r="Q16" i="19" s="1"/>
  <c r="M14" i="19"/>
  <c r="J14" i="19"/>
  <c r="I14" i="19"/>
  <c r="H14" i="19"/>
  <c r="D14" i="19"/>
  <c r="S12" i="19"/>
  <c r="Q12" i="19" s="1"/>
  <c r="R12" i="19" s="1"/>
  <c r="S11" i="19"/>
  <c r="Q11" i="19" s="1"/>
  <c r="F56" i="18"/>
  <c r="G34" i="18"/>
  <c r="G34" i="17"/>
  <c r="J108" i="16"/>
  <c r="J101" i="16"/>
  <c r="I100" i="16"/>
  <c r="H99" i="16"/>
  <c r="H85" i="16"/>
  <c r="I77" i="16"/>
  <c r="I66" i="16"/>
  <c r="I71" i="16"/>
  <c r="I62" i="16"/>
  <c r="I56" i="16"/>
  <c r="I39" i="16"/>
  <c r="I34" i="16"/>
  <c r="I31" i="16"/>
  <c r="I18" i="16"/>
  <c r="I12" i="16"/>
  <c r="I423" i="15"/>
  <c r="H423" i="15"/>
  <c r="I416" i="15"/>
  <c r="H413" i="15"/>
  <c r="H407" i="15"/>
  <c r="H240" i="15"/>
  <c r="H116" i="15"/>
  <c r="H85" i="15"/>
  <c r="H81" i="15"/>
  <c r="H52" i="15"/>
  <c r="H42" i="15"/>
  <c r="H39" i="15"/>
  <c r="H26" i="15"/>
  <c r="H12" i="15"/>
  <c r="I409" i="15" s="1"/>
  <c r="J519" i="19" l="1"/>
  <c r="Q106" i="19"/>
  <c r="Q109" i="19" s="1"/>
  <c r="S109" i="19"/>
  <c r="S552" i="19"/>
  <c r="R16" i="19"/>
  <c r="Q32" i="19"/>
  <c r="S533" i="19"/>
  <c r="R30" i="19"/>
  <c r="S64" i="19"/>
  <c r="S561" i="19"/>
  <c r="R561" i="19"/>
  <c r="Q558" i="19"/>
  <c r="Q561" i="19" s="1"/>
  <c r="S140" i="19"/>
  <c r="S104" i="19"/>
  <c r="S47" i="19"/>
  <c r="Q14" i="19"/>
  <c r="R11" i="19"/>
  <c r="R14" i="19" s="1"/>
  <c r="R53" i="19"/>
  <c r="R54" i="19" s="1"/>
  <c r="Q54" i="19"/>
  <c r="R291" i="19"/>
  <c r="R19" i="19"/>
  <c r="R32" i="19" s="1"/>
  <c r="S14" i="19"/>
  <c r="Q36" i="19"/>
  <c r="Q61" i="19"/>
  <c r="Q113" i="19"/>
  <c r="R113" i="19" s="1"/>
  <c r="H519" i="19"/>
  <c r="H554" i="19" s="1"/>
  <c r="Q81" i="19"/>
  <c r="Q104" i="19" s="1"/>
  <c r="I519" i="19"/>
  <c r="I554" i="19" s="1"/>
  <c r="S479" i="19"/>
  <c r="J554" i="19"/>
  <c r="M519" i="19"/>
  <c r="M554" i="19" s="1"/>
  <c r="M564" i="19" s="1"/>
  <c r="Q533" i="19"/>
  <c r="R552" i="19"/>
  <c r="S32" i="19"/>
  <c r="R111" i="19"/>
  <c r="S54" i="19"/>
  <c r="R412" i="19"/>
  <c r="R528" i="19"/>
  <c r="R533" i="19" s="1"/>
  <c r="D519" i="19"/>
  <c r="S291" i="19"/>
  <c r="Q524" i="19"/>
  <c r="S522" i="19"/>
  <c r="S524" i="19" s="1"/>
  <c r="Q293" i="19"/>
  <c r="R293" i="19" s="1"/>
  <c r="S538" i="19"/>
  <c r="Q541" i="19"/>
  <c r="J73" i="16"/>
  <c r="J77" i="16" s="1"/>
  <c r="I290" i="14"/>
  <c r="J290" i="14"/>
  <c r="H290" i="14"/>
  <c r="R106" i="14"/>
  <c r="S98" i="14"/>
  <c r="Q98" i="14" s="1"/>
  <c r="S99" i="14"/>
  <c r="M106" i="14"/>
  <c r="I106" i="14"/>
  <c r="J106" i="14"/>
  <c r="H106" i="14"/>
  <c r="J44" i="14"/>
  <c r="J43" i="14"/>
  <c r="J48" i="14" s="1"/>
  <c r="I48" i="14"/>
  <c r="H48" i="14"/>
  <c r="I33" i="14"/>
  <c r="J33" i="14"/>
  <c r="H33" i="14"/>
  <c r="Q140" i="19" l="1"/>
  <c r="R479" i="19"/>
  <c r="Q479" i="19"/>
  <c r="R140" i="19"/>
  <c r="S519" i="19"/>
  <c r="S554" i="19" s="1"/>
  <c r="R61" i="19"/>
  <c r="R64" i="19" s="1"/>
  <c r="Q64" i="19"/>
  <c r="Q291" i="19"/>
  <c r="Q47" i="19"/>
  <c r="R36" i="19"/>
  <c r="R47" i="19" s="1"/>
  <c r="S28" i="14"/>
  <c r="Q28" i="14" s="1"/>
  <c r="R28" i="14" s="1"/>
  <c r="S21" i="14"/>
  <c r="Q21" i="14" s="1"/>
  <c r="S20" i="14"/>
  <c r="Q20" i="14" s="1"/>
  <c r="R20" i="14" s="1"/>
  <c r="N534" i="14"/>
  <c r="M534" i="14"/>
  <c r="L534" i="14"/>
  <c r="K534" i="14"/>
  <c r="J534" i="14"/>
  <c r="I534" i="14"/>
  <c r="H534" i="14"/>
  <c r="D534" i="14"/>
  <c r="S533" i="14"/>
  <c r="Q533" i="14" s="1"/>
  <c r="R533" i="14" s="1"/>
  <c r="S532" i="14"/>
  <c r="Q532" i="14" s="1"/>
  <c r="R532" i="14" s="1"/>
  <c r="S531" i="14"/>
  <c r="J525" i="14"/>
  <c r="I525" i="14"/>
  <c r="H525" i="14"/>
  <c r="S523" i="14"/>
  <c r="Q523" i="14" s="1"/>
  <c r="S522" i="14"/>
  <c r="S521" i="14"/>
  <c r="Q521" i="14" s="1"/>
  <c r="R521" i="14" s="1"/>
  <c r="A521" i="14"/>
  <c r="A522" i="14" s="1"/>
  <c r="A523" i="14" s="1"/>
  <c r="S520" i="14"/>
  <c r="Q520" i="14"/>
  <c r="R520" i="14" s="1"/>
  <c r="S519" i="14"/>
  <c r="S517" i="14"/>
  <c r="Q517" i="14" s="1"/>
  <c r="R517" i="14" s="1"/>
  <c r="A516" i="14"/>
  <c r="A517" i="14" s="1"/>
  <c r="S515" i="14"/>
  <c r="R512" i="14"/>
  <c r="N512" i="14"/>
  <c r="M512" i="14"/>
  <c r="L512" i="14"/>
  <c r="K512" i="14"/>
  <c r="S510" i="14"/>
  <c r="Q510" i="14" s="1"/>
  <c r="Q512" i="14" s="1"/>
  <c r="N507" i="14"/>
  <c r="M507" i="14"/>
  <c r="L507" i="14"/>
  <c r="K507" i="14"/>
  <c r="J507" i="14"/>
  <c r="I507" i="14"/>
  <c r="H507" i="14"/>
  <c r="S505" i="14"/>
  <c r="Q505" i="14" s="1"/>
  <c r="R505" i="14" s="1"/>
  <c r="S504" i="14"/>
  <c r="S503" i="14"/>
  <c r="Q503" i="14"/>
  <c r="R503" i="14" s="1"/>
  <c r="S502" i="14"/>
  <c r="Q502" i="14" s="1"/>
  <c r="S501" i="14"/>
  <c r="M498" i="14"/>
  <c r="J498" i="14"/>
  <c r="I498" i="14"/>
  <c r="H498" i="14"/>
  <c r="S497" i="14"/>
  <c r="Q497" i="14" s="1"/>
  <c r="Q496" i="14"/>
  <c r="S496" i="14" s="1"/>
  <c r="R491" i="14"/>
  <c r="M491" i="14"/>
  <c r="J491" i="14"/>
  <c r="I491" i="14"/>
  <c r="H491" i="14"/>
  <c r="D491" i="14"/>
  <c r="S490" i="14"/>
  <c r="S491" i="14" s="1"/>
  <c r="Q490" i="14"/>
  <c r="Q491" i="14" s="1"/>
  <c r="R485" i="14"/>
  <c r="M485" i="14"/>
  <c r="D485" i="14"/>
  <c r="S484" i="14"/>
  <c r="S485" i="14" s="1"/>
  <c r="Q484" i="14"/>
  <c r="Q485" i="14" s="1"/>
  <c r="M482" i="14"/>
  <c r="J482" i="14"/>
  <c r="I482" i="14"/>
  <c r="H482" i="14"/>
  <c r="D482" i="14"/>
  <c r="S479" i="14"/>
  <c r="Q479" i="14" s="1"/>
  <c r="R479" i="14" s="1"/>
  <c r="S478" i="14"/>
  <c r="Q478" i="14" s="1"/>
  <c r="R478" i="14" s="1"/>
  <c r="S477" i="14"/>
  <c r="Q477" i="14" s="1"/>
  <c r="R477" i="14" s="1"/>
  <c r="S476" i="14"/>
  <c r="Q476" i="14" s="1"/>
  <c r="R476" i="14" s="1"/>
  <c r="S475" i="14"/>
  <c r="Q475" i="14" s="1"/>
  <c r="R475" i="14" s="1"/>
  <c r="S474" i="14"/>
  <c r="Q474" i="14" s="1"/>
  <c r="R474" i="14" s="1"/>
  <c r="S473" i="14"/>
  <c r="Q473" i="14" s="1"/>
  <c r="R473" i="14" s="1"/>
  <c r="S472" i="14"/>
  <c r="Q472" i="14" s="1"/>
  <c r="R472" i="14" s="1"/>
  <c r="S471" i="14"/>
  <c r="Q471" i="14" s="1"/>
  <c r="R471" i="14" s="1"/>
  <c r="S470" i="14"/>
  <c r="Q470" i="14" s="1"/>
  <c r="R470" i="14" s="1"/>
  <c r="S469" i="14"/>
  <c r="Q469" i="14" s="1"/>
  <c r="R469" i="14" s="1"/>
  <c r="S468" i="14"/>
  <c r="Q468" i="14"/>
  <c r="R468" i="14" s="1"/>
  <c r="S467" i="14"/>
  <c r="Q467" i="14" s="1"/>
  <c r="R467" i="14" s="1"/>
  <c r="S466" i="14"/>
  <c r="Q466" i="14" s="1"/>
  <c r="R466" i="14" s="1"/>
  <c r="S464" i="14"/>
  <c r="Q464" i="14" s="1"/>
  <c r="R464" i="14" s="1"/>
  <c r="S463" i="14"/>
  <c r="Q463" i="14" s="1"/>
  <c r="R463" i="14" s="1"/>
  <c r="S462" i="14"/>
  <c r="Q462" i="14" s="1"/>
  <c r="R462" i="14" s="1"/>
  <c r="S461" i="14"/>
  <c r="Q461" i="14" s="1"/>
  <c r="R461" i="14" s="1"/>
  <c r="S460" i="14"/>
  <c r="Q460" i="14" s="1"/>
  <c r="R460" i="14" s="1"/>
  <c r="S458" i="14"/>
  <c r="Q458" i="14" s="1"/>
  <c r="R458" i="14" s="1"/>
  <c r="S457" i="14"/>
  <c r="Q457" i="14" s="1"/>
  <c r="R457" i="14" s="1"/>
  <c r="S456" i="14"/>
  <c r="Q456" i="14" s="1"/>
  <c r="R456" i="14" s="1"/>
  <c r="S455" i="14"/>
  <c r="Q455" i="14" s="1"/>
  <c r="R455" i="14" s="1"/>
  <c r="S454" i="14"/>
  <c r="Q454" i="14" s="1"/>
  <c r="R454" i="14" s="1"/>
  <c r="S453" i="14"/>
  <c r="Q453" i="14" s="1"/>
  <c r="R453" i="14" s="1"/>
  <c r="S452" i="14"/>
  <c r="Q452" i="14" s="1"/>
  <c r="R452" i="14" s="1"/>
  <c r="S451" i="14"/>
  <c r="Q451" i="14" s="1"/>
  <c r="R451" i="14" s="1"/>
  <c r="S450" i="14"/>
  <c r="Q450" i="14" s="1"/>
  <c r="R450" i="14" s="1"/>
  <c r="S449" i="14"/>
  <c r="Q449" i="14" s="1"/>
  <c r="R449" i="14" s="1"/>
  <c r="S448" i="14"/>
  <c r="Q448" i="14" s="1"/>
  <c r="R448" i="14" s="1"/>
  <c r="S447" i="14"/>
  <c r="Q447" i="14" s="1"/>
  <c r="R447" i="14" s="1"/>
  <c r="S446" i="14"/>
  <c r="Q446" i="14" s="1"/>
  <c r="R446" i="14" s="1"/>
  <c r="S445" i="14"/>
  <c r="Q445" i="14" s="1"/>
  <c r="R445" i="14" s="1"/>
  <c r="S444" i="14"/>
  <c r="Q444" i="14" s="1"/>
  <c r="R444" i="14" s="1"/>
  <c r="S443" i="14"/>
  <c r="Q443" i="14" s="1"/>
  <c r="R443" i="14" s="1"/>
  <c r="S442" i="14"/>
  <c r="Q442" i="14" s="1"/>
  <c r="R442" i="14" s="1"/>
  <c r="S441" i="14"/>
  <c r="Q441" i="14" s="1"/>
  <c r="R441" i="14" s="1"/>
  <c r="S440" i="14"/>
  <c r="Q440" i="14" s="1"/>
  <c r="R440" i="14" s="1"/>
  <c r="S439" i="14"/>
  <c r="Q439" i="14" s="1"/>
  <c r="R439" i="14" s="1"/>
  <c r="S438" i="14"/>
  <c r="Q438" i="14" s="1"/>
  <c r="R438" i="14" s="1"/>
  <c r="S437" i="14"/>
  <c r="Q437" i="14" s="1"/>
  <c r="R437" i="14" s="1"/>
  <c r="S436" i="14"/>
  <c r="Q436" i="14" s="1"/>
  <c r="R436" i="14" s="1"/>
  <c r="S435" i="14"/>
  <c r="Q435" i="14" s="1"/>
  <c r="R435" i="14" s="1"/>
  <c r="S434" i="14"/>
  <c r="Q434" i="14" s="1"/>
  <c r="R434" i="14" s="1"/>
  <c r="S433" i="14"/>
  <c r="Q433" i="14" s="1"/>
  <c r="R433" i="14" s="1"/>
  <c r="S432" i="14"/>
  <c r="Q432" i="14" s="1"/>
  <c r="R432" i="14" s="1"/>
  <c r="S431" i="14"/>
  <c r="Q431" i="14" s="1"/>
  <c r="R431" i="14" s="1"/>
  <c r="S430" i="14"/>
  <c r="Q430" i="14" s="1"/>
  <c r="R430" i="14" s="1"/>
  <c r="S429" i="14"/>
  <c r="Q429" i="14" s="1"/>
  <c r="R429" i="14" s="1"/>
  <c r="S428" i="14"/>
  <c r="Q428" i="14" s="1"/>
  <c r="R428" i="14" s="1"/>
  <c r="S427" i="14"/>
  <c r="Q427" i="14" s="1"/>
  <c r="R427" i="14" s="1"/>
  <c r="S425" i="14"/>
  <c r="Q425" i="14" s="1"/>
  <c r="R425" i="14" s="1"/>
  <c r="S424" i="14"/>
  <c r="Q424" i="14" s="1"/>
  <c r="R424" i="14" s="1"/>
  <c r="S423" i="14"/>
  <c r="Q423" i="14" s="1"/>
  <c r="R423" i="14" s="1"/>
  <c r="S422" i="14"/>
  <c r="Q422" i="14" s="1"/>
  <c r="R422" i="14" s="1"/>
  <c r="S421" i="14"/>
  <c r="Q421" i="14" s="1"/>
  <c r="R421" i="14" s="1"/>
  <c r="S420" i="14"/>
  <c r="Q420" i="14" s="1"/>
  <c r="R420" i="14" s="1"/>
  <c r="S419" i="14"/>
  <c r="Q419" i="14" s="1"/>
  <c r="R419" i="14" s="1"/>
  <c r="S418" i="14"/>
  <c r="Q418" i="14" s="1"/>
  <c r="R418" i="14" s="1"/>
  <c r="S417" i="14"/>
  <c r="Q417" i="14"/>
  <c r="R417" i="14" s="1"/>
  <c r="S416" i="14"/>
  <c r="Q416" i="14" s="1"/>
  <c r="R416" i="14" s="1"/>
  <c r="S415" i="14"/>
  <c r="Q415" i="14" s="1"/>
  <c r="R415" i="14" s="1"/>
  <c r="S414" i="14"/>
  <c r="Q414" i="14" s="1"/>
  <c r="R414" i="14" s="1"/>
  <c r="S411" i="14"/>
  <c r="Q411" i="14" s="1"/>
  <c r="R411" i="14" s="1"/>
  <c r="S410" i="14"/>
  <c r="Q410" i="14" s="1"/>
  <c r="R410" i="14" s="1"/>
  <c r="S409" i="14"/>
  <c r="Q409" i="14" s="1"/>
  <c r="R409" i="14" s="1"/>
  <c r="S408" i="14"/>
  <c r="Q408" i="14" s="1"/>
  <c r="R408" i="14" s="1"/>
  <c r="S407" i="14"/>
  <c r="Q407" i="14" s="1"/>
  <c r="R407" i="14" s="1"/>
  <c r="S406" i="14"/>
  <c r="Q406" i="14" s="1"/>
  <c r="R406" i="14" s="1"/>
  <c r="S405" i="14"/>
  <c r="Q405" i="14" s="1"/>
  <c r="R405" i="14" s="1"/>
  <c r="S403" i="14"/>
  <c r="Q403" i="14" s="1"/>
  <c r="R403" i="14" s="1"/>
  <c r="S402" i="14"/>
  <c r="Q402" i="14" s="1"/>
  <c r="R402" i="14" s="1"/>
  <c r="S400" i="14"/>
  <c r="Q400" i="14" s="1"/>
  <c r="R400" i="14" s="1"/>
  <c r="S399" i="14"/>
  <c r="Q399" i="14" s="1"/>
  <c r="R399" i="14" s="1"/>
  <c r="S398" i="14"/>
  <c r="Q398" i="14" s="1"/>
  <c r="R398" i="14" s="1"/>
  <c r="S397" i="14"/>
  <c r="Q397" i="14" s="1"/>
  <c r="R397" i="14" s="1"/>
  <c r="S396" i="14"/>
  <c r="Q396" i="14" s="1"/>
  <c r="R396" i="14" s="1"/>
  <c r="S395" i="14"/>
  <c r="Q395" i="14" s="1"/>
  <c r="R395" i="14" s="1"/>
  <c r="S394" i="14"/>
  <c r="Q394" i="14" s="1"/>
  <c r="R394" i="14" s="1"/>
  <c r="S393" i="14"/>
  <c r="Q393" i="14" s="1"/>
  <c r="R393" i="14" s="1"/>
  <c r="S392" i="14"/>
  <c r="Q392" i="14" s="1"/>
  <c r="R392" i="14" s="1"/>
  <c r="S391" i="14"/>
  <c r="Q391" i="14" s="1"/>
  <c r="R391" i="14" s="1"/>
  <c r="S390" i="14"/>
  <c r="Q390" i="14" s="1"/>
  <c r="R390" i="14" s="1"/>
  <c r="S389" i="14"/>
  <c r="Q389" i="14" s="1"/>
  <c r="R389" i="14" s="1"/>
  <c r="S388" i="14"/>
  <c r="Q388" i="14" s="1"/>
  <c r="R388" i="14" s="1"/>
  <c r="S387" i="14"/>
  <c r="Q387" i="14" s="1"/>
  <c r="R387" i="14" s="1"/>
  <c r="S386" i="14"/>
  <c r="Q386" i="14" s="1"/>
  <c r="R386" i="14" s="1"/>
  <c r="S385" i="14"/>
  <c r="Q385" i="14" s="1"/>
  <c r="R385" i="14" s="1"/>
  <c r="S384" i="14"/>
  <c r="Q384" i="14" s="1"/>
  <c r="R384" i="14" s="1"/>
  <c r="S383" i="14"/>
  <c r="Q383" i="14" s="1"/>
  <c r="R383" i="14" s="1"/>
  <c r="S382" i="14"/>
  <c r="Q382" i="14" s="1"/>
  <c r="R382" i="14" s="1"/>
  <c r="S381" i="14"/>
  <c r="Q381" i="14" s="1"/>
  <c r="R381" i="14" s="1"/>
  <c r="S380" i="14"/>
  <c r="Q380" i="14" s="1"/>
  <c r="R380" i="14" s="1"/>
  <c r="S379" i="14"/>
  <c r="Q379" i="14" s="1"/>
  <c r="R379" i="14" s="1"/>
  <c r="S378" i="14"/>
  <c r="Q378" i="14" s="1"/>
  <c r="R378" i="14" s="1"/>
  <c r="S377" i="14"/>
  <c r="Q377" i="14" s="1"/>
  <c r="R377" i="14" s="1"/>
  <c r="S376" i="14"/>
  <c r="Q376" i="14" s="1"/>
  <c r="R376" i="14" s="1"/>
  <c r="S375" i="14"/>
  <c r="Q375" i="14" s="1"/>
  <c r="R375" i="14" s="1"/>
  <c r="S374" i="14"/>
  <c r="Q374" i="14" s="1"/>
  <c r="R374" i="14" s="1"/>
  <c r="S373" i="14"/>
  <c r="Q373" i="14" s="1"/>
  <c r="R373" i="14" s="1"/>
  <c r="S372" i="14"/>
  <c r="Q372" i="14" s="1"/>
  <c r="R372" i="14" s="1"/>
  <c r="S371" i="14"/>
  <c r="Q371" i="14" s="1"/>
  <c r="R371" i="14" s="1"/>
  <c r="S370" i="14"/>
  <c r="Q370" i="14" s="1"/>
  <c r="R370" i="14" s="1"/>
  <c r="S369" i="14"/>
  <c r="Q369" i="14" s="1"/>
  <c r="R369" i="14" s="1"/>
  <c r="S368" i="14"/>
  <c r="Q368" i="14" s="1"/>
  <c r="R368" i="14" s="1"/>
  <c r="S367" i="14"/>
  <c r="Q367" i="14" s="1"/>
  <c r="R367" i="14" s="1"/>
  <c r="S366" i="14"/>
  <c r="Q366" i="14" s="1"/>
  <c r="R366" i="14" s="1"/>
  <c r="S365" i="14"/>
  <c r="Q365" i="14" s="1"/>
  <c r="R365" i="14" s="1"/>
  <c r="S364" i="14"/>
  <c r="Q364" i="14" s="1"/>
  <c r="R364" i="14" s="1"/>
  <c r="S363" i="14"/>
  <c r="Q363" i="14" s="1"/>
  <c r="R363" i="14" s="1"/>
  <c r="S362" i="14"/>
  <c r="Q362" i="14" s="1"/>
  <c r="R362" i="14" s="1"/>
  <c r="S361" i="14"/>
  <c r="Q361" i="14" s="1"/>
  <c r="R361" i="14" s="1"/>
  <c r="S360" i="14"/>
  <c r="Q360" i="14" s="1"/>
  <c r="R360" i="14" s="1"/>
  <c r="S359" i="14"/>
  <c r="Q359" i="14" s="1"/>
  <c r="R359" i="14" s="1"/>
  <c r="S358" i="14"/>
  <c r="Q358" i="14" s="1"/>
  <c r="R358" i="14" s="1"/>
  <c r="S357" i="14"/>
  <c r="Q357" i="14" s="1"/>
  <c r="R357" i="14" s="1"/>
  <c r="S356" i="14"/>
  <c r="Q356" i="14" s="1"/>
  <c r="R356" i="14" s="1"/>
  <c r="S355" i="14"/>
  <c r="Q355" i="14" s="1"/>
  <c r="R355" i="14" s="1"/>
  <c r="S354" i="14"/>
  <c r="Q354" i="14" s="1"/>
  <c r="R354" i="14" s="1"/>
  <c r="S353" i="14"/>
  <c r="Q353" i="14" s="1"/>
  <c r="R353" i="14" s="1"/>
  <c r="S352" i="14"/>
  <c r="Q352" i="14" s="1"/>
  <c r="R352" i="14" s="1"/>
  <c r="S351" i="14"/>
  <c r="Q351" i="14" s="1"/>
  <c r="R351" i="14" s="1"/>
  <c r="S350" i="14"/>
  <c r="Q350" i="14" s="1"/>
  <c r="R350" i="14" s="1"/>
  <c r="S348" i="14"/>
  <c r="Q348" i="14" s="1"/>
  <c r="R348" i="14" s="1"/>
  <c r="S347" i="14"/>
  <c r="Q347" i="14" s="1"/>
  <c r="R347" i="14" s="1"/>
  <c r="S346" i="14"/>
  <c r="Q346" i="14" s="1"/>
  <c r="R346" i="14" s="1"/>
  <c r="S345" i="14"/>
  <c r="Q345" i="14" s="1"/>
  <c r="R345" i="14" s="1"/>
  <c r="S344" i="14"/>
  <c r="Q344" i="14" s="1"/>
  <c r="R344" i="14" s="1"/>
  <c r="S343" i="14"/>
  <c r="Q343" i="14" s="1"/>
  <c r="R343" i="14" s="1"/>
  <c r="S342" i="14"/>
  <c r="Q342" i="14" s="1"/>
  <c r="R342" i="14" s="1"/>
  <c r="S341" i="14"/>
  <c r="Q341" i="14" s="1"/>
  <c r="R341" i="14" s="1"/>
  <c r="S340" i="14"/>
  <c r="Q340" i="14" s="1"/>
  <c r="R340" i="14" s="1"/>
  <c r="S339" i="14"/>
  <c r="Q339" i="14" s="1"/>
  <c r="R339" i="14" s="1"/>
  <c r="S338" i="14"/>
  <c r="Q338" i="14" s="1"/>
  <c r="R338" i="14" s="1"/>
  <c r="S337" i="14"/>
  <c r="Q337" i="14" s="1"/>
  <c r="R337" i="14" s="1"/>
  <c r="S336" i="14"/>
  <c r="Q336" i="14" s="1"/>
  <c r="R336" i="14" s="1"/>
  <c r="S335" i="14"/>
  <c r="Q335" i="14" s="1"/>
  <c r="R335" i="14" s="1"/>
  <c r="S334" i="14"/>
  <c r="Q334" i="14" s="1"/>
  <c r="R334" i="14" s="1"/>
  <c r="S333" i="14"/>
  <c r="Q333" i="14" s="1"/>
  <c r="R333" i="14" s="1"/>
  <c r="S332" i="14"/>
  <c r="Q332" i="14" s="1"/>
  <c r="R332" i="14" s="1"/>
  <c r="S331" i="14"/>
  <c r="Q331" i="14" s="1"/>
  <c r="R331" i="14" s="1"/>
  <c r="S330" i="14"/>
  <c r="Q330" i="14" s="1"/>
  <c r="R330" i="14" s="1"/>
  <c r="S329" i="14"/>
  <c r="Q329" i="14" s="1"/>
  <c r="R329" i="14" s="1"/>
  <c r="S328" i="14"/>
  <c r="Q328" i="14" s="1"/>
  <c r="R328" i="14" s="1"/>
  <c r="S327" i="14"/>
  <c r="Q327" i="14" s="1"/>
  <c r="R327" i="14" s="1"/>
  <c r="S326" i="14"/>
  <c r="Q326" i="14" s="1"/>
  <c r="R326" i="14" s="1"/>
  <c r="S325" i="14"/>
  <c r="Q325" i="14" s="1"/>
  <c r="R325" i="14" s="1"/>
  <c r="S324" i="14"/>
  <c r="Q324" i="14" s="1"/>
  <c r="R324" i="14" s="1"/>
  <c r="S323" i="14"/>
  <c r="Q323" i="14" s="1"/>
  <c r="R323" i="14" s="1"/>
  <c r="S322" i="14"/>
  <c r="Q322" i="14" s="1"/>
  <c r="R322" i="14" s="1"/>
  <c r="S321" i="14"/>
  <c r="Q321" i="14" s="1"/>
  <c r="R321" i="14" s="1"/>
  <c r="S320" i="14"/>
  <c r="Q320" i="14" s="1"/>
  <c r="R320" i="14" s="1"/>
  <c r="S319" i="14"/>
  <c r="Q319" i="14" s="1"/>
  <c r="R319" i="14" s="1"/>
  <c r="S318" i="14"/>
  <c r="Q318" i="14" s="1"/>
  <c r="R318" i="14" s="1"/>
  <c r="S317" i="14"/>
  <c r="Q317" i="14" s="1"/>
  <c r="R317" i="14" s="1"/>
  <c r="S316" i="14"/>
  <c r="Q316" i="14" s="1"/>
  <c r="R316" i="14" s="1"/>
  <c r="S315" i="14"/>
  <c r="Q315" i="14" s="1"/>
  <c r="R315" i="14" s="1"/>
  <c r="S314" i="14"/>
  <c r="Q314" i="14" s="1"/>
  <c r="R314" i="14" s="1"/>
  <c r="S313" i="14"/>
  <c r="Q313" i="14" s="1"/>
  <c r="R313" i="14" s="1"/>
  <c r="S312" i="14"/>
  <c r="Q312" i="14" s="1"/>
  <c r="R312" i="14" s="1"/>
  <c r="S311" i="14"/>
  <c r="Q311" i="14" s="1"/>
  <c r="R311" i="14" s="1"/>
  <c r="S310" i="14"/>
  <c r="Q310" i="14" s="1"/>
  <c r="R310" i="14" s="1"/>
  <c r="S309" i="14"/>
  <c r="Q309" i="14" s="1"/>
  <c r="R309" i="14" s="1"/>
  <c r="S308" i="14"/>
  <c r="Q308" i="14" s="1"/>
  <c r="R308" i="14" s="1"/>
  <c r="S307" i="14"/>
  <c r="Q307" i="14" s="1"/>
  <c r="R307" i="14" s="1"/>
  <c r="Q306" i="14"/>
  <c r="R306" i="14" s="1"/>
  <c r="S305" i="14"/>
  <c r="Q305" i="14" s="1"/>
  <c r="R305" i="14" s="1"/>
  <c r="S304" i="14"/>
  <c r="Q304" i="14" s="1"/>
  <c r="R304" i="14" s="1"/>
  <c r="S303" i="14"/>
  <c r="Q303" i="14" s="1"/>
  <c r="R303" i="14" s="1"/>
  <c r="S302" i="14"/>
  <c r="Q302" i="14" s="1"/>
  <c r="R302" i="14" s="1"/>
  <c r="S301" i="14"/>
  <c r="Q301" i="14" s="1"/>
  <c r="R301" i="14" s="1"/>
  <c r="S300" i="14"/>
  <c r="Q300" i="14" s="1"/>
  <c r="R300" i="14" s="1"/>
  <c r="S299" i="14"/>
  <c r="Q299" i="14" s="1"/>
  <c r="R299" i="14" s="1"/>
  <c r="S298" i="14"/>
  <c r="Q298" i="14" s="1"/>
  <c r="R298" i="14" s="1"/>
  <c r="S297" i="14"/>
  <c r="Q297" i="14" s="1"/>
  <c r="R297" i="14" s="1"/>
  <c r="S296" i="14"/>
  <c r="Q296" i="14" s="1"/>
  <c r="R296" i="14" s="1"/>
  <c r="S295" i="14"/>
  <c r="Q295" i="14" s="1"/>
  <c r="R295" i="14" s="1"/>
  <c r="S294" i="14"/>
  <c r="Q294" i="14" s="1"/>
  <c r="R294" i="14" s="1"/>
  <c r="S293" i="14"/>
  <c r="Q293" i="14" s="1"/>
  <c r="R293" i="14" s="1"/>
  <c r="S292" i="14"/>
  <c r="M290" i="14"/>
  <c r="D290" i="14"/>
  <c r="S289" i="14"/>
  <c r="Q289" i="14" s="1"/>
  <c r="R289" i="14" s="1"/>
  <c r="S288" i="14"/>
  <c r="Q288" i="14" s="1"/>
  <c r="R288" i="14" s="1"/>
  <c r="S287" i="14"/>
  <c r="Q287" i="14" s="1"/>
  <c r="R287" i="14" s="1"/>
  <c r="S286" i="14"/>
  <c r="Q286" i="14" s="1"/>
  <c r="R286" i="14" s="1"/>
  <c r="S285" i="14"/>
  <c r="Q285" i="14" s="1"/>
  <c r="R285" i="14" s="1"/>
  <c r="S284" i="14"/>
  <c r="Q284" i="14" s="1"/>
  <c r="R284" i="14" s="1"/>
  <c r="S283" i="14"/>
  <c r="Q283" i="14" s="1"/>
  <c r="R283" i="14" s="1"/>
  <c r="S282" i="14"/>
  <c r="Q282" i="14" s="1"/>
  <c r="R282" i="14" s="1"/>
  <c r="S281" i="14"/>
  <c r="Q281" i="14" s="1"/>
  <c r="R281" i="14" s="1"/>
  <c r="S280" i="14"/>
  <c r="Q280" i="14" s="1"/>
  <c r="R280" i="14" s="1"/>
  <c r="S279" i="14"/>
  <c r="Q279" i="14" s="1"/>
  <c r="R279" i="14" s="1"/>
  <c r="S278" i="14"/>
  <c r="Q278" i="14" s="1"/>
  <c r="R278" i="14" s="1"/>
  <c r="S277" i="14"/>
  <c r="Q277" i="14" s="1"/>
  <c r="R277" i="14" s="1"/>
  <c r="S276" i="14"/>
  <c r="Q276" i="14" s="1"/>
  <c r="R276" i="14" s="1"/>
  <c r="S275" i="14"/>
  <c r="Q275" i="14" s="1"/>
  <c r="R275" i="14" s="1"/>
  <c r="S274" i="14"/>
  <c r="Q274" i="14" s="1"/>
  <c r="R274" i="14" s="1"/>
  <c r="S273" i="14"/>
  <c r="Q273" i="14" s="1"/>
  <c r="R273" i="14" s="1"/>
  <c r="S272" i="14"/>
  <c r="Q272" i="14" s="1"/>
  <c r="R272" i="14" s="1"/>
  <c r="S271" i="14"/>
  <c r="Q271" i="14" s="1"/>
  <c r="R271" i="14" s="1"/>
  <c r="S270" i="14"/>
  <c r="Q270" i="14" s="1"/>
  <c r="R270" i="14" s="1"/>
  <c r="S269" i="14"/>
  <c r="Q269" i="14" s="1"/>
  <c r="R269" i="14" s="1"/>
  <c r="S268" i="14"/>
  <c r="Q268" i="14" s="1"/>
  <c r="R268" i="14" s="1"/>
  <c r="S267" i="14"/>
  <c r="Q267" i="14" s="1"/>
  <c r="R267" i="14" s="1"/>
  <c r="S266" i="14"/>
  <c r="Q266" i="14" s="1"/>
  <c r="R266" i="14" s="1"/>
  <c r="S265" i="14"/>
  <c r="Q265" i="14" s="1"/>
  <c r="R265" i="14" s="1"/>
  <c r="S264" i="14"/>
  <c r="Q264" i="14" s="1"/>
  <c r="R264" i="14" s="1"/>
  <c r="S263" i="14"/>
  <c r="Q263" i="14" s="1"/>
  <c r="R263" i="14" s="1"/>
  <c r="S262" i="14"/>
  <c r="Q262" i="14" s="1"/>
  <c r="R262" i="14" s="1"/>
  <c r="S261" i="14"/>
  <c r="Q261" i="14" s="1"/>
  <c r="R261" i="14" s="1"/>
  <c r="S260" i="14"/>
  <c r="Q260" i="14" s="1"/>
  <c r="R260" i="14" s="1"/>
  <c r="S259" i="14"/>
  <c r="Q259" i="14" s="1"/>
  <c r="R259" i="14" s="1"/>
  <c r="S258" i="14"/>
  <c r="Q258" i="14" s="1"/>
  <c r="R258" i="14" s="1"/>
  <c r="S257" i="14"/>
  <c r="Q257" i="14" s="1"/>
  <c r="R257" i="14" s="1"/>
  <c r="S254" i="14"/>
  <c r="Q254" i="14" s="1"/>
  <c r="R254" i="14" s="1"/>
  <c r="S253" i="14"/>
  <c r="Q253" i="14" s="1"/>
  <c r="R253" i="14" s="1"/>
  <c r="S252" i="14"/>
  <c r="Q252" i="14" s="1"/>
  <c r="R252" i="14" s="1"/>
  <c r="S251" i="14"/>
  <c r="Q251" i="14" s="1"/>
  <c r="R251" i="14" s="1"/>
  <c r="S250" i="14"/>
  <c r="Q250" i="14" s="1"/>
  <c r="R250" i="14" s="1"/>
  <c r="S249" i="14"/>
  <c r="Q249" i="14" s="1"/>
  <c r="R249" i="14" s="1"/>
  <c r="Q248" i="14"/>
  <c r="R248" i="14" s="1"/>
  <c r="S247" i="14"/>
  <c r="Q247" i="14" s="1"/>
  <c r="R247" i="14" s="1"/>
  <c r="S246" i="14"/>
  <c r="Q246" i="14" s="1"/>
  <c r="R246" i="14" s="1"/>
  <c r="S245" i="14"/>
  <c r="Q245" i="14" s="1"/>
  <c r="R245" i="14" s="1"/>
  <c r="S244" i="14"/>
  <c r="Q244" i="14" s="1"/>
  <c r="R244" i="14" s="1"/>
  <c r="S243" i="14"/>
  <c r="Q243" i="14" s="1"/>
  <c r="R243" i="14" s="1"/>
  <c r="S242" i="14"/>
  <c r="Q242" i="14" s="1"/>
  <c r="R242" i="14" s="1"/>
  <c r="S240" i="14"/>
  <c r="Q240" i="14" s="1"/>
  <c r="R240" i="14" s="1"/>
  <c r="S239" i="14"/>
  <c r="Q239" i="14" s="1"/>
  <c r="R239" i="14" s="1"/>
  <c r="S238" i="14"/>
  <c r="Q238" i="14" s="1"/>
  <c r="R238" i="14" s="1"/>
  <c r="S237" i="14"/>
  <c r="Q237" i="14" s="1"/>
  <c r="R237" i="14" s="1"/>
  <c r="S236" i="14"/>
  <c r="Q236" i="14" s="1"/>
  <c r="R236" i="14" s="1"/>
  <c r="S235" i="14"/>
  <c r="Q235" i="14" s="1"/>
  <c r="R235" i="14" s="1"/>
  <c r="S234" i="14"/>
  <c r="Q234" i="14" s="1"/>
  <c r="R234" i="14" s="1"/>
  <c r="S233" i="14"/>
  <c r="Q233" i="14" s="1"/>
  <c r="R233" i="14" s="1"/>
  <c r="S232" i="14"/>
  <c r="Q232" i="14" s="1"/>
  <c r="R232" i="14" s="1"/>
  <c r="S231" i="14"/>
  <c r="Q231" i="14" s="1"/>
  <c r="R231" i="14" s="1"/>
  <c r="S230" i="14"/>
  <c r="Q230" i="14" s="1"/>
  <c r="R230" i="14" s="1"/>
  <c r="S229" i="14"/>
  <c r="Q229" i="14" s="1"/>
  <c r="R229" i="14" s="1"/>
  <c r="S228" i="14"/>
  <c r="Q228" i="14" s="1"/>
  <c r="R228" i="14" s="1"/>
  <c r="S227" i="14"/>
  <c r="Q227" i="14" s="1"/>
  <c r="R227" i="14" s="1"/>
  <c r="S225" i="14"/>
  <c r="Q225" i="14" s="1"/>
  <c r="R225" i="14" s="1"/>
  <c r="S224" i="14"/>
  <c r="Q224" i="14" s="1"/>
  <c r="R224" i="14" s="1"/>
  <c r="S223" i="14"/>
  <c r="Q223" i="14" s="1"/>
  <c r="R223" i="14" s="1"/>
  <c r="S222" i="14"/>
  <c r="Q222" i="14" s="1"/>
  <c r="R222" i="14" s="1"/>
  <c r="S221" i="14"/>
  <c r="Q221" i="14" s="1"/>
  <c r="R221" i="14" s="1"/>
  <c r="S220" i="14"/>
  <c r="Q220" i="14" s="1"/>
  <c r="R220" i="14" s="1"/>
  <c r="S219" i="14"/>
  <c r="Q219" i="14" s="1"/>
  <c r="R219" i="14" s="1"/>
  <c r="S218" i="14"/>
  <c r="Q218" i="14" s="1"/>
  <c r="R218" i="14" s="1"/>
  <c r="S217" i="14"/>
  <c r="Q217" i="14" s="1"/>
  <c r="R217" i="14" s="1"/>
  <c r="S216" i="14"/>
  <c r="Q216" i="14" s="1"/>
  <c r="R216" i="14" s="1"/>
  <c r="S215" i="14"/>
  <c r="Q215" i="14" s="1"/>
  <c r="R215" i="14" s="1"/>
  <c r="S214" i="14"/>
  <c r="Q214" i="14" s="1"/>
  <c r="R214" i="14" s="1"/>
  <c r="S213" i="14"/>
  <c r="Q213" i="14" s="1"/>
  <c r="R213" i="14" s="1"/>
  <c r="S212" i="14"/>
  <c r="Q212" i="14" s="1"/>
  <c r="R212" i="14" s="1"/>
  <c r="S211" i="14"/>
  <c r="Q211" i="14" s="1"/>
  <c r="R211" i="14" s="1"/>
  <c r="S210" i="14"/>
  <c r="Q210" i="14" s="1"/>
  <c r="R210" i="14" s="1"/>
  <c r="S209" i="14"/>
  <c r="Q209" i="14" s="1"/>
  <c r="R209" i="14" s="1"/>
  <c r="S208" i="14"/>
  <c r="Q208" i="14" s="1"/>
  <c r="R208" i="14" s="1"/>
  <c r="S207" i="14"/>
  <c r="Q207" i="14" s="1"/>
  <c r="R207" i="14" s="1"/>
  <c r="S206" i="14"/>
  <c r="Q206" i="14" s="1"/>
  <c r="R206" i="14" s="1"/>
  <c r="S205" i="14"/>
  <c r="Q205" i="14" s="1"/>
  <c r="R205" i="14" s="1"/>
  <c r="S204" i="14"/>
  <c r="Q204" i="14" s="1"/>
  <c r="R204" i="14" s="1"/>
  <c r="S203" i="14"/>
  <c r="Q203" i="14" s="1"/>
  <c r="R203" i="14" s="1"/>
  <c r="S202" i="14"/>
  <c r="Q202" i="14" s="1"/>
  <c r="R202" i="14" s="1"/>
  <c r="S201" i="14"/>
  <c r="Q201" i="14" s="1"/>
  <c r="R201" i="14" s="1"/>
  <c r="S200" i="14"/>
  <c r="Q200" i="14" s="1"/>
  <c r="R200" i="14" s="1"/>
  <c r="S199" i="14"/>
  <c r="Q199" i="14" s="1"/>
  <c r="R199" i="14" s="1"/>
  <c r="S198" i="14"/>
  <c r="Q198" i="14" s="1"/>
  <c r="R198" i="14" s="1"/>
  <c r="S197" i="14"/>
  <c r="Q197" i="14" s="1"/>
  <c r="R197" i="14" s="1"/>
  <c r="S196" i="14"/>
  <c r="Q196" i="14" s="1"/>
  <c r="R196" i="14" s="1"/>
  <c r="S195" i="14"/>
  <c r="Q195" i="14" s="1"/>
  <c r="R195" i="14" s="1"/>
  <c r="S194" i="14"/>
  <c r="Q194" i="14" s="1"/>
  <c r="R194" i="14" s="1"/>
  <c r="S193" i="14"/>
  <c r="Q193" i="14" s="1"/>
  <c r="R193" i="14" s="1"/>
  <c r="S192" i="14"/>
  <c r="Q192" i="14" s="1"/>
  <c r="R192" i="14" s="1"/>
  <c r="S191" i="14"/>
  <c r="Q191" i="14" s="1"/>
  <c r="R191" i="14" s="1"/>
  <c r="S190" i="14"/>
  <c r="Q190" i="14" s="1"/>
  <c r="R190" i="14" s="1"/>
  <c r="S189" i="14"/>
  <c r="Q189" i="14" s="1"/>
  <c r="R189" i="14" s="1"/>
  <c r="S188" i="14"/>
  <c r="Q188" i="14" s="1"/>
  <c r="R188" i="14" s="1"/>
  <c r="S187" i="14"/>
  <c r="Q187" i="14" s="1"/>
  <c r="R187" i="14" s="1"/>
  <c r="S186" i="14"/>
  <c r="Q186" i="14" s="1"/>
  <c r="R186" i="14" s="1"/>
  <c r="S185" i="14"/>
  <c r="Q185" i="14" s="1"/>
  <c r="R185" i="14" s="1"/>
  <c r="S184" i="14"/>
  <c r="Q184" i="14" s="1"/>
  <c r="R184" i="14" s="1"/>
  <c r="S183" i="14"/>
  <c r="Q183" i="14" s="1"/>
  <c r="R183" i="14" s="1"/>
  <c r="S182" i="14"/>
  <c r="Q182" i="14" s="1"/>
  <c r="R182" i="14" s="1"/>
  <c r="S181" i="14"/>
  <c r="Q181" i="14" s="1"/>
  <c r="R181" i="14" s="1"/>
  <c r="S180" i="14"/>
  <c r="Q180" i="14" s="1"/>
  <c r="R180" i="14" s="1"/>
  <c r="S179" i="14"/>
  <c r="Q179" i="14" s="1"/>
  <c r="R179" i="14" s="1"/>
  <c r="S178" i="14"/>
  <c r="Q178" i="14" s="1"/>
  <c r="R178" i="14" s="1"/>
  <c r="S177" i="14"/>
  <c r="Q177" i="14" s="1"/>
  <c r="R177" i="14" s="1"/>
  <c r="S176" i="14"/>
  <c r="Q176" i="14" s="1"/>
  <c r="R176" i="14" s="1"/>
  <c r="S175" i="14"/>
  <c r="Q175" i="14" s="1"/>
  <c r="R175" i="14" s="1"/>
  <c r="S174" i="14"/>
  <c r="Q174" i="14" s="1"/>
  <c r="R174" i="14" s="1"/>
  <c r="S173" i="14"/>
  <c r="Q173" i="14" s="1"/>
  <c r="R173" i="14" s="1"/>
  <c r="S172" i="14"/>
  <c r="Q172" i="14" s="1"/>
  <c r="R172" i="14" s="1"/>
  <c r="S171" i="14"/>
  <c r="Q171" i="14" s="1"/>
  <c r="R171" i="14" s="1"/>
  <c r="S170" i="14"/>
  <c r="Q170" i="14" s="1"/>
  <c r="R170" i="14" s="1"/>
  <c r="S169" i="14"/>
  <c r="Q169" i="14" s="1"/>
  <c r="R169" i="14" s="1"/>
  <c r="S168" i="14"/>
  <c r="Q168" i="14" s="1"/>
  <c r="R168" i="14" s="1"/>
  <c r="S167" i="14"/>
  <c r="Q167" i="14" s="1"/>
  <c r="R167" i="14" s="1"/>
  <c r="S166" i="14"/>
  <c r="Q166" i="14" s="1"/>
  <c r="R166" i="14" s="1"/>
  <c r="S165" i="14"/>
  <c r="Q165" i="14" s="1"/>
  <c r="R165" i="14" s="1"/>
  <c r="S164" i="14"/>
  <c r="Q164" i="14" s="1"/>
  <c r="R164" i="14" s="1"/>
  <c r="S163" i="14"/>
  <c r="Q163" i="14" s="1"/>
  <c r="R163" i="14" s="1"/>
  <c r="S162" i="14"/>
  <c r="Q162" i="14" s="1"/>
  <c r="R162" i="14" s="1"/>
  <c r="S161" i="14"/>
  <c r="Q161" i="14" s="1"/>
  <c r="R161" i="14" s="1"/>
  <c r="S160" i="14"/>
  <c r="Q160" i="14" s="1"/>
  <c r="R160" i="14" s="1"/>
  <c r="S159" i="14"/>
  <c r="Q159" i="14" s="1"/>
  <c r="R159" i="14" s="1"/>
  <c r="S158" i="14"/>
  <c r="Q158" i="14" s="1"/>
  <c r="R158" i="14" s="1"/>
  <c r="S157" i="14"/>
  <c r="Q157" i="14" s="1"/>
  <c r="R157" i="14" s="1"/>
  <c r="S156" i="14"/>
  <c r="Q156" i="14" s="1"/>
  <c r="R156" i="14" s="1"/>
  <c r="S155" i="14"/>
  <c r="Q155" i="14" s="1"/>
  <c r="R155" i="14" s="1"/>
  <c r="S154" i="14"/>
  <c r="Q154" i="14" s="1"/>
  <c r="R154" i="14" s="1"/>
  <c r="S153" i="14"/>
  <c r="Q153" i="14" s="1"/>
  <c r="R153" i="14" s="1"/>
  <c r="S152" i="14"/>
  <c r="Q152" i="14" s="1"/>
  <c r="R152" i="14" s="1"/>
  <c r="S151" i="14"/>
  <c r="Q151" i="14" s="1"/>
  <c r="R151" i="14" s="1"/>
  <c r="S150" i="14"/>
  <c r="Q150" i="14" s="1"/>
  <c r="R150" i="14" s="1"/>
  <c r="S149" i="14"/>
  <c r="Q149" i="14" s="1"/>
  <c r="R149" i="14" s="1"/>
  <c r="S148" i="14"/>
  <c r="Q148" i="14" s="1"/>
  <c r="R148" i="14" s="1"/>
  <c r="S147" i="14"/>
  <c r="Q147" i="14" s="1"/>
  <c r="R147" i="14" s="1"/>
  <c r="S146" i="14"/>
  <c r="Q146" i="14" s="1"/>
  <c r="R146" i="14" s="1"/>
  <c r="S145" i="14"/>
  <c r="Q145" i="14" s="1"/>
  <c r="R145" i="14" s="1"/>
  <c r="S144" i="14"/>
  <c r="Q144" i="14" s="1"/>
  <c r="R144" i="14" s="1"/>
  <c r="S143" i="14"/>
  <c r="M141" i="14"/>
  <c r="J141" i="14"/>
  <c r="I141" i="14"/>
  <c r="H141" i="14"/>
  <c r="D141" i="14"/>
  <c r="S140" i="14"/>
  <c r="Q140" i="14" s="1"/>
  <c r="R140" i="14" s="1"/>
  <c r="S139" i="14"/>
  <c r="Q139" i="14" s="1"/>
  <c r="R139" i="14" s="1"/>
  <c r="S138" i="14"/>
  <c r="Q138" i="14" s="1"/>
  <c r="R138" i="14" s="1"/>
  <c r="S137" i="14"/>
  <c r="Q137" i="14" s="1"/>
  <c r="R137" i="14" s="1"/>
  <c r="S136" i="14"/>
  <c r="Q136" i="14" s="1"/>
  <c r="R136" i="14" s="1"/>
  <c r="S135" i="14"/>
  <c r="Q135" i="14" s="1"/>
  <c r="R135" i="14" s="1"/>
  <c r="S134" i="14"/>
  <c r="Q134" i="14" s="1"/>
  <c r="R134" i="14" s="1"/>
  <c r="S133" i="14"/>
  <c r="Q133" i="14" s="1"/>
  <c r="R133" i="14" s="1"/>
  <c r="S132" i="14"/>
  <c r="Q132" i="14" s="1"/>
  <c r="R132" i="14" s="1"/>
  <c r="S131" i="14"/>
  <c r="Q131" i="14" s="1"/>
  <c r="R131" i="14" s="1"/>
  <c r="S130" i="14"/>
  <c r="Q130" i="14" s="1"/>
  <c r="R130" i="14" s="1"/>
  <c r="S129" i="14"/>
  <c r="Q129" i="14" s="1"/>
  <c r="R129" i="14" s="1"/>
  <c r="S128" i="14"/>
  <c r="Q128" i="14" s="1"/>
  <c r="R128" i="14" s="1"/>
  <c r="S127" i="14"/>
  <c r="Q127" i="14" s="1"/>
  <c r="R127" i="14" s="1"/>
  <c r="S126" i="14"/>
  <c r="Q126" i="14" s="1"/>
  <c r="R126" i="14" s="1"/>
  <c r="S125" i="14"/>
  <c r="Q125" i="14" s="1"/>
  <c r="R125" i="14" s="1"/>
  <c r="S124" i="14"/>
  <c r="Q124" i="14" s="1"/>
  <c r="R124" i="14" s="1"/>
  <c r="S123" i="14"/>
  <c r="Q123" i="14" s="1"/>
  <c r="R123" i="14" s="1"/>
  <c r="S122" i="14"/>
  <c r="Q122" i="14" s="1"/>
  <c r="R122" i="14" s="1"/>
  <c r="S121" i="14"/>
  <c r="Q121" i="14" s="1"/>
  <c r="R121" i="14" s="1"/>
  <c r="S120" i="14"/>
  <c r="Q120" i="14" s="1"/>
  <c r="R120" i="14" s="1"/>
  <c r="S119" i="14"/>
  <c r="Q119" i="14" s="1"/>
  <c r="R119" i="14" s="1"/>
  <c r="S118" i="14"/>
  <c r="Q118" i="14" s="1"/>
  <c r="R118" i="14" s="1"/>
  <c r="S117" i="14"/>
  <c r="Q117" i="14" s="1"/>
  <c r="R117" i="14" s="1"/>
  <c r="S116" i="14"/>
  <c r="Q116" i="14" s="1"/>
  <c r="R116" i="14" s="1"/>
  <c r="S115" i="14"/>
  <c r="Q115" i="14" s="1"/>
  <c r="R115" i="14" s="1"/>
  <c r="S114" i="14"/>
  <c r="Q114" i="14" s="1"/>
  <c r="R114" i="14" s="1"/>
  <c r="S113" i="14"/>
  <c r="S112" i="14"/>
  <c r="Q112" i="14" s="1"/>
  <c r="R112" i="14" s="1"/>
  <c r="M110" i="14"/>
  <c r="D110" i="14"/>
  <c r="S109" i="14"/>
  <c r="Q109" i="14" s="1"/>
  <c r="S108" i="14"/>
  <c r="Q108" i="14" s="1"/>
  <c r="D106" i="14"/>
  <c r="S105" i="14"/>
  <c r="Q105" i="14" s="1"/>
  <c r="S104" i="14"/>
  <c r="Q104" i="14" s="1"/>
  <c r="S103" i="14"/>
  <c r="Q103" i="14" s="1"/>
  <c r="S102" i="14"/>
  <c r="Q102" i="14" s="1"/>
  <c r="S101" i="14"/>
  <c r="Q101" i="14" s="1"/>
  <c r="S100" i="14"/>
  <c r="Q100" i="14" s="1"/>
  <c r="S97" i="14"/>
  <c r="Q97" i="14" s="1"/>
  <c r="S96" i="14"/>
  <c r="Q96" i="14" s="1"/>
  <c r="S95" i="14"/>
  <c r="Q95" i="14" s="1"/>
  <c r="S94" i="14"/>
  <c r="Q94" i="14" s="1"/>
  <c r="S93" i="14"/>
  <c r="Q93" i="14" s="1"/>
  <c r="S92" i="14"/>
  <c r="Q92" i="14" s="1"/>
  <c r="S91" i="14"/>
  <c r="Q91" i="14" s="1"/>
  <c r="S90" i="14"/>
  <c r="Q90" i="14" s="1"/>
  <c r="S89" i="14"/>
  <c r="Q89" i="14" s="1"/>
  <c r="S88" i="14"/>
  <c r="Q88" i="14" s="1"/>
  <c r="S87" i="14"/>
  <c r="Q87" i="14" s="1"/>
  <c r="S86" i="14"/>
  <c r="Q86" i="14" s="1"/>
  <c r="S85" i="14"/>
  <c r="Q85" i="14" s="1"/>
  <c r="S84" i="14"/>
  <c r="Q84" i="14" s="1"/>
  <c r="S83" i="14"/>
  <c r="Q83" i="14" s="1"/>
  <c r="S82" i="14"/>
  <c r="Q82" i="14" s="1"/>
  <c r="S81" i="14"/>
  <c r="Q81" i="14" s="1"/>
  <c r="S80" i="14"/>
  <c r="Q80" i="14" s="1"/>
  <c r="S79" i="14"/>
  <c r="Q79" i="14" s="1"/>
  <c r="S78" i="14"/>
  <c r="Q78" i="14" s="1"/>
  <c r="S77" i="14"/>
  <c r="Q77" i="14" s="1"/>
  <c r="S76" i="14"/>
  <c r="M65" i="14"/>
  <c r="J65" i="14"/>
  <c r="I65" i="14"/>
  <c r="H65" i="14"/>
  <c r="D65" i="14"/>
  <c r="S64" i="14"/>
  <c r="Q64" i="14" s="1"/>
  <c r="S63" i="14"/>
  <c r="Q63" i="14" s="1"/>
  <c r="R63" i="14" s="1"/>
  <c r="S62" i="14"/>
  <c r="Q62" i="14" s="1"/>
  <c r="R62" i="14" s="1"/>
  <c r="S61" i="14"/>
  <c r="Q61" i="14" s="1"/>
  <c r="R61" i="14" s="1"/>
  <c r="S60" i="14"/>
  <c r="Q60" i="14" s="1"/>
  <c r="R60" i="14" s="1"/>
  <c r="S59" i="14"/>
  <c r="Q59" i="14" s="1"/>
  <c r="R59" i="14" s="1"/>
  <c r="S58" i="14"/>
  <c r="Q58" i="14" s="1"/>
  <c r="R58" i="14" s="1"/>
  <c r="S57" i="14"/>
  <c r="Q57" i="14" s="1"/>
  <c r="R57" i="14" s="1"/>
  <c r="M55" i="14"/>
  <c r="J55" i="14"/>
  <c r="I55" i="14"/>
  <c r="H55" i="14"/>
  <c r="D55" i="14"/>
  <c r="S54" i="14"/>
  <c r="Q54" i="14" s="1"/>
  <c r="R54" i="14" s="1"/>
  <c r="S53" i="14"/>
  <c r="M48" i="14"/>
  <c r="D48" i="14"/>
  <c r="S47" i="14"/>
  <c r="Q47" i="14" s="1"/>
  <c r="R47" i="14" s="1"/>
  <c r="S46" i="14"/>
  <c r="Q46" i="14" s="1"/>
  <c r="R46" i="14" s="1"/>
  <c r="S45" i="14"/>
  <c r="Q45" i="14" s="1"/>
  <c r="R45" i="14" s="1"/>
  <c r="S44" i="14"/>
  <c r="Q44" i="14" s="1"/>
  <c r="R44" i="14" s="1"/>
  <c r="S43" i="14"/>
  <c r="Q43" i="14" s="1"/>
  <c r="R43" i="14" s="1"/>
  <c r="S42" i="14"/>
  <c r="Q42" i="14" s="1"/>
  <c r="R42" i="14" s="1"/>
  <c r="S41" i="14"/>
  <c r="Q41" i="14" s="1"/>
  <c r="R41" i="14" s="1"/>
  <c r="S40" i="14"/>
  <c r="Q40" i="14" s="1"/>
  <c r="R40" i="14" s="1"/>
  <c r="S39" i="14"/>
  <c r="Q39" i="14" s="1"/>
  <c r="R39" i="14" s="1"/>
  <c r="S38" i="14"/>
  <c r="Q38" i="14" s="1"/>
  <c r="R38" i="14" s="1"/>
  <c r="S37" i="14"/>
  <c r="Q37" i="14" s="1"/>
  <c r="R37" i="14" s="1"/>
  <c r="S36" i="14"/>
  <c r="Q36" i="14" s="1"/>
  <c r="R36" i="14" s="1"/>
  <c r="S35" i="14"/>
  <c r="Q35" i="14" s="1"/>
  <c r="M33" i="14"/>
  <c r="D33" i="14"/>
  <c r="S31" i="14"/>
  <c r="Q31" i="14" s="1"/>
  <c r="R31" i="14" s="1"/>
  <c r="S30" i="14"/>
  <c r="Q30" i="14" s="1"/>
  <c r="R30" i="14" s="1"/>
  <c r="S29" i="14"/>
  <c r="Q29" i="14" s="1"/>
  <c r="R29" i="14" s="1"/>
  <c r="S27" i="14"/>
  <c r="Q27" i="14" s="1"/>
  <c r="R27" i="14" s="1"/>
  <c r="S26" i="14"/>
  <c r="Q26" i="14" s="1"/>
  <c r="R26" i="14" s="1"/>
  <c r="S25" i="14"/>
  <c r="Q25" i="14" s="1"/>
  <c r="R25" i="14" s="1"/>
  <c r="S24" i="14"/>
  <c r="Q24" i="14" s="1"/>
  <c r="R24" i="14" s="1"/>
  <c r="S23" i="14"/>
  <c r="Q23" i="14" s="1"/>
  <c r="R23" i="14" s="1"/>
  <c r="S19" i="14"/>
  <c r="Q19" i="14" s="1"/>
  <c r="R19" i="14" s="1"/>
  <c r="S18" i="14"/>
  <c r="Q18" i="14" s="1"/>
  <c r="R18" i="14" s="1"/>
  <c r="S17" i="14"/>
  <c r="Q17" i="14" s="1"/>
  <c r="R17" i="14" s="1"/>
  <c r="S16" i="14"/>
  <c r="M14" i="14"/>
  <c r="J14" i="14"/>
  <c r="I14" i="14"/>
  <c r="H14" i="14"/>
  <c r="D14" i="14"/>
  <c r="S12" i="14"/>
  <c r="Q12" i="14" s="1"/>
  <c r="R12" i="14" s="1"/>
  <c r="S11" i="14"/>
  <c r="F53" i="13"/>
  <c r="J130" i="12"/>
  <c r="I130" i="12"/>
  <c r="J123" i="12"/>
  <c r="J94" i="12"/>
  <c r="I121" i="12"/>
  <c r="I108" i="12"/>
  <c r="I99" i="12"/>
  <c r="I92" i="12"/>
  <c r="I79" i="12"/>
  <c r="I68" i="12"/>
  <c r="I58" i="12"/>
  <c r="I40" i="12"/>
  <c r="I35" i="12"/>
  <c r="I32" i="12"/>
  <c r="I19" i="12"/>
  <c r="I12" i="12"/>
  <c r="H421" i="11"/>
  <c r="H418" i="11"/>
  <c r="H411" i="11"/>
  <c r="H245" i="11"/>
  <c r="H121" i="11"/>
  <c r="H90" i="11"/>
  <c r="H86" i="11"/>
  <c r="H56" i="11"/>
  <c r="H46" i="11"/>
  <c r="H42" i="11"/>
  <c r="H28" i="11"/>
  <c r="H13" i="11"/>
  <c r="R519" i="19" l="1"/>
  <c r="R554" i="19" s="1"/>
  <c r="Q519" i="19"/>
  <c r="Q554" i="19" s="1"/>
  <c r="Q76" i="14"/>
  <c r="Q106" i="14" s="1"/>
  <c r="S106" i="14"/>
  <c r="S290" i="14"/>
  <c r="S33" i="14"/>
  <c r="S498" i="14"/>
  <c r="R64" i="14"/>
  <c r="Q65" i="14"/>
  <c r="S55" i="14"/>
  <c r="S14" i="14"/>
  <c r="Q53" i="14"/>
  <c r="R53" i="14" s="1"/>
  <c r="R55" i="14" s="1"/>
  <c r="S507" i="14"/>
  <c r="S525" i="14"/>
  <c r="S534" i="14"/>
  <c r="Q531" i="14"/>
  <c r="Q534" i="14" s="1"/>
  <c r="R534" i="14"/>
  <c r="Q498" i="14"/>
  <c r="Q143" i="14"/>
  <c r="R143" i="14" s="1"/>
  <c r="R290" i="14" s="1"/>
  <c r="S141" i="14"/>
  <c r="S65" i="14"/>
  <c r="S48" i="14"/>
  <c r="Q16" i="14"/>
  <c r="R65" i="14"/>
  <c r="Q48" i="14"/>
  <c r="R21" i="14"/>
  <c r="Q113" i="14"/>
  <c r="R113" i="14" s="1"/>
  <c r="R141" i="14" s="1"/>
  <c r="S482" i="14"/>
  <c r="Q11" i="14"/>
  <c r="M493" i="14"/>
  <c r="M527" i="14" s="1"/>
  <c r="M537" i="14" s="1"/>
  <c r="J493" i="14"/>
  <c r="J527" i="14" s="1"/>
  <c r="R502" i="14"/>
  <c r="R35" i="14"/>
  <c r="R48" i="14" s="1"/>
  <c r="D493" i="14"/>
  <c r="R525" i="14"/>
  <c r="Q292" i="14"/>
  <c r="R292" i="14" s="1"/>
  <c r="R482" i="14" s="1"/>
  <c r="Q504" i="14"/>
  <c r="R504" i="14" s="1"/>
  <c r="S512" i="14"/>
  <c r="Q515" i="14"/>
  <c r="Q525" i="14" s="1"/>
  <c r="Q489" i="10"/>
  <c r="R489" i="10"/>
  <c r="I478" i="10"/>
  <c r="J478" i="10"/>
  <c r="H478" i="10"/>
  <c r="D478" i="10"/>
  <c r="M478" i="10"/>
  <c r="M481" i="10"/>
  <c r="R104" i="10"/>
  <c r="M104" i="10"/>
  <c r="I104" i="10"/>
  <c r="J104" i="10"/>
  <c r="H104" i="10"/>
  <c r="J47" i="10"/>
  <c r="H47" i="10"/>
  <c r="I47" i="10"/>
  <c r="M47" i="10"/>
  <c r="S45" i="10"/>
  <c r="Q45" i="10" s="1"/>
  <c r="R45" i="10" s="1"/>
  <c r="S46" i="10"/>
  <c r="Q46" i="10" s="1"/>
  <c r="R46" i="10" s="1"/>
  <c r="D47" i="10"/>
  <c r="I32" i="10"/>
  <c r="J32" i="10"/>
  <c r="H32" i="10"/>
  <c r="Q290" i="14" l="1"/>
  <c r="R16" i="14"/>
  <c r="R33" i="14" s="1"/>
  <c r="Q33" i="14"/>
  <c r="Q55" i="14"/>
  <c r="R507" i="14"/>
  <c r="Q507" i="14"/>
  <c r="Q141" i="14"/>
  <c r="S493" i="14"/>
  <c r="S527" i="14" s="1"/>
  <c r="H493" i="14"/>
  <c r="H527" i="14" s="1"/>
  <c r="I493" i="14"/>
  <c r="I527" i="14" s="1"/>
  <c r="Q14" i="14"/>
  <c r="R11" i="14"/>
  <c r="R14" i="14" s="1"/>
  <c r="R493" i="14" s="1"/>
  <c r="R527" i="14" s="1"/>
  <c r="Q482" i="14"/>
  <c r="N530" i="10"/>
  <c r="M530" i="10"/>
  <c r="L530" i="10"/>
  <c r="K530" i="10"/>
  <c r="J530" i="10"/>
  <c r="I530" i="10"/>
  <c r="H530" i="10"/>
  <c r="D530" i="10"/>
  <c r="S529" i="10"/>
  <c r="Q529" i="10" s="1"/>
  <c r="R529" i="10" s="1"/>
  <c r="S528" i="10"/>
  <c r="Q528" i="10" s="1"/>
  <c r="R528" i="10" s="1"/>
  <c r="S527" i="10"/>
  <c r="Q527" i="10" s="1"/>
  <c r="J521" i="10"/>
  <c r="I521" i="10"/>
  <c r="H521" i="10"/>
  <c r="S519" i="10"/>
  <c r="Q519" i="10" s="1"/>
  <c r="S518" i="10"/>
  <c r="S517" i="10"/>
  <c r="Q517" i="10" s="1"/>
  <c r="R517" i="10" s="1"/>
  <c r="A517" i="10"/>
  <c r="A518" i="10" s="1"/>
  <c r="A519" i="10" s="1"/>
  <c r="S516" i="10"/>
  <c r="Q516" i="10" s="1"/>
  <c r="R516" i="10" s="1"/>
  <c r="S515" i="10"/>
  <c r="S513" i="10"/>
  <c r="A512" i="10"/>
  <c r="A513" i="10" s="1"/>
  <c r="S511" i="10"/>
  <c r="Q511" i="10"/>
  <c r="R508" i="10"/>
  <c r="N508" i="10"/>
  <c r="M508" i="10"/>
  <c r="L508" i="10"/>
  <c r="K508" i="10"/>
  <c r="S506" i="10"/>
  <c r="Q506" i="10" s="1"/>
  <c r="Q508" i="10" s="1"/>
  <c r="N503" i="10"/>
  <c r="M503" i="10"/>
  <c r="L503" i="10"/>
  <c r="K503" i="10"/>
  <c r="J503" i="10"/>
  <c r="I503" i="10"/>
  <c r="H503" i="10"/>
  <c r="S501" i="10"/>
  <c r="Q501" i="10" s="1"/>
  <c r="R501" i="10" s="1"/>
  <c r="S500" i="10"/>
  <c r="Q500" i="10" s="1"/>
  <c r="R500" i="10" s="1"/>
  <c r="S499" i="10"/>
  <c r="Q499" i="10" s="1"/>
  <c r="R499" i="10" s="1"/>
  <c r="S498" i="10"/>
  <c r="Q498" i="10" s="1"/>
  <c r="R498" i="10" s="1"/>
  <c r="S497" i="10"/>
  <c r="M494" i="10"/>
  <c r="J494" i="10"/>
  <c r="I494" i="10"/>
  <c r="H494" i="10"/>
  <c r="S493" i="10"/>
  <c r="Q493" i="10" s="1"/>
  <c r="Q492" i="10"/>
  <c r="S492" i="10" s="1"/>
  <c r="S494" i="10" s="1"/>
  <c r="R487" i="10"/>
  <c r="M487" i="10"/>
  <c r="J487" i="10"/>
  <c r="I487" i="10"/>
  <c r="H487" i="10"/>
  <c r="D487" i="10"/>
  <c r="S486" i="10"/>
  <c r="S487" i="10" s="1"/>
  <c r="Q486" i="10"/>
  <c r="Q487" i="10" s="1"/>
  <c r="R481" i="10"/>
  <c r="D481" i="10"/>
  <c r="S480" i="10"/>
  <c r="S481" i="10" s="1"/>
  <c r="Q480" i="10"/>
  <c r="Q481" i="10" s="1"/>
  <c r="S475" i="10"/>
  <c r="Q475" i="10" s="1"/>
  <c r="R475" i="10" s="1"/>
  <c r="S474" i="10"/>
  <c r="Q474" i="10" s="1"/>
  <c r="R474" i="10" s="1"/>
  <c r="S473" i="10"/>
  <c r="Q473" i="10" s="1"/>
  <c r="R473" i="10" s="1"/>
  <c r="S472" i="10"/>
  <c r="Q472" i="10" s="1"/>
  <c r="R472" i="10" s="1"/>
  <c r="S471" i="10"/>
  <c r="Q471" i="10" s="1"/>
  <c r="R471" i="10" s="1"/>
  <c r="S470" i="10"/>
  <c r="Q470" i="10" s="1"/>
  <c r="R470" i="10" s="1"/>
  <c r="S469" i="10"/>
  <c r="Q469" i="10" s="1"/>
  <c r="R469" i="10" s="1"/>
  <c r="S468" i="10"/>
  <c r="Q468" i="10" s="1"/>
  <c r="R468" i="10" s="1"/>
  <c r="S467" i="10"/>
  <c r="Q467" i="10" s="1"/>
  <c r="R467" i="10" s="1"/>
  <c r="S466" i="10"/>
  <c r="Q466" i="10" s="1"/>
  <c r="R466" i="10" s="1"/>
  <c r="S465" i="10"/>
  <c r="Q465" i="10" s="1"/>
  <c r="R465" i="10" s="1"/>
  <c r="S464" i="10"/>
  <c r="Q464" i="10" s="1"/>
  <c r="R464" i="10" s="1"/>
  <c r="S463" i="10"/>
  <c r="Q463" i="10" s="1"/>
  <c r="R463" i="10" s="1"/>
  <c r="S462" i="10"/>
  <c r="Q462" i="10" s="1"/>
  <c r="R462" i="10" s="1"/>
  <c r="S461" i="10"/>
  <c r="Q461" i="10" s="1"/>
  <c r="R461" i="10" s="1"/>
  <c r="S460" i="10"/>
  <c r="Q460" i="10" s="1"/>
  <c r="R460" i="10" s="1"/>
  <c r="S459" i="10"/>
  <c r="Q459" i="10" s="1"/>
  <c r="R459" i="10" s="1"/>
  <c r="S458" i="10"/>
  <c r="Q458" i="10" s="1"/>
  <c r="R458" i="10" s="1"/>
  <c r="S457" i="10"/>
  <c r="Q457" i="10" s="1"/>
  <c r="R457" i="10" s="1"/>
  <c r="S455" i="10"/>
  <c r="Q455" i="10" s="1"/>
  <c r="R455" i="10" s="1"/>
  <c r="S454" i="10"/>
  <c r="Q454" i="10" s="1"/>
  <c r="R454" i="10" s="1"/>
  <c r="S453" i="10"/>
  <c r="Q453" i="10" s="1"/>
  <c r="R453" i="10" s="1"/>
  <c r="S452" i="10"/>
  <c r="Q452" i="10" s="1"/>
  <c r="R452" i="10" s="1"/>
  <c r="S451" i="10"/>
  <c r="Q451" i="10" s="1"/>
  <c r="R451" i="10" s="1"/>
  <c r="S450" i="10"/>
  <c r="Q450" i="10" s="1"/>
  <c r="R450" i="10" s="1"/>
  <c r="S449" i="10"/>
  <c r="Q449" i="10" s="1"/>
  <c r="R449" i="10" s="1"/>
  <c r="S448" i="10"/>
  <c r="Q448" i="10" s="1"/>
  <c r="R448" i="10" s="1"/>
  <c r="S447" i="10"/>
  <c r="Q447" i="10" s="1"/>
  <c r="R447" i="10" s="1"/>
  <c r="S446" i="10"/>
  <c r="Q446" i="10" s="1"/>
  <c r="R446" i="10" s="1"/>
  <c r="S445" i="10"/>
  <c r="Q445" i="10" s="1"/>
  <c r="R445" i="10" s="1"/>
  <c r="S444" i="10"/>
  <c r="Q444" i="10" s="1"/>
  <c r="R444" i="10" s="1"/>
  <c r="S443" i="10"/>
  <c r="Q443" i="10" s="1"/>
  <c r="R443" i="10" s="1"/>
  <c r="S442" i="10"/>
  <c r="Q442" i="10" s="1"/>
  <c r="R442" i="10" s="1"/>
  <c r="S441" i="10"/>
  <c r="Q441" i="10" s="1"/>
  <c r="R441" i="10" s="1"/>
  <c r="S440" i="10"/>
  <c r="Q440" i="10" s="1"/>
  <c r="R440" i="10" s="1"/>
  <c r="S439" i="10"/>
  <c r="Q439" i="10" s="1"/>
  <c r="R439" i="10" s="1"/>
  <c r="S438" i="10"/>
  <c r="Q438" i="10" s="1"/>
  <c r="R438" i="10" s="1"/>
  <c r="S437" i="10"/>
  <c r="Q437" i="10" s="1"/>
  <c r="R437" i="10" s="1"/>
  <c r="S436" i="10"/>
  <c r="Q436" i="10" s="1"/>
  <c r="R436" i="10" s="1"/>
  <c r="S435" i="10"/>
  <c r="Q435" i="10" s="1"/>
  <c r="R435" i="10" s="1"/>
  <c r="S434" i="10"/>
  <c r="Q434" i="10" s="1"/>
  <c r="R434" i="10" s="1"/>
  <c r="S433" i="10"/>
  <c r="Q433" i="10" s="1"/>
  <c r="R433" i="10" s="1"/>
  <c r="S432" i="10"/>
  <c r="S431" i="10"/>
  <c r="Q431" i="10" s="1"/>
  <c r="R431" i="10" s="1"/>
  <c r="S430" i="10"/>
  <c r="Q430" i="10" s="1"/>
  <c r="R430" i="10" s="1"/>
  <c r="S429" i="10"/>
  <c r="Q429" i="10" s="1"/>
  <c r="R429" i="10" s="1"/>
  <c r="S428" i="10"/>
  <c r="Q428" i="10" s="1"/>
  <c r="R428" i="10" s="1"/>
  <c r="S427" i="10"/>
  <c r="Q427" i="10" s="1"/>
  <c r="R427" i="10" s="1"/>
  <c r="S426" i="10"/>
  <c r="Q426" i="10" s="1"/>
  <c r="R426" i="10" s="1"/>
  <c r="S425" i="10"/>
  <c r="Q425" i="10" s="1"/>
  <c r="R425" i="10" s="1"/>
  <c r="S424" i="10"/>
  <c r="Q424" i="10" s="1"/>
  <c r="R424" i="10" s="1"/>
  <c r="S422" i="10"/>
  <c r="Q422" i="10" s="1"/>
  <c r="R422" i="10" s="1"/>
  <c r="S421" i="10"/>
  <c r="Q421" i="10" s="1"/>
  <c r="R421" i="10" s="1"/>
  <c r="S420" i="10"/>
  <c r="Q420" i="10" s="1"/>
  <c r="R420" i="10" s="1"/>
  <c r="S419" i="10"/>
  <c r="Q419" i="10" s="1"/>
  <c r="R419" i="10" s="1"/>
  <c r="S418" i="10"/>
  <c r="Q418" i="10" s="1"/>
  <c r="R418" i="10" s="1"/>
  <c r="S417" i="10"/>
  <c r="Q417" i="10" s="1"/>
  <c r="R417" i="10" s="1"/>
  <c r="S416" i="10"/>
  <c r="Q416" i="10" s="1"/>
  <c r="R416" i="10" s="1"/>
  <c r="S415" i="10"/>
  <c r="Q415" i="10" s="1"/>
  <c r="R415" i="10" s="1"/>
  <c r="S414" i="10"/>
  <c r="Q414" i="10" s="1"/>
  <c r="R414" i="10" s="1"/>
  <c r="S413" i="10"/>
  <c r="Q413" i="10" s="1"/>
  <c r="R413" i="10" s="1"/>
  <c r="S412" i="10"/>
  <c r="Q412" i="10" s="1"/>
  <c r="R412" i="10" s="1"/>
  <c r="S411" i="10"/>
  <c r="S409" i="10"/>
  <c r="Q409" i="10" s="1"/>
  <c r="R409" i="10" s="1"/>
  <c r="S408" i="10"/>
  <c r="Q408" i="10" s="1"/>
  <c r="R408" i="10" s="1"/>
  <c r="S407" i="10"/>
  <c r="Q407" i="10" s="1"/>
  <c r="R407" i="10" s="1"/>
  <c r="S406" i="10"/>
  <c r="Q406" i="10" s="1"/>
  <c r="R406" i="10" s="1"/>
  <c r="S405" i="10"/>
  <c r="Q405" i="10" s="1"/>
  <c r="R405" i="10" s="1"/>
  <c r="S404" i="10"/>
  <c r="Q404" i="10" s="1"/>
  <c r="R404" i="10" s="1"/>
  <c r="S403" i="10"/>
  <c r="Q403" i="10" s="1"/>
  <c r="R403" i="10" s="1"/>
  <c r="S401" i="10"/>
  <c r="Q401" i="10" s="1"/>
  <c r="R401" i="10" s="1"/>
  <c r="S400" i="10"/>
  <c r="Q400" i="10" s="1"/>
  <c r="R400" i="10" s="1"/>
  <c r="S398" i="10"/>
  <c r="Q398" i="10" s="1"/>
  <c r="R398" i="10" s="1"/>
  <c r="S397" i="10"/>
  <c r="Q397" i="10" s="1"/>
  <c r="R397" i="10" s="1"/>
  <c r="S396" i="10"/>
  <c r="Q396" i="10" s="1"/>
  <c r="R396" i="10" s="1"/>
  <c r="S395" i="10"/>
  <c r="Q395" i="10" s="1"/>
  <c r="R395" i="10" s="1"/>
  <c r="S394" i="10"/>
  <c r="Q394" i="10" s="1"/>
  <c r="R394" i="10" s="1"/>
  <c r="S393" i="10"/>
  <c r="Q393" i="10" s="1"/>
  <c r="R393" i="10" s="1"/>
  <c r="S392" i="10"/>
  <c r="Q392" i="10" s="1"/>
  <c r="R392" i="10" s="1"/>
  <c r="S391" i="10"/>
  <c r="Q391" i="10" s="1"/>
  <c r="R391" i="10" s="1"/>
  <c r="S390" i="10"/>
  <c r="Q390" i="10" s="1"/>
  <c r="R390" i="10" s="1"/>
  <c r="S389" i="10"/>
  <c r="Q389" i="10" s="1"/>
  <c r="R389" i="10" s="1"/>
  <c r="S388" i="10"/>
  <c r="Q388" i="10" s="1"/>
  <c r="R388" i="10" s="1"/>
  <c r="S387" i="10"/>
  <c r="Q387" i="10" s="1"/>
  <c r="R387" i="10" s="1"/>
  <c r="S386" i="10"/>
  <c r="Q386" i="10" s="1"/>
  <c r="R386" i="10" s="1"/>
  <c r="S385" i="10"/>
  <c r="Q385" i="10" s="1"/>
  <c r="R385" i="10" s="1"/>
  <c r="S384" i="10"/>
  <c r="Q384" i="10" s="1"/>
  <c r="R384" i="10" s="1"/>
  <c r="S383" i="10"/>
  <c r="Q383" i="10" s="1"/>
  <c r="R383" i="10" s="1"/>
  <c r="S382" i="10"/>
  <c r="Q382" i="10" s="1"/>
  <c r="R382" i="10" s="1"/>
  <c r="S381" i="10"/>
  <c r="Q381" i="10" s="1"/>
  <c r="R381" i="10" s="1"/>
  <c r="S380" i="10"/>
  <c r="Q380" i="10" s="1"/>
  <c r="R380" i="10" s="1"/>
  <c r="S379" i="10"/>
  <c r="Q379" i="10" s="1"/>
  <c r="R379" i="10" s="1"/>
  <c r="S378" i="10"/>
  <c r="Q378" i="10" s="1"/>
  <c r="R378" i="10" s="1"/>
  <c r="S377" i="10"/>
  <c r="Q377" i="10" s="1"/>
  <c r="R377" i="10" s="1"/>
  <c r="S376" i="10"/>
  <c r="Q376" i="10" s="1"/>
  <c r="R376" i="10" s="1"/>
  <c r="S375" i="10"/>
  <c r="Q375" i="10" s="1"/>
  <c r="R375" i="10" s="1"/>
  <c r="S374" i="10"/>
  <c r="Q374" i="10" s="1"/>
  <c r="R374" i="10" s="1"/>
  <c r="S373" i="10"/>
  <c r="Q373" i="10" s="1"/>
  <c r="R373" i="10" s="1"/>
  <c r="S372" i="10"/>
  <c r="Q372" i="10" s="1"/>
  <c r="R372" i="10" s="1"/>
  <c r="S371" i="10"/>
  <c r="Q371" i="10" s="1"/>
  <c r="R371" i="10" s="1"/>
  <c r="S370" i="10"/>
  <c r="Q370" i="10" s="1"/>
  <c r="R370" i="10" s="1"/>
  <c r="S369" i="10"/>
  <c r="Q369" i="10" s="1"/>
  <c r="R369" i="10" s="1"/>
  <c r="S368" i="10"/>
  <c r="Q368" i="10" s="1"/>
  <c r="R368" i="10" s="1"/>
  <c r="S367" i="10"/>
  <c r="Q367" i="10" s="1"/>
  <c r="R367" i="10" s="1"/>
  <c r="S366" i="10"/>
  <c r="Q366" i="10" s="1"/>
  <c r="R366" i="10" s="1"/>
  <c r="S365" i="10"/>
  <c r="Q365" i="10" s="1"/>
  <c r="R365" i="10" s="1"/>
  <c r="S364" i="10"/>
  <c r="Q364" i="10" s="1"/>
  <c r="R364" i="10" s="1"/>
  <c r="S363" i="10"/>
  <c r="Q363" i="10" s="1"/>
  <c r="R363" i="10" s="1"/>
  <c r="S362" i="10"/>
  <c r="Q362" i="10" s="1"/>
  <c r="R362" i="10" s="1"/>
  <c r="S361" i="10"/>
  <c r="Q361" i="10" s="1"/>
  <c r="R361" i="10" s="1"/>
  <c r="S360" i="10"/>
  <c r="Q360" i="10" s="1"/>
  <c r="R360" i="10" s="1"/>
  <c r="S359" i="10"/>
  <c r="Q359" i="10" s="1"/>
  <c r="R359" i="10" s="1"/>
  <c r="S358" i="10"/>
  <c r="Q358" i="10" s="1"/>
  <c r="R358" i="10" s="1"/>
  <c r="S357" i="10"/>
  <c r="Q357" i="10" s="1"/>
  <c r="R357" i="10" s="1"/>
  <c r="S356" i="10"/>
  <c r="Q356" i="10" s="1"/>
  <c r="R356" i="10" s="1"/>
  <c r="S355" i="10"/>
  <c r="Q355" i="10" s="1"/>
  <c r="R355" i="10" s="1"/>
  <c r="S354" i="10"/>
  <c r="Q354" i="10" s="1"/>
  <c r="R354" i="10" s="1"/>
  <c r="S353" i="10"/>
  <c r="Q353" i="10" s="1"/>
  <c r="R353" i="10" s="1"/>
  <c r="S352" i="10"/>
  <c r="Q352" i="10" s="1"/>
  <c r="R352" i="10" s="1"/>
  <c r="S351" i="10"/>
  <c r="Q351" i="10" s="1"/>
  <c r="R351" i="10" s="1"/>
  <c r="S350" i="10"/>
  <c r="Q350" i="10" s="1"/>
  <c r="R350" i="10" s="1"/>
  <c r="S349" i="10"/>
  <c r="Q349" i="10" s="1"/>
  <c r="R349" i="10" s="1"/>
  <c r="S348" i="10"/>
  <c r="Q348" i="10" s="1"/>
  <c r="R348" i="10" s="1"/>
  <c r="S346" i="10"/>
  <c r="Q346" i="10" s="1"/>
  <c r="R346" i="10" s="1"/>
  <c r="S345" i="10"/>
  <c r="Q345" i="10" s="1"/>
  <c r="R345" i="10" s="1"/>
  <c r="S344" i="10"/>
  <c r="Q344" i="10" s="1"/>
  <c r="R344" i="10" s="1"/>
  <c r="S343" i="10"/>
  <c r="Q343" i="10" s="1"/>
  <c r="R343" i="10" s="1"/>
  <c r="S342" i="10"/>
  <c r="Q342" i="10" s="1"/>
  <c r="R342" i="10" s="1"/>
  <c r="S341" i="10"/>
  <c r="Q341" i="10" s="1"/>
  <c r="R341" i="10" s="1"/>
  <c r="S340" i="10"/>
  <c r="Q340" i="10" s="1"/>
  <c r="R340" i="10" s="1"/>
  <c r="S339" i="10"/>
  <c r="Q339" i="10" s="1"/>
  <c r="R339" i="10" s="1"/>
  <c r="S338" i="10"/>
  <c r="Q338" i="10" s="1"/>
  <c r="R338" i="10" s="1"/>
  <c r="S337" i="10"/>
  <c r="Q337" i="10" s="1"/>
  <c r="R337" i="10" s="1"/>
  <c r="S336" i="10"/>
  <c r="Q336" i="10" s="1"/>
  <c r="R336" i="10" s="1"/>
  <c r="S335" i="10"/>
  <c r="Q335" i="10" s="1"/>
  <c r="R335" i="10" s="1"/>
  <c r="S334" i="10"/>
  <c r="Q334" i="10" s="1"/>
  <c r="R334" i="10" s="1"/>
  <c r="S333" i="10"/>
  <c r="Q333" i="10" s="1"/>
  <c r="R333" i="10" s="1"/>
  <c r="S332" i="10"/>
  <c r="Q332" i="10" s="1"/>
  <c r="R332" i="10" s="1"/>
  <c r="S331" i="10"/>
  <c r="Q331" i="10" s="1"/>
  <c r="R331" i="10" s="1"/>
  <c r="S330" i="10"/>
  <c r="Q330" i="10" s="1"/>
  <c r="R330" i="10" s="1"/>
  <c r="S329" i="10"/>
  <c r="Q329" i="10" s="1"/>
  <c r="R329" i="10" s="1"/>
  <c r="S328" i="10"/>
  <c r="Q328" i="10" s="1"/>
  <c r="R328" i="10" s="1"/>
  <c r="S327" i="10"/>
  <c r="Q327" i="10" s="1"/>
  <c r="R327" i="10" s="1"/>
  <c r="S326" i="10"/>
  <c r="Q326" i="10" s="1"/>
  <c r="R326" i="10" s="1"/>
  <c r="S325" i="10"/>
  <c r="Q325" i="10" s="1"/>
  <c r="R325" i="10" s="1"/>
  <c r="S324" i="10"/>
  <c r="Q324" i="10" s="1"/>
  <c r="R324" i="10" s="1"/>
  <c r="S323" i="10"/>
  <c r="Q323" i="10" s="1"/>
  <c r="R323" i="10" s="1"/>
  <c r="S322" i="10"/>
  <c r="Q322" i="10" s="1"/>
  <c r="R322" i="10" s="1"/>
  <c r="S321" i="10"/>
  <c r="Q321" i="10" s="1"/>
  <c r="R321" i="10" s="1"/>
  <c r="S320" i="10"/>
  <c r="Q320" i="10" s="1"/>
  <c r="R320" i="10" s="1"/>
  <c r="S319" i="10"/>
  <c r="Q319" i="10" s="1"/>
  <c r="R319" i="10" s="1"/>
  <c r="S318" i="10"/>
  <c r="Q318" i="10" s="1"/>
  <c r="R318" i="10" s="1"/>
  <c r="S317" i="10"/>
  <c r="Q317" i="10" s="1"/>
  <c r="R317" i="10" s="1"/>
  <c r="S316" i="10"/>
  <c r="Q316" i="10" s="1"/>
  <c r="R316" i="10" s="1"/>
  <c r="S315" i="10"/>
  <c r="Q315" i="10" s="1"/>
  <c r="R315" i="10" s="1"/>
  <c r="S314" i="10"/>
  <c r="Q314" i="10" s="1"/>
  <c r="R314" i="10" s="1"/>
  <c r="S313" i="10"/>
  <c r="Q313" i="10" s="1"/>
  <c r="R313" i="10" s="1"/>
  <c r="S312" i="10"/>
  <c r="Q312" i="10" s="1"/>
  <c r="R312" i="10" s="1"/>
  <c r="S311" i="10"/>
  <c r="Q311" i="10" s="1"/>
  <c r="R311" i="10" s="1"/>
  <c r="S310" i="10"/>
  <c r="Q310" i="10" s="1"/>
  <c r="R310" i="10" s="1"/>
  <c r="S309" i="10"/>
  <c r="Q309" i="10" s="1"/>
  <c r="R309" i="10" s="1"/>
  <c r="S308" i="10"/>
  <c r="Q308" i="10" s="1"/>
  <c r="R308" i="10" s="1"/>
  <c r="S307" i="10"/>
  <c r="Q307" i="10" s="1"/>
  <c r="R307" i="10" s="1"/>
  <c r="S306" i="10"/>
  <c r="Q306" i="10" s="1"/>
  <c r="R306" i="10" s="1"/>
  <c r="S305" i="10"/>
  <c r="Q305" i="10" s="1"/>
  <c r="R305" i="10" s="1"/>
  <c r="Q304" i="10"/>
  <c r="R304" i="10" s="1"/>
  <c r="S303" i="10"/>
  <c r="Q303" i="10" s="1"/>
  <c r="R303" i="10" s="1"/>
  <c r="S302" i="10"/>
  <c r="Q302" i="10" s="1"/>
  <c r="R302" i="10" s="1"/>
  <c r="S301" i="10"/>
  <c r="Q301" i="10" s="1"/>
  <c r="R301" i="10" s="1"/>
  <c r="S300" i="10"/>
  <c r="Q300" i="10" s="1"/>
  <c r="R300" i="10" s="1"/>
  <c r="S299" i="10"/>
  <c r="Q299" i="10" s="1"/>
  <c r="R299" i="10" s="1"/>
  <c r="S298" i="10"/>
  <c r="Q298" i="10" s="1"/>
  <c r="R298" i="10" s="1"/>
  <c r="S297" i="10"/>
  <c r="Q297" i="10" s="1"/>
  <c r="R297" i="10" s="1"/>
  <c r="S296" i="10"/>
  <c r="Q296" i="10" s="1"/>
  <c r="R296" i="10" s="1"/>
  <c r="S295" i="10"/>
  <c r="Q295" i="10" s="1"/>
  <c r="R295" i="10" s="1"/>
  <c r="S294" i="10"/>
  <c r="Q294" i="10" s="1"/>
  <c r="R294" i="10" s="1"/>
  <c r="S293" i="10"/>
  <c r="Q293" i="10" s="1"/>
  <c r="R293" i="10" s="1"/>
  <c r="S292" i="10"/>
  <c r="Q292" i="10" s="1"/>
  <c r="R292" i="10" s="1"/>
  <c r="S291" i="10"/>
  <c r="Q291" i="10" s="1"/>
  <c r="R291" i="10" s="1"/>
  <c r="S290" i="10"/>
  <c r="Q290" i="10" s="1"/>
  <c r="M288" i="10"/>
  <c r="J288" i="10"/>
  <c r="I288" i="10"/>
  <c r="H288" i="10"/>
  <c r="D288" i="10"/>
  <c r="S287" i="10"/>
  <c r="Q287" i="10" s="1"/>
  <c r="R287" i="10" s="1"/>
  <c r="S286" i="10"/>
  <c r="Q286" i="10" s="1"/>
  <c r="R286" i="10" s="1"/>
  <c r="S285" i="10"/>
  <c r="Q285" i="10" s="1"/>
  <c r="R285" i="10" s="1"/>
  <c r="S284" i="10"/>
  <c r="Q284" i="10" s="1"/>
  <c r="R284" i="10" s="1"/>
  <c r="S283" i="10"/>
  <c r="Q283" i="10" s="1"/>
  <c r="R283" i="10" s="1"/>
  <c r="S282" i="10"/>
  <c r="Q282" i="10" s="1"/>
  <c r="R282" i="10" s="1"/>
  <c r="S281" i="10"/>
  <c r="Q281" i="10" s="1"/>
  <c r="R281" i="10" s="1"/>
  <c r="S280" i="10"/>
  <c r="Q280" i="10" s="1"/>
  <c r="R280" i="10" s="1"/>
  <c r="S279" i="10"/>
  <c r="Q279" i="10" s="1"/>
  <c r="R279" i="10" s="1"/>
  <c r="S278" i="10"/>
  <c r="Q278" i="10" s="1"/>
  <c r="R278" i="10" s="1"/>
  <c r="S277" i="10"/>
  <c r="Q277" i="10" s="1"/>
  <c r="R277" i="10" s="1"/>
  <c r="S276" i="10"/>
  <c r="Q276" i="10" s="1"/>
  <c r="R276" i="10" s="1"/>
  <c r="S275" i="10"/>
  <c r="Q275" i="10" s="1"/>
  <c r="R275" i="10" s="1"/>
  <c r="S274" i="10"/>
  <c r="Q274" i="10" s="1"/>
  <c r="R274" i="10" s="1"/>
  <c r="S273" i="10"/>
  <c r="Q273" i="10" s="1"/>
  <c r="R273" i="10" s="1"/>
  <c r="S272" i="10"/>
  <c r="Q272" i="10" s="1"/>
  <c r="R272" i="10" s="1"/>
  <c r="S271" i="10"/>
  <c r="Q271" i="10" s="1"/>
  <c r="R271" i="10" s="1"/>
  <c r="S270" i="10"/>
  <c r="Q270" i="10" s="1"/>
  <c r="R270" i="10" s="1"/>
  <c r="S269" i="10"/>
  <c r="Q269" i="10" s="1"/>
  <c r="R269" i="10" s="1"/>
  <c r="S268" i="10"/>
  <c r="Q268" i="10" s="1"/>
  <c r="R268" i="10" s="1"/>
  <c r="S267" i="10"/>
  <c r="Q267" i="10" s="1"/>
  <c r="R267" i="10" s="1"/>
  <c r="S266" i="10"/>
  <c r="Q266" i="10" s="1"/>
  <c r="R266" i="10" s="1"/>
  <c r="S265" i="10"/>
  <c r="Q265" i="10" s="1"/>
  <c r="R265" i="10" s="1"/>
  <c r="S264" i="10"/>
  <c r="Q264" i="10" s="1"/>
  <c r="R264" i="10" s="1"/>
  <c r="S263" i="10"/>
  <c r="Q263" i="10" s="1"/>
  <c r="R263" i="10" s="1"/>
  <c r="S262" i="10"/>
  <c r="Q262" i="10" s="1"/>
  <c r="R262" i="10" s="1"/>
  <c r="S261" i="10"/>
  <c r="Q261" i="10" s="1"/>
  <c r="R261" i="10" s="1"/>
  <c r="S260" i="10"/>
  <c r="Q260" i="10" s="1"/>
  <c r="R260" i="10" s="1"/>
  <c r="S259" i="10"/>
  <c r="Q259" i="10" s="1"/>
  <c r="R259" i="10" s="1"/>
  <c r="S258" i="10"/>
  <c r="Q258" i="10" s="1"/>
  <c r="R258" i="10" s="1"/>
  <c r="S257" i="10"/>
  <c r="Q257" i="10" s="1"/>
  <c r="R257" i="10" s="1"/>
  <c r="S256" i="10"/>
  <c r="Q256" i="10" s="1"/>
  <c r="R256" i="10" s="1"/>
  <c r="S255" i="10"/>
  <c r="Q255" i="10" s="1"/>
  <c r="R255" i="10" s="1"/>
  <c r="S252" i="10"/>
  <c r="Q252" i="10" s="1"/>
  <c r="R252" i="10" s="1"/>
  <c r="S251" i="10"/>
  <c r="Q251" i="10" s="1"/>
  <c r="R251" i="10" s="1"/>
  <c r="S250" i="10"/>
  <c r="Q250" i="10" s="1"/>
  <c r="R250" i="10" s="1"/>
  <c r="S249" i="10"/>
  <c r="Q249" i="10" s="1"/>
  <c r="R249" i="10" s="1"/>
  <c r="S248" i="10"/>
  <c r="Q248" i="10" s="1"/>
  <c r="R248" i="10" s="1"/>
  <c r="S247" i="10"/>
  <c r="Q247" i="10" s="1"/>
  <c r="R247" i="10" s="1"/>
  <c r="Q246" i="10"/>
  <c r="R246" i="10" s="1"/>
  <c r="S245" i="10"/>
  <c r="Q245" i="10" s="1"/>
  <c r="R245" i="10" s="1"/>
  <c r="S244" i="10"/>
  <c r="Q244" i="10" s="1"/>
  <c r="R244" i="10" s="1"/>
  <c r="S243" i="10"/>
  <c r="Q243" i="10" s="1"/>
  <c r="R243" i="10" s="1"/>
  <c r="S242" i="10"/>
  <c r="Q242" i="10" s="1"/>
  <c r="R242" i="10" s="1"/>
  <c r="S241" i="10"/>
  <c r="Q241" i="10" s="1"/>
  <c r="R241" i="10" s="1"/>
  <c r="S240" i="10"/>
  <c r="Q240" i="10" s="1"/>
  <c r="R240" i="10" s="1"/>
  <c r="S238" i="10"/>
  <c r="Q238" i="10" s="1"/>
  <c r="R238" i="10" s="1"/>
  <c r="S237" i="10"/>
  <c r="Q237" i="10" s="1"/>
  <c r="R237" i="10" s="1"/>
  <c r="S236" i="10"/>
  <c r="Q236" i="10" s="1"/>
  <c r="R236" i="10" s="1"/>
  <c r="S235" i="10"/>
  <c r="Q235" i="10" s="1"/>
  <c r="R235" i="10" s="1"/>
  <c r="S234" i="10"/>
  <c r="Q234" i="10" s="1"/>
  <c r="R234" i="10" s="1"/>
  <c r="S233" i="10"/>
  <c r="Q233" i="10" s="1"/>
  <c r="R233" i="10" s="1"/>
  <c r="S232" i="10"/>
  <c r="Q232" i="10" s="1"/>
  <c r="R232" i="10" s="1"/>
  <c r="S231" i="10"/>
  <c r="Q231" i="10" s="1"/>
  <c r="R231" i="10" s="1"/>
  <c r="S230" i="10"/>
  <c r="Q230" i="10" s="1"/>
  <c r="R230" i="10" s="1"/>
  <c r="S229" i="10"/>
  <c r="Q229" i="10" s="1"/>
  <c r="R229" i="10" s="1"/>
  <c r="S228" i="10"/>
  <c r="Q228" i="10" s="1"/>
  <c r="R228" i="10" s="1"/>
  <c r="S227" i="10"/>
  <c r="Q227" i="10" s="1"/>
  <c r="R227" i="10" s="1"/>
  <c r="S226" i="10"/>
  <c r="Q226" i="10" s="1"/>
  <c r="R226" i="10" s="1"/>
  <c r="S225" i="10"/>
  <c r="Q225" i="10" s="1"/>
  <c r="R225" i="10" s="1"/>
  <c r="S223" i="10"/>
  <c r="Q223" i="10" s="1"/>
  <c r="R223" i="10" s="1"/>
  <c r="S222" i="10"/>
  <c r="Q222" i="10" s="1"/>
  <c r="R222" i="10" s="1"/>
  <c r="S221" i="10"/>
  <c r="Q221" i="10" s="1"/>
  <c r="R221" i="10" s="1"/>
  <c r="S220" i="10"/>
  <c r="Q220" i="10" s="1"/>
  <c r="R220" i="10" s="1"/>
  <c r="S219" i="10"/>
  <c r="Q219" i="10" s="1"/>
  <c r="R219" i="10" s="1"/>
  <c r="S218" i="10"/>
  <c r="Q218" i="10" s="1"/>
  <c r="R218" i="10" s="1"/>
  <c r="S217" i="10"/>
  <c r="Q217" i="10" s="1"/>
  <c r="R217" i="10" s="1"/>
  <c r="S216" i="10"/>
  <c r="Q216" i="10" s="1"/>
  <c r="R216" i="10" s="1"/>
  <c r="S215" i="10"/>
  <c r="Q215" i="10" s="1"/>
  <c r="R215" i="10" s="1"/>
  <c r="S214" i="10"/>
  <c r="Q214" i="10" s="1"/>
  <c r="R214" i="10" s="1"/>
  <c r="S213" i="10"/>
  <c r="Q213" i="10" s="1"/>
  <c r="R213" i="10" s="1"/>
  <c r="S212" i="10"/>
  <c r="Q212" i="10" s="1"/>
  <c r="R212" i="10" s="1"/>
  <c r="S211" i="10"/>
  <c r="Q211" i="10" s="1"/>
  <c r="R211" i="10" s="1"/>
  <c r="S210" i="10"/>
  <c r="Q210" i="10" s="1"/>
  <c r="R210" i="10" s="1"/>
  <c r="S209" i="10"/>
  <c r="Q209" i="10" s="1"/>
  <c r="R209" i="10" s="1"/>
  <c r="S208" i="10"/>
  <c r="Q208" i="10" s="1"/>
  <c r="R208" i="10" s="1"/>
  <c r="S207" i="10"/>
  <c r="Q207" i="10" s="1"/>
  <c r="R207" i="10" s="1"/>
  <c r="S206" i="10"/>
  <c r="Q206" i="10" s="1"/>
  <c r="R206" i="10" s="1"/>
  <c r="S205" i="10"/>
  <c r="Q205" i="10" s="1"/>
  <c r="R205" i="10" s="1"/>
  <c r="S204" i="10"/>
  <c r="Q204" i="10" s="1"/>
  <c r="R204" i="10" s="1"/>
  <c r="S203" i="10"/>
  <c r="Q203" i="10" s="1"/>
  <c r="R203" i="10" s="1"/>
  <c r="S202" i="10"/>
  <c r="Q202" i="10" s="1"/>
  <c r="R202" i="10" s="1"/>
  <c r="S201" i="10"/>
  <c r="Q201" i="10" s="1"/>
  <c r="R201" i="10" s="1"/>
  <c r="S200" i="10"/>
  <c r="Q200" i="10" s="1"/>
  <c r="R200" i="10" s="1"/>
  <c r="S199" i="10"/>
  <c r="Q199" i="10" s="1"/>
  <c r="R199" i="10" s="1"/>
  <c r="S198" i="10"/>
  <c r="Q198" i="10" s="1"/>
  <c r="R198" i="10" s="1"/>
  <c r="S197" i="10"/>
  <c r="Q197" i="10" s="1"/>
  <c r="R197" i="10" s="1"/>
  <c r="S196" i="10"/>
  <c r="Q196" i="10" s="1"/>
  <c r="R196" i="10" s="1"/>
  <c r="S195" i="10"/>
  <c r="Q195" i="10" s="1"/>
  <c r="R195" i="10" s="1"/>
  <c r="S194" i="10"/>
  <c r="Q194" i="10" s="1"/>
  <c r="R194" i="10" s="1"/>
  <c r="S193" i="10"/>
  <c r="Q193" i="10" s="1"/>
  <c r="R193" i="10" s="1"/>
  <c r="S192" i="10"/>
  <c r="Q192" i="10" s="1"/>
  <c r="R192" i="10" s="1"/>
  <c r="S191" i="10"/>
  <c r="Q191" i="10" s="1"/>
  <c r="R191" i="10" s="1"/>
  <c r="S190" i="10"/>
  <c r="Q190" i="10" s="1"/>
  <c r="R190" i="10" s="1"/>
  <c r="S189" i="10"/>
  <c r="Q189" i="10" s="1"/>
  <c r="R189" i="10" s="1"/>
  <c r="S188" i="10"/>
  <c r="Q188" i="10" s="1"/>
  <c r="R188" i="10" s="1"/>
  <c r="S187" i="10"/>
  <c r="Q187" i="10" s="1"/>
  <c r="R187" i="10" s="1"/>
  <c r="S186" i="10"/>
  <c r="Q186" i="10" s="1"/>
  <c r="R186" i="10" s="1"/>
  <c r="S185" i="10"/>
  <c r="Q185" i="10" s="1"/>
  <c r="R185" i="10" s="1"/>
  <c r="S184" i="10"/>
  <c r="Q184" i="10" s="1"/>
  <c r="R184" i="10" s="1"/>
  <c r="S183" i="10"/>
  <c r="Q183" i="10" s="1"/>
  <c r="R183" i="10" s="1"/>
  <c r="S182" i="10"/>
  <c r="Q182" i="10" s="1"/>
  <c r="R182" i="10" s="1"/>
  <c r="S181" i="10"/>
  <c r="Q181" i="10" s="1"/>
  <c r="R181" i="10" s="1"/>
  <c r="S180" i="10"/>
  <c r="Q180" i="10" s="1"/>
  <c r="R180" i="10" s="1"/>
  <c r="S179" i="10"/>
  <c r="Q179" i="10" s="1"/>
  <c r="R179" i="10" s="1"/>
  <c r="S178" i="10"/>
  <c r="Q178" i="10" s="1"/>
  <c r="R178" i="10" s="1"/>
  <c r="S177" i="10"/>
  <c r="Q177" i="10" s="1"/>
  <c r="R177" i="10" s="1"/>
  <c r="S176" i="10"/>
  <c r="Q176" i="10" s="1"/>
  <c r="R176" i="10" s="1"/>
  <c r="S175" i="10"/>
  <c r="Q175" i="10" s="1"/>
  <c r="R175" i="10" s="1"/>
  <c r="S174" i="10"/>
  <c r="Q174" i="10" s="1"/>
  <c r="R174" i="10" s="1"/>
  <c r="S173" i="10"/>
  <c r="Q173" i="10" s="1"/>
  <c r="R173" i="10" s="1"/>
  <c r="S172" i="10"/>
  <c r="Q172" i="10" s="1"/>
  <c r="R172" i="10" s="1"/>
  <c r="S171" i="10"/>
  <c r="Q171" i="10" s="1"/>
  <c r="R171" i="10" s="1"/>
  <c r="S170" i="10"/>
  <c r="Q170" i="10" s="1"/>
  <c r="R170" i="10" s="1"/>
  <c r="S169" i="10"/>
  <c r="Q169" i="10" s="1"/>
  <c r="R169" i="10" s="1"/>
  <c r="S168" i="10"/>
  <c r="Q168" i="10" s="1"/>
  <c r="R168" i="10" s="1"/>
  <c r="S167" i="10"/>
  <c r="Q167" i="10" s="1"/>
  <c r="R167" i="10" s="1"/>
  <c r="S166" i="10"/>
  <c r="Q166" i="10" s="1"/>
  <c r="R166" i="10" s="1"/>
  <c r="S165" i="10"/>
  <c r="Q165" i="10" s="1"/>
  <c r="R165" i="10" s="1"/>
  <c r="S164" i="10"/>
  <c r="Q164" i="10" s="1"/>
  <c r="R164" i="10" s="1"/>
  <c r="S163" i="10"/>
  <c r="Q163" i="10" s="1"/>
  <c r="R163" i="10" s="1"/>
  <c r="S162" i="10"/>
  <c r="Q162" i="10" s="1"/>
  <c r="R162" i="10" s="1"/>
  <c r="S161" i="10"/>
  <c r="Q161" i="10" s="1"/>
  <c r="R161" i="10" s="1"/>
  <c r="S160" i="10"/>
  <c r="Q160" i="10" s="1"/>
  <c r="R160" i="10" s="1"/>
  <c r="S159" i="10"/>
  <c r="Q159" i="10" s="1"/>
  <c r="R159" i="10" s="1"/>
  <c r="S158" i="10"/>
  <c r="Q158" i="10" s="1"/>
  <c r="R158" i="10" s="1"/>
  <c r="S157" i="10"/>
  <c r="Q157" i="10" s="1"/>
  <c r="R157" i="10" s="1"/>
  <c r="S156" i="10"/>
  <c r="Q156" i="10" s="1"/>
  <c r="R156" i="10" s="1"/>
  <c r="S155" i="10"/>
  <c r="Q155" i="10" s="1"/>
  <c r="R155" i="10" s="1"/>
  <c r="S154" i="10"/>
  <c r="Q154" i="10" s="1"/>
  <c r="R154" i="10" s="1"/>
  <c r="S153" i="10"/>
  <c r="Q153" i="10" s="1"/>
  <c r="R153" i="10" s="1"/>
  <c r="S152" i="10"/>
  <c r="Q152" i="10" s="1"/>
  <c r="R152" i="10" s="1"/>
  <c r="S151" i="10"/>
  <c r="Q151" i="10" s="1"/>
  <c r="R151" i="10" s="1"/>
  <c r="S150" i="10"/>
  <c r="Q150" i="10" s="1"/>
  <c r="R150" i="10" s="1"/>
  <c r="S149" i="10"/>
  <c r="Q149" i="10" s="1"/>
  <c r="R149" i="10" s="1"/>
  <c r="S148" i="10"/>
  <c r="Q148" i="10" s="1"/>
  <c r="R148" i="10" s="1"/>
  <c r="S147" i="10"/>
  <c r="Q147" i="10" s="1"/>
  <c r="R147" i="10" s="1"/>
  <c r="S146" i="10"/>
  <c r="Q146" i="10" s="1"/>
  <c r="R146" i="10" s="1"/>
  <c r="S145" i="10"/>
  <c r="Q145" i="10" s="1"/>
  <c r="R145" i="10" s="1"/>
  <c r="S144" i="10"/>
  <c r="Q144" i="10" s="1"/>
  <c r="R144" i="10" s="1"/>
  <c r="S143" i="10"/>
  <c r="Q143" i="10" s="1"/>
  <c r="R143" i="10" s="1"/>
  <c r="S142" i="10"/>
  <c r="Q142" i="10" s="1"/>
  <c r="R142" i="10" s="1"/>
  <c r="S141" i="10"/>
  <c r="M139" i="10"/>
  <c r="J139" i="10"/>
  <c r="I139" i="10"/>
  <c r="H139" i="10"/>
  <c r="D139" i="10"/>
  <c r="S138" i="10"/>
  <c r="Q138" i="10" s="1"/>
  <c r="R138" i="10" s="1"/>
  <c r="S137" i="10"/>
  <c r="Q137" i="10" s="1"/>
  <c r="R137" i="10" s="1"/>
  <c r="S136" i="10"/>
  <c r="Q136" i="10" s="1"/>
  <c r="R136" i="10" s="1"/>
  <c r="S135" i="10"/>
  <c r="Q135" i="10" s="1"/>
  <c r="R135" i="10" s="1"/>
  <c r="S134" i="10"/>
  <c r="Q134" i="10" s="1"/>
  <c r="R134" i="10" s="1"/>
  <c r="S133" i="10"/>
  <c r="Q133" i="10" s="1"/>
  <c r="R133" i="10" s="1"/>
  <c r="S132" i="10"/>
  <c r="Q132" i="10" s="1"/>
  <c r="R132" i="10" s="1"/>
  <c r="S131" i="10"/>
  <c r="Q131" i="10" s="1"/>
  <c r="R131" i="10" s="1"/>
  <c r="S130" i="10"/>
  <c r="Q130" i="10" s="1"/>
  <c r="R130" i="10" s="1"/>
  <c r="S129" i="10"/>
  <c r="Q129" i="10" s="1"/>
  <c r="R129" i="10" s="1"/>
  <c r="S128" i="10"/>
  <c r="Q128" i="10" s="1"/>
  <c r="R128" i="10" s="1"/>
  <c r="S127" i="10"/>
  <c r="Q127" i="10" s="1"/>
  <c r="R127" i="10" s="1"/>
  <c r="S126" i="10"/>
  <c r="Q126" i="10" s="1"/>
  <c r="R126" i="10" s="1"/>
  <c r="S125" i="10"/>
  <c r="Q125" i="10" s="1"/>
  <c r="R125" i="10" s="1"/>
  <c r="S124" i="10"/>
  <c r="Q124" i="10" s="1"/>
  <c r="R124" i="10" s="1"/>
  <c r="S123" i="10"/>
  <c r="Q123" i="10" s="1"/>
  <c r="R123" i="10" s="1"/>
  <c r="S122" i="10"/>
  <c r="Q122" i="10" s="1"/>
  <c r="R122" i="10" s="1"/>
  <c r="S121" i="10"/>
  <c r="Q121" i="10" s="1"/>
  <c r="R121" i="10" s="1"/>
  <c r="S120" i="10"/>
  <c r="Q120" i="10" s="1"/>
  <c r="R120" i="10" s="1"/>
  <c r="S119" i="10"/>
  <c r="Q119" i="10" s="1"/>
  <c r="R119" i="10" s="1"/>
  <c r="S118" i="10"/>
  <c r="Q118" i="10" s="1"/>
  <c r="R118" i="10" s="1"/>
  <c r="S117" i="10"/>
  <c r="Q117" i="10" s="1"/>
  <c r="R117" i="10" s="1"/>
  <c r="S116" i="10"/>
  <c r="Q116" i="10" s="1"/>
  <c r="R116" i="10" s="1"/>
  <c r="S115" i="10"/>
  <c r="Q115" i="10" s="1"/>
  <c r="R115" i="10" s="1"/>
  <c r="S114" i="10"/>
  <c r="Q114" i="10" s="1"/>
  <c r="R114" i="10" s="1"/>
  <c r="S113" i="10"/>
  <c r="Q113" i="10" s="1"/>
  <c r="R113" i="10" s="1"/>
  <c r="S112" i="10"/>
  <c r="Q112" i="10" s="1"/>
  <c r="R112" i="10" s="1"/>
  <c r="S111" i="10"/>
  <c r="Q111" i="10" s="1"/>
  <c r="R111" i="10" s="1"/>
  <c r="S110" i="10"/>
  <c r="M108" i="10"/>
  <c r="D108" i="10"/>
  <c r="S107" i="10"/>
  <c r="Q107" i="10" s="1"/>
  <c r="S106" i="10"/>
  <c r="Q106" i="10" s="1"/>
  <c r="D104" i="10"/>
  <c r="S103" i="10"/>
  <c r="Q103" i="10" s="1"/>
  <c r="S102" i="10"/>
  <c r="Q102" i="10" s="1"/>
  <c r="S101" i="10"/>
  <c r="Q101" i="10" s="1"/>
  <c r="S100" i="10"/>
  <c r="Q100" i="10" s="1"/>
  <c r="S99" i="10"/>
  <c r="Q99" i="10" s="1"/>
  <c r="S98" i="10"/>
  <c r="Q98" i="10" s="1"/>
  <c r="S96" i="10"/>
  <c r="Q96" i="10" s="1"/>
  <c r="S95" i="10"/>
  <c r="Q95" i="10" s="1"/>
  <c r="S94" i="10"/>
  <c r="Q94" i="10" s="1"/>
  <c r="S93" i="10"/>
  <c r="Q93" i="10" s="1"/>
  <c r="S92" i="10"/>
  <c r="Q92" i="10" s="1"/>
  <c r="S91" i="10"/>
  <c r="Q91" i="10" s="1"/>
  <c r="S90" i="10"/>
  <c r="Q90" i="10" s="1"/>
  <c r="S89" i="10"/>
  <c r="Q89" i="10" s="1"/>
  <c r="S88" i="10"/>
  <c r="Q88" i="10" s="1"/>
  <c r="S87" i="10"/>
  <c r="Q87" i="10" s="1"/>
  <c r="S86" i="10"/>
  <c r="Q86" i="10" s="1"/>
  <c r="S85" i="10"/>
  <c r="Q85" i="10" s="1"/>
  <c r="S84" i="10"/>
  <c r="Q84" i="10" s="1"/>
  <c r="S83" i="10"/>
  <c r="Q83" i="10" s="1"/>
  <c r="S82" i="10"/>
  <c r="Q82" i="10" s="1"/>
  <c r="S81" i="10"/>
  <c r="Q81" i="10" s="1"/>
  <c r="S80" i="10"/>
  <c r="Q80" i="10" s="1"/>
  <c r="S79" i="10"/>
  <c r="Q79" i="10" s="1"/>
  <c r="S78" i="10"/>
  <c r="Q78" i="10" s="1"/>
  <c r="S77" i="10"/>
  <c r="Q77" i="10" s="1"/>
  <c r="S76" i="10"/>
  <c r="Q76" i="10" s="1"/>
  <c r="S75" i="10"/>
  <c r="M64" i="10"/>
  <c r="J64" i="10"/>
  <c r="I64" i="10"/>
  <c r="H64" i="10"/>
  <c r="D64" i="10"/>
  <c r="S63" i="10"/>
  <c r="Q63" i="10" s="1"/>
  <c r="R63" i="10" s="1"/>
  <c r="S62" i="10"/>
  <c r="Q62" i="10" s="1"/>
  <c r="R62" i="10" s="1"/>
  <c r="S61" i="10"/>
  <c r="Q61" i="10" s="1"/>
  <c r="S60" i="10"/>
  <c r="Q60" i="10" s="1"/>
  <c r="R60" i="10" s="1"/>
  <c r="S59" i="10"/>
  <c r="Q59" i="10" s="1"/>
  <c r="R59" i="10" s="1"/>
  <c r="S58" i="10"/>
  <c r="Q58" i="10" s="1"/>
  <c r="R58" i="10" s="1"/>
  <c r="S57" i="10"/>
  <c r="Q57" i="10" s="1"/>
  <c r="R57" i="10" s="1"/>
  <c r="S56" i="10"/>
  <c r="Q56" i="10" s="1"/>
  <c r="R56" i="10" s="1"/>
  <c r="M54" i="10"/>
  <c r="J54" i="10"/>
  <c r="I54" i="10"/>
  <c r="H54" i="10"/>
  <c r="D54" i="10"/>
  <c r="S53" i="10"/>
  <c r="Q53" i="10" s="1"/>
  <c r="R53" i="10" s="1"/>
  <c r="S52" i="10"/>
  <c r="S44" i="10"/>
  <c r="Q44" i="10" s="1"/>
  <c r="R44" i="10" s="1"/>
  <c r="S43" i="10"/>
  <c r="Q43" i="10" s="1"/>
  <c r="R43" i="10" s="1"/>
  <c r="S42" i="10"/>
  <c r="Q42" i="10" s="1"/>
  <c r="R42" i="10" s="1"/>
  <c r="S41" i="10"/>
  <c r="S40" i="10"/>
  <c r="Q40" i="10" s="1"/>
  <c r="R40" i="10" s="1"/>
  <c r="S39" i="10"/>
  <c r="Q39" i="10" s="1"/>
  <c r="R39" i="10" s="1"/>
  <c r="S38" i="10"/>
  <c r="Q38" i="10" s="1"/>
  <c r="R38" i="10" s="1"/>
  <c r="S37" i="10"/>
  <c r="Q37" i="10" s="1"/>
  <c r="R37" i="10" s="1"/>
  <c r="S36" i="10"/>
  <c r="Q36" i="10" s="1"/>
  <c r="R36" i="10" s="1"/>
  <c r="S35" i="10"/>
  <c r="Q35" i="10" s="1"/>
  <c r="R35" i="10" s="1"/>
  <c r="S34" i="10"/>
  <c r="M32" i="10"/>
  <c r="D32" i="10"/>
  <c r="S31" i="10"/>
  <c r="Q31" i="10" s="1"/>
  <c r="R31" i="10" s="1"/>
  <c r="S30" i="10"/>
  <c r="Q30" i="10" s="1"/>
  <c r="R30" i="10" s="1"/>
  <c r="S29" i="10"/>
  <c r="Q29" i="10" s="1"/>
  <c r="R29" i="10" s="1"/>
  <c r="S28" i="10"/>
  <c r="Q28" i="10" s="1"/>
  <c r="R28" i="10" s="1"/>
  <c r="S27" i="10"/>
  <c r="Q27" i="10" s="1"/>
  <c r="R27" i="10" s="1"/>
  <c r="S26" i="10"/>
  <c r="Q26" i="10" s="1"/>
  <c r="R26" i="10" s="1"/>
  <c r="S25" i="10"/>
  <c r="Q25" i="10" s="1"/>
  <c r="R25" i="10" s="1"/>
  <c r="S24" i="10"/>
  <c r="Q24" i="10" s="1"/>
  <c r="R24" i="10" s="1"/>
  <c r="S23" i="10"/>
  <c r="Q23" i="10" s="1"/>
  <c r="R23" i="10" s="1"/>
  <c r="S22" i="10"/>
  <c r="S21" i="10"/>
  <c r="Q21" i="10" s="1"/>
  <c r="R21" i="10" s="1"/>
  <c r="S20" i="10"/>
  <c r="Q20" i="10" s="1"/>
  <c r="R20" i="10" s="1"/>
  <c r="S19" i="10"/>
  <c r="Q19" i="10" s="1"/>
  <c r="R19" i="10" s="1"/>
  <c r="S18" i="10"/>
  <c r="Q18" i="10" s="1"/>
  <c r="R18" i="10" s="1"/>
  <c r="S17" i="10"/>
  <c r="Q17" i="10" s="1"/>
  <c r="R17" i="10" s="1"/>
  <c r="S16" i="10"/>
  <c r="M14" i="10"/>
  <c r="J14" i="10"/>
  <c r="I14" i="10"/>
  <c r="H14" i="10"/>
  <c r="D14" i="10"/>
  <c r="S12" i="10"/>
  <c r="Q12" i="10" s="1"/>
  <c r="R12" i="10" s="1"/>
  <c r="S11" i="10"/>
  <c r="Q11" i="10" s="1"/>
  <c r="F145" i="9"/>
  <c r="F150" i="9"/>
  <c r="I220" i="8"/>
  <c r="J211" i="8"/>
  <c r="I211" i="8"/>
  <c r="J198" i="8"/>
  <c r="I198" i="8"/>
  <c r="J189" i="8"/>
  <c r="I189" i="8"/>
  <c r="I183" i="8"/>
  <c r="I127" i="8"/>
  <c r="I88" i="8"/>
  <c r="I67" i="8"/>
  <c r="I45" i="8"/>
  <c r="I39" i="8"/>
  <c r="I35" i="8"/>
  <c r="I23" i="8"/>
  <c r="I13" i="8"/>
  <c r="H303" i="7"/>
  <c r="H186" i="7"/>
  <c r="Q493" i="14" l="1"/>
  <c r="Q527" i="14" s="1"/>
  <c r="Q411" i="10"/>
  <c r="R411" i="10" s="1"/>
  <c r="S478" i="10"/>
  <c r="Q432" i="10"/>
  <c r="Q75" i="10"/>
  <c r="Q104" i="10" s="1"/>
  <c r="S104" i="10"/>
  <c r="S508" i="10"/>
  <c r="Q141" i="10"/>
  <c r="R141" i="10" s="1"/>
  <c r="R288" i="10" s="1"/>
  <c r="S288" i="10"/>
  <c r="S32" i="10"/>
  <c r="Q34" i="10"/>
  <c r="S47" i="10"/>
  <c r="Q41" i="10"/>
  <c r="Q494" i="10"/>
  <c r="R530" i="10"/>
  <c r="Q16" i="10"/>
  <c r="S54" i="10"/>
  <c r="S14" i="10"/>
  <c r="D489" i="10"/>
  <c r="R11" i="10"/>
  <c r="R14" i="10" s="1"/>
  <c r="Q14" i="10"/>
  <c r="S530" i="10"/>
  <c r="H489" i="10"/>
  <c r="H523" i="10" s="1"/>
  <c r="Q52" i="10"/>
  <c r="J489" i="10"/>
  <c r="J523" i="10" s="1"/>
  <c r="I489" i="10"/>
  <c r="I523" i="10" s="1"/>
  <c r="Q110" i="10"/>
  <c r="S139" i="10"/>
  <c r="R503" i="10"/>
  <c r="Q513" i="10"/>
  <c r="R513" i="10" s="1"/>
  <c r="R521" i="10" s="1"/>
  <c r="S521" i="10"/>
  <c r="S64" i="10"/>
  <c r="Q22" i="10"/>
  <c r="R290" i="10"/>
  <c r="Q64" i="10"/>
  <c r="R61" i="10"/>
  <c r="R64" i="10" s="1"/>
  <c r="Q503" i="10"/>
  <c r="Q530" i="10"/>
  <c r="M489" i="10"/>
  <c r="M523" i="10" s="1"/>
  <c r="M533" i="10" s="1"/>
  <c r="S503" i="10"/>
  <c r="J184" i="8"/>
  <c r="H92" i="7"/>
  <c r="H72" i="7"/>
  <c r="H68" i="7"/>
  <c r="H47" i="7"/>
  <c r="H39" i="7"/>
  <c r="H35" i="7"/>
  <c r="H13" i="7"/>
  <c r="I304" i="7" s="1"/>
  <c r="H24" i="7"/>
  <c r="I102" i="6"/>
  <c r="J102" i="6"/>
  <c r="I483" i="6"/>
  <c r="J483" i="6"/>
  <c r="H483" i="6"/>
  <c r="H472" i="6"/>
  <c r="M286" i="6"/>
  <c r="H102" i="6"/>
  <c r="R102" i="6"/>
  <c r="R432" i="10" l="1"/>
  <c r="R478" i="10" s="1"/>
  <c r="Q478" i="10"/>
  <c r="Q288" i="10"/>
  <c r="Q47" i="10"/>
  <c r="R34" i="10"/>
  <c r="R41" i="10"/>
  <c r="Q521" i="10"/>
  <c r="R16" i="10"/>
  <c r="Q32" i="10"/>
  <c r="S489" i="10"/>
  <c r="S523" i="10" s="1"/>
  <c r="R52" i="10"/>
  <c r="R54" i="10" s="1"/>
  <c r="Q54" i="10"/>
  <c r="R22" i="10"/>
  <c r="R110" i="10"/>
  <c r="R139" i="10" s="1"/>
  <c r="Q139" i="10"/>
  <c r="J45" i="6"/>
  <c r="S35" i="6"/>
  <c r="Q35" i="6" s="1"/>
  <c r="I32" i="6"/>
  <c r="J32" i="6"/>
  <c r="H32" i="6"/>
  <c r="R32" i="10" l="1"/>
  <c r="R47" i="10"/>
  <c r="R523" i="10"/>
  <c r="Q523" i="10"/>
  <c r="N524" i="6"/>
  <c r="M524" i="6"/>
  <c r="L524" i="6"/>
  <c r="K524" i="6"/>
  <c r="J524" i="6"/>
  <c r="I524" i="6"/>
  <c r="H524" i="6"/>
  <c r="D524" i="6"/>
  <c r="S523" i="6"/>
  <c r="Q523" i="6" s="1"/>
  <c r="R523" i="6" s="1"/>
  <c r="S522" i="6"/>
  <c r="Q522" i="6" s="1"/>
  <c r="R522" i="6" s="1"/>
  <c r="S521" i="6"/>
  <c r="Q521" i="6" s="1"/>
  <c r="J515" i="6"/>
  <c r="I515" i="6"/>
  <c r="H515" i="6"/>
  <c r="S513" i="6"/>
  <c r="Q513" i="6"/>
  <c r="S512" i="6"/>
  <c r="S511" i="6"/>
  <c r="Q511" i="6" s="1"/>
  <c r="R511" i="6" s="1"/>
  <c r="A511" i="6"/>
  <c r="A512" i="6" s="1"/>
  <c r="A513" i="6" s="1"/>
  <c r="S510" i="6"/>
  <c r="Q510" i="6"/>
  <c r="R510" i="6" s="1"/>
  <c r="S509" i="6"/>
  <c r="S507" i="6"/>
  <c r="Q507" i="6" s="1"/>
  <c r="A506" i="6"/>
  <c r="A507" i="6" s="1"/>
  <c r="S505" i="6"/>
  <c r="Q505" i="6"/>
  <c r="R502" i="6"/>
  <c r="N502" i="6"/>
  <c r="M502" i="6"/>
  <c r="L502" i="6"/>
  <c r="K502" i="6"/>
  <c r="S500" i="6"/>
  <c r="Q500" i="6" s="1"/>
  <c r="Q502" i="6" s="1"/>
  <c r="N497" i="6"/>
  <c r="M497" i="6"/>
  <c r="L497" i="6"/>
  <c r="K497" i="6"/>
  <c r="J497" i="6"/>
  <c r="I497" i="6"/>
  <c r="H497" i="6"/>
  <c r="S495" i="6"/>
  <c r="Q495" i="6"/>
  <c r="R495" i="6" s="1"/>
  <c r="S494" i="6"/>
  <c r="Q494" i="6"/>
  <c r="R494" i="6" s="1"/>
  <c r="S493" i="6"/>
  <c r="Q493" i="6" s="1"/>
  <c r="R493" i="6" s="1"/>
  <c r="S492" i="6"/>
  <c r="Q492" i="6"/>
  <c r="S491" i="6"/>
  <c r="M488" i="6"/>
  <c r="J488" i="6"/>
  <c r="I488" i="6"/>
  <c r="H488" i="6"/>
  <c r="S487" i="6"/>
  <c r="Q487" i="6" s="1"/>
  <c r="Q486" i="6"/>
  <c r="S486" i="6" s="1"/>
  <c r="S488" i="6" s="1"/>
  <c r="R481" i="6"/>
  <c r="M481" i="6"/>
  <c r="J481" i="6"/>
  <c r="I481" i="6"/>
  <c r="H481" i="6"/>
  <c r="D481" i="6"/>
  <c r="S480" i="6"/>
  <c r="S481" i="6" s="1"/>
  <c r="Q480" i="6"/>
  <c r="Q481" i="6" s="1"/>
  <c r="S475" i="6"/>
  <c r="R475" i="6"/>
  <c r="M475" i="6"/>
  <c r="D475" i="6"/>
  <c r="S474" i="6"/>
  <c r="Q474" i="6"/>
  <c r="Q475" i="6" s="1"/>
  <c r="M472" i="6"/>
  <c r="J472" i="6"/>
  <c r="I472" i="6"/>
  <c r="D472" i="6"/>
  <c r="S471" i="6"/>
  <c r="Q471" i="6" s="1"/>
  <c r="R471" i="6"/>
  <c r="S470" i="6"/>
  <c r="Q470" i="6" s="1"/>
  <c r="R470" i="6" s="1"/>
  <c r="S469" i="6"/>
  <c r="Q469" i="6" s="1"/>
  <c r="R469" i="6" s="1"/>
  <c r="S468" i="6"/>
  <c r="Q468" i="6" s="1"/>
  <c r="R468" i="6" s="1"/>
  <c r="S467" i="6"/>
  <c r="Q467" i="6"/>
  <c r="R467" i="6" s="1"/>
  <c r="S466" i="6"/>
  <c r="Q466" i="6" s="1"/>
  <c r="R466" i="6" s="1"/>
  <c r="S465" i="6"/>
  <c r="Q465" i="6" s="1"/>
  <c r="R465" i="6" s="1"/>
  <c r="S464" i="6"/>
  <c r="Q464" i="6" s="1"/>
  <c r="R464" i="6" s="1"/>
  <c r="S463" i="6"/>
  <c r="Q463" i="6"/>
  <c r="R463" i="6" s="1"/>
  <c r="S462" i="6"/>
  <c r="Q462" i="6" s="1"/>
  <c r="R462" i="6" s="1"/>
  <c r="S461" i="6"/>
  <c r="Q461" i="6" s="1"/>
  <c r="R461" i="6" s="1"/>
  <c r="S460" i="6"/>
  <c r="Q460" i="6" s="1"/>
  <c r="R460" i="6" s="1"/>
  <c r="S459" i="6"/>
  <c r="Q459" i="6" s="1"/>
  <c r="R459" i="6" s="1"/>
  <c r="S458" i="6"/>
  <c r="Q458" i="6" s="1"/>
  <c r="R458" i="6" s="1"/>
  <c r="S457" i="6"/>
  <c r="Q457" i="6"/>
  <c r="R457" i="6" s="1"/>
  <c r="S456" i="6"/>
  <c r="Q456" i="6"/>
  <c r="R456" i="6" s="1"/>
  <c r="S455" i="6"/>
  <c r="Q455" i="6" s="1"/>
  <c r="R455" i="6" s="1"/>
  <c r="S454" i="6"/>
  <c r="Q454" i="6" s="1"/>
  <c r="R454" i="6" s="1"/>
  <c r="S453" i="6"/>
  <c r="Q453" i="6" s="1"/>
  <c r="R453" i="6" s="1"/>
  <c r="S451" i="6"/>
  <c r="Q451" i="6" s="1"/>
  <c r="R451" i="6" s="1"/>
  <c r="S450" i="6"/>
  <c r="Q450" i="6" s="1"/>
  <c r="R450" i="6" s="1"/>
  <c r="S449" i="6"/>
  <c r="Q449" i="6" s="1"/>
  <c r="R449" i="6" s="1"/>
  <c r="S448" i="6"/>
  <c r="Q448" i="6" s="1"/>
  <c r="R448" i="6" s="1"/>
  <c r="S447" i="6"/>
  <c r="Q447" i="6"/>
  <c r="R447" i="6" s="1"/>
  <c r="S446" i="6"/>
  <c r="Q446" i="6" s="1"/>
  <c r="R446" i="6" s="1"/>
  <c r="S445" i="6"/>
  <c r="Q445" i="6" s="1"/>
  <c r="R445" i="6" s="1"/>
  <c r="S444" i="6"/>
  <c r="Q444" i="6" s="1"/>
  <c r="R444" i="6" s="1"/>
  <c r="S443" i="6"/>
  <c r="Q443" i="6" s="1"/>
  <c r="R443" i="6" s="1"/>
  <c r="S442" i="6"/>
  <c r="Q442" i="6" s="1"/>
  <c r="R442" i="6" s="1"/>
  <c r="S441" i="6"/>
  <c r="Q441" i="6" s="1"/>
  <c r="R441" i="6" s="1"/>
  <c r="S440" i="6"/>
  <c r="Q440" i="6" s="1"/>
  <c r="R440" i="6" s="1"/>
  <c r="S439" i="6"/>
  <c r="Q439" i="6" s="1"/>
  <c r="R439" i="6" s="1"/>
  <c r="S438" i="6"/>
  <c r="Q438" i="6" s="1"/>
  <c r="R438" i="6" s="1"/>
  <c r="S437" i="6"/>
  <c r="Q437" i="6" s="1"/>
  <c r="R437" i="6" s="1"/>
  <c r="S436" i="6"/>
  <c r="Q436" i="6" s="1"/>
  <c r="R436" i="6" s="1"/>
  <c r="S435" i="6"/>
  <c r="Q435" i="6" s="1"/>
  <c r="R435" i="6" s="1"/>
  <c r="S434" i="6"/>
  <c r="Q434" i="6"/>
  <c r="R434" i="6" s="1"/>
  <c r="S433" i="6"/>
  <c r="Q433" i="6" s="1"/>
  <c r="R433" i="6" s="1"/>
  <c r="S432" i="6"/>
  <c r="Q432" i="6" s="1"/>
  <c r="R432" i="6" s="1"/>
  <c r="S431" i="6"/>
  <c r="Q431" i="6" s="1"/>
  <c r="R431" i="6" s="1"/>
  <c r="S430" i="6"/>
  <c r="Q430" i="6" s="1"/>
  <c r="R430" i="6" s="1"/>
  <c r="S429" i="6"/>
  <c r="Q429" i="6" s="1"/>
  <c r="R429" i="6" s="1"/>
  <c r="S428" i="6"/>
  <c r="Q428" i="6" s="1"/>
  <c r="R428" i="6" s="1"/>
  <c r="S427" i="6"/>
  <c r="Q427" i="6" s="1"/>
  <c r="R427" i="6" s="1"/>
  <c r="S426" i="6"/>
  <c r="Q426" i="6" s="1"/>
  <c r="R426" i="6" s="1"/>
  <c r="S425" i="6"/>
  <c r="Q425" i="6" s="1"/>
  <c r="R425" i="6" s="1"/>
  <c r="S424" i="6"/>
  <c r="Q424" i="6" s="1"/>
  <c r="R424" i="6" s="1"/>
  <c r="S423" i="6"/>
  <c r="Q423" i="6" s="1"/>
  <c r="R423" i="6" s="1"/>
  <c r="S422" i="6"/>
  <c r="Q422" i="6" s="1"/>
  <c r="R422" i="6" s="1"/>
  <c r="S421" i="6"/>
  <c r="Q421" i="6" s="1"/>
  <c r="R421" i="6" s="1"/>
  <c r="S420" i="6"/>
  <c r="Q420" i="6" s="1"/>
  <c r="R420" i="6" s="1"/>
  <c r="S418" i="6"/>
  <c r="Q418" i="6"/>
  <c r="R418" i="6" s="1"/>
  <c r="S417" i="6"/>
  <c r="Q417" i="6" s="1"/>
  <c r="R417" i="6" s="1"/>
  <c r="S416" i="6"/>
  <c r="Q416" i="6" s="1"/>
  <c r="R416" i="6" s="1"/>
  <c r="S415" i="6"/>
  <c r="Q415" i="6" s="1"/>
  <c r="R415" i="6" s="1"/>
  <c r="S414" i="6"/>
  <c r="Q414" i="6" s="1"/>
  <c r="R414" i="6" s="1"/>
  <c r="S413" i="6"/>
  <c r="Q413" i="6"/>
  <c r="R413" i="6" s="1"/>
  <c r="S412" i="6"/>
  <c r="Q412" i="6" s="1"/>
  <c r="R412" i="6"/>
  <c r="S411" i="6"/>
  <c r="Q411" i="6" s="1"/>
  <c r="R411" i="6" s="1"/>
  <c r="S410" i="6"/>
  <c r="Q410" i="6" s="1"/>
  <c r="R410" i="6" s="1"/>
  <c r="S409" i="6"/>
  <c r="Q409" i="6" s="1"/>
  <c r="R409" i="6" s="1"/>
  <c r="S408" i="6"/>
  <c r="Q408" i="6" s="1"/>
  <c r="R408" i="6" s="1"/>
  <c r="S407" i="6"/>
  <c r="Q407" i="6" s="1"/>
  <c r="R407" i="6" s="1"/>
  <c r="S406" i="6"/>
  <c r="Q406" i="6" s="1"/>
  <c r="R406" i="6" s="1"/>
  <c r="S405" i="6"/>
  <c r="Q405" i="6" s="1"/>
  <c r="R405" i="6" s="1"/>
  <c r="S404" i="6"/>
  <c r="Q404" i="6" s="1"/>
  <c r="R404" i="6" s="1"/>
  <c r="S403" i="6"/>
  <c r="Q403" i="6" s="1"/>
  <c r="R403" i="6" s="1"/>
  <c r="S402" i="6"/>
  <c r="Q402" i="6" s="1"/>
  <c r="R402" i="6" s="1"/>
  <c r="S401" i="6"/>
  <c r="Q401" i="6" s="1"/>
  <c r="R401" i="6" s="1"/>
  <c r="S400" i="6"/>
  <c r="Q400" i="6" s="1"/>
  <c r="R400" i="6"/>
  <c r="S398" i="6"/>
  <c r="Q398" i="6" s="1"/>
  <c r="R398" i="6" s="1"/>
  <c r="S397" i="6"/>
  <c r="Q397" i="6" s="1"/>
  <c r="R397" i="6" s="1"/>
  <c r="S396" i="6"/>
  <c r="Q396" i="6" s="1"/>
  <c r="R396" i="6" s="1"/>
  <c r="S395" i="6"/>
  <c r="Q395" i="6" s="1"/>
  <c r="R395" i="6" s="1"/>
  <c r="S394" i="6"/>
  <c r="Q394" i="6"/>
  <c r="R394" i="6" s="1"/>
  <c r="S393" i="6"/>
  <c r="Q393" i="6" s="1"/>
  <c r="R393" i="6" s="1"/>
  <c r="S392" i="6"/>
  <c r="Q392" i="6" s="1"/>
  <c r="R392" i="6" s="1"/>
  <c r="S391" i="6"/>
  <c r="Q391" i="6" s="1"/>
  <c r="R391" i="6" s="1"/>
  <c r="S390" i="6"/>
  <c r="Q390" i="6" s="1"/>
  <c r="R390" i="6" s="1"/>
  <c r="S389" i="6"/>
  <c r="Q389" i="6"/>
  <c r="R389" i="6" s="1"/>
  <c r="S388" i="6"/>
  <c r="Q388" i="6" s="1"/>
  <c r="R388" i="6" s="1"/>
  <c r="S387" i="6"/>
  <c r="Q387" i="6" s="1"/>
  <c r="R387" i="6" s="1"/>
  <c r="S386" i="6"/>
  <c r="Q386" i="6" s="1"/>
  <c r="R386" i="6" s="1"/>
  <c r="S385" i="6"/>
  <c r="Q385" i="6" s="1"/>
  <c r="R385" i="6" s="1"/>
  <c r="S384" i="6"/>
  <c r="Q384" i="6" s="1"/>
  <c r="R384" i="6" s="1"/>
  <c r="S383" i="6"/>
  <c r="Q383" i="6" s="1"/>
  <c r="R383" i="6" s="1"/>
  <c r="S382" i="6"/>
  <c r="Q382" i="6" s="1"/>
  <c r="R382" i="6" s="1"/>
  <c r="S381" i="6"/>
  <c r="Q381" i="6" s="1"/>
  <c r="R381" i="6" s="1"/>
  <c r="S380" i="6"/>
  <c r="Q380" i="6"/>
  <c r="R380" i="6" s="1"/>
  <c r="S379" i="6"/>
  <c r="Q379" i="6" s="1"/>
  <c r="R379" i="6"/>
  <c r="S378" i="6"/>
  <c r="Q378" i="6" s="1"/>
  <c r="R378" i="6" s="1"/>
  <c r="S377" i="6"/>
  <c r="Q377" i="6" s="1"/>
  <c r="R377" i="6" s="1"/>
  <c r="S376" i="6"/>
  <c r="Q376" i="6" s="1"/>
  <c r="R376" i="6" s="1"/>
  <c r="S375" i="6"/>
  <c r="Q375" i="6" s="1"/>
  <c r="R375" i="6" s="1"/>
  <c r="S374" i="6"/>
  <c r="Q374" i="6" s="1"/>
  <c r="R374" i="6" s="1"/>
  <c r="S373" i="6"/>
  <c r="Q373" i="6" s="1"/>
  <c r="R373" i="6" s="1"/>
  <c r="S372" i="6"/>
  <c r="Q372" i="6" s="1"/>
  <c r="R372" i="6"/>
  <c r="S371" i="6"/>
  <c r="Q371" i="6" s="1"/>
  <c r="R371" i="6" s="1"/>
  <c r="S370" i="6"/>
  <c r="Q370" i="6" s="1"/>
  <c r="R370" i="6" s="1"/>
  <c r="S369" i="6"/>
  <c r="Q369" i="6" s="1"/>
  <c r="R369" i="6" s="1"/>
  <c r="S368" i="6"/>
  <c r="Q368" i="6" s="1"/>
  <c r="R368" i="6" s="1"/>
  <c r="S367" i="6"/>
  <c r="Q367" i="6" s="1"/>
  <c r="R367" i="6"/>
  <c r="S366" i="6"/>
  <c r="Q366" i="6" s="1"/>
  <c r="R366" i="6" s="1"/>
  <c r="S365" i="6"/>
  <c r="Q365" i="6"/>
  <c r="R365" i="6" s="1"/>
  <c r="S364" i="6"/>
  <c r="Q364" i="6" s="1"/>
  <c r="R364" i="6" s="1"/>
  <c r="S363" i="6"/>
  <c r="Q363" i="6" s="1"/>
  <c r="R363" i="6" s="1"/>
  <c r="S362" i="6"/>
  <c r="Q362" i="6" s="1"/>
  <c r="R362" i="6" s="1"/>
  <c r="S361" i="6"/>
  <c r="Q361" i="6" s="1"/>
  <c r="R361" i="6" s="1"/>
  <c r="S360" i="6"/>
  <c r="Q360" i="6" s="1"/>
  <c r="R360" i="6" s="1"/>
  <c r="S359" i="6"/>
  <c r="Q359" i="6" s="1"/>
  <c r="R359" i="6" s="1"/>
  <c r="S358" i="6"/>
  <c r="Q358" i="6" s="1"/>
  <c r="R358" i="6" s="1"/>
  <c r="S357" i="6"/>
  <c r="Q357" i="6"/>
  <c r="R357" i="6" s="1"/>
  <c r="S356" i="6"/>
  <c r="Q356" i="6" s="1"/>
  <c r="R356" i="6" s="1"/>
  <c r="S355" i="6"/>
  <c r="Q355" i="6" s="1"/>
  <c r="R355" i="6" s="1"/>
  <c r="S354" i="6"/>
  <c r="Q354" i="6" s="1"/>
  <c r="R354" i="6" s="1"/>
  <c r="S353" i="6"/>
  <c r="Q353" i="6" s="1"/>
  <c r="R353" i="6" s="1"/>
  <c r="S352" i="6"/>
  <c r="Q352" i="6" s="1"/>
  <c r="R352" i="6"/>
  <c r="S351" i="6"/>
  <c r="Q351" i="6" s="1"/>
  <c r="R351" i="6" s="1"/>
  <c r="S350" i="6"/>
  <c r="Q350" i="6" s="1"/>
  <c r="R350" i="6" s="1"/>
  <c r="S349" i="6"/>
  <c r="Q349" i="6" s="1"/>
  <c r="R349" i="6" s="1"/>
  <c r="S348" i="6"/>
  <c r="Q348" i="6" s="1"/>
  <c r="R348" i="6" s="1"/>
  <c r="S347" i="6"/>
  <c r="Q347" i="6" s="1"/>
  <c r="R347" i="6" s="1"/>
  <c r="S346" i="6"/>
  <c r="Q346" i="6" s="1"/>
  <c r="R346" i="6" s="1"/>
  <c r="S344" i="6"/>
  <c r="Q344" i="6" s="1"/>
  <c r="R344" i="6" s="1"/>
  <c r="S343" i="6"/>
  <c r="Q343" i="6" s="1"/>
  <c r="R343" i="6" s="1"/>
  <c r="S342" i="6"/>
  <c r="Q342" i="6" s="1"/>
  <c r="R342" i="6" s="1"/>
  <c r="S341" i="6"/>
  <c r="Q341" i="6" s="1"/>
  <c r="R341" i="6" s="1"/>
  <c r="S340" i="6"/>
  <c r="Q340" i="6" s="1"/>
  <c r="R340" i="6" s="1"/>
  <c r="S339" i="6"/>
  <c r="Q339" i="6" s="1"/>
  <c r="R339" i="6" s="1"/>
  <c r="S338" i="6"/>
  <c r="Q338" i="6" s="1"/>
  <c r="R338" i="6" s="1"/>
  <c r="S337" i="6"/>
  <c r="Q337" i="6" s="1"/>
  <c r="R337" i="6" s="1"/>
  <c r="S336" i="6"/>
  <c r="Q336" i="6" s="1"/>
  <c r="R336" i="6" s="1"/>
  <c r="S335" i="6"/>
  <c r="Q335" i="6" s="1"/>
  <c r="R335" i="6" s="1"/>
  <c r="S334" i="6"/>
  <c r="Q334" i="6" s="1"/>
  <c r="R334" i="6" s="1"/>
  <c r="S333" i="6"/>
  <c r="Q333" i="6"/>
  <c r="R333" i="6" s="1"/>
  <c r="S332" i="6"/>
  <c r="Q332" i="6" s="1"/>
  <c r="R332" i="6" s="1"/>
  <c r="S331" i="6"/>
  <c r="Q331" i="6" s="1"/>
  <c r="R331" i="6" s="1"/>
  <c r="S330" i="6"/>
  <c r="Q330" i="6" s="1"/>
  <c r="R330" i="6"/>
  <c r="S329" i="6"/>
  <c r="Q329" i="6" s="1"/>
  <c r="R329" i="6" s="1"/>
  <c r="S328" i="6"/>
  <c r="Q328" i="6" s="1"/>
  <c r="R328" i="6" s="1"/>
  <c r="S327" i="6"/>
  <c r="Q327" i="6" s="1"/>
  <c r="R327" i="6" s="1"/>
  <c r="S326" i="6"/>
  <c r="Q326" i="6" s="1"/>
  <c r="R326" i="6"/>
  <c r="S325" i="6"/>
  <c r="Q325" i="6" s="1"/>
  <c r="R325" i="6" s="1"/>
  <c r="S324" i="6"/>
  <c r="Q324" i="6"/>
  <c r="R324" i="6" s="1"/>
  <c r="S323" i="6"/>
  <c r="Q323" i="6" s="1"/>
  <c r="R323" i="6" s="1"/>
  <c r="S322" i="6"/>
  <c r="Q322" i="6" s="1"/>
  <c r="R322" i="6" s="1"/>
  <c r="S321" i="6"/>
  <c r="Q321" i="6" s="1"/>
  <c r="R321" i="6" s="1"/>
  <c r="S320" i="6"/>
  <c r="Q320" i="6" s="1"/>
  <c r="R320" i="6" s="1"/>
  <c r="S319" i="6"/>
  <c r="Q319" i="6" s="1"/>
  <c r="R319" i="6" s="1"/>
  <c r="S318" i="6"/>
  <c r="Q318" i="6" s="1"/>
  <c r="R318" i="6" s="1"/>
  <c r="S317" i="6"/>
  <c r="Q317" i="6" s="1"/>
  <c r="R317" i="6" s="1"/>
  <c r="S316" i="6"/>
  <c r="Q316" i="6"/>
  <c r="R316" i="6" s="1"/>
  <c r="S315" i="6"/>
  <c r="Q315" i="6" s="1"/>
  <c r="R315" i="6" s="1"/>
  <c r="S314" i="6"/>
  <c r="Q314" i="6" s="1"/>
  <c r="R314" i="6" s="1"/>
  <c r="S313" i="6"/>
  <c r="Q313" i="6"/>
  <c r="R313" i="6" s="1"/>
  <c r="S312" i="6"/>
  <c r="Q312" i="6" s="1"/>
  <c r="R312" i="6" s="1"/>
  <c r="S311" i="6"/>
  <c r="Q311" i="6" s="1"/>
  <c r="R311" i="6" s="1"/>
  <c r="S310" i="6"/>
  <c r="Q310" i="6" s="1"/>
  <c r="R310" i="6" s="1"/>
  <c r="S309" i="6"/>
  <c r="Q309" i="6"/>
  <c r="R309" i="6" s="1"/>
  <c r="S308" i="6"/>
  <c r="Q308" i="6" s="1"/>
  <c r="R308" i="6" s="1"/>
  <c r="S307" i="6"/>
  <c r="Q307" i="6" s="1"/>
  <c r="R307" i="6" s="1"/>
  <c r="S306" i="6"/>
  <c r="Q306" i="6" s="1"/>
  <c r="R306" i="6" s="1"/>
  <c r="S305" i="6"/>
  <c r="Q305" i="6" s="1"/>
  <c r="R305" i="6" s="1"/>
  <c r="S304" i="6"/>
  <c r="Q304" i="6" s="1"/>
  <c r="R304" i="6" s="1"/>
  <c r="S303" i="6"/>
  <c r="Q303" i="6" s="1"/>
  <c r="R303" i="6"/>
  <c r="Q302" i="6"/>
  <c r="R302" i="6" s="1"/>
  <c r="S301" i="6"/>
  <c r="Q301" i="6" s="1"/>
  <c r="R301" i="6" s="1"/>
  <c r="S300" i="6"/>
  <c r="Q300" i="6" s="1"/>
  <c r="R300" i="6" s="1"/>
  <c r="S299" i="6"/>
  <c r="Q299" i="6"/>
  <c r="R299" i="6" s="1"/>
  <c r="S298" i="6"/>
  <c r="Q298" i="6" s="1"/>
  <c r="R298" i="6" s="1"/>
  <c r="S297" i="6"/>
  <c r="Q297" i="6" s="1"/>
  <c r="R297" i="6" s="1"/>
  <c r="S296" i="6"/>
  <c r="Q296" i="6" s="1"/>
  <c r="R296" i="6" s="1"/>
  <c r="S295" i="6"/>
  <c r="Q295" i="6" s="1"/>
  <c r="R295" i="6" s="1"/>
  <c r="S294" i="6"/>
  <c r="Q294" i="6" s="1"/>
  <c r="R294" i="6" s="1"/>
  <c r="S293" i="6"/>
  <c r="Q293" i="6" s="1"/>
  <c r="R293" i="6" s="1"/>
  <c r="S292" i="6"/>
  <c r="Q292" i="6" s="1"/>
  <c r="R292" i="6" s="1"/>
  <c r="S291" i="6"/>
  <c r="Q291" i="6" s="1"/>
  <c r="S290" i="6"/>
  <c r="Q290" i="6" s="1"/>
  <c r="R290" i="6" s="1"/>
  <c r="S289" i="6"/>
  <c r="Q289" i="6"/>
  <c r="R289" i="6" s="1"/>
  <c r="S288" i="6"/>
  <c r="Q288" i="6" s="1"/>
  <c r="R288" i="6" s="1"/>
  <c r="J286" i="6"/>
  <c r="I286" i="6"/>
  <c r="H286" i="6"/>
  <c r="D286" i="6"/>
  <c r="S285" i="6"/>
  <c r="Q285" i="6"/>
  <c r="R285" i="6" s="1"/>
  <c r="S284" i="6"/>
  <c r="Q284" i="6" s="1"/>
  <c r="R284" i="6" s="1"/>
  <c r="S283" i="6"/>
  <c r="Q283" i="6" s="1"/>
  <c r="R283" i="6" s="1"/>
  <c r="S282" i="6"/>
  <c r="Q282" i="6"/>
  <c r="R282" i="6" s="1"/>
  <c r="S281" i="6"/>
  <c r="Q281" i="6" s="1"/>
  <c r="R281" i="6" s="1"/>
  <c r="S280" i="6"/>
  <c r="Q280" i="6"/>
  <c r="R280" i="6" s="1"/>
  <c r="S279" i="6"/>
  <c r="Q279" i="6" s="1"/>
  <c r="R279" i="6"/>
  <c r="S278" i="6"/>
  <c r="Q278" i="6" s="1"/>
  <c r="R278" i="6" s="1"/>
  <c r="S277" i="6"/>
  <c r="Q277" i="6" s="1"/>
  <c r="R277" i="6" s="1"/>
  <c r="S276" i="6"/>
  <c r="Q276" i="6" s="1"/>
  <c r="R276" i="6" s="1"/>
  <c r="S275" i="6"/>
  <c r="Q275" i="6" s="1"/>
  <c r="R275" i="6" s="1"/>
  <c r="S274" i="6"/>
  <c r="Q274" i="6" s="1"/>
  <c r="R274" i="6" s="1"/>
  <c r="S273" i="6"/>
  <c r="Q273" i="6"/>
  <c r="R273" i="6" s="1"/>
  <c r="S272" i="6"/>
  <c r="Q272" i="6" s="1"/>
  <c r="R272" i="6" s="1"/>
  <c r="S271" i="6"/>
  <c r="Q271" i="6" s="1"/>
  <c r="R271" i="6" s="1"/>
  <c r="S270" i="6"/>
  <c r="Q270" i="6" s="1"/>
  <c r="R270" i="6" s="1"/>
  <c r="S269" i="6"/>
  <c r="Q269" i="6" s="1"/>
  <c r="R269" i="6" s="1"/>
  <c r="S268" i="6"/>
  <c r="Q268" i="6" s="1"/>
  <c r="R268" i="6" s="1"/>
  <c r="S267" i="6"/>
  <c r="Q267" i="6" s="1"/>
  <c r="R267" i="6" s="1"/>
  <c r="S266" i="6"/>
  <c r="Q266" i="6" s="1"/>
  <c r="R266" i="6" s="1"/>
  <c r="S265" i="6"/>
  <c r="Q265" i="6" s="1"/>
  <c r="R265" i="6" s="1"/>
  <c r="S264" i="6"/>
  <c r="Q264" i="6" s="1"/>
  <c r="R264" i="6" s="1"/>
  <c r="S263" i="6"/>
  <c r="Q263" i="6" s="1"/>
  <c r="R263" i="6" s="1"/>
  <c r="S262" i="6"/>
  <c r="Q262" i="6" s="1"/>
  <c r="R262" i="6" s="1"/>
  <c r="S261" i="6"/>
  <c r="Q261" i="6"/>
  <c r="R261" i="6" s="1"/>
  <c r="S260" i="6"/>
  <c r="Q260" i="6"/>
  <c r="R260" i="6" s="1"/>
  <c r="S259" i="6"/>
  <c r="Q259" i="6" s="1"/>
  <c r="R259" i="6" s="1"/>
  <c r="S258" i="6"/>
  <c r="Q258" i="6" s="1"/>
  <c r="R258" i="6" s="1"/>
  <c r="S257" i="6"/>
  <c r="Q257" i="6" s="1"/>
  <c r="R257" i="6" s="1"/>
  <c r="S256" i="6"/>
  <c r="Q256" i="6" s="1"/>
  <c r="R256" i="6" s="1"/>
  <c r="S255" i="6"/>
  <c r="Q255" i="6" s="1"/>
  <c r="R255" i="6" s="1"/>
  <c r="S254" i="6"/>
  <c r="Q254" i="6" s="1"/>
  <c r="R254" i="6" s="1"/>
  <c r="S253" i="6"/>
  <c r="Q253" i="6" s="1"/>
  <c r="R253" i="6" s="1"/>
  <c r="S250" i="6"/>
  <c r="Q250" i="6" s="1"/>
  <c r="R250" i="6" s="1"/>
  <c r="S249" i="6"/>
  <c r="Q249" i="6" s="1"/>
  <c r="R249" i="6" s="1"/>
  <c r="S248" i="6"/>
  <c r="Q248" i="6" s="1"/>
  <c r="R248" i="6" s="1"/>
  <c r="S247" i="6"/>
  <c r="Q247" i="6" s="1"/>
  <c r="R247" i="6" s="1"/>
  <c r="S246" i="6"/>
  <c r="Q246" i="6" s="1"/>
  <c r="R246" i="6" s="1"/>
  <c r="S245" i="6"/>
  <c r="Q245" i="6"/>
  <c r="R245" i="6" s="1"/>
  <c r="Q244" i="6"/>
  <c r="R244" i="6" s="1"/>
  <c r="S243" i="6"/>
  <c r="Q243" i="6" s="1"/>
  <c r="R243" i="6" s="1"/>
  <c r="S242" i="6"/>
  <c r="Q242" i="6" s="1"/>
  <c r="R242" i="6" s="1"/>
  <c r="S241" i="6"/>
  <c r="Q241" i="6" s="1"/>
  <c r="R241" i="6" s="1"/>
  <c r="S240" i="6"/>
  <c r="Q240" i="6" s="1"/>
  <c r="R240" i="6" s="1"/>
  <c r="S239" i="6"/>
  <c r="Q239" i="6" s="1"/>
  <c r="R239" i="6" s="1"/>
  <c r="S238" i="6"/>
  <c r="Q238" i="6"/>
  <c r="R238" i="6" s="1"/>
  <c r="S236" i="6"/>
  <c r="Q236" i="6" s="1"/>
  <c r="R236" i="6" s="1"/>
  <c r="S235" i="6"/>
  <c r="Q235" i="6" s="1"/>
  <c r="R235" i="6" s="1"/>
  <c r="S234" i="6"/>
  <c r="Q234" i="6" s="1"/>
  <c r="R234" i="6" s="1"/>
  <c r="S233" i="6"/>
  <c r="Q233" i="6"/>
  <c r="R233" i="6" s="1"/>
  <c r="S232" i="6"/>
  <c r="Q232" i="6" s="1"/>
  <c r="R232" i="6" s="1"/>
  <c r="S231" i="6"/>
  <c r="Q231" i="6" s="1"/>
  <c r="R231" i="6" s="1"/>
  <c r="S230" i="6"/>
  <c r="Q230" i="6" s="1"/>
  <c r="R230" i="6" s="1"/>
  <c r="S229" i="6"/>
  <c r="Q229" i="6" s="1"/>
  <c r="R229" i="6" s="1"/>
  <c r="S228" i="6"/>
  <c r="Q228" i="6"/>
  <c r="R228" i="6" s="1"/>
  <c r="S227" i="6"/>
  <c r="Q227" i="6" s="1"/>
  <c r="R227" i="6" s="1"/>
  <c r="S226" i="6"/>
  <c r="Q226" i="6" s="1"/>
  <c r="R226" i="6" s="1"/>
  <c r="S225" i="6"/>
  <c r="Q225" i="6"/>
  <c r="R225" i="6" s="1"/>
  <c r="S224" i="6"/>
  <c r="Q224" i="6" s="1"/>
  <c r="R224" i="6" s="1"/>
  <c r="S223" i="6"/>
  <c r="Q223" i="6" s="1"/>
  <c r="R223" i="6" s="1"/>
  <c r="S221" i="6"/>
  <c r="Q221" i="6" s="1"/>
  <c r="R221" i="6" s="1"/>
  <c r="S220" i="6"/>
  <c r="Q220" i="6" s="1"/>
  <c r="R220" i="6" s="1"/>
  <c r="S219" i="6"/>
  <c r="Q219" i="6" s="1"/>
  <c r="R219" i="6" s="1"/>
  <c r="S218" i="6"/>
  <c r="Q218" i="6" s="1"/>
  <c r="R218" i="6" s="1"/>
  <c r="S217" i="6"/>
  <c r="Q217" i="6"/>
  <c r="R217" i="6" s="1"/>
  <c r="S216" i="6"/>
  <c r="Q216" i="6" s="1"/>
  <c r="R216" i="6" s="1"/>
  <c r="S215" i="6"/>
  <c r="Q215" i="6" s="1"/>
  <c r="R215" i="6" s="1"/>
  <c r="S214" i="6"/>
  <c r="Q214" i="6" s="1"/>
  <c r="R214" i="6" s="1"/>
  <c r="S213" i="6"/>
  <c r="Q213" i="6" s="1"/>
  <c r="R213" i="6" s="1"/>
  <c r="S212" i="6"/>
  <c r="Q212" i="6" s="1"/>
  <c r="R212" i="6" s="1"/>
  <c r="S211" i="6"/>
  <c r="Q211" i="6" s="1"/>
  <c r="R211" i="6" s="1"/>
  <c r="S210" i="6"/>
  <c r="Q210" i="6" s="1"/>
  <c r="R210" i="6" s="1"/>
  <c r="S209" i="6"/>
  <c r="Q209" i="6" s="1"/>
  <c r="R209" i="6" s="1"/>
  <c r="S208" i="6"/>
  <c r="Q208" i="6" s="1"/>
  <c r="R208" i="6" s="1"/>
  <c r="S207" i="6"/>
  <c r="Q207" i="6" s="1"/>
  <c r="R207" i="6" s="1"/>
  <c r="S206" i="6"/>
  <c r="Q206" i="6" s="1"/>
  <c r="R206" i="6" s="1"/>
  <c r="S205" i="6"/>
  <c r="Q205" i="6"/>
  <c r="R205" i="6" s="1"/>
  <c r="S204" i="6"/>
  <c r="Q204" i="6" s="1"/>
  <c r="R204" i="6" s="1"/>
  <c r="S203" i="6"/>
  <c r="Q203" i="6" s="1"/>
  <c r="R203" i="6" s="1"/>
  <c r="S202" i="6"/>
  <c r="Q202" i="6" s="1"/>
  <c r="R202" i="6" s="1"/>
  <c r="S201" i="6"/>
  <c r="Q201" i="6" s="1"/>
  <c r="R201" i="6" s="1"/>
  <c r="S200" i="6"/>
  <c r="Q200" i="6" s="1"/>
  <c r="R200" i="6" s="1"/>
  <c r="S199" i="6"/>
  <c r="Q199" i="6" s="1"/>
  <c r="R199" i="6" s="1"/>
  <c r="S198" i="6"/>
  <c r="Q198" i="6" s="1"/>
  <c r="R198" i="6" s="1"/>
  <c r="S197" i="6"/>
  <c r="Q197" i="6"/>
  <c r="R197" i="6" s="1"/>
  <c r="S196" i="6"/>
  <c r="Q196" i="6" s="1"/>
  <c r="R196" i="6" s="1"/>
  <c r="S195" i="6"/>
  <c r="Q195" i="6" s="1"/>
  <c r="R195" i="6" s="1"/>
  <c r="S194" i="6"/>
  <c r="Q194" i="6" s="1"/>
  <c r="R194" i="6" s="1"/>
  <c r="S193" i="6"/>
  <c r="Q193" i="6"/>
  <c r="R193" i="6" s="1"/>
  <c r="S192" i="6"/>
  <c r="Q192" i="6" s="1"/>
  <c r="R192" i="6" s="1"/>
  <c r="S191" i="6"/>
  <c r="Q191" i="6" s="1"/>
  <c r="R191" i="6" s="1"/>
  <c r="S190" i="6"/>
  <c r="Q190" i="6" s="1"/>
  <c r="R190" i="6"/>
  <c r="S189" i="6"/>
  <c r="Q189" i="6"/>
  <c r="R189" i="6" s="1"/>
  <c r="S188" i="6"/>
  <c r="Q188" i="6" s="1"/>
  <c r="R188" i="6" s="1"/>
  <c r="S187" i="6"/>
  <c r="Q187" i="6" s="1"/>
  <c r="R187" i="6" s="1"/>
  <c r="S186" i="6"/>
  <c r="Q186" i="6" s="1"/>
  <c r="R186" i="6" s="1"/>
  <c r="S185" i="6"/>
  <c r="Q185" i="6"/>
  <c r="R185" i="6" s="1"/>
  <c r="S184" i="6"/>
  <c r="Q184" i="6" s="1"/>
  <c r="R184" i="6" s="1"/>
  <c r="S183" i="6"/>
  <c r="Q183" i="6" s="1"/>
  <c r="R183" i="6" s="1"/>
  <c r="S182" i="6"/>
  <c r="Q182" i="6" s="1"/>
  <c r="R182" i="6" s="1"/>
  <c r="S181" i="6"/>
  <c r="Q181" i="6"/>
  <c r="R181" i="6" s="1"/>
  <c r="S180" i="6"/>
  <c r="Q180" i="6" s="1"/>
  <c r="R180" i="6" s="1"/>
  <c r="S179" i="6"/>
  <c r="Q179" i="6" s="1"/>
  <c r="R179" i="6" s="1"/>
  <c r="S178" i="6"/>
  <c r="Q178" i="6" s="1"/>
  <c r="R178" i="6" s="1"/>
  <c r="S177" i="6"/>
  <c r="Q177" i="6" s="1"/>
  <c r="R177" i="6" s="1"/>
  <c r="S176" i="6"/>
  <c r="Q176" i="6" s="1"/>
  <c r="R176" i="6" s="1"/>
  <c r="S175" i="6"/>
  <c r="Q175" i="6" s="1"/>
  <c r="R175" i="6" s="1"/>
  <c r="S174" i="6"/>
  <c r="Q174" i="6" s="1"/>
  <c r="R174" i="6" s="1"/>
  <c r="S173" i="6"/>
  <c r="Q173" i="6" s="1"/>
  <c r="R173" i="6" s="1"/>
  <c r="S172" i="6"/>
  <c r="Q172" i="6" s="1"/>
  <c r="R172" i="6" s="1"/>
  <c r="S171" i="6"/>
  <c r="Q171" i="6" s="1"/>
  <c r="R171" i="6" s="1"/>
  <c r="S170" i="6"/>
  <c r="Q170" i="6" s="1"/>
  <c r="R170" i="6" s="1"/>
  <c r="S169" i="6"/>
  <c r="Q169" i="6" s="1"/>
  <c r="R169" i="6" s="1"/>
  <c r="S168" i="6"/>
  <c r="Q168" i="6" s="1"/>
  <c r="R168" i="6" s="1"/>
  <c r="S167" i="6"/>
  <c r="Q167" i="6" s="1"/>
  <c r="R167" i="6" s="1"/>
  <c r="S166" i="6"/>
  <c r="Q166" i="6" s="1"/>
  <c r="R166" i="6" s="1"/>
  <c r="S165" i="6"/>
  <c r="Q165" i="6" s="1"/>
  <c r="R165" i="6" s="1"/>
  <c r="S164" i="6"/>
  <c r="Q164" i="6"/>
  <c r="R164" i="6" s="1"/>
  <c r="S163" i="6"/>
  <c r="Q163" i="6" s="1"/>
  <c r="R163" i="6" s="1"/>
  <c r="S162" i="6"/>
  <c r="Q162" i="6" s="1"/>
  <c r="R162" i="6" s="1"/>
  <c r="S161" i="6"/>
  <c r="Q161" i="6" s="1"/>
  <c r="R161" i="6" s="1"/>
  <c r="S160" i="6"/>
  <c r="Q160" i="6" s="1"/>
  <c r="R160" i="6" s="1"/>
  <c r="S159" i="6"/>
  <c r="Q159" i="6" s="1"/>
  <c r="R159" i="6" s="1"/>
  <c r="S158" i="6"/>
  <c r="Q158" i="6" s="1"/>
  <c r="R158" i="6" s="1"/>
  <c r="S157" i="6"/>
  <c r="Q157" i="6" s="1"/>
  <c r="R157" i="6" s="1"/>
  <c r="S156" i="6"/>
  <c r="Q156" i="6" s="1"/>
  <c r="R156" i="6" s="1"/>
  <c r="S155" i="6"/>
  <c r="Q155" i="6" s="1"/>
  <c r="R155" i="6" s="1"/>
  <c r="S154" i="6"/>
  <c r="Q154" i="6" s="1"/>
  <c r="R154" i="6" s="1"/>
  <c r="S153" i="6"/>
  <c r="Q153" i="6" s="1"/>
  <c r="R153" i="6" s="1"/>
  <c r="S152" i="6"/>
  <c r="Q152" i="6" s="1"/>
  <c r="R152" i="6" s="1"/>
  <c r="S151" i="6"/>
  <c r="Q151" i="6" s="1"/>
  <c r="R151" i="6" s="1"/>
  <c r="S150" i="6"/>
  <c r="Q150" i="6" s="1"/>
  <c r="R150" i="6" s="1"/>
  <c r="S149" i="6"/>
  <c r="Q149" i="6"/>
  <c r="R149" i="6" s="1"/>
  <c r="S148" i="6"/>
  <c r="Q148" i="6" s="1"/>
  <c r="R148" i="6" s="1"/>
  <c r="S147" i="6"/>
  <c r="Q147" i="6" s="1"/>
  <c r="R147" i="6" s="1"/>
  <c r="S146" i="6"/>
  <c r="Q146" i="6" s="1"/>
  <c r="R146" i="6" s="1"/>
  <c r="S145" i="6"/>
  <c r="Q145" i="6" s="1"/>
  <c r="R145" i="6" s="1"/>
  <c r="S144" i="6"/>
  <c r="Q144" i="6" s="1"/>
  <c r="R144" i="6" s="1"/>
  <c r="S143" i="6"/>
  <c r="Q143" i="6"/>
  <c r="R143" i="6" s="1"/>
  <c r="S142" i="6"/>
  <c r="Q142" i="6" s="1"/>
  <c r="R142" i="6" s="1"/>
  <c r="S141" i="6"/>
  <c r="Q141" i="6" s="1"/>
  <c r="R141" i="6" s="1"/>
  <c r="S140" i="6"/>
  <c r="Q140" i="6" s="1"/>
  <c r="R140" i="6" s="1"/>
  <c r="S139" i="6"/>
  <c r="Q139" i="6" s="1"/>
  <c r="R139" i="6" s="1"/>
  <c r="M137" i="6"/>
  <c r="J137" i="6"/>
  <c r="I137" i="6"/>
  <c r="H137" i="6"/>
  <c r="D137" i="6"/>
  <c r="S136" i="6"/>
  <c r="Q136" i="6" s="1"/>
  <c r="R136" i="6" s="1"/>
  <c r="S135" i="6"/>
  <c r="Q135" i="6"/>
  <c r="R135" i="6" s="1"/>
  <c r="S134" i="6"/>
  <c r="Q134" i="6" s="1"/>
  <c r="R134" i="6" s="1"/>
  <c r="S133" i="6"/>
  <c r="Q133" i="6" s="1"/>
  <c r="R133" i="6" s="1"/>
  <c r="S132" i="6"/>
  <c r="Q132" i="6" s="1"/>
  <c r="R132" i="6" s="1"/>
  <c r="S131" i="6"/>
  <c r="Q131" i="6" s="1"/>
  <c r="R131" i="6" s="1"/>
  <c r="S130" i="6"/>
  <c r="Q130" i="6" s="1"/>
  <c r="R130" i="6" s="1"/>
  <c r="S129" i="6"/>
  <c r="Q129" i="6"/>
  <c r="R129" i="6" s="1"/>
  <c r="S128" i="6"/>
  <c r="Q128" i="6"/>
  <c r="R128" i="6" s="1"/>
  <c r="S127" i="6"/>
  <c r="Q127" i="6" s="1"/>
  <c r="R127" i="6" s="1"/>
  <c r="S126" i="6"/>
  <c r="Q126" i="6" s="1"/>
  <c r="R126" i="6" s="1"/>
  <c r="S125" i="6"/>
  <c r="Q125" i="6" s="1"/>
  <c r="R125" i="6" s="1"/>
  <c r="S124" i="6"/>
  <c r="Q124" i="6" s="1"/>
  <c r="R124" i="6" s="1"/>
  <c r="S123" i="6"/>
  <c r="Q123" i="6" s="1"/>
  <c r="R123" i="6" s="1"/>
  <c r="S122" i="6"/>
  <c r="Q122" i="6" s="1"/>
  <c r="R122" i="6" s="1"/>
  <c r="S121" i="6"/>
  <c r="Q121" i="6" s="1"/>
  <c r="R121" i="6" s="1"/>
  <c r="S120" i="6"/>
  <c r="Q120" i="6"/>
  <c r="R120" i="6" s="1"/>
  <c r="S119" i="6"/>
  <c r="Q119" i="6" s="1"/>
  <c r="R119" i="6" s="1"/>
  <c r="S118" i="6"/>
  <c r="Q118" i="6" s="1"/>
  <c r="R118" i="6" s="1"/>
  <c r="S117" i="6"/>
  <c r="Q117" i="6" s="1"/>
  <c r="R117" i="6" s="1"/>
  <c r="S116" i="6"/>
  <c r="Q116" i="6" s="1"/>
  <c r="R116" i="6" s="1"/>
  <c r="S115" i="6"/>
  <c r="Q115" i="6" s="1"/>
  <c r="R115" i="6" s="1"/>
  <c r="S114" i="6"/>
  <c r="Q114" i="6"/>
  <c r="R114" i="6" s="1"/>
  <c r="S113" i="6"/>
  <c r="Q113" i="6" s="1"/>
  <c r="R113" i="6" s="1"/>
  <c r="S112" i="6"/>
  <c r="Q112" i="6"/>
  <c r="R112" i="6" s="1"/>
  <c r="S111" i="6"/>
  <c r="Q111" i="6" s="1"/>
  <c r="R111" i="6" s="1"/>
  <c r="S110" i="6"/>
  <c r="Q110" i="6" s="1"/>
  <c r="R110" i="6" s="1"/>
  <c r="S109" i="6"/>
  <c r="Q109" i="6"/>
  <c r="R109" i="6" s="1"/>
  <c r="S108" i="6"/>
  <c r="Q108" i="6" s="1"/>
  <c r="M106" i="6"/>
  <c r="D106" i="6"/>
  <c r="S105" i="6"/>
  <c r="Q105" i="6" s="1"/>
  <c r="S104" i="6"/>
  <c r="Q104" i="6"/>
  <c r="M102" i="6"/>
  <c r="D102" i="6"/>
  <c r="S101" i="6"/>
  <c r="Q101" i="6"/>
  <c r="S100" i="6"/>
  <c r="Q100" i="6" s="1"/>
  <c r="S99" i="6"/>
  <c r="Q99" i="6"/>
  <c r="S98" i="6"/>
  <c r="Q98" i="6" s="1"/>
  <c r="S97" i="6"/>
  <c r="Q97" i="6" s="1"/>
  <c r="S96" i="6"/>
  <c r="Q96" i="6" s="1"/>
  <c r="S94" i="6"/>
  <c r="Q94" i="6" s="1"/>
  <c r="S93" i="6"/>
  <c r="Q93" i="6" s="1"/>
  <c r="S92" i="6"/>
  <c r="Q92" i="6"/>
  <c r="S91" i="6"/>
  <c r="Q91" i="6"/>
  <c r="S90" i="6"/>
  <c r="Q90" i="6"/>
  <c r="S89" i="6"/>
  <c r="Q89" i="6" s="1"/>
  <c r="S88" i="6"/>
  <c r="S87" i="6"/>
  <c r="Q87" i="6" s="1"/>
  <c r="S86" i="6"/>
  <c r="Q86" i="6" s="1"/>
  <c r="S85" i="6"/>
  <c r="Q85" i="6"/>
  <c r="S84" i="6"/>
  <c r="Q84" i="6" s="1"/>
  <c r="S83" i="6"/>
  <c r="Q83" i="6" s="1"/>
  <c r="S82" i="6"/>
  <c r="Q82" i="6" s="1"/>
  <c r="S81" i="6"/>
  <c r="Q81" i="6" s="1"/>
  <c r="S80" i="6"/>
  <c r="Q80" i="6" s="1"/>
  <c r="S79" i="6"/>
  <c r="Q79" i="6" s="1"/>
  <c r="S78" i="6"/>
  <c r="Q78" i="6" s="1"/>
  <c r="S77" i="6"/>
  <c r="Q77" i="6" s="1"/>
  <c r="S76" i="6"/>
  <c r="Q76" i="6"/>
  <c r="S75" i="6"/>
  <c r="Q75" i="6"/>
  <c r="S74" i="6"/>
  <c r="Q74" i="6" s="1"/>
  <c r="S73" i="6"/>
  <c r="Q73" i="6" s="1"/>
  <c r="M62" i="6"/>
  <c r="J62" i="6"/>
  <c r="I62" i="6"/>
  <c r="H62" i="6"/>
  <c r="D62" i="6"/>
  <c r="S61" i="6"/>
  <c r="Q61" i="6" s="1"/>
  <c r="S60" i="6"/>
  <c r="Q60" i="6"/>
  <c r="R60" i="6" s="1"/>
  <c r="S59" i="6"/>
  <c r="Q59" i="6" s="1"/>
  <c r="R59" i="6" s="1"/>
  <c r="S58" i="6"/>
  <c r="Q58" i="6" s="1"/>
  <c r="R58" i="6" s="1"/>
  <c r="S57" i="6"/>
  <c r="Q57" i="6" s="1"/>
  <c r="R57" i="6"/>
  <c r="S56" i="6"/>
  <c r="Q56" i="6"/>
  <c r="R56" i="6" s="1"/>
  <c r="S55" i="6"/>
  <c r="Q55" i="6" s="1"/>
  <c r="R55" i="6" s="1"/>
  <c r="S54" i="6"/>
  <c r="M52" i="6"/>
  <c r="J52" i="6"/>
  <c r="I52" i="6"/>
  <c r="H52" i="6"/>
  <c r="D52" i="6"/>
  <c r="S51" i="6"/>
  <c r="Q51" i="6" s="1"/>
  <c r="S50" i="6"/>
  <c r="Q50" i="6"/>
  <c r="R50" i="6" s="1"/>
  <c r="M45" i="6"/>
  <c r="I45" i="6"/>
  <c r="H45" i="6"/>
  <c r="D45" i="6"/>
  <c r="S44" i="6"/>
  <c r="Q44" i="6" s="1"/>
  <c r="R44" i="6" s="1"/>
  <c r="S43" i="6"/>
  <c r="Q43" i="6" s="1"/>
  <c r="R43" i="6" s="1"/>
  <c r="S42" i="6"/>
  <c r="Q42" i="6" s="1"/>
  <c r="R42" i="6" s="1"/>
  <c r="S41" i="6"/>
  <c r="Q41" i="6" s="1"/>
  <c r="R41" i="6" s="1"/>
  <c r="S40" i="6"/>
  <c r="Q40" i="6" s="1"/>
  <c r="R40" i="6" s="1"/>
  <c r="S39" i="6"/>
  <c r="Q39" i="6" s="1"/>
  <c r="R39" i="6" s="1"/>
  <c r="S38" i="6"/>
  <c r="Q38" i="6" s="1"/>
  <c r="R38" i="6" s="1"/>
  <c r="S37" i="6"/>
  <c r="Q37" i="6"/>
  <c r="R37" i="6" s="1"/>
  <c r="S36" i="6"/>
  <c r="Q36" i="6" s="1"/>
  <c r="R36" i="6" s="1"/>
  <c r="R35" i="6"/>
  <c r="S34" i="6"/>
  <c r="M32" i="6"/>
  <c r="D32" i="6"/>
  <c r="S31" i="6"/>
  <c r="Q31" i="6"/>
  <c r="S30" i="6"/>
  <c r="Q30" i="6" s="1"/>
  <c r="R30" i="6" s="1"/>
  <c r="S29" i="6"/>
  <c r="Q29" i="6" s="1"/>
  <c r="R29" i="6" s="1"/>
  <c r="S28" i="6"/>
  <c r="Q28" i="6"/>
  <c r="R28" i="6" s="1"/>
  <c r="S27" i="6"/>
  <c r="Q27" i="6" s="1"/>
  <c r="R27" i="6" s="1"/>
  <c r="S26" i="6"/>
  <c r="Q26" i="6" s="1"/>
  <c r="R26" i="6" s="1"/>
  <c r="S25" i="6"/>
  <c r="Q25" i="6" s="1"/>
  <c r="R25" i="6" s="1"/>
  <c r="S24" i="6"/>
  <c r="Q24" i="6" s="1"/>
  <c r="R24" i="6" s="1"/>
  <c r="S23" i="6"/>
  <c r="S22" i="6"/>
  <c r="S21" i="6"/>
  <c r="Q21" i="6"/>
  <c r="R21" i="6" s="1"/>
  <c r="S20" i="6"/>
  <c r="Q20" i="6" s="1"/>
  <c r="R20" i="6"/>
  <c r="S19" i="6"/>
  <c r="Q19" i="6" s="1"/>
  <c r="R19" i="6" s="1"/>
  <c r="S18" i="6"/>
  <c r="Q18" i="6" s="1"/>
  <c r="R18" i="6" s="1"/>
  <c r="S17" i="6"/>
  <c r="Q17" i="6" s="1"/>
  <c r="R17" i="6" s="1"/>
  <c r="S16" i="6"/>
  <c r="Q16" i="6" s="1"/>
  <c r="R16" i="6" s="1"/>
  <c r="M14" i="6"/>
  <c r="J14" i="6"/>
  <c r="I14" i="6"/>
  <c r="H14" i="6"/>
  <c r="D14" i="6"/>
  <c r="S12" i="6"/>
  <c r="Q12" i="6" s="1"/>
  <c r="R12" i="6" s="1"/>
  <c r="S11" i="6"/>
  <c r="Q11" i="6" s="1"/>
  <c r="R11" i="6" s="1"/>
  <c r="R14" i="6" s="1"/>
  <c r="I55" i="5"/>
  <c r="J130" i="4"/>
  <c r="I130" i="4"/>
  <c r="I123" i="4"/>
  <c r="I110" i="4"/>
  <c r="I101" i="4"/>
  <c r="I94" i="4"/>
  <c r="I80" i="4"/>
  <c r="I70" i="4"/>
  <c r="I61" i="4"/>
  <c r="I43" i="4"/>
  <c r="I38" i="4"/>
  <c r="I34" i="4"/>
  <c r="I21" i="4"/>
  <c r="I13" i="4"/>
  <c r="J96" i="4" s="1"/>
  <c r="J101" i="4" s="1"/>
  <c r="J125" i="4" s="1"/>
  <c r="I394" i="3"/>
  <c r="H392" i="3"/>
  <c r="H382" i="3"/>
  <c r="H380" i="3"/>
  <c r="H230" i="3"/>
  <c r="H114" i="3"/>
  <c r="H86" i="3"/>
  <c r="H82" i="3"/>
  <c r="H55" i="3"/>
  <c r="H45" i="3"/>
  <c r="H41" i="3"/>
  <c r="H28" i="3"/>
  <c r="H13" i="3"/>
  <c r="Q285" i="2"/>
  <c r="M285" i="2"/>
  <c r="S282" i="2"/>
  <c r="Q282" i="2" s="1"/>
  <c r="R282" i="2" s="1"/>
  <c r="S283" i="2"/>
  <c r="Q283" i="2" s="1"/>
  <c r="R283" i="2" s="1"/>
  <c r="Q137" i="2"/>
  <c r="M137" i="2"/>
  <c r="R102" i="2"/>
  <c r="M45" i="2"/>
  <c r="R45" i="2"/>
  <c r="Q45" i="2"/>
  <c r="S45" i="2"/>
  <c r="S44" i="2"/>
  <c r="Q44" i="2"/>
  <c r="R44" i="2" s="1"/>
  <c r="I45" i="2"/>
  <c r="J45" i="2"/>
  <c r="H45" i="2"/>
  <c r="D45" i="2"/>
  <c r="Q54" i="6" l="1"/>
  <c r="S62" i="6"/>
  <c r="S52" i="6"/>
  <c r="S502" i="6"/>
  <c r="Q34" i="6"/>
  <c r="S45" i="6"/>
  <c r="S497" i="6"/>
  <c r="Q88" i="6"/>
  <c r="Q102" i="6" s="1"/>
  <c r="S102" i="6"/>
  <c r="S32" i="6"/>
  <c r="D483" i="6"/>
  <c r="R31" i="6"/>
  <c r="Q23" i="6"/>
  <c r="R286" i="6"/>
  <c r="R51" i="6"/>
  <c r="R52" i="6" s="1"/>
  <c r="Q52" i="6"/>
  <c r="M483" i="6"/>
  <c r="M517" i="6" s="1"/>
  <c r="M527" i="6" s="1"/>
  <c r="S14" i="6"/>
  <c r="J517" i="6"/>
  <c r="H517" i="6"/>
  <c r="Q14" i="6"/>
  <c r="I517" i="6"/>
  <c r="R524" i="6"/>
  <c r="S524" i="6"/>
  <c r="Q488" i="6"/>
  <c r="Q137" i="6"/>
  <c r="S286" i="6"/>
  <c r="R61" i="6"/>
  <c r="R507" i="6"/>
  <c r="R515" i="6" s="1"/>
  <c r="Q515" i="6"/>
  <c r="R291" i="6"/>
  <c r="R472" i="6" s="1"/>
  <c r="Q472" i="6"/>
  <c r="R108" i="6"/>
  <c r="R137" i="6" s="1"/>
  <c r="Q22" i="6"/>
  <c r="Q32" i="6" s="1"/>
  <c r="Q497" i="6"/>
  <c r="R492" i="6"/>
  <c r="R497" i="6" s="1"/>
  <c r="S137" i="6"/>
  <c r="S472" i="6"/>
  <c r="Q524" i="6"/>
  <c r="S515" i="6"/>
  <c r="N523" i="2"/>
  <c r="M523" i="2"/>
  <c r="L523" i="2"/>
  <c r="K523" i="2"/>
  <c r="J523" i="2"/>
  <c r="I523" i="2"/>
  <c r="H523" i="2"/>
  <c r="D523" i="2"/>
  <c r="S522" i="2"/>
  <c r="Q522" i="2" s="1"/>
  <c r="R522" i="2" s="1"/>
  <c r="S521" i="2"/>
  <c r="Q521" i="2" s="1"/>
  <c r="R521" i="2" s="1"/>
  <c r="R523" i="2" s="1"/>
  <c r="S520" i="2"/>
  <c r="J514" i="2"/>
  <c r="I514" i="2"/>
  <c r="H514" i="2"/>
  <c r="S512" i="2"/>
  <c r="Q512" i="2"/>
  <c r="S511" i="2"/>
  <c r="S510" i="2"/>
  <c r="Q510" i="2" s="1"/>
  <c r="R510" i="2" s="1"/>
  <c r="A510" i="2"/>
  <c r="A511" i="2" s="1"/>
  <c r="A512" i="2" s="1"/>
  <c r="S509" i="2"/>
  <c r="Q509" i="2" s="1"/>
  <c r="R509" i="2" s="1"/>
  <c r="S508" i="2"/>
  <c r="S506" i="2"/>
  <c r="Q506" i="2" s="1"/>
  <c r="R506" i="2" s="1"/>
  <c r="A505" i="2"/>
  <c r="A506" i="2" s="1"/>
  <c r="S504" i="2"/>
  <c r="R501" i="2"/>
  <c r="N501" i="2"/>
  <c r="M501" i="2"/>
  <c r="L501" i="2"/>
  <c r="K501" i="2"/>
  <c r="S499" i="2"/>
  <c r="Q499" i="2" s="1"/>
  <c r="Q501" i="2" s="1"/>
  <c r="N496" i="2"/>
  <c r="M496" i="2"/>
  <c r="L496" i="2"/>
  <c r="K496" i="2"/>
  <c r="J496" i="2"/>
  <c r="I496" i="2"/>
  <c r="H496" i="2"/>
  <c r="S494" i="2"/>
  <c r="Q494" i="2" s="1"/>
  <c r="R494" i="2" s="1"/>
  <c r="S493" i="2"/>
  <c r="Q493" i="2"/>
  <c r="R493" i="2" s="1"/>
  <c r="S492" i="2"/>
  <c r="Q492" i="2"/>
  <c r="R492" i="2" s="1"/>
  <c r="S491" i="2"/>
  <c r="Q491" i="2" s="1"/>
  <c r="R491" i="2" s="1"/>
  <c r="R496" i="2" s="1"/>
  <c r="S490" i="2"/>
  <c r="M487" i="2"/>
  <c r="J487" i="2"/>
  <c r="I487" i="2"/>
  <c r="H487" i="2"/>
  <c r="S486" i="2"/>
  <c r="Q486" i="2" s="1"/>
  <c r="Q485" i="2"/>
  <c r="R480" i="2"/>
  <c r="Q480" i="2"/>
  <c r="M480" i="2"/>
  <c r="J480" i="2"/>
  <c r="I480" i="2"/>
  <c r="H480" i="2"/>
  <c r="D480" i="2"/>
  <c r="S479" i="2"/>
  <c r="S480" i="2" s="1"/>
  <c r="Q479" i="2"/>
  <c r="R474" i="2"/>
  <c r="M474" i="2"/>
  <c r="D474" i="2"/>
  <c r="S473" i="2"/>
  <c r="S474" i="2" s="1"/>
  <c r="Q473" i="2"/>
  <c r="Q474" i="2" s="1"/>
  <c r="M471" i="2"/>
  <c r="J471" i="2"/>
  <c r="I471" i="2"/>
  <c r="H471" i="2"/>
  <c r="D471" i="2"/>
  <c r="S470" i="2"/>
  <c r="Q470" i="2" s="1"/>
  <c r="R470" i="2" s="1"/>
  <c r="S469" i="2"/>
  <c r="Q469" i="2" s="1"/>
  <c r="R469" i="2" s="1"/>
  <c r="S468" i="2"/>
  <c r="Q468" i="2" s="1"/>
  <c r="R468" i="2" s="1"/>
  <c r="S467" i="2"/>
  <c r="Q467" i="2" s="1"/>
  <c r="R467" i="2" s="1"/>
  <c r="S466" i="2"/>
  <c r="Q466" i="2" s="1"/>
  <c r="R466" i="2" s="1"/>
  <c r="S465" i="2"/>
  <c r="Q465" i="2" s="1"/>
  <c r="R465" i="2" s="1"/>
  <c r="S464" i="2"/>
  <c r="Q464" i="2" s="1"/>
  <c r="R464" i="2" s="1"/>
  <c r="S463" i="2"/>
  <c r="Q463" i="2" s="1"/>
  <c r="R463" i="2" s="1"/>
  <c r="S462" i="2"/>
  <c r="Q462" i="2"/>
  <c r="R462" i="2" s="1"/>
  <c r="S461" i="2"/>
  <c r="Q461" i="2" s="1"/>
  <c r="R461" i="2" s="1"/>
  <c r="S460" i="2"/>
  <c r="Q460" i="2" s="1"/>
  <c r="R460" i="2" s="1"/>
  <c r="S459" i="2"/>
  <c r="Q459" i="2" s="1"/>
  <c r="R459" i="2" s="1"/>
  <c r="S458" i="2"/>
  <c r="Q458" i="2" s="1"/>
  <c r="R458" i="2" s="1"/>
  <c r="S457" i="2"/>
  <c r="Q457" i="2" s="1"/>
  <c r="R457" i="2" s="1"/>
  <c r="S456" i="2"/>
  <c r="Q456" i="2" s="1"/>
  <c r="R456" i="2" s="1"/>
  <c r="S455" i="2"/>
  <c r="Q455" i="2" s="1"/>
  <c r="R455" i="2" s="1"/>
  <c r="S454" i="2"/>
  <c r="Q454" i="2" s="1"/>
  <c r="R454" i="2" s="1"/>
  <c r="S453" i="2"/>
  <c r="Q453" i="2" s="1"/>
  <c r="R453" i="2" s="1"/>
  <c r="S452" i="2"/>
  <c r="Q452" i="2" s="1"/>
  <c r="R452" i="2" s="1"/>
  <c r="S450" i="2"/>
  <c r="Q450" i="2" s="1"/>
  <c r="R450" i="2" s="1"/>
  <c r="S449" i="2"/>
  <c r="Q449" i="2"/>
  <c r="R449" i="2" s="1"/>
  <c r="S448" i="2"/>
  <c r="Q448" i="2" s="1"/>
  <c r="R448" i="2" s="1"/>
  <c r="S447" i="2"/>
  <c r="Q447" i="2" s="1"/>
  <c r="R447" i="2" s="1"/>
  <c r="S446" i="2"/>
  <c r="Q446" i="2" s="1"/>
  <c r="R446" i="2" s="1"/>
  <c r="S445" i="2"/>
  <c r="Q445" i="2" s="1"/>
  <c r="R445" i="2" s="1"/>
  <c r="S444" i="2"/>
  <c r="Q444" i="2" s="1"/>
  <c r="R444" i="2" s="1"/>
  <c r="S443" i="2"/>
  <c r="Q443" i="2" s="1"/>
  <c r="R443" i="2" s="1"/>
  <c r="S442" i="2"/>
  <c r="Q442" i="2" s="1"/>
  <c r="R442" i="2" s="1"/>
  <c r="S441" i="2"/>
  <c r="Q441" i="2" s="1"/>
  <c r="R441" i="2" s="1"/>
  <c r="S440" i="2"/>
  <c r="Q440" i="2" s="1"/>
  <c r="R440" i="2" s="1"/>
  <c r="S439" i="2"/>
  <c r="Q439" i="2" s="1"/>
  <c r="R439" i="2" s="1"/>
  <c r="S438" i="2"/>
  <c r="Q438" i="2"/>
  <c r="R438" i="2" s="1"/>
  <c r="S437" i="2"/>
  <c r="Q437" i="2" s="1"/>
  <c r="R437" i="2" s="1"/>
  <c r="S436" i="2"/>
  <c r="Q436" i="2" s="1"/>
  <c r="R436" i="2" s="1"/>
  <c r="S435" i="2"/>
  <c r="Q435" i="2" s="1"/>
  <c r="R435" i="2" s="1"/>
  <c r="S434" i="2"/>
  <c r="Q434" i="2" s="1"/>
  <c r="R434" i="2" s="1"/>
  <c r="S433" i="2"/>
  <c r="Q433" i="2"/>
  <c r="R433" i="2" s="1"/>
  <c r="S432" i="2"/>
  <c r="Q432" i="2" s="1"/>
  <c r="R432" i="2" s="1"/>
  <c r="S431" i="2"/>
  <c r="Q431" i="2" s="1"/>
  <c r="R431" i="2" s="1"/>
  <c r="S430" i="2"/>
  <c r="Q430" i="2" s="1"/>
  <c r="R430" i="2" s="1"/>
  <c r="S429" i="2"/>
  <c r="Q429" i="2"/>
  <c r="R429" i="2" s="1"/>
  <c r="S428" i="2"/>
  <c r="Q428" i="2" s="1"/>
  <c r="R428" i="2" s="1"/>
  <c r="S427" i="2"/>
  <c r="Q427" i="2" s="1"/>
  <c r="R427" i="2" s="1"/>
  <c r="S426" i="2"/>
  <c r="Q426" i="2" s="1"/>
  <c r="R426" i="2" s="1"/>
  <c r="S425" i="2"/>
  <c r="Q425" i="2" s="1"/>
  <c r="R425" i="2" s="1"/>
  <c r="S424" i="2"/>
  <c r="Q424" i="2" s="1"/>
  <c r="R424" i="2" s="1"/>
  <c r="S423" i="2"/>
  <c r="Q423" i="2" s="1"/>
  <c r="R423" i="2" s="1"/>
  <c r="S422" i="2"/>
  <c r="Q422" i="2"/>
  <c r="R422" i="2" s="1"/>
  <c r="S421" i="2"/>
  <c r="Q421" i="2" s="1"/>
  <c r="R421" i="2" s="1"/>
  <c r="S420" i="2"/>
  <c r="Q420" i="2" s="1"/>
  <c r="R420" i="2" s="1"/>
  <c r="S419" i="2"/>
  <c r="Q419" i="2" s="1"/>
  <c r="R419" i="2" s="1"/>
  <c r="S417" i="2"/>
  <c r="Q417" i="2" s="1"/>
  <c r="R417" i="2" s="1"/>
  <c r="S416" i="2"/>
  <c r="Q416" i="2" s="1"/>
  <c r="R416" i="2" s="1"/>
  <c r="S415" i="2"/>
  <c r="Q415" i="2" s="1"/>
  <c r="R415" i="2" s="1"/>
  <c r="S414" i="2"/>
  <c r="Q414" i="2" s="1"/>
  <c r="R414" i="2" s="1"/>
  <c r="S413" i="2"/>
  <c r="Q413" i="2" s="1"/>
  <c r="R413" i="2" s="1"/>
  <c r="S412" i="2"/>
  <c r="Q412" i="2" s="1"/>
  <c r="R412" i="2" s="1"/>
  <c r="S411" i="2"/>
  <c r="Q411" i="2" s="1"/>
  <c r="R411" i="2" s="1"/>
  <c r="S410" i="2"/>
  <c r="Q410" i="2" s="1"/>
  <c r="R410" i="2" s="1"/>
  <c r="S409" i="2"/>
  <c r="Q409" i="2" s="1"/>
  <c r="R409" i="2" s="1"/>
  <c r="S408" i="2"/>
  <c r="Q408" i="2" s="1"/>
  <c r="R408" i="2" s="1"/>
  <c r="S407" i="2"/>
  <c r="Q407" i="2" s="1"/>
  <c r="R407" i="2"/>
  <c r="S406" i="2"/>
  <c r="Q406" i="2" s="1"/>
  <c r="R406" i="2" s="1"/>
  <c r="S405" i="2"/>
  <c r="Q405" i="2" s="1"/>
  <c r="R405" i="2" s="1"/>
  <c r="S404" i="2"/>
  <c r="Q404" i="2" s="1"/>
  <c r="R404" i="2" s="1"/>
  <c r="S403" i="2"/>
  <c r="Q403" i="2" s="1"/>
  <c r="R403" i="2" s="1"/>
  <c r="S402" i="2"/>
  <c r="Q402" i="2" s="1"/>
  <c r="R402" i="2" s="1"/>
  <c r="S401" i="2"/>
  <c r="Q401" i="2"/>
  <c r="R401" i="2" s="1"/>
  <c r="S400" i="2"/>
  <c r="Q400" i="2" s="1"/>
  <c r="R400" i="2" s="1"/>
  <c r="S399" i="2"/>
  <c r="Q399" i="2" s="1"/>
  <c r="R399" i="2" s="1"/>
  <c r="S397" i="2"/>
  <c r="Q397" i="2" s="1"/>
  <c r="R397" i="2" s="1"/>
  <c r="S396" i="2"/>
  <c r="Q396" i="2" s="1"/>
  <c r="R396" i="2" s="1"/>
  <c r="S395" i="2"/>
  <c r="Q395" i="2" s="1"/>
  <c r="R395" i="2" s="1"/>
  <c r="S394" i="2"/>
  <c r="Q394" i="2" s="1"/>
  <c r="R394" i="2" s="1"/>
  <c r="S393" i="2"/>
  <c r="Q393" i="2" s="1"/>
  <c r="R393" i="2" s="1"/>
  <c r="S392" i="2"/>
  <c r="Q392" i="2" s="1"/>
  <c r="R392" i="2" s="1"/>
  <c r="S391" i="2"/>
  <c r="Q391" i="2" s="1"/>
  <c r="R391" i="2" s="1"/>
  <c r="S390" i="2"/>
  <c r="Q390" i="2" s="1"/>
  <c r="R390" i="2" s="1"/>
  <c r="S389" i="2"/>
  <c r="Q389" i="2" s="1"/>
  <c r="R389" i="2" s="1"/>
  <c r="S388" i="2"/>
  <c r="Q388" i="2" s="1"/>
  <c r="R388" i="2" s="1"/>
  <c r="S387" i="2"/>
  <c r="Q387" i="2" s="1"/>
  <c r="R387" i="2" s="1"/>
  <c r="S386" i="2"/>
  <c r="Q386" i="2" s="1"/>
  <c r="R386" i="2" s="1"/>
  <c r="S385" i="2"/>
  <c r="Q385" i="2" s="1"/>
  <c r="R385" i="2" s="1"/>
  <c r="S384" i="2"/>
  <c r="Q384" i="2" s="1"/>
  <c r="R384" i="2" s="1"/>
  <c r="S383" i="2"/>
  <c r="Q383" i="2"/>
  <c r="R383" i="2" s="1"/>
  <c r="S382" i="2"/>
  <c r="Q382" i="2" s="1"/>
  <c r="R382" i="2" s="1"/>
  <c r="S381" i="2"/>
  <c r="Q381" i="2" s="1"/>
  <c r="R381" i="2" s="1"/>
  <c r="S380" i="2"/>
  <c r="Q380" i="2" s="1"/>
  <c r="R380" i="2" s="1"/>
  <c r="S379" i="2"/>
  <c r="Q379" i="2"/>
  <c r="R379" i="2" s="1"/>
  <c r="S378" i="2"/>
  <c r="Q378" i="2" s="1"/>
  <c r="R378" i="2" s="1"/>
  <c r="S377" i="2"/>
  <c r="Q377" i="2" s="1"/>
  <c r="R377" i="2" s="1"/>
  <c r="S376" i="2"/>
  <c r="Q376" i="2" s="1"/>
  <c r="R376" i="2" s="1"/>
  <c r="S375" i="2"/>
  <c r="Q375" i="2" s="1"/>
  <c r="R375" i="2" s="1"/>
  <c r="S374" i="2"/>
  <c r="Q374" i="2" s="1"/>
  <c r="R374" i="2" s="1"/>
  <c r="S373" i="2"/>
  <c r="Q373" i="2" s="1"/>
  <c r="R373" i="2" s="1"/>
  <c r="S372" i="2"/>
  <c r="Q372" i="2" s="1"/>
  <c r="R372" i="2" s="1"/>
  <c r="S371" i="2"/>
  <c r="Q371" i="2" s="1"/>
  <c r="R371" i="2" s="1"/>
  <c r="S370" i="2"/>
  <c r="Q370" i="2" s="1"/>
  <c r="R370" i="2" s="1"/>
  <c r="S369" i="2"/>
  <c r="Q369" i="2" s="1"/>
  <c r="R369" i="2" s="1"/>
  <c r="S368" i="2"/>
  <c r="Q368" i="2" s="1"/>
  <c r="R368" i="2" s="1"/>
  <c r="S367" i="2"/>
  <c r="Q367" i="2"/>
  <c r="R367" i="2" s="1"/>
  <c r="S366" i="2"/>
  <c r="Q366" i="2" s="1"/>
  <c r="R366" i="2" s="1"/>
  <c r="S365" i="2"/>
  <c r="Q365" i="2" s="1"/>
  <c r="R365" i="2" s="1"/>
  <c r="S364" i="2"/>
  <c r="Q364" i="2" s="1"/>
  <c r="R364" i="2" s="1"/>
  <c r="S363" i="2"/>
  <c r="Q363" i="2" s="1"/>
  <c r="R363" i="2" s="1"/>
  <c r="S362" i="2"/>
  <c r="Q362" i="2" s="1"/>
  <c r="R362" i="2"/>
  <c r="S361" i="2"/>
  <c r="Q361" i="2" s="1"/>
  <c r="R361" i="2" s="1"/>
  <c r="S360" i="2"/>
  <c r="Q360" i="2" s="1"/>
  <c r="R360" i="2" s="1"/>
  <c r="S359" i="2"/>
  <c r="Q359" i="2" s="1"/>
  <c r="R359" i="2" s="1"/>
  <c r="S358" i="2"/>
  <c r="Q358" i="2" s="1"/>
  <c r="R358" i="2"/>
  <c r="S357" i="2"/>
  <c r="Q357" i="2" s="1"/>
  <c r="R357" i="2" s="1"/>
  <c r="S356" i="2"/>
  <c r="Q356" i="2" s="1"/>
  <c r="R356" i="2" s="1"/>
  <c r="S355" i="2"/>
  <c r="Q355" i="2" s="1"/>
  <c r="R355" i="2" s="1"/>
  <c r="S354" i="2"/>
  <c r="Q354" i="2" s="1"/>
  <c r="R354" i="2" s="1"/>
  <c r="S353" i="2"/>
  <c r="Q353" i="2" s="1"/>
  <c r="R353" i="2" s="1"/>
  <c r="S352" i="2"/>
  <c r="Q352" i="2"/>
  <c r="R352" i="2" s="1"/>
  <c r="S351" i="2"/>
  <c r="Q351" i="2" s="1"/>
  <c r="R351" i="2" s="1"/>
  <c r="S350" i="2"/>
  <c r="Q350" i="2" s="1"/>
  <c r="R350" i="2" s="1"/>
  <c r="S349" i="2"/>
  <c r="Q349" i="2" s="1"/>
  <c r="R349" i="2" s="1"/>
  <c r="S348" i="2"/>
  <c r="Q348" i="2" s="1"/>
  <c r="R348" i="2" s="1"/>
  <c r="S347" i="2"/>
  <c r="Q347" i="2"/>
  <c r="R347" i="2" s="1"/>
  <c r="S346" i="2"/>
  <c r="Q346" i="2" s="1"/>
  <c r="R346" i="2" s="1"/>
  <c r="S345" i="2"/>
  <c r="Q345" i="2" s="1"/>
  <c r="R345" i="2" s="1"/>
  <c r="S343" i="2"/>
  <c r="Q343" i="2" s="1"/>
  <c r="R343" i="2" s="1"/>
  <c r="S342" i="2"/>
  <c r="Q342" i="2" s="1"/>
  <c r="R342" i="2" s="1"/>
  <c r="S341" i="2"/>
  <c r="Q341" i="2" s="1"/>
  <c r="R341" i="2" s="1"/>
  <c r="S340" i="2"/>
  <c r="Q340" i="2" s="1"/>
  <c r="R340" i="2" s="1"/>
  <c r="S339" i="2"/>
  <c r="Q339" i="2" s="1"/>
  <c r="R339" i="2" s="1"/>
  <c r="S338" i="2"/>
  <c r="Q338" i="2" s="1"/>
  <c r="R338" i="2" s="1"/>
  <c r="S337" i="2"/>
  <c r="Q337" i="2" s="1"/>
  <c r="R337" i="2" s="1"/>
  <c r="S336" i="2"/>
  <c r="Q336" i="2" s="1"/>
  <c r="R336" i="2" s="1"/>
  <c r="S335" i="2"/>
  <c r="Q335" i="2" s="1"/>
  <c r="R335" i="2" s="1"/>
  <c r="S334" i="2"/>
  <c r="Q334" i="2" s="1"/>
  <c r="R334" i="2" s="1"/>
  <c r="S333" i="2"/>
  <c r="Q333" i="2" s="1"/>
  <c r="R333" i="2" s="1"/>
  <c r="S332" i="2"/>
  <c r="Q332" i="2" s="1"/>
  <c r="R332" i="2" s="1"/>
  <c r="S331" i="2"/>
  <c r="Q331" i="2" s="1"/>
  <c r="R331" i="2" s="1"/>
  <c r="S330" i="2"/>
  <c r="Q330" i="2" s="1"/>
  <c r="R330" i="2" s="1"/>
  <c r="S329" i="2"/>
  <c r="Q329" i="2" s="1"/>
  <c r="R329" i="2" s="1"/>
  <c r="S328" i="2"/>
  <c r="Q328" i="2" s="1"/>
  <c r="R328" i="2" s="1"/>
  <c r="S327" i="2"/>
  <c r="Q327" i="2" s="1"/>
  <c r="R327" i="2" s="1"/>
  <c r="S326" i="2"/>
  <c r="Q326" i="2" s="1"/>
  <c r="R326" i="2" s="1"/>
  <c r="S325" i="2"/>
  <c r="Q325" i="2" s="1"/>
  <c r="R325" i="2" s="1"/>
  <c r="S324" i="2"/>
  <c r="Q324" i="2" s="1"/>
  <c r="R324" i="2" s="1"/>
  <c r="S323" i="2"/>
  <c r="Q323" i="2" s="1"/>
  <c r="R323" i="2" s="1"/>
  <c r="S322" i="2"/>
  <c r="Q322" i="2" s="1"/>
  <c r="R322" i="2" s="1"/>
  <c r="S321" i="2"/>
  <c r="Q321" i="2" s="1"/>
  <c r="R321" i="2" s="1"/>
  <c r="S320" i="2"/>
  <c r="Q320" i="2" s="1"/>
  <c r="R320" i="2" s="1"/>
  <c r="S319" i="2"/>
  <c r="Q319" i="2"/>
  <c r="R319" i="2" s="1"/>
  <c r="S318" i="2"/>
  <c r="Q318" i="2" s="1"/>
  <c r="R318" i="2" s="1"/>
  <c r="S317" i="2"/>
  <c r="Q317" i="2" s="1"/>
  <c r="R317" i="2" s="1"/>
  <c r="S316" i="2"/>
  <c r="Q316" i="2" s="1"/>
  <c r="R316" i="2" s="1"/>
  <c r="S315" i="2"/>
  <c r="Q315" i="2" s="1"/>
  <c r="R315" i="2" s="1"/>
  <c r="S314" i="2"/>
  <c r="Q314" i="2" s="1"/>
  <c r="R314" i="2" s="1"/>
  <c r="S313" i="2"/>
  <c r="Q313" i="2" s="1"/>
  <c r="R313" i="2" s="1"/>
  <c r="S312" i="2"/>
  <c r="Q312" i="2" s="1"/>
  <c r="R312" i="2" s="1"/>
  <c r="S311" i="2"/>
  <c r="Q311" i="2" s="1"/>
  <c r="R311" i="2" s="1"/>
  <c r="S310" i="2"/>
  <c r="Q310" i="2" s="1"/>
  <c r="R310" i="2" s="1"/>
  <c r="S309" i="2"/>
  <c r="Q309" i="2" s="1"/>
  <c r="R309" i="2" s="1"/>
  <c r="S308" i="2"/>
  <c r="Q308" i="2" s="1"/>
  <c r="R308" i="2" s="1"/>
  <c r="S307" i="2"/>
  <c r="Q307" i="2"/>
  <c r="R307" i="2" s="1"/>
  <c r="S306" i="2"/>
  <c r="Q306" i="2" s="1"/>
  <c r="R306" i="2" s="1"/>
  <c r="S305" i="2"/>
  <c r="Q305" i="2" s="1"/>
  <c r="R305" i="2" s="1"/>
  <c r="S304" i="2"/>
  <c r="Q304" i="2" s="1"/>
  <c r="R304" i="2" s="1"/>
  <c r="S303" i="2"/>
  <c r="Q303" i="2" s="1"/>
  <c r="R303" i="2" s="1"/>
  <c r="S302" i="2"/>
  <c r="Q302" i="2" s="1"/>
  <c r="R302" i="2" s="1"/>
  <c r="Q301" i="2"/>
  <c r="R301" i="2" s="1"/>
  <c r="S300" i="2"/>
  <c r="Q300" i="2" s="1"/>
  <c r="R300" i="2" s="1"/>
  <c r="S299" i="2"/>
  <c r="Q299" i="2" s="1"/>
  <c r="R299" i="2" s="1"/>
  <c r="S298" i="2"/>
  <c r="Q298" i="2"/>
  <c r="R298" i="2" s="1"/>
  <c r="S297" i="2"/>
  <c r="Q297" i="2" s="1"/>
  <c r="R297" i="2" s="1"/>
  <c r="S296" i="2"/>
  <c r="Q296" i="2" s="1"/>
  <c r="R296" i="2" s="1"/>
  <c r="S295" i="2"/>
  <c r="Q295" i="2" s="1"/>
  <c r="R295" i="2" s="1"/>
  <c r="S294" i="2"/>
  <c r="Q294" i="2" s="1"/>
  <c r="R294" i="2" s="1"/>
  <c r="S293" i="2"/>
  <c r="Q293" i="2" s="1"/>
  <c r="R293" i="2" s="1"/>
  <c r="S292" i="2"/>
  <c r="Q292" i="2" s="1"/>
  <c r="R292" i="2" s="1"/>
  <c r="S291" i="2"/>
  <c r="Q291" i="2"/>
  <c r="R291" i="2" s="1"/>
  <c r="S290" i="2"/>
  <c r="Q290" i="2" s="1"/>
  <c r="R290" i="2" s="1"/>
  <c r="S289" i="2"/>
  <c r="S288" i="2"/>
  <c r="Q288" i="2" s="1"/>
  <c r="R288" i="2" s="1"/>
  <c r="S287" i="2"/>
  <c r="Q287" i="2" s="1"/>
  <c r="R287" i="2" s="1"/>
  <c r="J285" i="2"/>
  <c r="I285" i="2"/>
  <c r="H285" i="2"/>
  <c r="D285" i="2"/>
  <c r="D482" i="2" s="1"/>
  <c r="S284" i="2"/>
  <c r="Q284" i="2" s="1"/>
  <c r="R284" i="2" s="1"/>
  <c r="S281" i="2"/>
  <c r="Q281" i="2" s="1"/>
  <c r="R281" i="2" s="1"/>
  <c r="S280" i="2"/>
  <c r="Q280" i="2" s="1"/>
  <c r="R280" i="2" s="1"/>
  <c r="S279" i="2"/>
  <c r="Q279" i="2" s="1"/>
  <c r="R279" i="2" s="1"/>
  <c r="S278" i="2"/>
  <c r="Q278" i="2" s="1"/>
  <c r="R278" i="2" s="1"/>
  <c r="S277" i="2"/>
  <c r="Q277" i="2" s="1"/>
  <c r="R277" i="2" s="1"/>
  <c r="S276" i="2"/>
  <c r="Q276" i="2"/>
  <c r="R276" i="2" s="1"/>
  <c r="S275" i="2"/>
  <c r="Q275" i="2" s="1"/>
  <c r="R275" i="2" s="1"/>
  <c r="S274" i="2"/>
  <c r="Q274" i="2" s="1"/>
  <c r="R274" i="2" s="1"/>
  <c r="S273" i="2"/>
  <c r="Q273" i="2" s="1"/>
  <c r="R273" i="2"/>
  <c r="S272" i="2"/>
  <c r="Q272" i="2" s="1"/>
  <c r="R272" i="2" s="1"/>
  <c r="S271" i="2"/>
  <c r="Q271" i="2" s="1"/>
  <c r="R271" i="2" s="1"/>
  <c r="S270" i="2"/>
  <c r="Q270" i="2" s="1"/>
  <c r="R270" i="2" s="1"/>
  <c r="S269" i="2"/>
  <c r="Q269" i="2" s="1"/>
  <c r="R269" i="2" s="1"/>
  <c r="S268" i="2"/>
  <c r="Q268" i="2" s="1"/>
  <c r="S267" i="2"/>
  <c r="Q267" i="2" s="1"/>
  <c r="R267" i="2" s="1"/>
  <c r="S266" i="2"/>
  <c r="Q266" i="2" s="1"/>
  <c r="R266" i="2" s="1"/>
  <c r="S265" i="2"/>
  <c r="Q265" i="2" s="1"/>
  <c r="R265" i="2" s="1"/>
  <c r="S264" i="2"/>
  <c r="Q264" i="2" s="1"/>
  <c r="R264" i="2" s="1"/>
  <c r="S263" i="2"/>
  <c r="Q263" i="2" s="1"/>
  <c r="R263" i="2" s="1"/>
  <c r="S262" i="2"/>
  <c r="Q262" i="2" s="1"/>
  <c r="R262" i="2" s="1"/>
  <c r="S261" i="2"/>
  <c r="Q261" i="2" s="1"/>
  <c r="R261" i="2" s="1"/>
  <c r="S260" i="2"/>
  <c r="Q260" i="2" s="1"/>
  <c r="R260" i="2" s="1"/>
  <c r="S259" i="2"/>
  <c r="Q259" i="2" s="1"/>
  <c r="R259" i="2" s="1"/>
  <c r="S258" i="2"/>
  <c r="Q258" i="2" s="1"/>
  <c r="R258" i="2" s="1"/>
  <c r="S257" i="2"/>
  <c r="Q257" i="2" s="1"/>
  <c r="R257" i="2" s="1"/>
  <c r="S256" i="2"/>
  <c r="Q256" i="2" s="1"/>
  <c r="R256" i="2" s="1"/>
  <c r="S255" i="2"/>
  <c r="Q255" i="2" s="1"/>
  <c r="R255" i="2" s="1"/>
  <c r="S254" i="2"/>
  <c r="Q254" i="2"/>
  <c r="R254" i="2" s="1"/>
  <c r="S253" i="2"/>
  <c r="Q253" i="2" s="1"/>
  <c r="R253" i="2" s="1"/>
  <c r="S252" i="2"/>
  <c r="Q252" i="2" s="1"/>
  <c r="R252" i="2" s="1"/>
  <c r="S249" i="2"/>
  <c r="Q249" i="2" s="1"/>
  <c r="R249" i="2" s="1"/>
  <c r="S248" i="2"/>
  <c r="Q248" i="2" s="1"/>
  <c r="R248" i="2" s="1"/>
  <c r="S247" i="2"/>
  <c r="Q247" i="2" s="1"/>
  <c r="R247" i="2" s="1"/>
  <c r="S246" i="2"/>
  <c r="Q246" i="2" s="1"/>
  <c r="R246" i="2" s="1"/>
  <c r="S245" i="2"/>
  <c r="Q245" i="2" s="1"/>
  <c r="R245" i="2" s="1"/>
  <c r="S244" i="2"/>
  <c r="Q244" i="2" s="1"/>
  <c r="R244" i="2" s="1"/>
  <c r="Q243" i="2"/>
  <c r="R243" i="2" s="1"/>
  <c r="S242" i="2"/>
  <c r="Q242" i="2" s="1"/>
  <c r="R242" i="2"/>
  <c r="S241" i="2"/>
  <c r="Q241" i="2" s="1"/>
  <c r="R241" i="2" s="1"/>
  <c r="S240" i="2"/>
  <c r="Q240" i="2" s="1"/>
  <c r="R240" i="2"/>
  <c r="S239" i="2"/>
  <c r="Q239" i="2" s="1"/>
  <c r="R239" i="2" s="1"/>
  <c r="S238" i="2"/>
  <c r="Q238" i="2" s="1"/>
  <c r="R238" i="2" s="1"/>
  <c r="S237" i="2"/>
  <c r="Q237" i="2" s="1"/>
  <c r="R237" i="2" s="1"/>
  <c r="S236" i="2"/>
  <c r="Q236" i="2" s="1"/>
  <c r="R236" i="2" s="1"/>
  <c r="S235" i="2"/>
  <c r="Q235" i="2" s="1"/>
  <c r="R235" i="2" s="1"/>
  <c r="S234" i="2"/>
  <c r="Q234" i="2" s="1"/>
  <c r="R234" i="2" s="1"/>
  <c r="S233" i="2"/>
  <c r="Q233" i="2" s="1"/>
  <c r="R233" i="2" s="1"/>
  <c r="S232" i="2"/>
  <c r="Q232" i="2" s="1"/>
  <c r="R232" i="2" s="1"/>
  <c r="S231" i="2"/>
  <c r="Q231" i="2" s="1"/>
  <c r="R231" i="2" s="1"/>
  <c r="S230" i="2"/>
  <c r="Q230" i="2" s="1"/>
  <c r="R230" i="2" s="1"/>
  <c r="S229" i="2"/>
  <c r="Q229" i="2" s="1"/>
  <c r="R229" i="2" s="1"/>
  <c r="S228" i="2"/>
  <c r="Q228" i="2" s="1"/>
  <c r="R228" i="2" s="1"/>
  <c r="S227" i="2"/>
  <c r="Q227" i="2" s="1"/>
  <c r="R227" i="2" s="1"/>
  <c r="S226" i="2"/>
  <c r="Q226" i="2" s="1"/>
  <c r="R226" i="2" s="1"/>
  <c r="S225" i="2"/>
  <c r="Q225" i="2" s="1"/>
  <c r="R225" i="2" s="1"/>
  <c r="S224" i="2"/>
  <c r="Q224" i="2" s="1"/>
  <c r="R224" i="2" s="1"/>
  <c r="S223" i="2"/>
  <c r="Q223" i="2" s="1"/>
  <c r="R223" i="2" s="1"/>
  <c r="S221" i="2"/>
  <c r="Q221" i="2" s="1"/>
  <c r="R221" i="2" s="1"/>
  <c r="S220" i="2"/>
  <c r="Q220" i="2" s="1"/>
  <c r="R220" i="2" s="1"/>
  <c r="S219" i="2"/>
  <c r="Q219" i="2" s="1"/>
  <c r="R219" i="2" s="1"/>
  <c r="S218" i="2"/>
  <c r="Q218" i="2" s="1"/>
  <c r="R218" i="2" s="1"/>
  <c r="S217" i="2"/>
  <c r="Q217" i="2" s="1"/>
  <c r="R217" i="2" s="1"/>
  <c r="S216" i="2"/>
  <c r="Q216" i="2" s="1"/>
  <c r="R216" i="2" s="1"/>
  <c r="S215" i="2"/>
  <c r="Q215" i="2" s="1"/>
  <c r="R215" i="2" s="1"/>
  <c r="S214" i="2"/>
  <c r="Q214" i="2" s="1"/>
  <c r="R214" i="2" s="1"/>
  <c r="S213" i="2"/>
  <c r="Q213" i="2" s="1"/>
  <c r="R213" i="2" s="1"/>
  <c r="S212" i="2"/>
  <c r="Q212" i="2" s="1"/>
  <c r="R212" i="2" s="1"/>
  <c r="S211" i="2"/>
  <c r="Q211" i="2" s="1"/>
  <c r="R211" i="2" s="1"/>
  <c r="S210" i="2"/>
  <c r="Q210" i="2" s="1"/>
  <c r="R210" i="2" s="1"/>
  <c r="S209" i="2"/>
  <c r="Q209" i="2" s="1"/>
  <c r="R209" i="2" s="1"/>
  <c r="S208" i="2"/>
  <c r="Q208" i="2" s="1"/>
  <c r="R208" i="2" s="1"/>
  <c r="S207" i="2"/>
  <c r="Q207" i="2" s="1"/>
  <c r="R207" i="2" s="1"/>
  <c r="S206" i="2"/>
  <c r="Q206" i="2" s="1"/>
  <c r="R206" i="2" s="1"/>
  <c r="S205" i="2"/>
  <c r="Q205" i="2" s="1"/>
  <c r="R205" i="2" s="1"/>
  <c r="S204" i="2"/>
  <c r="Q204" i="2" s="1"/>
  <c r="R204" i="2"/>
  <c r="S203" i="2"/>
  <c r="Q203" i="2" s="1"/>
  <c r="R203" i="2" s="1"/>
  <c r="S202" i="2"/>
  <c r="Q202" i="2" s="1"/>
  <c r="R202" i="2" s="1"/>
  <c r="S201" i="2"/>
  <c r="Q201" i="2" s="1"/>
  <c r="R201" i="2" s="1"/>
  <c r="S200" i="2"/>
  <c r="Q200" i="2" s="1"/>
  <c r="R200" i="2" s="1"/>
  <c r="S199" i="2"/>
  <c r="Q199" i="2" s="1"/>
  <c r="R199" i="2" s="1"/>
  <c r="S198" i="2"/>
  <c r="Q198" i="2" s="1"/>
  <c r="R198" i="2" s="1"/>
  <c r="S197" i="2"/>
  <c r="Q197" i="2" s="1"/>
  <c r="R197" i="2" s="1"/>
  <c r="S196" i="2"/>
  <c r="Q196" i="2" s="1"/>
  <c r="R196" i="2" s="1"/>
  <c r="S195" i="2"/>
  <c r="Q195" i="2" s="1"/>
  <c r="R195" i="2" s="1"/>
  <c r="S194" i="2"/>
  <c r="Q194" i="2" s="1"/>
  <c r="R194" i="2" s="1"/>
  <c r="S193" i="2"/>
  <c r="Q193" i="2" s="1"/>
  <c r="R193" i="2" s="1"/>
  <c r="S192" i="2"/>
  <c r="Q192" i="2" s="1"/>
  <c r="R192" i="2" s="1"/>
  <c r="S191" i="2"/>
  <c r="Q191" i="2" s="1"/>
  <c r="R191" i="2" s="1"/>
  <c r="S190" i="2"/>
  <c r="Q190" i="2" s="1"/>
  <c r="R190" i="2" s="1"/>
  <c r="S189" i="2"/>
  <c r="Q189" i="2" s="1"/>
  <c r="R189" i="2" s="1"/>
  <c r="S188" i="2"/>
  <c r="Q188" i="2" s="1"/>
  <c r="R188" i="2" s="1"/>
  <c r="S187" i="2"/>
  <c r="Q187" i="2" s="1"/>
  <c r="R187" i="2" s="1"/>
  <c r="S186" i="2"/>
  <c r="Q186" i="2" s="1"/>
  <c r="R186" i="2" s="1"/>
  <c r="S185" i="2"/>
  <c r="Q185" i="2" s="1"/>
  <c r="R185" i="2" s="1"/>
  <c r="S184" i="2"/>
  <c r="Q184" i="2" s="1"/>
  <c r="R184" i="2" s="1"/>
  <c r="S183" i="2"/>
  <c r="Q183" i="2" s="1"/>
  <c r="R183" i="2" s="1"/>
  <c r="S182" i="2"/>
  <c r="Q182" i="2" s="1"/>
  <c r="R182" i="2" s="1"/>
  <c r="S181" i="2"/>
  <c r="Q181" i="2" s="1"/>
  <c r="R181" i="2" s="1"/>
  <c r="S180" i="2"/>
  <c r="Q180" i="2" s="1"/>
  <c r="R180" i="2" s="1"/>
  <c r="S179" i="2"/>
  <c r="Q179" i="2" s="1"/>
  <c r="R179" i="2" s="1"/>
  <c r="S178" i="2"/>
  <c r="Q178" i="2" s="1"/>
  <c r="R178" i="2" s="1"/>
  <c r="S177" i="2"/>
  <c r="Q177" i="2"/>
  <c r="R177" i="2" s="1"/>
  <c r="S176" i="2"/>
  <c r="Q176" i="2" s="1"/>
  <c r="R176" i="2" s="1"/>
  <c r="S175" i="2"/>
  <c r="Q175" i="2" s="1"/>
  <c r="R175" i="2" s="1"/>
  <c r="S174" i="2"/>
  <c r="Q174" i="2" s="1"/>
  <c r="R174" i="2" s="1"/>
  <c r="S173" i="2"/>
  <c r="Q173" i="2" s="1"/>
  <c r="R173" i="2" s="1"/>
  <c r="S172" i="2"/>
  <c r="Q172" i="2" s="1"/>
  <c r="R172" i="2" s="1"/>
  <c r="S171" i="2"/>
  <c r="Q171" i="2" s="1"/>
  <c r="R171" i="2" s="1"/>
  <c r="S170" i="2"/>
  <c r="Q170" i="2" s="1"/>
  <c r="R170" i="2" s="1"/>
  <c r="S169" i="2"/>
  <c r="Q169" i="2" s="1"/>
  <c r="R169" i="2" s="1"/>
  <c r="S168" i="2"/>
  <c r="Q168" i="2" s="1"/>
  <c r="R168" i="2" s="1"/>
  <c r="S167" i="2"/>
  <c r="Q167" i="2" s="1"/>
  <c r="R167" i="2" s="1"/>
  <c r="S166" i="2"/>
  <c r="Q166" i="2" s="1"/>
  <c r="R166" i="2" s="1"/>
  <c r="S165" i="2"/>
  <c r="Q165" i="2" s="1"/>
  <c r="R165" i="2" s="1"/>
  <c r="S164" i="2"/>
  <c r="Q164" i="2" s="1"/>
  <c r="R164" i="2" s="1"/>
  <c r="S163" i="2"/>
  <c r="Q163" i="2" s="1"/>
  <c r="R163" i="2"/>
  <c r="S162" i="2"/>
  <c r="Q162" i="2" s="1"/>
  <c r="R162" i="2" s="1"/>
  <c r="S161" i="2"/>
  <c r="Q161" i="2" s="1"/>
  <c r="R161" i="2" s="1"/>
  <c r="S160" i="2"/>
  <c r="Q160" i="2" s="1"/>
  <c r="R160" i="2" s="1"/>
  <c r="S159" i="2"/>
  <c r="Q159" i="2" s="1"/>
  <c r="R159" i="2" s="1"/>
  <c r="S158" i="2"/>
  <c r="Q158" i="2" s="1"/>
  <c r="R158" i="2" s="1"/>
  <c r="S157" i="2"/>
  <c r="Q157" i="2" s="1"/>
  <c r="R157" i="2" s="1"/>
  <c r="S156" i="2"/>
  <c r="Q156" i="2" s="1"/>
  <c r="R156" i="2" s="1"/>
  <c r="S155" i="2"/>
  <c r="Q155" i="2" s="1"/>
  <c r="R155" i="2" s="1"/>
  <c r="S154" i="2"/>
  <c r="Q154" i="2" s="1"/>
  <c r="R154" i="2" s="1"/>
  <c r="S153" i="2"/>
  <c r="Q153" i="2" s="1"/>
  <c r="R153" i="2" s="1"/>
  <c r="S152" i="2"/>
  <c r="Q152" i="2" s="1"/>
  <c r="R152" i="2" s="1"/>
  <c r="S151" i="2"/>
  <c r="Q151" i="2" s="1"/>
  <c r="R151" i="2"/>
  <c r="S150" i="2"/>
  <c r="Q150" i="2" s="1"/>
  <c r="R150" i="2" s="1"/>
  <c r="S149" i="2"/>
  <c r="Q149" i="2" s="1"/>
  <c r="R149" i="2" s="1"/>
  <c r="S148" i="2"/>
  <c r="Q148" i="2" s="1"/>
  <c r="R148" i="2" s="1"/>
  <c r="S147" i="2"/>
  <c r="Q147" i="2" s="1"/>
  <c r="R147" i="2" s="1"/>
  <c r="S146" i="2"/>
  <c r="Q146" i="2" s="1"/>
  <c r="R146" i="2" s="1"/>
  <c r="S145" i="2"/>
  <c r="Q145" i="2" s="1"/>
  <c r="R145" i="2" s="1"/>
  <c r="S144" i="2"/>
  <c r="Q144" i="2" s="1"/>
  <c r="R144" i="2" s="1"/>
  <c r="S143" i="2"/>
  <c r="Q143" i="2" s="1"/>
  <c r="R143" i="2" s="1"/>
  <c r="S142" i="2"/>
  <c r="Q142" i="2" s="1"/>
  <c r="R142" i="2" s="1"/>
  <c r="S141" i="2"/>
  <c r="Q141" i="2" s="1"/>
  <c r="R141" i="2" s="1"/>
  <c r="S140" i="2"/>
  <c r="Q140" i="2" s="1"/>
  <c r="R140" i="2" s="1"/>
  <c r="S139" i="2"/>
  <c r="Q139" i="2" s="1"/>
  <c r="R139" i="2" s="1"/>
  <c r="J137" i="2"/>
  <c r="I137" i="2"/>
  <c r="H137" i="2"/>
  <c r="D137" i="2"/>
  <c r="S136" i="2"/>
  <c r="Q136" i="2"/>
  <c r="R136" i="2" s="1"/>
  <c r="S135" i="2"/>
  <c r="Q135" i="2" s="1"/>
  <c r="R135" i="2" s="1"/>
  <c r="S134" i="2"/>
  <c r="Q134" i="2" s="1"/>
  <c r="R134" i="2" s="1"/>
  <c r="S133" i="2"/>
  <c r="Q133" i="2" s="1"/>
  <c r="R133" i="2" s="1"/>
  <c r="S132" i="2"/>
  <c r="Q132" i="2" s="1"/>
  <c r="R132" i="2" s="1"/>
  <c r="S131" i="2"/>
  <c r="Q131" i="2"/>
  <c r="R131" i="2" s="1"/>
  <c r="S130" i="2"/>
  <c r="Q130" i="2" s="1"/>
  <c r="R130" i="2" s="1"/>
  <c r="S129" i="2"/>
  <c r="Q129" i="2" s="1"/>
  <c r="R129" i="2" s="1"/>
  <c r="S128" i="2"/>
  <c r="Q128" i="2" s="1"/>
  <c r="R128" i="2" s="1"/>
  <c r="S127" i="2"/>
  <c r="Q127" i="2" s="1"/>
  <c r="R127" i="2" s="1"/>
  <c r="S126" i="2"/>
  <c r="Q126" i="2" s="1"/>
  <c r="R126" i="2" s="1"/>
  <c r="S125" i="2"/>
  <c r="Q125" i="2" s="1"/>
  <c r="R125" i="2" s="1"/>
  <c r="S124" i="2"/>
  <c r="Q124" i="2"/>
  <c r="R124" i="2" s="1"/>
  <c r="S123" i="2"/>
  <c r="Q123" i="2" s="1"/>
  <c r="R123" i="2" s="1"/>
  <c r="S122" i="2"/>
  <c r="Q122" i="2" s="1"/>
  <c r="R122" i="2" s="1"/>
  <c r="S121" i="2"/>
  <c r="Q121" i="2" s="1"/>
  <c r="R121" i="2" s="1"/>
  <c r="S120" i="2"/>
  <c r="Q120" i="2" s="1"/>
  <c r="R120" i="2" s="1"/>
  <c r="S119" i="2"/>
  <c r="Q119" i="2" s="1"/>
  <c r="R119" i="2" s="1"/>
  <c r="S118" i="2"/>
  <c r="Q118" i="2"/>
  <c r="R118" i="2" s="1"/>
  <c r="S117" i="2"/>
  <c r="Q117" i="2"/>
  <c r="R117" i="2" s="1"/>
  <c r="S116" i="2"/>
  <c r="Q116" i="2" s="1"/>
  <c r="R116" i="2" s="1"/>
  <c r="S115" i="2"/>
  <c r="Q115" i="2" s="1"/>
  <c r="R115" i="2" s="1"/>
  <c r="S114" i="2"/>
  <c r="Q114" i="2" s="1"/>
  <c r="R114" i="2" s="1"/>
  <c r="S113" i="2"/>
  <c r="Q113" i="2" s="1"/>
  <c r="R113" i="2" s="1"/>
  <c r="S112" i="2"/>
  <c r="Q112" i="2" s="1"/>
  <c r="R112" i="2" s="1"/>
  <c r="S111" i="2"/>
  <c r="Q111" i="2" s="1"/>
  <c r="R111" i="2" s="1"/>
  <c r="S110" i="2"/>
  <c r="Q110" i="2"/>
  <c r="R110" i="2" s="1"/>
  <c r="S109" i="2"/>
  <c r="Q109" i="2"/>
  <c r="R109" i="2" s="1"/>
  <c r="S108" i="2"/>
  <c r="Q108" i="2" s="1"/>
  <c r="R108" i="2" s="1"/>
  <c r="M106" i="2"/>
  <c r="D106" i="2"/>
  <c r="S105" i="2"/>
  <c r="Q105" i="2" s="1"/>
  <c r="S104" i="2"/>
  <c r="Q104" i="2" s="1"/>
  <c r="M102" i="2"/>
  <c r="M482" i="2" s="1"/>
  <c r="J102" i="2"/>
  <c r="I102" i="2"/>
  <c r="H102" i="2"/>
  <c r="D102" i="2"/>
  <c r="S101" i="2"/>
  <c r="Q101" i="2" s="1"/>
  <c r="S100" i="2"/>
  <c r="Q100" i="2" s="1"/>
  <c r="S99" i="2"/>
  <c r="Q99" i="2" s="1"/>
  <c r="S98" i="2"/>
  <c r="Q98" i="2" s="1"/>
  <c r="S97" i="2"/>
  <c r="Q97" i="2"/>
  <c r="S96" i="2"/>
  <c r="Q96" i="2" s="1"/>
  <c r="S94" i="2"/>
  <c r="Q94" i="2" s="1"/>
  <c r="S93" i="2"/>
  <c r="Q93" i="2"/>
  <c r="S92" i="2"/>
  <c r="Q92" i="2"/>
  <c r="S91" i="2"/>
  <c r="Q91" i="2" s="1"/>
  <c r="S90" i="2"/>
  <c r="Q90" i="2" s="1"/>
  <c r="S89" i="2"/>
  <c r="Q89" i="2" s="1"/>
  <c r="S88" i="2"/>
  <c r="Q88" i="2" s="1"/>
  <c r="S87" i="2"/>
  <c r="Q87" i="2" s="1"/>
  <c r="S86" i="2"/>
  <c r="Q86" i="2"/>
  <c r="S85" i="2"/>
  <c r="Q85" i="2" s="1"/>
  <c r="S84" i="2"/>
  <c r="Q84" i="2" s="1"/>
  <c r="S83" i="2"/>
  <c r="Q83" i="2" s="1"/>
  <c r="S82" i="2"/>
  <c r="Q82" i="2" s="1"/>
  <c r="S81" i="2"/>
  <c r="Q81" i="2" s="1"/>
  <c r="S80" i="2"/>
  <c r="Q80" i="2" s="1"/>
  <c r="S79" i="2"/>
  <c r="Q79" i="2" s="1"/>
  <c r="S78" i="2"/>
  <c r="Q78" i="2" s="1"/>
  <c r="S77" i="2"/>
  <c r="Q77" i="2"/>
  <c r="S76" i="2"/>
  <c r="Q76" i="2"/>
  <c r="S75" i="2"/>
  <c r="Q75" i="2" s="1"/>
  <c r="S74" i="2"/>
  <c r="Q74" i="2" s="1"/>
  <c r="S73" i="2"/>
  <c r="S102" i="2" s="1"/>
  <c r="M62" i="2"/>
  <c r="J62" i="2"/>
  <c r="I62" i="2"/>
  <c r="H62" i="2"/>
  <c r="D62" i="2"/>
  <c r="S61" i="2"/>
  <c r="Q61" i="2" s="1"/>
  <c r="R61" i="2" s="1"/>
  <c r="R62" i="2" s="1"/>
  <c r="S60" i="2"/>
  <c r="Q60" i="2" s="1"/>
  <c r="R60" i="2" s="1"/>
  <c r="S59" i="2"/>
  <c r="Q59" i="2"/>
  <c r="R59" i="2" s="1"/>
  <c r="S58" i="2"/>
  <c r="Q58" i="2" s="1"/>
  <c r="R58" i="2"/>
  <c r="S57" i="2"/>
  <c r="Q57" i="2" s="1"/>
  <c r="R57" i="2" s="1"/>
  <c r="S56" i="2"/>
  <c r="Q56" i="2" s="1"/>
  <c r="R56" i="2" s="1"/>
  <c r="S55" i="2"/>
  <c r="Q55" i="2" s="1"/>
  <c r="R55" i="2" s="1"/>
  <c r="S54" i="2"/>
  <c r="Q54" i="2" s="1"/>
  <c r="R54" i="2" s="1"/>
  <c r="M52" i="2"/>
  <c r="J52" i="2"/>
  <c r="I52" i="2"/>
  <c r="H52" i="2"/>
  <c r="D52" i="2"/>
  <c r="S51" i="2"/>
  <c r="S50" i="2"/>
  <c r="Q50" i="2" s="1"/>
  <c r="S43" i="2"/>
  <c r="Q43" i="2" s="1"/>
  <c r="R43" i="2" s="1"/>
  <c r="S42" i="2"/>
  <c r="Q42" i="2" s="1"/>
  <c r="R42" i="2" s="1"/>
  <c r="S41" i="2"/>
  <c r="Q41" i="2" s="1"/>
  <c r="R41" i="2" s="1"/>
  <c r="S40" i="2"/>
  <c r="Q40" i="2" s="1"/>
  <c r="R40" i="2" s="1"/>
  <c r="S39" i="2"/>
  <c r="Q39" i="2" s="1"/>
  <c r="R39" i="2" s="1"/>
  <c r="S38" i="2"/>
  <c r="Q38" i="2" s="1"/>
  <c r="R38" i="2" s="1"/>
  <c r="S37" i="2"/>
  <c r="Q37" i="2" s="1"/>
  <c r="R37" i="2" s="1"/>
  <c r="S36" i="2"/>
  <c r="Q36" i="2" s="1"/>
  <c r="R36" i="2" s="1"/>
  <c r="S35" i="2"/>
  <c r="Q35" i="2"/>
  <c r="R35" i="2" s="1"/>
  <c r="S34" i="2"/>
  <c r="Q34" i="2" s="1"/>
  <c r="M32" i="2"/>
  <c r="J32" i="2"/>
  <c r="I32" i="2"/>
  <c r="H32" i="2"/>
  <c r="D32" i="2"/>
  <c r="S31" i="2"/>
  <c r="Q31" i="2" s="1"/>
  <c r="R31" i="2" s="1"/>
  <c r="S30" i="2"/>
  <c r="Q30" i="2" s="1"/>
  <c r="R30" i="2" s="1"/>
  <c r="S29" i="2"/>
  <c r="Q29" i="2" s="1"/>
  <c r="R29" i="2" s="1"/>
  <c r="S28" i="2"/>
  <c r="Q28" i="2" s="1"/>
  <c r="R28" i="2" s="1"/>
  <c r="S27" i="2"/>
  <c r="Q27" i="2" s="1"/>
  <c r="R27" i="2"/>
  <c r="S26" i="2"/>
  <c r="Q26" i="2" s="1"/>
  <c r="R26" i="2"/>
  <c r="S25" i="2"/>
  <c r="Q25" i="2" s="1"/>
  <c r="R25" i="2" s="1"/>
  <c r="S24" i="2"/>
  <c r="Q24" i="2" s="1"/>
  <c r="R24" i="2" s="1"/>
  <c r="S23" i="2"/>
  <c r="Q23" i="2" s="1"/>
  <c r="R23" i="2" s="1"/>
  <c r="S22" i="2"/>
  <c r="Q22" i="2" s="1"/>
  <c r="R22" i="2"/>
  <c r="S21" i="2"/>
  <c r="Q21" i="2" s="1"/>
  <c r="R21" i="2" s="1"/>
  <c r="S20" i="2"/>
  <c r="Q20" i="2"/>
  <c r="S19" i="2"/>
  <c r="Q19" i="2" s="1"/>
  <c r="R19" i="2" s="1"/>
  <c r="S18" i="2"/>
  <c r="Q18" i="2" s="1"/>
  <c r="R18" i="2" s="1"/>
  <c r="S17" i="2"/>
  <c r="Q17" i="2" s="1"/>
  <c r="R17" i="2" s="1"/>
  <c r="S16" i="2"/>
  <c r="M14" i="2"/>
  <c r="J14" i="2"/>
  <c r="I14" i="2"/>
  <c r="H14" i="2"/>
  <c r="D14" i="2"/>
  <c r="S12" i="2"/>
  <c r="Q12" i="2" s="1"/>
  <c r="R12" i="2" s="1"/>
  <c r="S11" i="2"/>
  <c r="Q11" i="2" s="1"/>
  <c r="N527" i="1"/>
  <c r="M527" i="1"/>
  <c r="L527" i="1"/>
  <c r="K527" i="1"/>
  <c r="J527" i="1"/>
  <c r="I527" i="1"/>
  <c r="H527" i="1"/>
  <c r="D527" i="1"/>
  <c r="S526" i="1"/>
  <c r="S525" i="1"/>
  <c r="R525" i="1"/>
  <c r="Q525" i="1"/>
  <c r="S524" i="1"/>
  <c r="Q524" i="1"/>
  <c r="J518" i="1"/>
  <c r="I518" i="1"/>
  <c r="H518" i="1"/>
  <c r="S516" i="1"/>
  <c r="Q516" i="1" s="1"/>
  <c r="S515" i="1"/>
  <c r="S514" i="1"/>
  <c r="Q514" i="1"/>
  <c r="R514" i="1" s="1"/>
  <c r="A514" i="1"/>
  <c r="A515" i="1" s="1"/>
  <c r="A516" i="1" s="1"/>
  <c r="S513" i="1"/>
  <c r="Q513" i="1"/>
  <c r="R513" i="1" s="1"/>
  <c r="R518" i="1" s="1"/>
  <c r="S512" i="1"/>
  <c r="S510" i="1"/>
  <c r="Q510" i="1"/>
  <c r="R510" i="1" s="1"/>
  <c r="A510" i="1"/>
  <c r="A509" i="1"/>
  <c r="S508" i="1"/>
  <c r="Q508" i="1"/>
  <c r="Q518" i="1" s="1"/>
  <c r="R505" i="1"/>
  <c r="N505" i="1"/>
  <c r="M505" i="1"/>
  <c r="L505" i="1"/>
  <c r="K505" i="1"/>
  <c r="S503" i="1"/>
  <c r="N500" i="1"/>
  <c r="M500" i="1"/>
  <c r="L500" i="1"/>
  <c r="K500" i="1"/>
  <c r="J500" i="1"/>
  <c r="I500" i="1"/>
  <c r="H500" i="1"/>
  <c r="S498" i="1"/>
  <c r="Q498" i="1" s="1"/>
  <c r="R498" i="1" s="1"/>
  <c r="S497" i="1"/>
  <c r="Q497" i="1"/>
  <c r="R497" i="1" s="1"/>
  <c r="S496" i="1"/>
  <c r="Q496" i="1"/>
  <c r="S495" i="1"/>
  <c r="Q495" i="1" s="1"/>
  <c r="R495" i="1" s="1"/>
  <c r="S494" i="1"/>
  <c r="S500" i="1" s="1"/>
  <c r="M491" i="1"/>
  <c r="J491" i="1"/>
  <c r="I491" i="1"/>
  <c r="H491" i="1"/>
  <c r="S490" i="1"/>
  <c r="Q490" i="1"/>
  <c r="S489" i="1"/>
  <c r="S491" i="1" s="1"/>
  <c r="Q489" i="1"/>
  <c r="R484" i="1"/>
  <c r="M484" i="1"/>
  <c r="J484" i="1"/>
  <c r="I484" i="1"/>
  <c r="H484" i="1"/>
  <c r="D484" i="1"/>
  <c r="S483" i="1"/>
  <c r="S484" i="1" s="1"/>
  <c r="Q483" i="1"/>
  <c r="Q484" i="1" s="1"/>
  <c r="S478" i="1"/>
  <c r="R478" i="1"/>
  <c r="M478" i="1"/>
  <c r="D478" i="1"/>
  <c r="S477" i="1"/>
  <c r="Q477" i="1"/>
  <c r="Q478" i="1" s="1"/>
  <c r="M475" i="1"/>
  <c r="J475" i="1"/>
  <c r="I475" i="1"/>
  <c r="H475" i="1"/>
  <c r="D475" i="1"/>
  <c r="S474" i="1"/>
  <c r="Q474" i="1" s="1"/>
  <c r="R474" i="1" s="1"/>
  <c r="S473" i="1"/>
  <c r="Q473" i="1"/>
  <c r="R473" i="1" s="1"/>
  <c r="S472" i="1"/>
  <c r="Q472" i="1"/>
  <c r="R472" i="1" s="1"/>
  <c r="S471" i="1"/>
  <c r="Q471" i="1" s="1"/>
  <c r="R471" i="1" s="1"/>
  <c r="S470" i="1"/>
  <c r="Q470" i="1" s="1"/>
  <c r="R470" i="1" s="1"/>
  <c r="S469" i="1"/>
  <c r="Q469" i="1"/>
  <c r="R469" i="1" s="1"/>
  <c r="S468" i="1"/>
  <c r="Q468" i="1"/>
  <c r="R468" i="1" s="1"/>
  <c r="S467" i="1"/>
  <c r="Q467" i="1" s="1"/>
  <c r="R467" i="1" s="1"/>
  <c r="S466" i="1"/>
  <c r="Q466" i="1" s="1"/>
  <c r="R466" i="1" s="1"/>
  <c r="S465" i="1"/>
  <c r="Q465" i="1"/>
  <c r="R465" i="1" s="1"/>
  <c r="S464" i="1"/>
  <c r="Q464" i="1"/>
  <c r="R464" i="1" s="1"/>
  <c r="S463" i="1"/>
  <c r="Q463" i="1" s="1"/>
  <c r="R463" i="1" s="1"/>
  <c r="S462" i="1"/>
  <c r="Q462" i="1" s="1"/>
  <c r="R462" i="1" s="1"/>
  <c r="S461" i="1"/>
  <c r="Q461" i="1"/>
  <c r="R461" i="1" s="1"/>
  <c r="S460" i="1"/>
  <c r="Q460" i="1"/>
  <c r="R460" i="1" s="1"/>
  <c r="S459" i="1"/>
  <c r="Q459" i="1" s="1"/>
  <c r="R459" i="1" s="1"/>
  <c r="S458" i="1"/>
  <c r="Q458" i="1" s="1"/>
  <c r="R458" i="1" s="1"/>
  <c r="S457" i="1"/>
  <c r="Q457" i="1"/>
  <c r="R457" i="1" s="1"/>
  <c r="S456" i="1"/>
  <c r="Q456" i="1"/>
  <c r="R456" i="1" s="1"/>
  <c r="S454" i="1"/>
  <c r="Q454" i="1" s="1"/>
  <c r="R454" i="1" s="1"/>
  <c r="S453" i="1"/>
  <c r="Q453" i="1" s="1"/>
  <c r="R453" i="1" s="1"/>
  <c r="S452" i="1"/>
  <c r="Q452" i="1"/>
  <c r="R452" i="1" s="1"/>
  <c r="S451" i="1"/>
  <c r="Q451" i="1"/>
  <c r="R451" i="1" s="1"/>
  <c r="S450" i="1"/>
  <c r="Q450" i="1" s="1"/>
  <c r="R450" i="1" s="1"/>
  <c r="S449" i="1"/>
  <c r="Q449" i="1" s="1"/>
  <c r="R449" i="1" s="1"/>
  <c r="S448" i="1"/>
  <c r="Q448" i="1"/>
  <c r="R448" i="1" s="1"/>
  <c r="S447" i="1"/>
  <c r="Q447" i="1"/>
  <c r="R447" i="1" s="1"/>
  <c r="S446" i="1"/>
  <c r="Q446" i="1" s="1"/>
  <c r="R446" i="1" s="1"/>
  <c r="S445" i="1"/>
  <c r="Q445" i="1" s="1"/>
  <c r="R445" i="1" s="1"/>
  <c r="S444" i="1"/>
  <c r="Q444" i="1"/>
  <c r="R444" i="1" s="1"/>
  <c r="S443" i="1"/>
  <c r="Q443" i="1"/>
  <c r="R443" i="1" s="1"/>
  <c r="S442" i="1"/>
  <c r="Q442" i="1" s="1"/>
  <c r="R442" i="1" s="1"/>
  <c r="S441" i="1"/>
  <c r="Q441" i="1" s="1"/>
  <c r="R441" i="1" s="1"/>
  <c r="S440" i="1"/>
  <c r="Q440" i="1"/>
  <c r="R440" i="1" s="1"/>
  <c r="S439" i="1"/>
  <c r="Q439" i="1"/>
  <c r="R439" i="1" s="1"/>
  <c r="S438" i="1"/>
  <c r="Q438" i="1" s="1"/>
  <c r="R438" i="1" s="1"/>
  <c r="S437" i="1"/>
  <c r="Q437" i="1" s="1"/>
  <c r="R437" i="1" s="1"/>
  <c r="S436" i="1"/>
  <c r="Q436" i="1"/>
  <c r="R436" i="1" s="1"/>
  <c r="S435" i="1"/>
  <c r="Q435" i="1"/>
  <c r="R435" i="1" s="1"/>
  <c r="S434" i="1"/>
  <c r="Q434" i="1" s="1"/>
  <c r="R434" i="1" s="1"/>
  <c r="S433" i="1"/>
  <c r="Q433" i="1" s="1"/>
  <c r="R433" i="1" s="1"/>
  <c r="S432" i="1"/>
  <c r="Q432" i="1"/>
  <c r="R432" i="1" s="1"/>
  <c r="S431" i="1"/>
  <c r="Q431" i="1"/>
  <c r="R431" i="1" s="1"/>
  <c r="S430" i="1"/>
  <c r="Q430" i="1" s="1"/>
  <c r="R430" i="1" s="1"/>
  <c r="S429" i="1"/>
  <c r="Q429" i="1" s="1"/>
  <c r="R429" i="1" s="1"/>
  <c r="S428" i="1"/>
  <c r="Q428" i="1"/>
  <c r="R428" i="1" s="1"/>
  <c r="S427" i="1"/>
  <c r="Q427" i="1"/>
  <c r="R427" i="1" s="1"/>
  <c r="S426" i="1"/>
  <c r="Q426" i="1" s="1"/>
  <c r="R426" i="1" s="1"/>
  <c r="S425" i="1"/>
  <c r="Q425" i="1" s="1"/>
  <c r="R425" i="1" s="1"/>
  <c r="S424" i="1"/>
  <c r="Q424" i="1"/>
  <c r="R424" i="1" s="1"/>
  <c r="S423" i="1"/>
  <c r="Q423" i="1"/>
  <c r="R423" i="1" s="1"/>
  <c r="S421" i="1"/>
  <c r="Q421" i="1" s="1"/>
  <c r="R421" i="1" s="1"/>
  <c r="S420" i="1"/>
  <c r="Q420" i="1" s="1"/>
  <c r="R420" i="1" s="1"/>
  <c r="S419" i="1"/>
  <c r="Q419" i="1"/>
  <c r="R419" i="1" s="1"/>
  <c r="S418" i="1"/>
  <c r="Q418" i="1"/>
  <c r="R418" i="1" s="1"/>
  <c r="S417" i="1"/>
  <c r="Q417" i="1" s="1"/>
  <c r="R417" i="1" s="1"/>
  <c r="S416" i="1"/>
  <c r="Q416" i="1" s="1"/>
  <c r="R416" i="1" s="1"/>
  <c r="S415" i="1"/>
  <c r="Q415" i="1"/>
  <c r="R415" i="1" s="1"/>
  <c r="S414" i="1"/>
  <c r="Q414" i="1"/>
  <c r="R414" i="1" s="1"/>
  <c r="S413" i="1"/>
  <c r="Q413" i="1" s="1"/>
  <c r="R413" i="1" s="1"/>
  <c r="S412" i="1"/>
  <c r="Q412" i="1" s="1"/>
  <c r="R412" i="1" s="1"/>
  <c r="S411" i="1"/>
  <c r="Q411" i="1"/>
  <c r="R411" i="1" s="1"/>
  <c r="S410" i="1"/>
  <c r="Q410" i="1"/>
  <c r="R410" i="1" s="1"/>
  <c r="S409" i="1"/>
  <c r="Q409" i="1" s="1"/>
  <c r="R409" i="1" s="1"/>
  <c r="S408" i="1"/>
  <c r="Q408" i="1" s="1"/>
  <c r="R408" i="1" s="1"/>
  <c r="S407" i="1"/>
  <c r="Q407" i="1"/>
  <c r="R407" i="1" s="1"/>
  <c r="S406" i="1"/>
  <c r="Q406" i="1"/>
  <c r="R406" i="1" s="1"/>
  <c r="S405" i="1"/>
  <c r="Q405" i="1" s="1"/>
  <c r="R405" i="1" s="1"/>
  <c r="S404" i="1"/>
  <c r="Q404" i="1" s="1"/>
  <c r="R404" i="1" s="1"/>
  <c r="S403" i="1"/>
  <c r="Q403" i="1"/>
  <c r="R403" i="1" s="1"/>
  <c r="S401" i="1"/>
  <c r="Q401" i="1"/>
  <c r="R401" i="1" s="1"/>
  <c r="S400" i="1"/>
  <c r="Q400" i="1" s="1"/>
  <c r="R400" i="1" s="1"/>
  <c r="S399" i="1"/>
  <c r="Q399" i="1" s="1"/>
  <c r="R399" i="1" s="1"/>
  <c r="S398" i="1"/>
  <c r="Q398" i="1"/>
  <c r="R398" i="1" s="1"/>
  <c r="S397" i="1"/>
  <c r="Q397" i="1"/>
  <c r="R397" i="1" s="1"/>
  <c r="S396" i="1"/>
  <c r="Q396" i="1" s="1"/>
  <c r="R396" i="1" s="1"/>
  <c r="S395" i="1"/>
  <c r="Q395" i="1" s="1"/>
  <c r="R395" i="1" s="1"/>
  <c r="S394" i="1"/>
  <c r="Q394" i="1"/>
  <c r="R394" i="1" s="1"/>
  <c r="S393" i="1"/>
  <c r="Q393" i="1"/>
  <c r="R393" i="1" s="1"/>
  <c r="S392" i="1"/>
  <c r="Q392" i="1" s="1"/>
  <c r="R392" i="1" s="1"/>
  <c r="S391" i="1"/>
  <c r="Q391" i="1" s="1"/>
  <c r="R391" i="1" s="1"/>
  <c r="S390" i="1"/>
  <c r="Q390" i="1"/>
  <c r="R390" i="1" s="1"/>
  <c r="S389" i="1"/>
  <c r="Q389" i="1"/>
  <c r="R389" i="1" s="1"/>
  <c r="S388" i="1"/>
  <c r="Q388" i="1" s="1"/>
  <c r="R388" i="1" s="1"/>
  <c r="S387" i="1"/>
  <c r="Q387" i="1" s="1"/>
  <c r="R387" i="1" s="1"/>
  <c r="S386" i="1"/>
  <c r="Q386" i="1"/>
  <c r="R386" i="1" s="1"/>
  <c r="S385" i="1"/>
  <c r="Q385" i="1"/>
  <c r="R385" i="1" s="1"/>
  <c r="S384" i="1"/>
  <c r="Q384" i="1" s="1"/>
  <c r="R384" i="1" s="1"/>
  <c r="S383" i="1"/>
  <c r="Q383" i="1" s="1"/>
  <c r="R383" i="1" s="1"/>
  <c r="S382" i="1"/>
  <c r="Q382" i="1"/>
  <c r="R382" i="1" s="1"/>
  <c r="S381" i="1"/>
  <c r="Q381" i="1"/>
  <c r="R381" i="1" s="1"/>
  <c r="S380" i="1"/>
  <c r="Q380" i="1" s="1"/>
  <c r="R380" i="1" s="1"/>
  <c r="S379" i="1"/>
  <c r="Q379" i="1" s="1"/>
  <c r="R379" i="1" s="1"/>
  <c r="S378" i="1"/>
  <c r="Q378" i="1"/>
  <c r="R378" i="1" s="1"/>
  <c r="S377" i="1"/>
  <c r="Q377" i="1"/>
  <c r="R377" i="1" s="1"/>
  <c r="S376" i="1"/>
  <c r="Q376" i="1" s="1"/>
  <c r="R376" i="1" s="1"/>
  <c r="S375" i="1"/>
  <c r="Q375" i="1" s="1"/>
  <c r="R375" i="1" s="1"/>
  <c r="S374" i="1"/>
  <c r="Q374" i="1"/>
  <c r="R374" i="1" s="1"/>
  <c r="S373" i="1"/>
  <c r="Q373" i="1"/>
  <c r="R373" i="1" s="1"/>
  <c r="S372" i="1"/>
  <c r="Q372" i="1" s="1"/>
  <c r="R372" i="1" s="1"/>
  <c r="S371" i="1"/>
  <c r="Q371" i="1" s="1"/>
  <c r="R371" i="1" s="1"/>
  <c r="S370" i="1"/>
  <c r="Q370" i="1"/>
  <c r="R370" i="1" s="1"/>
  <c r="S369" i="1"/>
  <c r="Q369" i="1"/>
  <c r="R369" i="1" s="1"/>
  <c r="S368" i="1"/>
  <c r="Q368" i="1" s="1"/>
  <c r="R368" i="1" s="1"/>
  <c r="S367" i="1"/>
  <c r="Q367" i="1" s="1"/>
  <c r="R367" i="1" s="1"/>
  <c r="S366" i="1"/>
  <c r="Q366" i="1"/>
  <c r="R366" i="1" s="1"/>
  <c r="S365" i="1"/>
  <c r="Q365" i="1"/>
  <c r="R365" i="1" s="1"/>
  <c r="S364" i="1"/>
  <c r="Q364" i="1" s="1"/>
  <c r="R364" i="1" s="1"/>
  <c r="S363" i="1"/>
  <c r="Q363" i="1" s="1"/>
  <c r="R363" i="1" s="1"/>
  <c r="S362" i="1"/>
  <c r="Q362" i="1"/>
  <c r="R362" i="1" s="1"/>
  <c r="S361" i="1"/>
  <c r="Q361" i="1"/>
  <c r="R361" i="1" s="1"/>
  <c r="S360" i="1"/>
  <c r="Q360" i="1" s="1"/>
  <c r="R360" i="1" s="1"/>
  <c r="S359" i="1"/>
  <c r="Q359" i="1" s="1"/>
  <c r="R359" i="1" s="1"/>
  <c r="S358" i="1"/>
  <c r="Q358" i="1"/>
  <c r="R358" i="1" s="1"/>
  <c r="S357" i="1"/>
  <c r="Q357" i="1"/>
  <c r="R357" i="1" s="1"/>
  <c r="S356" i="1"/>
  <c r="Q356" i="1" s="1"/>
  <c r="R356" i="1" s="1"/>
  <c r="S355" i="1"/>
  <c r="Q355" i="1" s="1"/>
  <c r="R355" i="1" s="1"/>
  <c r="S354" i="1"/>
  <c r="Q354" i="1"/>
  <c r="R354" i="1" s="1"/>
  <c r="S353" i="1"/>
  <c r="Q353" i="1"/>
  <c r="R353" i="1" s="1"/>
  <c r="S352" i="1"/>
  <c r="Q352" i="1" s="1"/>
  <c r="R352" i="1" s="1"/>
  <c r="S351" i="1"/>
  <c r="Q351" i="1" s="1"/>
  <c r="R351" i="1" s="1"/>
  <c r="S350" i="1"/>
  <c r="Q350" i="1"/>
  <c r="R350" i="1" s="1"/>
  <c r="S349" i="1"/>
  <c r="Q349" i="1"/>
  <c r="R349" i="1" s="1"/>
  <c r="S347" i="1"/>
  <c r="Q347" i="1" s="1"/>
  <c r="R347" i="1" s="1"/>
  <c r="S346" i="1"/>
  <c r="Q346" i="1" s="1"/>
  <c r="R346" i="1" s="1"/>
  <c r="S345" i="1"/>
  <c r="Q345" i="1"/>
  <c r="R345" i="1" s="1"/>
  <c r="S344" i="1"/>
  <c r="Q344" i="1"/>
  <c r="R344" i="1" s="1"/>
  <c r="S343" i="1"/>
  <c r="Q343" i="1" s="1"/>
  <c r="R343" i="1" s="1"/>
  <c r="S342" i="1"/>
  <c r="Q342" i="1" s="1"/>
  <c r="R342" i="1" s="1"/>
  <c r="S341" i="1"/>
  <c r="Q341" i="1"/>
  <c r="R341" i="1" s="1"/>
  <c r="S340" i="1"/>
  <c r="Q340" i="1"/>
  <c r="R340" i="1" s="1"/>
  <c r="S339" i="1"/>
  <c r="Q339" i="1" s="1"/>
  <c r="R339" i="1" s="1"/>
  <c r="S338" i="1"/>
  <c r="Q338" i="1" s="1"/>
  <c r="R338" i="1" s="1"/>
  <c r="S337" i="1"/>
  <c r="Q337" i="1"/>
  <c r="R337" i="1" s="1"/>
  <c r="S336" i="1"/>
  <c r="Q336" i="1"/>
  <c r="R336" i="1" s="1"/>
  <c r="S335" i="1"/>
  <c r="Q335" i="1" s="1"/>
  <c r="R335" i="1" s="1"/>
  <c r="S334" i="1"/>
  <c r="Q334" i="1" s="1"/>
  <c r="R334" i="1" s="1"/>
  <c r="S333" i="1"/>
  <c r="Q333" i="1"/>
  <c r="R333" i="1" s="1"/>
  <c r="S332" i="1"/>
  <c r="Q332" i="1"/>
  <c r="R332" i="1" s="1"/>
  <c r="S331" i="1"/>
  <c r="Q331" i="1" s="1"/>
  <c r="R331" i="1" s="1"/>
  <c r="S330" i="1"/>
  <c r="Q330" i="1" s="1"/>
  <c r="R330" i="1" s="1"/>
  <c r="S329" i="1"/>
  <c r="Q329" i="1" s="1"/>
  <c r="R329" i="1" s="1"/>
  <c r="S328" i="1"/>
  <c r="R328" i="1"/>
  <c r="Q328" i="1"/>
  <c r="S327" i="1"/>
  <c r="Q327" i="1"/>
  <c r="R327" i="1" s="1"/>
  <c r="S326" i="1"/>
  <c r="Q326" i="1" s="1"/>
  <c r="R326" i="1" s="1"/>
  <c r="S325" i="1"/>
  <c r="Q325" i="1" s="1"/>
  <c r="R325" i="1" s="1"/>
  <c r="S324" i="1"/>
  <c r="R324" i="1"/>
  <c r="Q324" i="1"/>
  <c r="S323" i="1"/>
  <c r="Q323" i="1"/>
  <c r="R323" i="1" s="1"/>
  <c r="S322" i="1"/>
  <c r="Q322" i="1" s="1"/>
  <c r="R322" i="1" s="1"/>
  <c r="S321" i="1"/>
  <c r="Q321" i="1" s="1"/>
  <c r="R321" i="1" s="1"/>
  <c r="S320" i="1"/>
  <c r="R320" i="1"/>
  <c r="Q320" i="1"/>
  <c r="S319" i="1"/>
  <c r="Q319" i="1"/>
  <c r="R319" i="1" s="1"/>
  <c r="S318" i="1"/>
  <c r="Q318" i="1" s="1"/>
  <c r="R318" i="1" s="1"/>
  <c r="S317" i="1"/>
  <c r="Q317" i="1" s="1"/>
  <c r="R317" i="1" s="1"/>
  <c r="S316" i="1"/>
  <c r="R316" i="1"/>
  <c r="Q316" i="1"/>
  <c r="S315" i="1"/>
  <c r="Q315" i="1"/>
  <c r="R315" i="1" s="1"/>
  <c r="S314" i="1"/>
  <c r="Q314" i="1" s="1"/>
  <c r="R314" i="1" s="1"/>
  <c r="S313" i="1"/>
  <c r="Q313" i="1" s="1"/>
  <c r="R313" i="1" s="1"/>
  <c r="S312" i="1"/>
  <c r="R312" i="1"/>
  <c r="Q312" i="1"/>
  <c r="S311" i="1"/>
  <c r="Q311" i="1"/>
  <c r="R311" i="1" s="1"/>
  <c r="S310" i="1"/>
  <c r="Q310" i="1" s="1"/>
  <c r="R310" i="1" s="1"/>
  <c r="S309" i="1"/>
  <c r="Q309" i="1" s="1"/>
  <c r="R309" i="1" s="1"/>
  <c r="S308" i="1"/>
  <c r="R308" i="1"/>
  <c r="Q308" i="1"/>
  <c r="S307" i="1"/>
  <c r="Q307" i="1"/>
  <c r="R307" i="1" s="1"/>
  <c r="S306" i="1"/>
  <c r="Q306" i="1" s="1"/>
  <c r="R306" i="1" s="1"/>
  <c r="R305" i="1"/>
  <c r="Q305" i="1"/>
  <c r="S304" i="1"/>
  <c r="Q304" i="1"/>
  <c r="R304" i="1" s="1"/>
  <c r="S303" i="1"/>
  <c r="Q303" i="1" s="1"/>
  <c r="R303" i="1" s="1"/>
  <c r="S302" i="1"/>
  <c r="Q302" i="1" s="1"/>
  <c r="R302" i="1" s="1"/>
  <c r="S301" i="1"/>
  <c r="R301" i="1"/>
  <c r="Q301" i="1"/>
  <c r="S300" i="1"/>
  <c r="Q300" i="1"/>
  <c r="R300" i="1" s="1"/>
  <c r="S299" i="1"/>
  <c r="Q299" i="1" s="1"/>
  <c r="R299" i="1" s="1"/>
  <c r="S298" i="1"/>
  <c r="Q298" i="1" s="1"/>
  <c r="R298" i="1" s="1"/>
  <c r="S297" i="1"/>
  <c r="R297" i="1"/>
  <c r="Q297" i="1"/>
  <c r="S296" i="1"/>
  <c r="Q296" i="1"/>
  <c r="R296" i="1" s="1"/>
  <c r="S295" i="1"/>
  <c r="Q295" i="1" s="1"/>
  <c r="R295" i="1" s="1"/>
  <c r="S294" i="1"/>
  <c r="Q294" i="1" s="1"/>
  <c r="R294" i="1" s="1"/>
  <c r="S293" i="1"/>
  <c r="R293" i="1"/>
  <c r="Q293" i="1"/>
  <c r="S292" i="1"/>
  <c r="Q292" i="1"/>
  <c r="R292" i="1" s="1"/>
  <c r="S291" i="1"/>
  <c r="S475" i="1" s="1"/>
  <c r="M289" i="1"/>
  <c r="J289" i="1"/>
  <c r="I289" i="1"/>
  <c r="H289" i="1"/>
  <c r="D289" i="1"/>
  <c r="S288" i="1"/>
  <c r="Q288" i="1" s="1"/>
  <c r="R288" i="1" s="1"/>
  <c r="S285" i="1"/>
  <c r="R285" i="1"/>
  <c r="Q285" i="1"/>
  <c r="S284" i="1"/>
  <c r="Q284" i="1"/>
  <c r="R284" i="1" s="1"/>
  <c r="S283" i="1"/>
  <c r="Q283" i="1" s="1"/>
  <c r="R283" i="1" s="1"/>
  <c r="S282" i="1"/>
  <c r="Q282" i="1" s="1"/>
  <c r="R282" i="1" s="1"/>
  <c r="S281" i="1"/>
  <c r="R281" i="1"/>
  <c r="Q281" i="1"/>
  <c r="S280" i="1"/>
  <c r="Q280" i="1"/>
  <c r="R280" i="1" s="1"/>
  <c r="S279" i="1"/>
  <c r="Q279" i="1" s="1"/>
  <c r="R279" i="1" s="1"/>
  <c r="S278" i="1"/>
  <c r="Q278" i="1" s="1"/>
  <c r="R278" i="1" s="1"/>
  <c r="S277" i="1"/>
  <c r="R277" i="1"/>
  <c r="Q277" i="1"/>
  <c r="S276" i="1"/>
  <c r="Q276" i="1"/>
  <c r="R276" i="1" s="1"/>
  <c r="S275" i="1"/>
  <c r="Q275" i="1" s="1"/>
  <c r="R275" i="1" s="1"/>
  <c r="S274" i="1"/>
  <c r="Q274" i="1" s="1"/>
  <c r="R274" i="1" s="1"/>
  <c r="S273" i="1"/>
  <c r="R273" i="1"/>
  <c r="Q273" i="1"/>
  <c r="S272" i="1"/>
  <c r="Q272" i="1"/>
  <c r="R272" i="1" s="1"/>
  <c r="S271" i="1"/>
  <c r="Q271" i="1" s="1"/>
  <c r="R271" i="1" s="1"/>
  <c r="S270" i="1"/>
  <c r="Q270" i="1" s="1"/>
  <c r="R270" i="1" s="1"/>
  <c r="S269" i="1"/>
  <c r="R269" i="1"/>
  <c r="Q269" i="1"/>
  <c r="S268" i="1"/>
  <c r="Q268" i="1"/>
  <c r="R268" i="1" s="1"/>
  <c r="S267" i="1"/>
  <c r="Q267" i="1" s="1"/>
  <c r="R267" i="1" s="1"/>
  <c r="S266" i="1"/>
  <c r="Q266" i="1" s="1"/>
  <c r="R266" i="1" s="1"/>
  <c r="S265" i="1"/>
  <c r="R265" i="1"/>
  <c r="Q265" i="1"/>
  <c r="S264" i="1"/>
  <c r="Q264" i="1"/>
  <c r="R264" i="1" s="1"/>
  <c r="S263" i="1"/>
  <c r="Q263" i="1" s="1"/>
  <c r="R263" i="1" s="1"/>
  <c r="S262" i="1"/>
  <c r="Q262" i="1" s="1"/>
  <c r="R262" i="1" s="1"/>
  <c r="S261" i="1"/>
  <c r="R261" i="1"/>
  <c r="Q261" i="1"/>
  <c r="S260" i="1"/>
  <c r="Q260" i="1"/>
  <c r="R260" i="1" s="1"/>
  <c r="S259" i="1"/>
  <c r="Q259" i="1" s="1"/>
  <c r="R259" i="1" s="1"/>
  <c r="S258" i="1"/>
  <c r="Q258" i="1" s="1"/>
  <c r="R258" i="1" s="1"/>
  <c r="S257" i="1"/>
  <c r="R257" i="1"/>
  <c r="Q257" i="1"/>
  <c r="S256" i="1"/>
  <c r="Q256" i="1"/>
  <c r="R256" i="1" s="1"/>
  <c r="S253" i="1"/>
  <c r="Q253" i="1" s="1"/>
  <c r="R253" i="1" s="1"/>
  <c r="S252" i="1"/>
  <c r="Q252" i="1" s="1"/>
  <c r="R252" i="1" s="1"/>
  <c r="S251" i="1"/>
  <c r="R251" i="1"/>
  <c r="Q251" i="1"/>
  <c r="S250" i="1"/>
  <c r="Q250" i="1"/>
  <c r="R250" i="1" s="1"/>
  <c r="S249" i="1"/>
  <c r="Q249" i="1" s="1"/>
  <c r="R249" i="1" s="1"/>
  <c r="S248" i="1"/>
  <c r="Q248" i="1" s="1"/>
  <c r="R248" i="1" s="1"/>
  <c r="Q247" i="1"/>
  <c r="R247" i="1" s="1"/>
  <c r="S246" i="1"/>
  <c r="Q246" i="1" s="1"/>
  <c r="R246" i="1" s="1"/>
  <c r="S245" i="1"/>
  <c r="Q245" i="1" s="1"/>
  <c r="R245" i="1" s="1"/>
  <c r="S244" i="1"/>
  <c r="R244" i="1"/>
  <c r="Q244" i="1"/>
  <c r="S243" i="1"/>
  <c r="Q243" i="1"/>
  <c r="R243" i="1" s="1"/>
  <c r="S242" i="1"/>
  <c r="Q242" i="1" s="1"/>
  <c r="R242" i="1" s="1"/>
  <c r="S241" i="1"/>
  <c r="Q241" i="1" s="1"/>
  <c r="R241" i="1" s="1"/>
  <c r="S240" i="1"/>
  <c r="R240" i="1"/>
  <c r="Q240" i="1"/>
  <c r="S239" i="1"/>
  <c r="Q239" i="1"/>
  <c r="R239" i="1" s="1"/>
  <c r="S238" i="1"/>
  <c r="Q238" i="1" s="1"/>
  <c r="R238" i="1" s="1"/>
  <c r="S237" i="1"/>
  <c r="Q237" i="1" s="1"/>
  <c r="R237" i="1" s="1"/>
  <c r="S236" i="1"/>
  <c r="R236" i="1"/>
  <c r="Q236" i="1"/>
  <c r="S235" i="1"/>
  <c r="Q235" i="1"/>
  <c r="R235" i="1" s="1"/>
  <c r="S234" i="1"/>
  <c r="Q234" i="1" s="1"/>
  <c r="R234" i="1" s="1"/>
  <c r="S233" i="1"/>
  <c r="Q233" i="1" s="1"/>
  <c r="R233" i="1" s="1"/>
  <c r="S232" i="1"/>
  <c r="R232" i="1"/>
  <c r="Q232" i="1"/>
  <c r="S231" i="1"/>
  <c r="Q231" i="1"/>
  <c r="R231" i="1" s="1"/>
  <c r="S230" i="1"/>
  <c r="Q230" i="1" s="1"/>
  <c r="R230" i="1" s="1"/>
  <c r="S229" i="1"/>
  <c r="Q229" i="1" s="1"/>
  <c r="R229" i="1" s="1"/>
  <c r="S228" i="1"/>
  <c r="R228" i="1"/>
  <c r="Q228" i="1"/>
  <c r="S227" i="1"/>
  <c r="Q227" i="1"/>
  <c r="R227" i="1" s="1"/>
  <c r="S225" i="1"/>
  <c r="Q225" i="1" s="1"/>
  <c r="R225" i="1" s="1"/>
  <c r="S224" i="1"/>
  <c r="Q224" i="1" s="1"/>
  <c r="R224" i="1" s="1"/>
  <c r="S223" i="1"/>
  <c r="R223" i="1"/>
  <c r="Q223" i="1"/>
  <c r="S222" i="1"/>
  <c r="Q222" i="1"/>
  <c r="R222" i="1" s="1"/>
  <c r="S221" i="1"/>
  <c r="Q221" i="1" s="1"/>
  <c r="R221" i="1" s="1"/>
  <c r="S220" i="1"/>
  <c r="Q220" i="1" s="1"/>
  <c r="R220" i="1" s="1"/>
  <c r="S219" i="1"/>
  <c r="R219" i="1"/>
  <c r="Q219" i="1"/>
  <c r="S218" i="1"/>
  <c r="Q218" i="1"/>
  <c r="R218" i="1" s="1"/>
  <c r="S217" i="1"/>
  <c r="Q217" i="1" s="1"/>
  <c r="R217" i="1" s="1"/>
  <c r="S216" i="1"/>
  <c r="Q216" i="1" s="1"/>
  <c r="R216" i="1" s="1"/>
  <c r="S215" i="1"/>
  <c r="R215" i="1"/>
  <c r="Q215" i="1"/>
  <c r="S214" i="1"/>
  <c r="Q214" i="1"/>
  <c r="R214" i="1" s="1"/>
  <c r="S213" i="1"/>
  <c r="Q213" i="1" s="1"/>
  <c r="R213" i="1" s="1"/>
  <c r="S212" i="1"/>
  <c r="Q212" i="1" s="1"/>
  <c r="R212" i="1" s="1"/>
  <c r="S211" i="1"/>
  <c r="R211" i="1"/>
  <c r="Q211" i="1"/>
  <c r="S210" i="1"/>
  <c r="Q210" i="1"/>
  <c r="R210" i="1" s="1"/>
  <c r="S209" i="1"/>
  <c r="Q209" i="1" s="1"/>
  <c r="R209" i="1" s="1"/>
  <c r="S208" i="1"/>
  <c r="Q208" i="1" s="1"/>
  <c r="R208" i="1" s="1"/>
  <c r="S207" i="1"/>
  <c r="R207" i="1"/>
  <c r="Q207" i="1"/>
  <c r="S206" i="1"/>
  <c r="Q206" i="1"/>
  <c r="R206" i="1" s="1"/>
  <c r="S205" i="1"/>
  <c r="Q205" i="1" s="1"/>
  <c r="R205" i="1" s="1"/>
  <c r="S204" i="1"/>
  <c r="Q204" i="1" s="1"/>
  <c r="R204" i="1" s="1"/>
  <c r="S203" i="1"/>
  <c r="R203" i="1"/>
  <c r="Q203" i="1"/>
  <c r="S202" i="1"/>
  <c r="Q202" i="1"/>
  <c r="R202" i="1" s="1"/>
  <c r="S201" i="1"/>
  <c r="Q201" i="1" s="1"/>
  <c r="R201" i="1" s="1"/>
  <c r="S200" i="1"/>
  <c r="Q200" i="1" s="1"/>
  <c r="R200" i="1" s="1"/>
  <c r="S199" i="1"/>
  <c r="R199" i="1"/>
  <c r="Q199" i="1"/>
  <c r="S198" i="1"/>
  <c r="Q198" i="1"/>
  <c r="R198" i="1" s="1"/>
  <c r="S197" i="1"/>
  <c r="Q197" i="1" s="1"/>
  <c r="R197" i="1" s="1"/>
  <c r="S196" i="1"/>
  <c r="Q196" i="1" s="1"/>
  <c r="R196" i="1" s="1"/>
  <c r="S195" i="1"/>
  <c r="R195" i="1"/>
  <c r="Q195" i="1"/>
  <c r="S194" i="1"/>
  <c r="Q194" i="1"/>
  <c r="R194" i="1" s="1"/>
  <c r="S193" i="1"/>
  <c r="Q193" i="1" s="1"/>
  <c r="R193" i="1" s="1"/>
  <c r="S192" i="1"/>
  <c r="Q192" i="1" s="1"/>
  <c r="R192" i="1" s="1"/>
  <c r="S191" i="1"/>
  <c r="R191" i="1"/>
  <c r="Q191" i="1"/>
  <c r="S190" i="1"/>
  <c r="Q190" i="1"/>
  <c r="R190" i="1" s="1"/>
  <c r="S189" i="1"/>
  <c r="Q189" i="1" s="1"/>
  <c r="R189" i="1" s="1"/>
  <c r="S188" i="1"/>
  <c r="Q188" i="1" s="1"/>
  <c r="R188" i="1"/>
  <c r="S187" i="1"/>
  <c r="R187" i="1"/>
  <c r="Q187" i="1"/>
  <c r="S186" i="1"/>
  <c r="Q186" i="1"/>
  <c r="R186" i="1" s="1"/>
  <c r="S185" i="1"/>
  <c r="Q185" i="1" s="1"/>
  <c r="R185" i="1" s="1"/>
  <c r="S184" i="1"/>
  <c r="Q184" i="1" s="1"/>
  <c r="R184" i="1"/>
  <c r="S183" i="1"/>
  <c r="R183" i="1"/>
  <c r="Q183" i="1"/>
  <c r="S182" i="1"/>
  <c r="Q182" i="1"/>
  <c r="R182" i="1" s="1"/>
  <c r="S181" i="1"/>
  <c r="Q181" i="1" s="1"/>
  <c r="R181" i="1" s="1"/>
  <c r="S180" i="1"/>
  <c r="Q180" i="1" s="1"/>
  <c r="R180" i="1"/>
  <c r="S179" i="1"/>
  <c r="R179" i="1"/>
  <c r="Q179" i="1"/>
  <c r="S178" i="1"/>
  <c r="Q178" i="1"/>
  <c r="R178" i="1" s="1"/>
  <c r="S177" i="1"/>
  <c r="Q177" i="1" s="1"/>
  <c r="R177" i="1" s="1"/>
  <c r="S176" i="1"/>
  <c r="R176" i="1"/>
  <c r="Q176" i="1"/>
  <c r="S175" i="1"/>
  <c r="Q175" i="1"/>
  <c r="R175" i="1" s="1"/>
  <c r="S174" i="1"/>
  <c r="Q174" i="1"/>
  <c r="R174" i="1" s="1"/>
  <c r="S173" i="1"/>
  <c r="Q173" i="1" s="1"/>
  <c r="R173" i="1"/>
  <c r="S172" i="1"/>
  <c r="Q172" i="1" s="1"/>
  <c r="R172" i="1" s="1"/>
  <c r="S171" i="1"/>
  <c r="Q171" i="1"/>
  <c r="R171" i="1" s="1"/>
  <c r="S170" i="1"/>
  <c r="Q170" i="1"/>
  <c r="R170" i="1" s="1"/>
  <c r="S169" i="1"/>
  <c r="Q169" i="1" s="1"/>
  <c r="R169" i="1"/>
  <c r="S168" i="1"/>
  <c r="R168" i="1"/>
  <c r="Q168" i="1"/>
  <c r="S167" i="1"/>
  <c r="Q167" i="1"/>
  <c r="R167" i="1" s="1"/>
  <c r="S166" i="1"/>
  <c r="Q166" i="1"/>
  <c r="R166" i="1" s="1"/>
  <c r="S165" i="1"/>
  <c r="Q165" i="1" s="1"/>
  <c r="R165" i="1"/>
  <c r="S164" i="1"/>
  <c r="Q164" i="1" s="1"/>
  <c r="R164" i="1" s="1"/>
  <c r="S163" i="1"/>
  <c r="Q163" i="1"/>
  <c r="R163" i="1" s="1"/>
  <c r="S162" i="1"/>
  <c r="Q162" i="1"/>
  <c r="R162" i="1" s="1"/>
  <c r="S161" i="1"/>
  <c r="Q161" i="1" s="1"/>
  <c r="R161" i="1"/>
  <c r="S160" i="1"/>
  <c r="R160" i="1"/>
  <c r="Q160" i="1"/>
  <c r="S159" i="1"/>
  <c r="Q159" i="1"/>
  <c r="R159" i="1" s="1"/>
  <c r="S158" i="1"/>
  <c r="Q158" i="1"/>
  <c r="R158" i="1" s="1"/>
  <c r="S157" i="1"/>
  <c r="Q157" i="1" s="1"/>
  <c r="R157" i="1"/>
  <c r="S156" i="1"/>
  <c r="Q156" i="1" s="1"/>
  <c r="R156" i="1" s="1"/>
  <c r="S155" i="1"/>
  <c r="Q155" i="1"/>
  <c r="R155" i="1" s="1"/>
  <c r="S154" i="1"/>
  <c r="Q154" i="1"/>
  <c r="R154" i="1" s="1"/>
  <c r="S153" i="1"/>
  <c r="Q153" i="1" s="1"/>
  <c r="R153" i="1"/>
  <c r="S152" i="1"/>
  <c r="R152" i="1"/>
  <c r="Q152" i="1"/>
  <c r="S151" i="1"/>
  <c r="Q151" i="1"/>
  <c r="R151" i="1" s="1"/>
  <c r="S150" i="1"/>
  <c r="Q150" i="1"/>
  <c r="R150" i="1" s="1"/>
  <c r="S149" i="1"/>
  <c r="Q149" i="1" s="1"/>
  <c r="R149" i="1"/>
  <c r="S148" i="1"/>
  <c r="Q148" i="1" s="1"/>
  <c r="R148" i="1" s="1"/>
  <c r="S147" i="1"/>
  <c r="Q147" i="1"/>
  <c r="R147" i="1" s="1"/>
  <c r="S146" i="1"/>
  <c r="Q146" i="1"/>
  <c r="R146" i="1" s="1"/>
  <c r="S145" i="1"/>
  <c r="Q145" i="1" s="1"/>
  <c r="R145" i="1"/>
  <c r="S144" i="1"/>
  <c r="S289" i="1" s="1"/>
  <c r="R144" i="1"/>
  <c r="Q144" i="1"/>
  <c r="S143" i="1"/>
  <c r="Q143" i="1"/>
  <c r="R143" i="1" s="1"/>
  <c r="M141" i="1"/>
  <c r="J141" i="1"/>
  <c r="I141" i="1"/>
  <c r="H141" i="1"/>
  <c r="D141" i="1"/>
  <c r="S140" i="1"/>
  <c r="Q140" i="1" s="1"/>
  <c r="R140" i="1" s="1"/>
  <c r="S139" i="1"/>
  <c r="Q139" i="1" s="1"/>
  <c r="R139" i="1" s="1"/>
  <c r="S138" i="1"/>
  <c r="Q138" i="1" s="1"/>
  <c r="R138" i="1" s="1"/>
  <c r="S137" i="1"/>
  <c r="R137" i="1"/>
  <c r="Q137" i="1"/>
  <c r="S136" i="1"/>
  <c r="Q136" i="1" s="1"/>
  <c r="R136" i="1" s="1"/>
  <c r="S135" i="1"/>
  <c r="Q135" i="1" s="1"/>
  <c r="R135" i="1" s="1"/>
  <c r="S134" i="1"/>
  <c r="Q134" i="1"/>
  <c r="R134" i="1" s="1"/>
  <c r="S133" i="1"/>
  <c r="R133" i="1"/>
  <c r="Q133" i="1"/>
  <c r="S132" i="1"/>
  <c r="Q132" i="1" s="1"/>
  <c r="R132" i="1" s="1"/>
  <c r="S131" i="1"/>
  <c r="Q131" i="1" s="1"/>
  <c r="R131" i="1" s="1"/>
  <c r="S130" i="1"/>
  <c r="Q130" i="1" s="1"/>
  <c r="R130" i="1" s="1"/>
  <c r="S129" i="1"/>
  <c r="R129" i="1"/>
  <c r="Q129" i="1"/>
  <c r="S128" i="1"/>
  <c r="Q128" i="1" s="1"/>
  <c r="R128" i="1" s="1"/>
  <c r="S127" i="1"/>
  <c r="Q127" i="1" s="1"/>
  <c r="R127" i="1" s="1"/>
  <c r="S126" i="1"/>
  <c r="Q126" i="1"/>
  <c r="R126" i="1" s="1"/>
  <c r="S125" i="1"/>
  <c r="R125" i="1"/>
  <c r="Q125" i="1"/>
  <c r="S124" i="1"/>
  <c r="Q124" i="1" s="1"/>
  <c r="R124" i="1" s="1"/>
  <c r="S123" i="1"/>
  <c r="Q123" i="1" s="1"/>
  <c r="R123" i="1" s="1"/>
  <c r="S122" i="1"/>
  <c r="Q122" i="1" s="1"/>
  <c r="R122" i="1" s="1"/>
  <c r="S121" i="1"/>
  <c r="R121" i="1"/>
  <c r="Q121" i="1"/>
  <c r="S120" i="1"/>
  <c r="Q120" i="1" s="1"/>
  <c r="R120" i="1" s="1"/>
  <c r="S119" i="1"/>
  <c r="Q119" i="1" s="1"/>
  <c r="R119" i="1" s="1"/>
  <c r="S118" i="1"/>
  <c r="Q118" i="1"/>
  <c r="R118" i="1" s="1"/>
  <c r="S117" i="1"/>
  <c r="R117" i="1"/>
  <c r="Q117" i="1"/>
  <c r="S116" i="1"/>
  <c r="Q116" i="1" s="1"/>
  <c r="R116" i="1" s="1"/>
  <c r="S115" i="1"/>
  <c r="Q115" i="1" s="1"/>
  <c r="R115" i="1" s="1"/>
  <c r="S114" i="1"/>
  <c r="Q114" i="1" s="1"/>
  <c r="R114" i="1" s="1"/>
  <c r="S113" i="1"/>
  <c r="R113" i="1"/>
  <c r="Q113" i="1"/>
  <c r="S112" i="1"/>
  <c r="S141" i="1" s="1"/>
  <c r="M110" i="1"/>
  <c r="D110" i="1"/>
  <c r="S109" i="1"/>
  <c r="Q109" i="1"/>
  <c r="S108" i="1"/>
  <c r="Q108" i="1" s="1"/>
  <c r="R106" i="1"/>
  <c r="M106" i="1"/>
  <c r="J106" i="1"/>
  <c r="I106" i="1"/>
  <c r="H106" i="1"/>
  <c r="D106" i="1"/>
  <c r="S105" i="1"/>
  <c r="Q105" i="1"/>
  <c r="S104" i="1"/>
  <c r="Q104" i="1"/>
  <c r="S103" i="1"/>
  <c r="Q103" i="1"/>
  <c r="S102" i="1"/>
  <c r="Q102" i="1"/>
  <c r="S101" i="1"/>
  <c r="Q101" i="1"/>
  <c r="S100" i="1"/>
  <c r="Q100" i="1"/>
  <c r="S98" i="1"/>
  <c r="Q98" i="1"/>
  <c r="S97" i="1"/>
  <c r="Q97" i="1"/>
  <c r="S96" i="1"/>
  <c r="Q96" i="1"/>
  <c r="S95" i="1"/>
  <c r="Q95" i="1"/>
  <c r="S94" i="1"/>
  <c r="Q94" i="1"/>
  <c r="S93" i="1"/>
  <c r="Q93" i="1"/>
  <c r="S92" i="1"/>
  <c r="Q92" i="1"/>
  <c r="S91" i="1"/>
  <c r="Q91" i="1"/>
  <c r="S90" i="1"/>
  <c r="Q90" i="1"/>
  <c r="S89" i="1"/>
  <c r="Q89" i="1"/>
  <c r="S88" i="1"/>
  <c r="Q88" i="1"/>
  <c r="S87" i="1"/>
  <c r="Q87" i="1"/>
  <c r="S86" i="1"/>
  <c r="Q86" i="1"/>
  <c r="S85" i="1"/>
  <c r="Q85" i="1"/>
  <c r="S84" i="1"/>
  <c r="Q84" i="1"/>
  <c r="S83" i="1"/>
  <c r="Q83" i="1"/>
  <c r="S82" i="1"/>
  <c r="Q82" i="1"/>
  <c r="S81" i="1"/>
  <c r="Q81" i="1"/>
  <c r="S80" i="1"/>
  <c r="Q80" i="1"/>
  <c r="S79" i="1"/>
  <c r="Q79" i="1"/>
  <c r="S78" i="1"/>
  <c r="Q78" i="1"/>
  <c r="S77" i="1"/>
  <c r="S106" i="1" s="1"/>
  <c r="Q77" i="1"/>
  <c r="Q106" i="1" s="1"/>
  <c r="D72" i="1"/>
  <c r="M66" i="1"/>
  <c r="J66" i="1"/>
  <c r="I66" i="1"/>
  <c r="H66" i="1"/>
  <c r="D66" i="1"/>
  <c r="S65" i="1"/>
  <c r="S66" i="1" s="1"/>
  <c r="Q65" i="1"/>
  <c r="Q66" i="1" s="1"/>
  <c r="S64" i="1"/>
  <c r="R64" i="1"/>
  <c r="Q64" i="1"/>
  <c r="S63" i="1"/>
  <c r="Q63" i="1" s="1"/>
  <c r="R63" i="1" s="1"/>
  <c r="S62" i="1"/>
  <c r="Q62" i="1" s="1"/>
  <c r="R62" i="1" s="1"/>
  <c r="S61" i="1"/>
  <c r="Q61" i="1" s="1"/>
  <c r="R61" i="1" s="1"/>
  <c r="S60" i="1"/>
  <c r="R60" i="1"/>
  <c r="Q60" i="1"/>
  <c r="S59" i="1"/>
  <c r="Q59" i="1" s="1"/>
  <c r="R59" i="1" s="1"/>
  <c r="S58" i="1"/>
  <c r="Q58" i="1" s="1"/>
  <c r="R58" i="1" s="1"/>
  <c r="M56" i="1"/>
  <c r="J56" i="1"/>
  <c r="I56" i="1"/>
  <c r="H56" i="1"/>
  <c r="D56" i="1"/>
  <c r="S55" i="1"/>
  <c r="S56" i="1" s="1"/>
  <c r="Q55" i="1"/>
  <c r="Q56" i="1" s="1"/>
  <c r="S54" i="1"/>
  <c r="R54" i="1"/>
  <c r="Q54" i="1"/>
  <c r="S49" i="1"/>
  <c r="M49" i="1"/>
  <c r="J49" i="1"/>
  <c r="I49" i="1"/>
  <c r="H49" i="1"/>
  <c r="D49" i="1"/>
  <c r="S47" i="1"/>
  <c r="Q47" i="1"/>
  <c r="R47" i="1" s="1"/>
  <c r="S46" i="1"/>
  <c r="Q46" i="1" s="1"/>
  <c r="R46" i="1"/>
  <c r="S45" i="1"/>
  <c r="Q45" i="1" s="1"/>
  <c r="R45" i="1" s="1"/>
  <c r="S44" i="1"/>
  <c r="Q44" i="1"/>
  <c r="R44" i="1" s="1"/>
  <c r="S43" i="1"/>
  <c r="Q43" i="1"/>
  <c r="R43" i="1" s="1"/>
  <c r="S42" i="1"/>
  <c r="Q42" i="1" s="1"/>
  <c r="R42" i="1"/>
  <c r="S41" i="1"/>
  <c r="R41" i="1"/>
  <c r="Q41" i="1"/>
  <c r="S40" i="1"/>
  <c r="Q40" i="1"/>
  <c r="R40" i="1" s="1"/>
  <c r="S39" i="1"/>
  <c r="Q39" i="1"/>
  <c r="R39" i="1" s="1"/>
  <c r="S38" i="1"/>
  <c r="Q38" i="1" s="1"/>
  <c r="R38" i="1"/>
  <c r="S37" i="1"/>
  <c r="Q37" i="1" s="1"/>
  <c r="R37" i="1" s="1"/>
  <c r="S36" i="1"/>
  <c r="Q36" i="1"/>
  <c r="R36" i="1" s="1"/>
  <c r="S34" i="1"/>
  <c r="Q34" i="1"/>
  <c r="R34" i="1" s="1"/>
  <c r="M32" i="1"/>
  <c r="J32" i="1"/>
  <c r="I32" i="1"/>
  <c r="H32" i="1"/>
  <c r="D32" i="1"/>
  <c r="S31" i="1"/>
  <c r="Q31" i="1" s="1"/>
  <c r="R31" i="1" s="1"/>
  <c r="S30" i="1"/>
  <c r="Q30" i="1" s="1"/>
  <c r="R30" i="1" s="1"/>
  <c r="S29" i="1"/>
  <c r="R29" i="1"/>
  <c r="Q29" i="1"/>
  <c r="S28" i="1"/>
  <c r="Q28" i="1" s="1"/>
  <c r="R28" i="1" s="1"/>
  <c r="S27" i="1"/>
  <c r="Q27" i="1" s="1"/>
  <c r="R27" i="1" s="1"/>
  <c r="S26" i="1"/>
  <c r="Q26" i="1"/>
  <c r="R26" i="1" s="1"/>
  <c r="S25" i="1"/>
  <c r="R25" i="1"/>
  <c r="Q25" i="1"/>
  <c r="S24" i="1"/>
  <c r="Q24" i="1" s="1"/>
  <c r="R24" i="1" s="1"/>
  <c r="S23" i="1"/>
  <c r="Q23" i="1"/>
  <c r="R23" i="1" s="1"/>
  <c r="S22" i="1"/>
  <c r="R22" i="1"/>
  <c r="Q22" i="1"/>
  <c r="S21" i="1"/>
  <c r="Q21" i="1" s="1"/>
  <c r="R21" i="1" s="1"/>
  <c r="S20" i="1"/>
  <c r="Q20" i="1" s="1"/>
  <c r="S19" i="1"/>
  <c r="Q19" i="1"/>
  <c r="R19" i="1" s="1"/>
  <c r="S18" i="1"/>
  <c r="R18" i="1"/>
  <c r="Q18" i="1"/>
  <c r="S17" i="1"/>
  <c r="Q17" i="1" s="1"/>
  <c r="R17" i="1" s="1"/>
  <c r="S16" i="1"/>
  <c r="Q16" i="1" s="1"/>
  <c r="R16" i="1" s="1"/>
  <c r="M14" i="1"/>
  <c r="J14" i="1"/>
  <c r="I14" i="1"/>
  <c r="H14" i="1"/>
  <c r="D14" i="1"/>
  <c r="S12" i="1"/>
  <c r="S14" i="1" s="1"/>
  <c r="Q12" i="1"/>
  <c r="Q14" i="1" s="1"/>
  <c r="S11" i="1"/>
  <c r="R11" i="1"/>
  <c r="Q11" i="1"/>
  <c r="Q45" i="6" l="1"/>
  <c r="R34" i="6"/>
  <c r="R45" i="6" s="1"/>
  <c r="R54" i="6"/>
  <c r="R62" i="6" s="1"/>
  <c r="Q62" i="6"/>
  <c r="R23" i="6"/>
  <c r="Q286" i="6"/>
  <c r="S483" i="6"/>
  <c r="S517" i="6" s="1"/>
  <c r="R22" i="6"/>
  <c r="R268" i="2"/>
  <c r="S62" i="2"/>
  <c r="Q16" i="2"/>
  <c r="S32" i="2"/>
  <c r="S514" i="2"/>
  <c r="S501" i="2"/>
  <c r="R514" i="2"/>
  <c r="S137" i="2"/>
  <c r="S52" i="2"/>
  <c r="H482" i="2"/>
  <c r="H516" i="2" s="1"/>
  <c r="R137" i="2"/>
  <c r="Q14" i="2"/>
  <c r="R11" i="2"/>
  <c r="R14" i="2" s="1"/>
  <c r="R285" i="2"/>
  <c r="Q487" i="2"/>
  <c r="S485" i="2"/>
  <c r="S487" i="2" s="1"/>
  <c r="Q62" i="2"/>
  <c r="S14" i="2"/>
  <c r="R34" i="2"/>
  <c r="S285" i="2"/>
  <c r="R50" i="2"/>
  <c r="S496" i="2"/>
  <c r="Q51" i="2"/>
  <c r="R51" i="2" s="1"/>
  <c r="Q73" i="2"/>
  <c r="Q102" i="2" s="1"/>
  <c r="S523" i="2"/>
  <c r="Q520" i="2"/>
  <c r="Q523" i="2" s="1"/>
  <c r="R20" i="2"/>
  <c r="Q289" i="2"/>
  <c r="R289" i="2" s="1"/>
  <c r="R471" i="2" s="1"/>
  <c r="S471" i="2"/>
  <c r="Q496" i="2"/>
  <c r="I482" i="2"/>
  <c r="I516" i="2" s="1"/>
  <c r="J482" i="2"/>
  <c r="J516" i="2" s="1"/>
  <c r="M516" i="2"/>
  <c r="M526" i="2" s="1"/>
  <c r="Q504" i="2"/>
  <c r="Q514" i="2" s="1"/>
  <c r="R289" i="1"/>
  <c r="Q32" i="1"/>
  <c r="R20" i="1"/>
  <c r="R32" i="1" s="1"/>
  <c r="R12" i="1"/>
  <c r="R14" i="1" s="1"/>
  <c r="S32" i="1"/>
  <c r="S486" i="1" s="1"/>
  <c r="R55" i="1"/>
  <c r="R56" i="1" s="1"/>
  <c r="R65" i="1"/>
  <c r="R66" i="1" s="1"/>
  <c r="Q112" i="1"/>
  <c r="S518" i="1"/>
  <c r="H486" i="1"/>
  <c r="R496" i="1"/>
  <c r="R500" i="1" s="1"/>
  <c r="Q500" i="1"/>
  <c r="Q503" i="1"/>
  <c r="Q505" i="1" s="1"/>
  <c r="S505" i="1"/>
  <c r="Q289" i="1"/>
  <c r="R49" i="1"/>
  <c r="D486" i="1"/>
  <c r="Q49" i="1"/>
  <c r="I486" i="1"/>
  <c r="I520" i="1" s="1"/>
  <c r="Q291" i="1"/>
  <c r="J486" i="1"/>
  <c r="J520" i="1" s="1"/>
  <c r="Q491" i="1"/>
  <c r="M486" i="1"/>
  <c r="H520" i="1"/>
  <c r="M520" i="1"/>
  <c r="S527" i="1"/>
  <c r="Q526" i="1"/>
  <c r="R526" i="1" s="1"/>
  <c r="R527" i="1" s="1"/>
  <c r="R32" i="6" l="1"/>
  <c r="R483" i="6"/>
  <c r="R517" i="6" s="1"/>
  <c r="Q483" i="6"/>
  <c r="Q517" i="6" s="1"/>
  <c r="R16" i="2"/>
  <c r="R32" i="2" s="1"/>
  <c r="Q32" i="2"/>
  <c r="Q52" i="2"/>
  <c r="R52" i="2"/>
  <c r="Q471" i="2"/>
  <c r="S482" i="2"/>
  <c r="S516" i="2" s="1"/>
  <c r="Q527" i="1"/>
  <c r="S520" i="1"/>
  <c r="R112" i="1"/>
  <c r="R141" i="1" s="1"/>
  <c r="Q141" i="1"/>
  <c r="Q475" i="1"/>
  <c r="R291" i="1"/>
  <c r="R475" i="1" s="1"/>
  <c r="R486" i="1" s="1"/>
  <c r="R520" i="1" s="1"/>
  <c r="R482" i="2" l="1"/>
  <c r="R516" i="2" s="1"/>
  <c r="Q482" i="2"/>
  <c r="Q516" i="2" s="1"/>
  <c r="Q486" i="1"/>
  <c r="Q520" i="1" s="1"/>
</calcChain>
</file>

<file path=xl/sharedStrings.xml><?xml version="1.0" encoding="utf-8"?>
<sst xmlns="http://schemas.openxmlformats.org/spreadsheetml/2006/main" count="35739" uniqueCount="4554">
  <si>
    <t>สำนักงานท่าเทียบเรือประมงสงขลา 2(สะอ้าน)</t>
  </si>
  <si>
    <t>รายละเอียดหนี้ค้างชำระค่าเช่าอาคารและที่ดิน</t>
  </si>
  <si>
    <t>ณ วันที่ 30 กันยายน 2568</t>
  </si>
  <si>
    <t>ลำดับ</t>
  </si>
  <si>
    <t>รายชื่อ</t>
  </si>
  <si>
    <t>สถานที่ตั้ง</t>
  </si>
  <si>
    <t>อัตราค่าเช่า / ค่าธรรมเนียม</t>
  </si>
  <si>
    <t>ค้างชำระยกมา</t>
  </si>
  <si>
    <t>รับชำระ</t>
  </si>
  <si>
    <t>ค้างชำระยกไป</t>
  </si>
  <si>
    <t>ค้างตั้งแต่</t>
  </si>
  <si>
    <t>งวด</t>
  </si>
  <si>
    <t>อายุ</t>
  </si>
  <si>
    <t>ยอดหนี้</t>
  </si>
  <si>
    <t>วดป.</t>
  </si>
  <si>
    <t>เลขที่ใบเสร็จ</t>
  </si>
  <si>
    <t>จำนวนเงิน</t>
  </si>
  <si>
    <t>หนี้</t>
  </si>
  <si>
    <t>ภาษี</t>
  </si>
  <si>
    <t>รวม</t>
  </si>
  <si>
    <t>ค่าบริการสัตว์น้ำ 4600100</t>
  </si>
  <si>
    <t>ค่าธรรมเนียมสัตว์น้ำผ่านท่า 4600200</t>
  </si>
  <si>
    <t>บ.สมิหลาปลาป่น จก</t>
  </si>
  <si>
    <t>ค่าธรรมเนียมสัตว์น้ำผ่านท่า</t>
  </si>
  <si>
    <t>21-31ส.ค.68</t>
  </si>
  <si>
    <t>10,26/9/2025</t>
  </si>
  <si>
    <t>822/41080,823/41114</t>
  </si>
  <si>
    <t>21-30ก.ย..68</t>
  </si>
  <si>
    <t>บ.สงขลามารีนโปรดักส์ จก</t>
  </si>
  <si>
    <t>3,10,24/9/2025</t>
  </si>
  <si>
    <t>822/41071,41083,823/41105</t>
  </si>
  <si>
    <t>ค่าธรรมเนียมรถผ่านท่า 4600300</t>
  </si>
  <si>
    <t>นายไสว จันทร์มา</t>
  </si>
  <si>
    <t>รถผ่านท่า กขว-885</t>
  </si>
  <si>
    <t>822/41073</t>
  </si>
  <si>
    <t>นายพล สังข์แก้วป่า</t>
  </si>
  <si>
    <t>รถผ่านท่า ขพษ-712</t>
  </si>
  <si>
    <t>ส.ค68</t>
  </si>
  <si>
    <t>822/41079</t>
  </si>
  <si>
    <t>นายสีก้อง แซ่ซั่ง</t>
  </si>
  <si>
    <t>รถผ่านท่า ฆ-7286</t>
  </si>
  <si>
    <t>823/41103</t>
  </si>
  <si>
    <t>นายมูฮำหมัด เบ็ญโส๊ะ</t>
  </si>
  <si>
    <t>รถผ่านท่า งขบ-726</t>
  </si>
  <si>
    <t>รับล่วงหน้า</t>
  </si>
  <si>
    <t>นางกนกวรรณ สำราญเจริญสุข</t>
  </si>
  <si>
    <t>รถผ่านท่า ครค-521</t>
  </si>
  <si>
    <t>นายอุดมเกียรติ กาเลี่ยง</t>
  </si>
  <si>
    <t>รถผ่านท่า ขพต-986</t>
  </si>
  <si>
    <t>823/41104</t>
  </si>
  <si>
    <t>นางฝัดติม๊ะ สะระวุด</t>
  </si>
  <si>
    <t>รถผ่านท่า คขท-160</t>
  </si>
  <si>
    <t>นส.วันดี หวังโล๊ะ</t>
  </si>
  <si>
    <t>รถผ่านท่า ผธ2416</t>
  </si>
  <si>
    <t>นายสุนันท์ ช่วยแก้ว</t>
  </si>
  <si>
    <t>รถผ่านท่า งงต-282</t>
  </si>
  <si>
    <t>822/41074</t>
  </si>
  <si>
    <t>นางอัญชลี วัฒนา</t>
  </si>
  <si>
    <t>รถผ่านท่า 1กฉ-9595</t>
  </si>
  <si>
    <t>822/41075</t>
  </si>
  <si>
    <t>นายดนมาหนับ หีมเห็ม</t>
  </si>
  <si>
    <t>รถผ่านท่า ขยง-47</t>
  </si>
  <si>
    <t>นางจุรีพร บุญโลม</t>
  </si>
  <si>
    <t>รถผ่านท่า 3ล้อพ่วง</t>
  </si>
  <si>
    <t>822/41090</t>
  </si>
  <si>
    <t>ว่าที่ ร.ต.ธีรวัฒน์ พุทธาโร</t>
  </si>
  <si>
    <t>รถผ่านท่า โฟล์คคลิฟ</t>
  </si>
  <si>
    <t>822/41099</t>
  </si>
  <si>
    <t>นางอามีน๊ะ สุขสุวรรณ์</t>
  </si>
  <si>
    <t>รถผ่านท่า บษ-8411</t>
  </si>
  <si>
    <t>2,26/9/2025</t>
  </si>
  <si>
    <t>822/41064,823/41116</t>
  </si>
  <si>
    <t>บ.ศรีพัฒนสิน จำกัด</t>
  </si>
  <si>
    <t>823/41123</t>
  </si>
  <si>
    <t>บ.แมนเอโพรสเซนฟู้ดส์ จำกัด</t>
  </si>
  <si>
    <t>รถผ่านท่า กย.67.66</t>
  </si>
  <si>
    <t>1-31ส.ค.68</t>
  </si>
  <si>
    <t>823/41128</t>
  </si>
  <si>
    <t>1-30ก.ย.68</t>
  </si>
  <si>
    <t>ค่าธรรมเนียมน้ำแข็งผ่านท่า 4600400</t>
  </si>
  <si>
    <t>หจก.ศรีธนาสินธุ์</t>
  </si>
  <si>
    <t>ค่าธรรมเนียมน้ำแข็งผ่านท่า</t>
  </si>
  <si>
    <t>9,29/9/2025</t>
  </si>
  <si>
    <t>822/41078,823/41117</t>
  </si>
  <si>
    <t>ปรับปรุงยอด หจก.ศรีธนาสินธุ์ จาก9165.35 เป็น 9454.25 บาท เนื่องจากปรับปรุงใบแจ้งหนี้</t>
  </si>
  <si>
    <t>บ.แข็งประมงไทยสงขลา จก.</t>
  </si>
  <si>
    <t>23,30/9/2025</t>
  </si>
  <si>
    <t>822/41100,823/41133</t>
  </si>
  <si>
    <t>บ.แปะแชสงขลา จก.</t>
  </si>
  <si>
    <t>11,30/9/2025</t>
  </si>
  <si>
    <t>822/41085,823/41134</t>
  </si>
  <si>
    <t>นายอัมรินทร์ ตุนภรณ์</t>
  </si>
  <si>
    <t>(โม่1)หน้าอาคาร 2</t>
  </si>
  <si>
    <t>823/41129</t>
  </si>
  <si>
    <t>(โม่2)หน้าอาคาร 4</t>
  </si>
  <si>
    <t>823/41130</t>
  </si>
  <si>
    <t>อาคารเก็บน้ำแข็ง</t>
  </si>
  <si>
    <t>823/41131</t>
  </si>
  <si>
    <t>นางหงสนาก ประชากิตติกุล</t>
  </si>
  <si>
    <t>823/41111</t>
  </si>
  <si>
    <t>นางช่อผกา แซ่เห้ง</t>
  </si>
  <si>
    <t>11,24/9/2025</t>
  </si>
  <si>
    <t>822/41086,823/41102</t>
  </si>
  <si>
    <t>หจก.หนูเหิมซีฟู้ดโปรดักส์</t>
  </si>
  <si>
    <t>823/41107</t>
  </si>
  <si>
    <t>นางสนต้อหนะ หวันละเบ๊ะ</t>
  </si>
  <si>
    <t>823/41118</t>
  </si>
  <si>
    <t>นางจิตต์ณิช  ธชกฤศ</t>
  </si>
  <si>
    <t>823/41132</t>
  </si>
  <si>
    <t>บจก.อุบล ซีฟู้ด</t>
  </si>
  <si>
    <t>823/41119</t>
  </si>
  <si>
    <t>น.ส.หวันยาเร๊าะ หีบเห็ม</t>
  </si>
  <si>
    <t>823/41101</t>
  </si>
  <si>
    <t>บ.เพียววอเตอร์แอนด์ไอซ์ จก.</t>
  </si>
  <si>
    <t>823/41113</t>
  </si>
  <si>
    <t>ค่าธรรมเนียมน้ำมันผ่านท่า 4600500</t>
  </si>
  <si>
    <t>-</t>
  </si>
  <si>
    <t>ค่าธรรมเนียมใช้เครื่องชั่ง 4600600</t>
  </si>
  <si>
    <t>ค่าใช้เครื่องชั่ง</t>
  </si>
  <si>
    <t>822/41081,823/41115</t>
  </si>
  <si>
    <t>822/41072,41084,823/41106</t>
  </si>
  <si>
    <t>ค่าธรรมเนียมใช้สถานที่ 4600700</t>
  </si>
  <si>
    <t>นางสงบ ดำมี</t>
  </si>
  <si>
    <t>ใช้สถานที่ซื้อ-ขายม้าน้ำ</t>
  </si>
  <si>
    <t>1446/72268</t>
  </si>
  <si>
    <t>นางลำดวน ปานเส้ง</t>
  </si>
  <si>
    <t>1199/59907</t>
  </si>
  <si>
    <t>นส.ภิรมพร ปานเส้ง</t>
  </si>
  <si>
    <t>1199/59909</t>
  </si>
  <si>
    <t>ใช้สถานที่ตั้งเครื่องโม่</t>
  </si>
  <si>
    <t>822/41076</t>
  </si>
  <si>
    <t>ใช้สถานที่ลงน้ำแข็ง</t>
  </si>
  <si>
    <t>822/41077</t>
  </si>
  <si>
    <t>นส.ช่อผกา แซ่แห้ง</t>
  </si>
  <si>
    <t>822/41089</t>
  </si>
  <si>
    <t>ใช้สถานที่ต้งเครื่องโม่น้ำแข็ง</t>
  </si>
  <si>
    <t>822/41088</t>
  </si>
  <si>
    <t>นางหงสนาถ ประชากิตติกุล</t>
  </si>
  <si>
    <t>ใช้สถานที่รถดองสัตว์น้ำ</t>
  </si>
  <si>
    <t>823/41110</t>
  </si>
  <si>
    <t>ค่าธรรมเนียมอื่นๆ 4600800</t>
  </si>
  <si>
    <t>ค่าเช่าที่จำหน่ายน้ำแข็งและเครื่องโม่ 4601100</t>
  </si>
  <si>
    <t>ไม่มี</t>
  </si>
  <si>
    <t>ค่าธรรมเนียมใช้เครน 4601300</t>
  </si>
  <si>
    <t>ค่าเช่าอาคารและที่ดิน 4700400</t>
  </si>
  <si>
    <t>นางสุรภา  มุสิกภาชน์</t>
  </si>
  <si>
    <t>ค่าเช่าอาคาร1/1-2</t>
  </si>
  <si>
    <t>8,25/9/2025</t>
  </si>
  <si>
    <t>1127/112612,1126/112524</t>
  </si>
  <si>
    <t>นางรอฉ๊ะ  เล๊าะเล</t>
  </si>
  <si>
    <t>ค่าเช่าอาคาร 1/3</t>
  </si>
  <si>
    <t>1126/112530</t>
  </si>
  <si>
    <t>นายสิทธิพร  ชีววัฒนาพงศ์(กี้)</t>
  </si>
  <si>
    <t>ค่าเช่าอาคาร1/4</t>
  </si>
  <si>
    <t>1126/112504</t>
  </si>
  <si>
    <t>นางพรทิพย์  อารีรักษ์</t>
  </si>
  <si>
    <t>ค่าเช่าอาคาร1/5</t>
  </si>
  <si>
    <t>1126/112505</t>
  </si>
  <si>
    <t>นางหนูเหิม  ปานเส้ง</t>
  </si>
  <si>
    <t>ค่าเช่าอาคาร1/6</t>
  </si>
  <si>
    <t>1126/112522</t>
  </si>
  <si>
    <t>นางธาริกา มงคลสุข</t>
  </si>
  <si>
    <t>ค่าเช่าอาคาร1/7</t>
  </si>
  <si>
    <t>1126/112526</t>
  </si>
  <si>
    <t>บริษัท แมนเอโพรสเซนฟู้ดส์ จำกัด</t>
  </si>
  <si>
    <t>ค่าเช่าอาคาร1/8</t>
  </si>
  <si>
    <t>1126/112534</t>
  </si>
  <si>
    <t>ค่าเช่าอาคาร1/9</t>
  </si>
  <si>
    <t>1126/112535</t>
  </si>
  <si>
    <t>นางสุมล  ศักดิ์พรม</t>
  </si>
  <si>
    <t>ค่าเช่าอาคาร1/10</t>
  </si>
  <si>
    <t>1126/112528</t>
  </si>
  <si>
    <t>นายถนอมศักดิ์  แป๊ะเส้ง</t>
  </si>
  <si>
    <t>ค่าเช่าอาคาร1/11</t>
  </si>
  <si>
    <t>1126/112513</t>
  </si>
  <si>
    <t>นางมุกดา  บัวงาม</t>
  </si>
  <si>
    <t>ค่าเช่าอาคาร1/12,13</t>
  </si>
  <si>
    <t>1126/112512</t>
  </si>
  <si>
    <t>นายวิชัย รุจิระวิไล</t>
  </si>
  <si>
    <t>ค่าเช่าอาคาร1/14</t>
  </si>
  <si>
    <t>1126/112508</t>
  </si>
  <si>
    <t>นางจำเนียร  รอดคลองตัน</t>
  </si>
  <si>
    <t>ค่าเช่าอาคาร1/15</t>
  </si>
  <si>
    <t>1126/112514</t>
  </si>
  <si>
    <t>นางวรรณี  ไชยแก้ว</t>
  </si>
  <si>
    <t>ค่าเช่าอาคาร1/16</t>
  </si>
  <si>
    <t>1126/112509</t>
  </si>
  <si>
    <t>น.ส.ขนิษฐา  โอลำผล</t>
  </si>
  <si>
    <t>ค่าเช่าอาคาร1/17</t>
  </si>
  <si>
    <t>1126/112510</t>
  </si>
  <si>
    <t>นายอัมรินทร์  สุขสิทธิ์ และนางทัศนีย์  เศษขุนทด</t>
  </si>
  <si>
    <t>ค่าเช่าอาคาร1/18</t>
  </si>
  <si>
    <t>9,19,24/9/2025</t>
  </si>
  <si>
    <t>1127/112613,1126/112503,112517</t>
  </si>
  <si>
    <t>น.ส.กิ่งกนก รักษาพล</t>
  </si>
  <si>
    <t>ค่าเช่าอาคาร1/19-20</t>
  </si>
  <si>
    <t>1126/112511</t>
  </si>
  <si>
    <t>นายฉอเคง เชวงกิจวรกุล</t>
  </si>
  <si>
    <t>ค่าเช่าอาคาร1/21</t>
  </si>
  <si>
    <t>1126/112516</t>
  </si>
  <si>
    <t>นายสุวิทธ์  แซ่ก้วย</t>
  </si>
  <si>
    <t>ค่าเช่าอาคาร1/22</t>
  </si>
  <si>
    <t>1126/112507</t>
  </si>
  <si>
    <t>นางพวงเพ็ญ  อิทธิมัยกุล</t>
  </si>
  <si>
    <t>ค่าเช่าอาคาร1/23</t>
  </si>
  <si>
    <t>1126/112506</t>
  </si>
  <si>
    <t>นางสุดารัตน์ ชลเจริญ</t>
  </si>
  <si>
    <t>ค่าเช่าอาคาร1/24</t>
  </si>
  <si>
    <t>1126/112525</t>
  </si>
  <si>
    <t>บ.ห้องเย็นเอเซี่ยนซีฟู้ด จำกัด(มหาชน) โดยนางสุดาวรรณ์ แซ่ชื้อ ผู้รับมอบอำนาจ</t>
  </si>
  <si>
    <t>ค่าเช่าอาคาร1/25</t>
  </si>
  <si>
    <t>1126/112531</t>
  </si>
  <si>
    <t>นางสมบูรณ์  จรัสภิญโญวงศ์</t>
  </si>
  <si>
    <t>ค่าเช่าอาคาร1/26</t>
  </si>
  <si>
    <t>1126/112502</t>
  </si>
  <si>
    <t>นางสุภลักษณ์  เปรมสุขใจ</t>
  </si>
  <si>
    <t>ค่าเช่าอาคาร1/27</t>
  </si>
  <si>
    <t>1126/112523</t>
  </si>
  <si>
    <t>น.ส.หรรษา  มงคลสุข</t>
  </si>
  <si>
    <t>ค่าเช่าอาคาร1/28</t>
  </si>
  <si>
    <t>1126/112521</t>
  </si>
  <si>
    <t>นางข้อดีเย๊าะ  ละลิหมุด</t>
  </si>
  <si>
    <t>ค่าเช่าอาคาร1/29</t>
  </si>
  <si>
    <t>1126/112527</t>
  </si>
  <si>
    <t>นายมฆะพันธ์  พัฒนกิจการสาร</t>
  </si>
  <si>
    <t>ค่าเช่าอาคาร1/30</t>
  </si>
  <si>
    <t>1127/112614,1126/112520</t>
  </si>
  <si>
    <t>น.ส.อนาธี มะนอ</t>
  </si>
  <si>
    <t>ค่าเช่าอาคาร1/31</t>
  </si>
  <si>
    <t>1127/112615,1126/112533</t>
  </si>
  <si>
    <t>นายณัฏฐพล  อุดมดิเรกลาภ</t>
  </si>
  <si>
    <t>ค่าเช่าอาคาร1/32-34</t>
  </si>
  <si>
    <t>1126/112515</t>
  </si>
  <si>
    <t>ค่าเช่าที่อื่นๆ 4700700</t>
  </si>
  <si>
    <t>นางวศิณี มดทอง</t>
  </si>
  <si>
    <t>เช่าอาคารใต้ สนง.</t>
  </si>
  <si>
    <t>1126/112518</t>
  </si>
  <si>
    <t>ค่าเช่าสถานที่ประกอบกิจการจำหน่ายน้ำประปา</t>
  </si>
  <si>
    <t>1127/112611</t>
  </si>
  <si>
    <t>ค่าสุขาภิบาล 4701420</t>
  </si>
  <si>
    <t>นางสุรภา มุสิภาชน์</t>
  </si>
  <si>
    <t>สุขาภิบาล1/1-2</t>
  </si>
  <si>
    <t>1200/59969</t>
  </si>
  <si>
    <t>นางรอฉ๊ะ เล๊าะเล</t>
  </si>
  <si>
    <t>สุขาภิบาล1/3</t>
  </si>
  <si>
    <t>1446/72251</t>
  </si>
  <si>
    <t>นายสิทธิพร สีววัฒนาพงศ์</t>
  </si>
  <si>
    <t>สุขาภิบาล1/4</t>
  </si>
  <si>
    <t>1191/59545</t>
  </si>
  <si>
    <t>นางพรทิพย์  อารีรักษ์ (ติ๋ม)</t>
  </si>
  <si>
    <t>สุขาภิบาล1/5</t>
  </si>
  <si>
    <t>1191/59548</t>
  </si>
  <si>
    <t>นางหนูเหิม ปานเส้ง</t>
  </si>
  <si>
    <t>สุขาภิบาล1/6</t>
  </si>
  <si>
    <t>1200/59961</t>
  </si>
  <si>
    <t>สุขาภิบาล1/7</t>
  </si>
  <si>
    <t>1200/59987</t>
  </si>
  <si>
    <t>นายดนัย ศรีพิทักษ์</t>
  </si>
  <si>
    <t>สุขาภิบาล1/8</t>
  </si>
  <si>
    <t>823/41124</t>
  </si>
  <si>
    <t>บ.แมนเอโพรสดตอร์ฟูดส์</t>
  </si>
  <si>
    <t>สุขาภิบาล1/9</t>
  </si>
  <si>
    <t>823/41125</t>
  </si>
  <si>
    <t>สุขาภิบาล1/10</t>
  </si>
  <si>
    <t>1200/59993</t>
  </si>
  <si>
    <t>สุขาภิบาล1/11</t>
  </si>
  <si>
    <t>1198/59893</t>
  </si>
  <si>
    <t>นางมุกดา บัวงาม</t>
  </si>
  <si>
    <t>สุขาภิบาล1/12,13</t>
  </si>
  <si>
    <t>1198/59890</t>
  </si>
  <si>
    <t>สุขาภิบาล1/14</t>
  </si>
  <si>
    <t>1197/59808</t>
  </si>
  <si>
    <t>นางจำเนียร รองคลองตัน</t>
  </si>
  <si>
    <t>สุขาภิบาล1/15</t>
  </si>
  <si>
    <t>1199/59911</t>
  </si>
  <si>
    <t>นางวรรณี ไชยแก้ว</t>
  </si>
  <si>
    <t>สุขาภิบาล1/16</t>
  </si>
  <si>
    <t>1198/59874</t>
  </si>
  <si>
    <t>น.ส.ขนิษฐา โอลำผล</t>
  </si>
  <si>
    <t>สุขาภิบาล1/17</t>
  </si>
  <si>
    <t>1198/59877</t>
  </si>
  <si>
    <t>นายอัมรินทร์ สุขสิทธิ์ และนางทัศนีย์ เศษขุนทด</t>
  </si>
  <si>
    <t>สุขาภิบาล1/18</t>
  </si>
  <si>
    <t>1190/59484,1197/59805,1199/59936</t>
  </si>
  <si>
    <t>สุขาภิบาล1/19-20</t>
  </si>
  <si>
    <t>1198/59887</t>
  </si>
  <si>
    <t>นายฉอเค่ง เสวงกิจวรกุล</t>
  </si>
  <si>
    <t>สุขาภิบาล1/21</t>
  </si>
  <si>
    <t>1199/59933</t>
  </si>
  <si>
    <t>นายสุวิทย์ แซ่ก้วย</t>
  </si>
  <si>
    <t>สุขาภิบาล1/22</t>
  </si>
  <si>
    <t>1191/59537</t>
  </si>
  <si>
    <t>นางพวงเพ็ญ อิทธิมัยกุล</t>
  </si>
  <si>
    <t>สุขาภิบาล1/23</t>
  </si>
  <si>
    <t>1191/59534</t>
  </si>
  <si>
    <t>สุขาภิบาล1/24</t>
  </si>
  <si>
    <t>1200/59977</t>
  </si>
  <si>
    <t>บ.ห้องเย็นเอเซี่ยนซีฟู้ด จำกัด (มหาชน)</t>
  </si>
  <si>
    <t>สุขาภิบาล1/25</t>
  </si>
  <si>
    <t>823/41120</t>
  </si>
  <si>
    <t>นางสมบูรณ์ จรัสภิญโญวงศ์</t>
  </si>
  <si>
    <t>สุขาภิบาล1/26</t>
  </si>
  <si>
    <t>11,29/9/2025</t>
  </si>
  <si>
    <t>1190/59494,1200/59996</t>
  </si>
  <si>
    <t>นางสุภลักษณ์ เปรมสุขใจ</t>
  </si>
  <si>
    <t>สุขาภิบาล1/27</t>
  </si>
  <si>
    <t>1200/59966</t>
  </si>
  <si>
    <t>น.ส.หรรษา มงคลสุข</t>
  </si>
  <si>
    <t>สุขาภิบาล1/28</t>
  </si>
  <si>
    <t>1200/59958</t>
  </si>
  <si>
    <t>นางข้อดีเยาะ ล๊ะลิหมุด</t>
  </si>
  <si>
    <t>สุขาภิบาล1/29</t>
  </si>
  <si>
    <t>1200/59990</t>
  </si>
  <si>
    <t>นายมฆะพงษ์ พัฒนาหิจหารสาร</t>
  </si>
  <si>
    <t>สุขาภิบาลสุขาภิบาล1/30</t>
  </si>
  <si>
    <t>1199/59946</t>
  </si>
  <si>
    <t>สุขาภิบาล1/31</t>
  </si>
  <si>
    <t>1190/59490,1446/72265</t>
  </si>
  <si>
    <t>นายณัฐพล อุดมดิเรกลาภ</t>
  </si>
  <si>
    <t>สุขาภิบาล1/32-34</t>
  </si>
  <si>
    <t>1199/59931</t>
  </si>
  <si>
    <t>ค่าจำหน่ายน้ำประปา 4700200</t>
  </si>
  <si>
    <t>นางสุรภา มุสิกภาชน์</t>
  </si>
  <si>
    <t>น้ำประปา1/1-2</t>
  </si>
  <si>
    <t>1200/59970</t>
  </si>
  <si>
    <t>น้ำประปา1/3</t>
  </si>
  <si>
    <t>1446/72252</t>
  </si>
  <si>
    <t>น้ำประปา1/4</t>
  </si>
  <si>
    <t>1191/59546</t>
  </si>
  <si>
    <t>นางพรทิพย์  อารีรักษ์ (กี้)</t>
  </si>
  <si>
    <t>น้ำประปา1/5</t>
  </si>
  <si>
    <t>1191/59549</t>
  </si>
  <si>
    <t>น้ำประปา1/6</t>
  </si>
  <si>
    <t>1200/59962</t>
  </si>
  <si>
    <t>น้ำประปา1/7</t>
  </si>
  <si>
    <t>1200/59988</t>
  </si>
  <si>
    <t>น้ำประปา1/8</t>
  </si>
  <si>
    <t>น้ำประปา1/9</t>
  </si>
  <si>
    <t>823/41126</t>
  </si>
  <si>
    <t>น้ำประปา1/10</t>
  </si>
  <si>
    <t>1200/59994</t>
  </si>
  <si>
    <t>นายถนอมศักดิ์ แปะเส้ง</t>
  </si>
  <si>
    <t>น้ำประปา1/11</t>
  </si>
  <si>
    <t>1198/59894</t>
  </si>
  <si>
    <t>น้ำประปา1/12,13</t>
  </si>
  <si>
    <t>1198/59891</t>
  </si>
  <si>
    <t>น้ำประปา1/14</t>
  </si>
  <si>
    <t>1197/59809</t>
  </si>
  <si>
    <t>น้ำประปา1/15</t>
  </si>
  <si>
    <t>1199/59912</t>
  </si>
  <si>
    <t>น้ำประปา1/16</t>
  </si>
  <si>
    <t>1198/59875</t>
  </si>
  <si>
    <t>นส.ขนิษฐา โอลำผล</t>
  </si>
  <si>
    <t>น้ำประปา1/17</t>
  </si>
  <si>
    <t>1198/59878</t>
  </si>
  <si>
    <t>นายอัมรินทร์ สุขสิทธิ์ และนางทัศนีย์ เศษขุดทด</t>
  </si>
  <si>
    <t>น้ำประปา1/18</t>
  </si>
  <si>
    <t>9,24/9/2025</t>
  </si>
  <si>
    <t>1190/59485,1199/59937</t>
  </si>
  <si>
    <t>1197/59806</t>
  </si>
  <si>
    <t>น.ส.กิ่งกนก รักษาผล</t>
  </si>
  <si>
    <t>น้ำประปา1/19-20</t>
  </si>
  <si>
    <t>1198/59888</t>
  </si>
  <si>
    <t>น้ำประปา1/21</t>
  </si>
  <si>
    <t>1199/59934</t>
  </si>
  <si>
    <t>น้ำประปา1/22</t>
  </si>
  <si>
    <t>1191/59538</t>
  </si>
  <si>
    <t>น้ำประปา1/23</t>
  </si>
  <si>
    <t>1191/59535</t>
  </si>
  <si>
    <t>น้ำประปา1/24</t>
  </si>
  <si>
    <t>1200/59978</t>
  </si>
  <si>
    <t xml:space="preserve">บ.ห้องเย็นเอเซี่ยนซีฟู้ด(สุราษฏร์ธานี) จำกัด </t>
  </si>
  <si>
    <t>น้ำประปา1/25</t>
  </si>
  <si>
    <t>823/41121</t>
  </si>
  <si>
    <t>น้ำประปา1/26</t>
  </si>
  <si>
    <t>1190/59495,1200/59997</t>
  </si>
  <si>
    <t>น้ำประปา1/27</t>
  </si>
  <si>
    <t>1200/59967</t>
  </si>
  <si>
    <t>นส.หรรษา มงคลสุข</t>
  </si>
  <si>
    <t>น้ำประปา1/28</t>
  </si>
  <si>
    <t>1200/59959</t>
  </si>
  <si>
    <t>น้ำประปา1/29</t>
  </si>
  <si>
    <t>1200/59991</t>
  </si>
  <si>
    <t>น้ำประปา1/30</t>
  </si>
  <si>
    <t>1199/59947</t>
  </si>
  <si>
    <t>น้ำประปา 1/31</t>
  </si>
  <si>
    <t>1190/59491,1446/72266</t>
  </si>
  <si>
    <t>น้ำประปา1/32-34</t>
  </si>
  <si>
    <t>1199/59930</t>
  </si>
  <si>
    <t>นางณัชชา ณ สงขลา</t>
  </si>
  <si>
    <t>น้ำประปา2/1</t>
  </si>
  <si>
    <t>1198/59851</t>
  </si>
  <si>
    <t>นางลักษมีกานต์ พวงสุวรรณ</t>
  </si>
  <si>
    <t>น้ำประปา2/2-3</t>
  </si>
  <si>
    <t>1197/59847</t>
  </si>
  <si>
    <t>นางจรัสศรี สวัสดิรักษา</t>
  </si>
  <si>
    <t>น้ำประปา2/4</t>
  </si>
  <si>
    <t>1198/59853</t>
  </si>
  <si>
    <t>ว่าง</t>
  </si>
  <si>
    <t>น้ำประปา2/5</t>
  </si>
  <si>
    <t>น้ำประปา2/6</t>
  </si>
  <si>
    <t>นางแจ่มศิริ พรหมจิตต์</t>
  </si>
  <si>
    <t>น้ำประปา2/7</t>
  </si>
  <si>
    <t>1191/59507</t>
  </si>
  <si>
    <t>นางสุจิตรา จรัสภิญโญวงศ์</t>
  </si>
  <si>
    <t>น้ำประปา2/8</t>
  </si>
  <si>
    <t>1197/59849</t>
  </si>
  <si>
    <t>(ว่าง)</t>
  </si>
  <si>
    <t>น้ำประปา 2/9</t>
  </si>
  <si>
    <t>นางฐิติกาญจน์นภัส จิรัฐติศักดิ์</t>
  </si>
  <si>
    <t>น้ำประปา2/10</t>
  </si>
  <si>
    <t>1197/59833</t>
  </si>
  <si>
    <t>น้ำประปา2/11</t>
  </si>
  <si>
    <t>นส.ภัทร์รวี สุวรรณเดชาพงค์</t>
  </si>
  <si>
    <t>น้ำประปา2/12</t>
  </si>
  <si>
    <t>1197/59837</t>
  </si>
  <si>
    <t>น้ำประปา2/13</t>
  </si>
  <si>
    <t>นางเฉลิม อินทรัตน์</t>
  </si>
  <si>
    <t>น้ำประปา2/14</t>
  </si>
  <si>
    <t>1197/59835</t>
  </si>
  <si>
    <t>นส.วรรณี มะสัน</t>
  </si>
  <si>
    <t>น้ำประปา2/15</t>
  </si>
  <si>
    <t>1197/59839</t>
  </si>
  <si>
    <t>นางมณี หนูสิน</t>
  </si>
  <si>
    <t>น้ำประปา2/16</t>
  </si>
  <si>
    <t>นางอารีรัตน์ วงศ์โชติ</t>
  </si>
  <si>
    <t>น้ำประปา2/17</t>
  </si>
  <si>
    <t>1197/59841</t>
  </si>
  <si>
    <t>น้ำประปา2/18</t>
  </si>
  <si>
    <t>น้ำประปา2/20</t>
  </si>
  <si>
    <t>นางสถาพร เอกจิตร</t>
  </si>
  <si>
    <t>น้ำประปา2/21</t>
  </si>
  <si>
    <t>1197/59843</t>
  </si>
  <si>
    <t>นางประนอม เมียนแก้ว</t>
  </si>
  <si>
    <t>น้ำประปา2/22</t>
  </si>
  <si>
    <t>1197/59801</t>
  </si>
  <si>
    <t>นางเพ็ญจันทร์ ฤทธิภักดี</t>
  </si>
  <si>
    <t>น้ำประปา2/23</t>
  </si>
  <si>
    <t>1197/59845</t>
  </si>
  <si>
    <t>น้ำประปา2/24</t>
  </si>
  <si>
    <t>น้ำประปา2/28</t>
  </si>
  <si>
    <t>นายสมพร ยิ้มหิ้ม</t>
  </si>
  <si>
    <t>น้ำประปา2/37</t>
  </si>
  <si>
    <t>1198/59855</t>
  </si>
  <si>
    <t>นส.ประภา สิ่วหงวน</t>
  </si>
  <si>
    <t>น้ำประปา2/38</t>
  </si>
  <si>
    <t>1198/59857</t>
  </si>
  <si>
    <t>นางวศินี มดทอง</t>
  </si>
  <si>
    <t>น้ำประปาใต้สนง.</t>
  </si>
  <si>
    <t>1199/59950</t>
  </si>
  <si>
    <t>น้ำประปา2/39</t>
  </si>
  <si>
    <t>น้ำประปา2/40</t>
  </si>
  <si>
    <t>น้ำประปา3/1-2</t>
  </si>
  <si>
    <t>1198/59881</t>
  </si>
  <si>
    <t>น้ำประปาหน้า อ.7</t>
  </si>
  <si>
    <t>1198/59883</t>
  </si>
  <si>
    <t>นายทวีพงศ์ พงศ์นฤเดช</t>
  </si>
  <si>
    <t>น้ำประปา3/3</t>
  </si>
  <si>
    <t>1200/59964</t>
  </si>
  <si>
    <t>นส.อังคณา สุขสิทธิ์</t>
  </si>
  <si>
    <t>น้ำประปา3/4</t>
  </si>
  <si>
    <t>1190/59487,1199/59939</t>
  </si>
  <si>
    <t>นายไพฑูรย์ วัฒนาไพศาล</t>
  </si>
  <si>
    <t>น้ำประปา3/5</t>
  </si>
  <si>
    <t>1191/59505</t>
  </si>
  <si>
    <t>นางสะฝิย๊ะ เพ็ญโส๊ะ</t>
  </si>
  <si>
    <t>น้ำประปา3/6</t>
  </si>
  <si>
    <t>1191/59525</t>
  </si>
  <si>
    <t>นายอโณทัย บุญโลม</t>
  </si>
  <si>
    <t>น้ำประปา3/9</t>
  </si>
  <si>
    <t>1191/59501</t>
  </si>
  <si>
    <t>น้ำประปา4/1</t>
  </si>
  <si>
    <t>นางวันเพ็ญ พันธมิตร</t>
  </si>
  <si>
    <t>น้ำประปา4/3</t>
  </si>
  <si>
    <t>1191/59540</t>
  </si>
  <si>
    <t>น้ำประปา4/6-7 ,26-27</t>
  </si>
  <si>
    <t>1446/72259</t>
  </si>
  <si>
    <t>น้ำประปา4/6-7,26-27</t>
  </si>
  <si>
    <t>หจก.หนูเหิม ซีฟูดส์ โปรดักส์</t>
  </si>
  <si>
    <t>น้ำประปา4/9-10,24</t>
  </si>
  <si>
    <t>823/41108</t>
  </si>
  <si>
    <t>บริษัทฮะหลีขนส่ง</t>
  </si>
  <si>
    <t>น้ำประปา4/11</t>
  </si>
  <si>
    <t>822/41091</t>
  </si>
  <si>
    <t>บ.ซีเวลท์โฟรเซ่นฟูดส์ จำกัด</t>
  </si>
  <si>
    <t>น้ำประปา 4/13</t>
  </si>
  <si>
    <t>822/41093</t>
  </si>
  <si>
    <t>น้ำประปา4/14-15</t>
  </si>
  <si>
    <t>น้ำประปา4/17-22</t>
  </si>
  <si>
    <t>นางอรไท วรรณพิมพ์</t>
  </si>
  <si>
    <t>น้ำประปา4/16</t>
  </si>
  <si>
    <t>1191/59530</t>
  </si>
  <si>
    <t>นายสมศักดิ์ แซ่โค้ว</t>
  </si>
  <si>
    <t>น้ำประปา4/25</t>
  </si>
  <si>
    <t>1198/59872</t>
  </si>
  <si>
    <t>น้ำประปา5/1</t>
  </si>
  <si>
    <t>1191/59542</t>
  </si>
  <si>
    <t>นายจีรัชญ์  ธชกฤศ</t>
  </si>
  <si>
    <t>น้ำประปา5/2</t>
  </si>
  <si>
    <t>นางอรไท วรรณทิมพ์</t>
  </si>
  <si>
    <t>น้ำประปา5/3</t>
  </si>
  <si>
    <t>1191/59532</t>
  </si>
  <si>
    <t>น้ำประปา5/8</t>
  </si>
  <si>
    <t>นายประทีป จรัญภิญโญวงศ์</t>
  </si>
  <si>
    <t>น้ำประปา6/1</t>
  </si>
  <si>
    <t>1191/59518</t>
  </si>
  <si>
    <t>น้ำประปา6/2</t>
  </si>
  <si>
    <t>นางฉายเลี่ยน สุขใส</t>
  </si>
  <si>
    <t>น้ำประปา6/3</t>
  </si>
  <si>
    <t>นายอร่าม จางอิสระกุล</t>
  </si>
  <si>
    <t>น้ำประปา6/5</t>
  </si>
  <si>
    <t>1199/59928</t>
  </si>
  <si>
    <t>น้ำประปา6/6</t>
  </si>
  <si>
    <t>น.ส.วรรณี มะสัน</t>
  </si>
  <si>
    <t>น้ำประปา6/7</t>
  </si>
  <si>
    <t>1446/72257</t>
  </si>
  <si>
    <t>นายธงชัย จีบเจือ</t>
  </si>
  <si>
    <t>น้ำประปา6/9,10</t>
  </si>
  <si>
    <t>1197/59815</t>
  </si>
  <si>
    <t>นส.หวันยาเร๊าะ หีบเห็ม</t>
  </si>
  <si>
    <t>น้ำประปา7/1</t>
  </si>
  <si>
    <t>นางร่อมิอ๊ะ การะวรรณ</t>
  </si>
  <si>
    <t>น้ำประปา7/2-3</t>
  </si>
  <si>
    <t>8,29/9/2025</t>
  </si>
  <si>
    <t>1190/59480,1446/72261</t>
  </si>
  <si>
    <t>นางผัดติม๊ะ สะระวุด</t>
  </si>
  <si>
    <t>น้ำประปา7/4-6</t>
  </si>
  <si>
    <t>3,29/9/2025</t>
  </si>
  <si>
    <t>1190/59476,1446/72263</t>
  </si>
  <si>
    <t>นางวันเพ็ญ การะเกตุ</t>
  </si>
  <si>
    <t>น้ำประปาA/1-2</t>
  </si>
  <si>
    <t>1191/59520</t>
  </si>
  <si>
    <t>นายสมหมาย รามสมภพ</t>
  </si>
  <si>
    <t>น้ำประปาA/3-4-5</t>
  </si>
  <si>
    <t>1,19/9/2025</t>
  </si>
  <si>
    <t>1190/59473,1191/59509</t>
  </si>
  <si>
    <t>นายเฉลียว ไหมศิริ</t>
  </si>
  <si>
    <t>น้ำประปาA/6</t>
  </si>
  <si>
    <t>1191/59511</t>
  </si>
  <si>
    <t>นางวันดี อาชารัตนกุล</t>
  </si>
  <si>
    <t>น้ำประปาA/7</t>
  </si>
  <si>
    <t>1199/59901</t>
  </si>
  <si>
    <t>น้ำประปาA/8</t>
  </si>
  <si>
    <t>1199/59949</t>
  </si>
  <si>
    <t>นายสิทธิพงษ์ นิดหน่อย</t>
  </si>
  <si>
    <t>น้ำประปาA/10</t>
  </si>
  <si>
    <t>1199/59942</t>
  </si>
  <si>
    <t>นางศิริมา วงศ์เทศ</t>
  </si>
  <si>
    <t>น้ำประปาA/11</t>
  </si>
  <si>
    <t>นางสมจิตร พิทักษ์คุมพล</t>
  </si>
  <si>
    <t>น้ำประปาB/6-7</t>
  </si>
  <si>
    <t>1198/59861</t>
  </si>
  <si>
    <t>นางปกรณ์เกียรติ เวชพิทักษ์</t>
  </si>
  <si>
    <t>น้ำประปาB/8-9</t>
  </si>
  <si>
    <t>1191/59513</t>
  </si>
  <si>
    <t>นางชะเอม สุวรรณประไพ</t>
  </si>
  <si>
    <t>น้ำประปาB/10-12</t>
  </si>
  <si>
    <t>1198/59898</t>
  </si>
  <si>
    <t>บ. อุบล ซีฟู้ด จก.</t>
  </si>
  <si>
    <t>น้ำประปาB/13-16,21-22</t>
  </si>
  <si>
    <t>1197/59803</t>
  </si>
  <si>
    <t>822/41095</t>
  </si>
  <si>
    <t>นางอรสา จินะดิษฐ์</t>
  </si>
  <si>
    <t>น้ำประปาB/23,24,25</t>
  </si>
  <si>
    <t>น้ำประปาB/26-27</t>
  </si>
  <si>
    <t>1191/59515</t>
  </si>
  <si>
    <t>นางสมบูรณ์ ทิมมณ๊(ห้อง4)</t>
  </si>
  <si>
    <t>น้ำประปาสนง.(ชั่วคราว) ห้องชั่ง</t>
  </si>
  <si>
    <t>822/41097</t>
  </si>
  <si>
    <t>น.ส.ฑิฆัมพร ทองสุวรรณ</t>
  </si>
  <si>
    <t>น้ำประปา ห้องชั่ง</t>
  </si>
  <si>
    <t>1198/59868</t>
  </si>
  <si>
    <t>นางลำดวน จิตรบุญ</t>
  </si>
  <si>
    <t>น้ำประปาอาหาร  1</t>
  </si>
  <si>
    <t>1199/59903</t>
  </si>
  <si>
    <t>น้ำประปาอาหาร  2-3</t>
  </si>
  <si>
    <t>1199/59905</t>
  </si>
  <si>
    <t>นางตุ๊กตา สุขจันทร์</t>
  </si>
  <si>
    <t>น้ำประปาอาหาร  4</t>
  </si>
  <si>
    <t>1200/59982</t>
  </si>
  <si>
    <t>นายประภาส เสาวคนธ์</t>
  </si>
  <si>
    <t>น้ำประปาอาหาร  5(1)</t>
  </si>
  <si>
    <t>1199/59922</t>
  </si>
  <si>
    <t>น้ำประปาอาหาร  5(2)</t>
  </si>
  <si>
    <t>น้ำประปาอาหาร  5(3)</t>
  </si>
  <si>
    <t>น้ำประปาอาหาร  7</t>
  </si>
  <si>
    <t>1197/59817</t>
  </si>
  <si>
    <t>นส.ศศิมา เจริญสุข</t>
  </si>
  <si>
    <t>น้ำประปาอาหาร  8</t>
  </si>
  <si>
    <t>1200/59980</t>
  </si>
  <si>
    <t>น้ำประปาอาหาร  9</t>
  </si>
  <si>
    <t>นายนิติพงศ์กร ทองเกิด</t>
  </si>
  <si>
    <t>น้ำประปาอาหาร  10</t>
  </si>
  <si>
    <t>1198/59896</t>
  </si>
  <si>
    <t>น้ำประปาโม่ 1(บริเวณด้านข้าง อ.2)</t>
  </si>
  <si>
    <t>1446/72271</t>
  </si>
  <si>
    <t>น้ำประปาโม่ 2(ฝั่งจัดเรือ)</t>
  </si>
  <si>
    <t>1199/59916</t>
  </si>
  <si>
    <t>น้ำประปาจำหน่ายน้ำประปา</t>
  </si>
  <si>
    <t>1446/72276</t>
  </si>
  <si>
    <t xml:space="preserve">นายสมศักดิ์ หวันหล๊ะเบ๊ะ </t>
  </si>
  <si>
    <t>น้ำประปาใชสถานที่</t>
  </si>
  <si>
    <t>1446/72255</t>
  </si>
  <si>
    <t>นายยืนหยัด ปินตุรัต</t>
  </si>
  <si>
    <t>น้ำประปาไฟเรือ</t>
  </si>
  <si>
    <t>1200/59985</t>
  </si>
  <si>
    <t>นายสนิท ไขระวิ</t>
  </si>
  <si>
    <t>น้ำประปาสนง.ชั่วคราวเรือเล็ก</t>
  </si>
  <si>
    <t>1200/59952</t>
  </si>
  <si>
    <t>น้ำประปาซื้อ- ขายม้าน้ำ</t>
  </si>
  <si>
    <t>1199/59908</t>
  </si>
  <si>
    <t>นส.สำรวย เกษตรกาลาม์</t>
  </si>
  <si>
    <t>น้ำประปาร้านขายไก่ทอด</t>
  </si>
  <si>
    <t>1197/59813</t>
  </si>
  <si>
    <t>นางจินตนา หนูทิม</t>
  </si>
  <si>
    <t>น้ำประปาอาคาร 2 ใช้ดองปลา</t>
  </si>
  <si>
    <t>1198/59864</t>
  </si>
  <si>
    <t>นายหงสนาถ ประชากิตติกุล</t>
  </si>
  <si>
    <t>น้ำประปาเช่าพื้นที่ชั่วคราว</t>
  </si>
  <si>
    <t>1200/59973</t>
  </si>
  <si>
    <t>นส.ละออ จอมสุริยะ</t>
  </si>
  <si>
    <t>น้ำประปาดองปลา อ.2</t>
  </si>
  <si>
    <t>1190/59482,1199/59944</t>
  </si>
  <si>
    <t>1199/59926</t>
  </si>
  <si>
    <t>นส.จูถิ้น คงมาก</t>
  </si>
  <si>
    <t>น้ำประปาใช้สถานที่ดองปลา</t>
  </si>
  <si>
    <t>1198/59859</t>
  </si>
  <si>
    <t>น.ส.ภิรมพร  ปานเส้ง</t>
  </si>
  <si>
    <t>น้ำประปาห้องน้ำจัดเรือ</t>
  </si>
  <si>
    <t>1199/59910</t>
  </si>
  <si>
    <t>1198/59885</t>
  </si>
  <si>
    <t>น.ส.กนกพร คำสูงเนิน</t>
  </si>
  <si>
    <t>น้ำประปามิเตอร์</t>
  </si>
  <si>
    <t>1197/59819</t>
  </si>
  <si>
    <t>นายบังคับ ผุดผ่อง</t>
  </si>
  <si>
    <t>น้ำประปามิเตอร์2(คูหา 2)</t>
  </si>
  <si>
    <t>1197/59821</t>
  </si>
  <si>
    <t>น้ำประปามิเตอร์2(คูหา 3)</t>
  </si>
  <si>
    <t>1197/59823</t>
  </si>
  <si>
    <t>น้ำประปามิเตอร์3(คูหา 4)</t>
  </si>
  <si>
    <t>1197/59825</t>
  </si>
  <si>
    <t>นายทศวรรษ จันทรมาศ</t>
  </si>
  <si>
    <t>น้ำประปามิเตอร์4(คูหา 5)</t>
  </si>
  <si>
    <t>1197/59827</t>
  </si>
  <si>
    <t>น้ำประปามิเตอร์4(คูหา 6)</t>
  </si>
  <si>
    <t>1197/59829</t>
  </si>
  <si>
    <t>น้ำประปามิเตอร์5(คูหา 7)</t>
  </si>
  <si>
    <t>1197/59831</t>
  </si>
  <si>
    <t>นายชั้น กระชังนาค</t>
  </si>
  <si>
    <t>1197/59811</t>
  </si>
  <si>
    <t>น.ส.พัชรินทร์ เรืองเพชร(กวาง)</t>
  </si>
  <si>
    <t>น้าประปาท่าเรือเล็ก</t>
  </si>
  <si>
    <t>1446/72269</t>
  </si>
  <si>
    <t>นางไพจิตร จันทร์โต</t>
  </si>
  <si>
    <t>น้ำประปาห้องเครื่องชั่ง</t>
  </si>
  <si>
    <t>1199/59920</t>
  </si>
  <si>
    <t>น.ส.กัลยา เส้งเนตร</t>
  </si>
  <si>
    <t>1191/59528</t>
  </si>
  <si>
    <t>นายเจริญภร สุขศรีนวล</t>
  </si>
  <si>
    <t>น้ำประปา</t>
  </si>
  <si>
    <t>1199/59914</t>
  </si>
  <si>
    <t>ค่าจำหน่ายไฟฟ้า 4700300</t>
  </si>
  <si>
    <t>ไฟฟ้า1/1-2</t>
  </si>
  <si>
    <t>1200/59971</t>
  </si>
  <si>
    <t>ไฟฟ้า1/3</t>
  </si>
  <si>
    <t>1446/72253</t>
  </si>
  <si>
    <t>ไฟฟ้า1/4</t>
  </si>
  <si>
    <t>1191/59547</t>
  </si>
  <si>
    <t>ไฟฟ้า1/5</t>
  </si>
  <si>
    <t>1191/59550</t>
  </si>
  <si>
    <t>ไฟฟ้า1/6</t>
  </si>
  <si>
    <t>1200/59963</t>
  </si>
  <si>
    <t>ไฟฟ้า1/6(ลงเรือ)</t>
  </si>
  <si>
    <t>ไฟฟ้า1/7</t>
  </si>
  <si>
    <t>1200/59989</t>
  </si>
  <si>
    <t>ไฟฟ้า1/7(ลงเรือ)</t>
  </si>
  <si>
    <t>บ.แมนเอโฟรสเซนฟูดส์</t>
  </si>
  <si>
    <t>ไฟฟ้า1/8</t>
  </si>
  <si>
    <t>ไฟฟ้า1/9</t>
  </si>
  <si>
    <t>823/41127</t>
  </si>
  <si>
    <t>ไฟฟ้า1/10</t>
  </si>
  <si>
    <t>1200/59995</t>
  </si>
  <si>
    <t>ไฟฟ้า1/11</t>
  </si>
  <si>
    <t>1198/59895</t>
  </si>
  <si>
    <t>ไฟฟ้า1/12,13</t>
  </si>
  <si>
    <t>1198/59892</t>
  </si>
  <si>
    <t>ไฟฟ้า1/14</t>
  </si>
  <si>
    <t>1197/59810</t>
  </si>
  <si>
    <t>ไฟฟ้า1/15</t>
  </si>
  <si>
    <t>1199/59913</t>
  </si>
  <si>
    <t>ไฟฟ้า1/16</t>
  </si>
  <si>
    <t>1198/59876</t>
  </si>
  <si>
    <t>ไฟฟ้า1/17</t>
  </si>
  <si>
    <t>1198/59879</t>
  </si>
  <si>
    <t>นายอัมรินทร์ สุขสิทธิ์ และนางทัศนีย์ เศษขุดทด(เหน่ง)</t>
  </si>
  <si>
    <t>ไฟฟ้า1/18</t>
  </si>
  <si>
    <t>1190/59486,1199/59938</t>
  </si>
  <si>
    <t>นายอัมรินทร์ สุขสิทธิ์ และนางทัศนีย์ เศษขุดทด (แหม่ม)</t>
  </si>
  <si>
    <t>1197/59807</t>
  </si>
  <si>
    <t>ไฟฟ้า1/19-20</t>
  </si>
  <si>
    <t>1198/59889</t>
  </si>
  <si>
    <t>ไฟฟ้า1/21</t>
  </si>
  <si>
    <t>1199/59935</t>
  </si>
  <si>
    <t>ไฟฟ้า1/22</t>
  </si>
  <si>
    <t>1191/59539</t>
  </si>
  <si>
    <t>ไฟฟ้า1/23</t>
  </si>
  <si>
    <t>1191/59536</t>
  </si>
  <si>
    <t>ไฟฟ้า1/24</t>
  </si>
  <si>
    <t>1200/59979</t>
  </si>
  <si>
    <t>ไฟฟ้า1/25</t>
  </si>
  <si>
    <t>823/41122</t>
  </si>
  <si>
    <t>ไฟฟ้า1/26</t>
  </si>
  <si>
    <t>1190/59496,1200/59998</t>
  </si>
  <si>
    <t>ไฟฟ้าปั๊มน้ำเค็ม</t>
  </si>
  <si>
    <t>1190/59497,1200/59999</t>
  </si>
  <si>
    <t>ไฟฟ้า1/27</t>
  </si>
  <si>
    <t>1200/59968</t>
  </si>
  <si>
    <t>ไฟฟ้า1/28</t>
  </si>
  <si>
    <t>1200/59960</t>
  </si>
  <si>
    <t>ไฟฟ้า1/29</t>
  </si>
  <si>
    <t>1200/59992</t>
  </si>
  <si>
    <t>นายมฆะพันธ์ พัฒนากิจการสาร</t>
  </si>
  <si>
    <t>ไฟฟ้า1/30</t>
  </si>
  <si>
    <t>1199/59948</t>
  </si>
  <si>
    <t>ไฟฟ้า 1/31</t>
  </si>
  <si>
    <t>1190/59492,1446/72267</t>
  </si>
  <si>
    <t>ไฟฟ้า1/32-34</t>
  </si>
  <si>
    <t>1199/59932</t>
  </si>
  <si>
    <t>ไฟฟ้า2/1</t>
  </si>
  <si>
    <t>1198/59852</t>
  </si>
  <si>
    <t>ไฟฟ้า2/2-3</t>
  </si>
  <si>
    <t>1197/59848</t>
  </si>
  <si>
    <t>ไฟฟ้า2/4</t>
  </si>
  <si>
    <t>1198/59854</t>
  </si>
  <si>
    <t>ไฟฟ้า2/5</t>
  </si>
  <si>
    <t>ไฟฟ้า2/6</t>
  </si>
  <si>
    <t>ไฟฟ้า2/7</t>
  </si>
  <si>
    <t>1191/59508</t>
  </si>
  <si>
    <t>ไฟฟ้า2/8</t>
  </si>
  <si>
    <t>1197/59850</t>
  </si>
  <si>
    <t>ไฟฟ้า 2/9</t>
  </si>
  <si>
    <t>ไฟฟ้า2/10</t>
  </si>
  <si>
    <t>1197/59834</t>
  </si>
  <si>
    <t>ไฟฟ้า2/11</t>
  </si>
  <si>
    <t>ไฟฟ้า2/12</t>
  </si>
  <si>
    <t>1197/59838</t>
  </si>
  <si>
    <t>ไฟฟ้า2/13</t>
  </si>
  <si>
    <t>ไฟฟ้า2/14</t>
  </si>
  <si>
    <t>ไฟฟ้า2/15</t>
  </si>
  <si>
    <t>1197/59840</t>
  </si>
  <si>
    <t>ไฟฟ้า2/16</t>
  </si>
  <si>
    <t>1197/59836</t>
  </si>
  <si>
    <t>ไฟฟ้า2/17</t>
  </si>
  <si>
    <t>1197/59842</t>
  </si>
  <si>
    <t>ไฟฟ้า2/18</t>
  </si>
  <si>
    <t>ไฟฟ้า2/19</t>
  </si>
  <si>
    <t>น.ส.อำนวย เสนาวัลย์</t>
  </si>
  <si>
    <t>ไฟฟ้า2/20</t>
  </si>
  <si>
    <t>ไฟฟ้า2/21</t>
  </si>
  <si>
    <t>1197/59844</t>
  </si>
  <si>
    <t>ไฟฟ้า2/22</t>
  </si>
  <si>
    <t>1197/59802</t>
  </si>
  <si>
    <t>ไฟฟ้า2/23</t>
  </si>
  <si>
    <t>1197/59846</t>
  </si>
  <si>
    <t>ไฟฟ้า2/24</t>
  </si>
  <si>
    <t>ไฟฟ้า 2/25</t>
  </si>
  <si>
    <t>ไฟฟ้า2/28</t>
  </si>
  <si>
    <t>ไฟฟ้า2/37</t>
  </si>
  <si>
    <t>1198/59856</t>
  </si>
  <si>
    <t>ไฟฟ้า2/38</t>
  </si>
  <si>
    <t>1198/59858</t>
  </si>
  <si>
    <t>ไฟฟ้าใต้สนง.</t>
  </si>
  <si>
    <t>1200/59951</t>
  </si>
  <si>
    <t>ไฟฟ้า2/39</t>
  </si>
  <si>
    <t>ไฟฟ้า2/40</t>
  </si>
  <si>
    <t>ไฟฟ้า3/1-2</t>
  </si>
  <si>
    <t>1198/59884</t>
  </si>
  <si>
    <t>ไฟฟ้า3/3</t>
  </si>
  <si>
    <t>1200/59965</t>
  </si>
  <si>
    <t>ไฟฟ้า3/4</t>
  </si>
  <si>
    <t>1190/59488,1199/59940</t>
  </si>
  <si>
    <t>ไฟฟ้า3/5</t>
  </si>
  <si>
    <t>1191/59506</t>
  </si>
  <si>
    <t>นางสะฝีย๊ะ เบ็ญโส๊ะ</t>
  </si>
  <si>
    <t>ไฟฟ้า3/6</t>
  </si>
  <si>
    <t>1191/59526</t>
  </si>
  <si>
    <t>ไฟฟ้า3/9</t>
  </si>
  <si>
    <t>1191/59502</t>
  </si>
  <si>
    <t>ติดตั้งมิเตอร์ไฟฟ้า(ปั๊มน้ำเค็ม)</t>
  </si>
  <si>
    <t>1191/59503</t>
  </si>
  <si>
    <t>ไฟฟ้า4/1</t>
  </si>
  <si>
    <t>ไฟฟ้า4/3</t>
  </si>
  <si>
    <t>1191/59541</t>
  </si>
  <si>
    <t>ไฟฟ้า4/6-7 ,26-27</t>
  </si>
  <si>
    <t>1446/72260</t>
  </si>
  <si>
    <t>ห้างหุ้นส่วนจำกัด หนูเหิม ซีฟูดส์ โปรดักส์</t>
  </si>
  <si>
    <t>ไฟฟ้า4/9,10,24</t>
  </si>
  <si>
    <t>823/41109</t>
  </si>
  <si>
    <t>บ.ฮะหลีขนส่ง จำกัด</t>
  </si>
  <si>
    <t>ไฟฟ้า4/11</t>
  </si>
  <si>
    <t>822/41092</t>
  </si>
  <si>
    <t>ไฟฟ้า 4/12</t>
  </si>
  <si>
    <t>ไฟฟ้า4/13,14,15</t>
  </si>
  <si>
    <t>822/41094</t>
  </si>
  <si>
    <t>ไฟฟ้า4/16</t>
  </si>
  <si>
    <t>1191/59531</t>
  </si>
  <si>
    <t>ไฟฟ้า4/25</t>
  </si>
  <si>
    <t>1198/59873</t>
  </si>
  <si>
    <t>ไฟฟ้า5/1</t>
  </si>
  <si>
    <t>1191/59543</t>
  </si>
  <si>
    <t>นายจีรัชญ์  ธชกฤศ(โรงคลุมเล็ก)</t>
  </si>
  <si>
    <t>ไฟฟ้า5/2</t>
  </si>
  <si>
    <t>1191/59544</t>
  </si>
  <si>
    <t>ไฟฟ้า5/3</t>
  </si>
  <si>
    <t>1191/59533</t>
  </si>
  <si>
    <t>ไฟฟ้า5/8</t>
  </si>
  <si>
    <t>ไฟฟ้า6/1</t>
  </si>
  <si>
    <t>1191/59519</t>
  </si>
  <si>
    <t>ไฟฟ้า6/2</t>
  </si>
  <si>
    <t>ไฟฟ้า6/3</t>
  </si>
  <si>
    <t>ไฟฟ้า6/5</t>
  </si>
  <si>
    <t>1199/59929</t>
  </si>
  <si>
    <t>ไฟฟ้า6/6</t>
  </si>
  <si>
    <t>น.ส.วรรณี  มะสัน</t>
  </si>
  <si>
    <t>ไฟฟ้า6/7</t>
  </si>
  <si>
    <t>1446/72258</t>
  </si>
  <si>
    <t>ไฟฟ้า6/8</t>
  </si>
  <si>
    <t>ไฟฟ้า6/9-10</t>
  </si>
  <si>
    <t>1197/59816</t>
  </si>
  <si>
    <t>ไฟฟ้า7/1</t>
  </si>
  <si>
    <t>1199/59941</t>
  </si>
  <si>
    <t>นางรอมิอ๊ะ การะวรรณ</t>
  </si>
  <si>
    <t>ไฟฟ้า7/2-3</t>
  </si>
  <si>
    <t>1190/59481,1446/72262</t>
  </si>
  <si>
    <t>ไฟฟ้า7/4-6</t>
  </si>
  <si>
    <t>1190/59477,1446/72264</t>
  </si>
  <si>
    <t>ไฟฟ้าA/1-2</t>
  </si>
  <si>
    <t>1191/59521</t>
  </si>
  <si>
    <t>ไฟฟ้าA/3-4-5</t>
  </si>
  <si>
    <t>1190/59474,1191/59510</t>
  </si>
  <si>
    <t>ไฟเรือ</t>
  </si>
  <si>
    <t>ไฟฟ้าA/6</t>
  </si>
  <si>
    <t>1191/59512</t>
  </si>
  <si>
    <t>ไฟฟ้าA/7</t>
  </si>
  <si>
    <t>1199/59902</t>
  </si>
  <si>
    <t>นายมฆะพันธ์ พัฒนาหิจหารสาร</t>
  </si>
  <si>
    <t>ไฟฟ้าA/8</t>
  </si>
  <si>
    <t>1199/59943</t>
  </si>
  <si>
    <t>ไฟฟ้าA/10</t>
  </si>
  <si>
    <t>ไฟฟ้าA/11</t>
  </si>
  <si>
    <t>5,29/9/2025</t>
  </si>
  <si>
    <t>1190/59478,1200/60000</t>
  </si>
  <si>
    <t>นายพิพัฒน์ บูรณะวัฒน์</t>
  </si>
  <si>
    <t>ไฟฟ้าB/1-5</t>
  </si>
  <si>
    <t>1198/59862</t>
  </si>
  <si>
    <t>นางสมจิตร  พิทักษ์คุมพล</t>
  </si>
  <si>
    <t>ไฟฟ้าB/6-7</t>
  </si>
  <si>
    <t>1191/59514</t>
  </si>
  <si>
    <t>นายปกรณ์เกียรติ เวชพิทักษ์</t>
  </si>
  <si>
    <t>ไฟฟ้าB/8-9</t>
  </si>
  <si>
    <t>1198/59899</t>
  </si>
  <si>
    <t>ไฟฟ้าB/10-12</t>
  </si>
  <si>
    <t>1197/59804</t>
  </si>
  <si>
    <t>ไฟฟ้าB/13-16,21-22</t>
  </si>
  <si>
    <t>822/41096</t>
  </si>
  <si>
    <t>ไฟฟ้าB/23,24,25</t>
  </si>
  <si>
    <t>1191/59516</t>
  </si>
  <si>
    <t>ไฟฟ้าB/26-27</t>
  </si>
  <si>
    <t>822/41098</t>
  </si>
  <si>
    <t>นางสมบูรณ์ ทิมมณี(ห้อง4)</t>
  </si>
  <si>
    <t>ห้องชั่ง(ห้อง4)</t>
  </si>
  <si>
    <t>1198/59869,59870</t>
  </si>
  <si>
    <t>ไฟฟ้าอาหาร  1</t>
  </si>
  <si>
    <t>1199/59904</t>
  </si>
  <si>
    <t>ไฟฟ้าอาหาร  2-3</t>
  </si>
  <si>
    <t>1199/59906</t>
  </si>
  <si>
    <t>ไฟฟ้าอาหาร  4</t>
  </si>
  <si>
    <t>1200/59983</t>
  </si>
  <si>
    <t>ไฟฟ้าอาหาร  5</t>
  </si>
  <si>
    <t>1199/59923</t>
  </si>
  <si>
    <t>ไฟฟ้าอาหาร 7</t>
  </si>
  <si>
    <t>1197/59818</t>
  </si>
  <si>
    <t>ไฟฟ้าอาหาร  8</t>
  </si>
  <si>
    <t>1200/59981</t>
  </si>
  <si>
    <t>ไฟฟ้าอาหาร  9</t>
  </si>
  <si>
    <t>นายนิติพงศกร ทองเกิด</t>
  </si>
  <si>
    <t>ไฟฟ้าอาหาร  10</t>
  </si>
  <si>
    <t>1198/59897</t>
  </si>
  <si>
    <t>ไฟฟ้าโม่ 1(บริเวณด้านข้าง อ.2)</t>
  </si>
  <si>
    <t>1446/72272</t>
  </si>
  <si>
    <t>ไฟฟ้าโม่ 2(บริเวณหน้าอ.4)</t>
  </si>
  <si>
    <t>1199/59917</t>
  </si>
  <si>
    <t>ตั้งเครื่องโม่</t>
  </si>
  <si>
    <t>1446/72274</t>
  </si>
  <si>
    <t>ไฟฟ้าโม่ 3(โรงคลุมเล็ก)</t>
  </si>
  <si>
    <t>1446/72275</t>
  </si>
  <si>
    <t>ไฟฟ้าตั้งเครื่องโม่</t>
  </si>
  <si>
    <t>1191/59522</t>
  </si>
  <si>
    <t>นายยืนหยัด ปินตุรัต(โชคนิรันดร์)</t>
  </si>
  <si>
    <t>ไฟฟ้าโรงคลุมเล็ก</t>
  </si>
  <si>
    <t>1200/59986</t>
  </si>
  <si>
    <t>นายพิชัย บูรณวัฒน์</t>
  </si>
  <si>
    <t>ไฟฟ้าสะพานไม้</t>
  </si>
  <si>
    <t>1198/59866</t>
  </si>
  <si>
    <t>นางไรตูล  ขุนชำนิ(กะตูน)</t>
  </si>
  <si>
    <t>ไฟฟ้าลงเรือโรงคลุม</t>
  </si>
  <si>
    <t>1199/59927</t>
  </si>
  <si>
    <t>นายสมศักดิ์  หวันหล๊ะเบ๊ะ</t>
  </si>
  <si>
    <t>ไฟฟ้าเรือ ส.มังกรทอง</t>
  </si>
  <si>
    <t>1446/72256</t>
  </si>
  <si>
    <t>นายเสรี นอกเมือง</t>
  </si>
  <si>
    <t>ไฟฟ้าโรงคลุมใหญ่</t>
  </si>
  <si>
    <t>1185/59224</t>
  </si>
  <si>
    <t>นายดอเหล๊าะ กาลมิกาล</t>
  </si>
  <si>
    <t>1,26/9/2025</t>
  </si>
  <si>
    <t>1190/59471,1200/59972</t>
  </si>
  <si>
    <t>น.ส.หัสยา กาลมิกาล</t>
  </si>
  <si>
    <t>1,24/9/2025</t>
  </si>
  <si>
    <t>1190/59472,1200/59956</t>
  </si>
  <si>
    <t>นายกิตติพงษ์ บูรณะพันธ์</t>
  </si>
  <si>
    <t>1190/59499</t>
  </si>
  <si>
    <t>นางสนิท ไขระวิ</t>
  </si>
  <si>
    <t>ไฟฟ้าเช่าที่ อ.7</t>
  </si>
  <si>
    <t>1200/59953</t>
  </si>
  <si>
    <t>ไฟฟ้าหน้าอ.7</t>
  </si>
  <si>
    <t>ใช้สถานที่อาคาร 2 ใช้ดองปลา</t>
  </si>
  <si>
    <t>1199/59925</t>
  </si>
  <si>
    <t>ไฟฟ้าอาคาร 2 ใช้ดองปลา</t>
  </si>
  <si>
    <t>1190/59483,1199/59945</t>
  </si>
  <si>
    <t>ไฟฟ้าร้านขายไก่ทอด</t>
  </si>
  <si>
    <t>1197/59814</t>
  </si>
  <si>
    <t>ไฟฟ้าจัดเรือ</t>
  </si>
  <si>
    <t>1198/59880</t>
  </si>
  <si>
    <t>นายมูฮัมหมัด เบ็ญโส๊ะ</t>
  </si>
  <si>
    <t>ไฟฟ้าปั้มน้ำเค็ม</t>
  </si>
  <si>
    <t>11,19/9/2025</t>
  </si>
  <si>
    <t>1190/59493,59498</t>
  </si>
  <si>
    <t>น.ส.อลิสา  มากเอียด</t>
  </si>
  <si>
    <t>ไฟฟ้า จัดเรือ</t>
  </si>
  <si>
    <t>10,22,30/9/2025</t>
  </si>
  <si>
    <t>1190/59489,1198/59867,1446/72273</t>
  </si>
  <si>
    <t>นายสมชาย หมุดโต๊ะหมัด</t>
  </si>
  <si>
    <t>ไฟฟ้า ปั๊มน้ำเค็ม</t>
  </si>
  <si>
    <t>1200/59974</t>
  </si>
  <si>
    <t>1191/59529</t>
  </si>
  <si>
    <t>นางจิราภรณ์ มาลิคอาลี</t>
  </si>
  <si>
    <t>ไฟฟ้า โรงคลุมเล็ก</t>
  </si>
  <si>
    <t>1446/72254</t>
  </si>
  <si>
    <t>ไฟฟ้าใช้สถานที่ดองปลา</t>
  </si>
  <si>
    <t>1198/59865</t>
  </si>
  <si>
    <t>ไฟฟ้า (คูหา1)</t>
  </si>
  <si>
    <t>1197/59820</t>
  </si>
  <si>
    <t>ไฟฟ้า (คูหา2)</t>
  </si>
  <si>
    <t>1197/59822</t>
  </si>
  <si>
    <t>ไฟฟ้า (คูหา3)</t>
  </si>
  <si>
    <t>1197/59824</t>
  </si>
  <si>
    <t>ไฟฟ้า (คูหา4)</t>
  </si>
  <si>
    <t>1197/59826</t>
  </si>
  <si>
    <t>ไฟฟ้า (คูหา5)</t>
  </si>
  <si>
    <t>1197/59828</t>
  </si>
  <si>
    <t>ไฟฟ้า (คูหา6)</t>
  </si>
  <si>
    <t>1197/59830</t>
  </si>
  <si>
    <t>ไฟฟ้า (คูหา7)</t>
  </si>
  <si>
    <t>1197/59832</t>
  </si>
  <si>
    <t>1190/59475,1200/59976</t>
  </si>
  <si>
    <t>ศูนย์สวัสดิภาพและธรรมาภิบาลแรงงานสงขลา</t>
  </si>
  <si>
    <t>ไฟฟ้าเหมาจ่าย</t>
  </si>
  <si>
    <t>823/41112</t>
  </si>
  <si>
    <t>นายเดชาธร เดชสุข</t>
  </si>
  <si>
    <t>ไฟฟ้าท่าเรือเล็ก</t>
  </si>
  <si>
    <t>1190/59500</t>
  </si>
  <si>
    <t>โรงคลุมใหญ่</t>
  </si>
  <si>
    <t>ว่าที ร.ต.ธีรวัฒน์ พุทธาโร</t>
  </si>
  <si>
    <t>อยู่ในอ.7เช่าพื้นที่ชั่วคราว</t>
  </si>
  <si>
    <t>1198/59886</t>
  </si>
  <si>
    <t>ไฟฟ้าค่าใช้สถานที่อื่นๆดองปลา</t>
  </si>
  <si>
    <t>1198/59860</t>
  </si>
  <si>
    <t>นายจรัส บูรณวัฒน์</t>
  </si>
  <si>
    <t>1198/59863</t>
  </si>
  <si>
    <t>นางสมพร  นนท์เต็ม</t>
  </si>
  <si>
    <t>ไฟฟ้าเรือ โชคอำนาจ</t>
  </si>
  <si>
    <t>1199/59919</t>
  </si>
  <si>
    <t>นางอำพร  อินทรพงษา</t>
  </si>
  <si>
    <t>1199/59918</t>
  </si>
  <si>
    <t>หจก.แฮปปี้คอยน์ เซอร์วิส</t>
  </si>
  <si>
    <t>ไฟฟ้าเหมาจ่ายค่าวางตู้เติมเงิน</t>
  </si>
  <si>
    <t>822/41087</t>
  </si>
  <si>
    <t>น.ส.พัชรินทร์ เรืองเพชร</t>
  </si>
  <si>
    <t>1446/72270</t>
  </si>
  <si>
    <t>นางไรดน วงศ์เทศ</t>
  </si>
  <si>
    <t>ไฟฟ้า โรงคลุมใหญ่</t>
  </si>
  <si>
    <t>1198/59900</t>
  </si>
  <si>
    <t>ไฟฟ้าห้องชั่งเก่า</t>
  </si>
  <si>
    <t>1197/59812</t>
  </si>
  <si>
    <t>นายอร่าม นอกเมือง</t>
  </si>
  <si>
    <t>1200/59975</t>
  </si>
  <si>
    <t>นางสธนธร โชติวรธนิน</t>
  </si>
  <si>
    <t>1200/59957</t>
  </si>
  <si>
    <t>ประทีป</t>
  </si>
  <si>
    <t>1199/59915</t>
  </si>
  <si>
    <t>นายสมมาต ภูริศิริไพบุรณ์</t>
  </si>
  <si>
    <t>1199/59924</t>
  </si>
  <si>
    <t>น.ส.กชกร ฉวีอินทร์</t>
  </si>
  <si>
    <t>1198/59871</t>
  </si>
  <si>
    <t>นายจุฑา คงทอง</t>
  </si>
  <si>
    <t>ท่าเรือเล็ก</t>
  </si>
  <si>
    <t>1191/59527</t>
  </si>
  <si>
    <t>นายเทพฤทธิ์ อุดมรัตน์</t>
  </si>
  <si>
    <t>1191/59504</t>
  </si>
  <si>
    <t>โรงคลุมเล็ก</t>
  </si>
  <si>
    <t>1191/59517</t>
  </si>
  <si>
    <t>นายบัณฑิต โตเลิศมงคล</t>
  </si>
  <si>
    <t>1191/59524</t>
  </si>
  <si>
    <t>ไฟฟ้าห้องเครื่องชั่ง</t>
  </si>
  <si>
    <t>1199/59921</t>
  </si>
  <si>
    <t>นางสุภัสสร เสนเนียม</t>
  </si>
  <si>
    <t>เรืออมร8</t>
  </si>
  <si>
    <t>1191/59523</t>
  </si>
  <si>
    <t>ค่าต่ออายุสัญญา/สิทธิการเช่าโอนเป็นรายได้ 4700900</t>
  </si>
  <si>
    <t>รายได้เบ็ดเตล็ด 4701600</t>
  </si>
  <si>
    <t>ค่าประกันอัคคีภัย</t>
  </si>
  <si>
    <t>ค่าประกันอาคาร1/31</t>
  </si>
  <si>
    <t>รวมหนี้ค้างชำระเป็นเงินทั้งสิ้น</t>
  </si>
  <si>
    <t>หนี้ปรับโครงสร้าง</t>
  </si>
  <si>
    <t>นางกานดา สังข์ทอง (นวย)</t>
  </si>
  <si>
    <t>ภาษีโรงเรือน อ.2/46</t>
  </si>
  <si>
    <t>ปี2551-2557</t>
  </si>
  <si>
    <t>1126/112532</t>
  </si>
  <si>
    <t>นายทรงพล  เตชะอนันต์ตระกูล</t>
  </si>
  <si>
    <t>ค่าเช่าอาคาร4/8</t>
  </si>
  <si>
    <t>มีค.-เมย.66</t>
  </si>
  <si>
    <t>1126/112536</t>
  </si>
  <si>
    <t>หนี้อยู่ระหว่างดำเนินคดี</t>
  </si>
  <si>
    <t>นายเอกพล ฤทธิ์โต</t>
  </si>
  <si>
    <t>เช่าอาหาร 9</t>
  </si>
  <si>
    <t>มิย.-กย.61</t>
  </si>
  <si>
    <t>สุขาภิบาลอาหาร 9</t>
  </si>
  <si>
    <t>มีค.-มิย.61</t>
  </si>
  <si>
    <t>น้ำประปาอาหาร9</t>
  </si>
  <si>
    <t>พค.-กย.61</t>
  </si>
  <si>
    <t>ไฟฟ้าอาหาร9</t>
  </si>
  <si>
    <t>พค.-ตค.61</t>
  </si>
  <si>
    <t>หมายเหตุ: นายเอกพลฯ ทร.สงขลาได้ส่ง สกม.เพื่อส่งฟ้อง</t>
  </si>
  <si>
    <t>หนี้บอกเลิกสัญญา</t>
  </si>
  <si>
    <t>หนี้ดำเนินคดีไม่เคลื่อนไหว</t>
  </si>
  <si>
    <t>นายพีระพงษ์ จันทรโชติ</t>
  </si>
  <si>
    <t>เช่าอ.แถวยาว</t>
  </si>
  <si>
    <t>กพ.-พย.58</t>
  </si>
  <si>
    <t>ศาล</t>
  </si>
  <si>
    <t>น้ำแถวยาว</t>
  </si>
  <si>
    <t>มีค.-พย.58</t>
  </si>
  <si>
    <t>ไฟแถวยาว</t>
  </si>
  <si>
    <t>หมายเหตุ:นายพีระพงษ์ จันทรโชติสอบถาม สบน.สกม. 26 มิย.2566 : ตอนนี้อยู่ในกระบวนการสืบหาหลักทรัพย์</t>
  </si>
  <si>
    <t>นางพิศมัย เตละวานิช</t>
  </si>
  <si>
    <t>เช่าอาคาร 2/24</t>
  </si>
  <si>
    <t>มิย.-ธค.61,มค.62</t>
  </si>
  <si>
    <t>น้ำประปา อ.2/24</t>
  </si>
  <si>
    <t>พค.-พย.61</t>
  </si>
  <si>
    <t>ไฟฟ้า อ.2/24</t>
  </si>
  <si>
    <t>ภาษีโรงเรือน อ.2/24</t>
  </si>
  <si>
    <t>ปี 2558-2562</t>
  </si>
  <si>
    <t>นางพิสมัย เตละวานิช</t>
  </si>
  <si>
    <t>อัคคีภัยอ.2/24</t>
  </si>
  <si>
    <t>งวด 28 กค.58-28 กค.59</t>
  </si>
  <si>
    <t>หมายเหตุ: นางพิศมัยฯ ได้ส่งฟ้องศาลนัดไกล่เกลี่ยที่ศาลเมื่อวันที่ 26 มิถุนายน 2566 รอฟังคำพิพากษาศาล</t>
  </si>
  <si>
    <t>รวมหนี้ทั้งหมดนายพีพระพงษ์ฯ และนางพิศมัยฯ</t>
  </si>
  <si>
    <t>รวม หนี้ค้างชำระทั้งสิ้น</t>
  </si>
  <si>
    <t>ค่าเสียหายจากการใช้ประโยชน์ในพื้นที่</t>
  </si>
  <si>
    <t>นส.หฤทัย ไขระวิ</t>
  </si>
  <si>
    <t>มิย.-ส.ค.68</t>
  </si>
  <si>
    <t>1126/112519</t>
  </si>
  <si>
    <t>กค.-กย.68</t>
  </si>
  <si>
    <t>น้ำประปาใช้สถานที่</t>
  </si>
  <si>
    <t>1200/59954</t>
  </si>
  <si>
    <t>1200/59955</t>
  </si>
  <si>
    <t>ณ วันที่ 31 ตุลาคม 2568</t>
  </si>
  <si>
    <t>8,24/10/2025</t>
  </si>
  <si>
    <t>825/41210,011/0508</t>
  </si>
  <si>
    <t>21-31ต.ค.68</t>
  </si>
  <si>
    <t>3,24/10/2025</t>
  </si>
  <si>
    <t>825/41205,011/0505</t>
  </si>
  <si>
    <t>825/41204</t>
  </si>
  <si>
    <t>825/41212</t>
  </si>
  <si>
    <t>011/0531</t>
  </si>
  <si>
    <t>011/0550</t>
  </si>
  <si>
    <t>011/0542</t>
  </si>
  <si>
    <t>011/0534</t>
  </si>
  <si>
    <t>011/0535</t>
  </si>
  <si>
    <t>825/41203</t>
  </si>
  <si>
    <t>011/0504</t>
  </si>
  <si>
    <t>011/0529</t>
  </si>
  <si>
    <t>011/0515</t>
  </si>
  <si>
    <t>011/0541</t>
  </si>
  <si>
    <t>011/0547</t>
  </si>
  <si>
    <t>1-31ต.ค.68</t>
  </si>
  <si>
    <t>ตค.68</t>
  </si>
  <si>
    <t>10,27/10/2025</t>
  </si>
  <si>
    <t>825/41213,011/0516</t>
  </si>
  <si>
    <t>22/10/2025,31/10/2025</t>
  </si>
  <si>
    <t>011/0502,011/0540</t>
  </si>
  <si>
    <t>15,30/10/2025</t>
  </si>
  <si>
    <t>825/41218,011/0530</t>
  </si>
  <si>
    <t>011/0519</t>
  </si>
  <si>
    <t>2,24/10/1025</t>
  </si>
  <si>
    <t>825/41201,011/0507</t>
  </si>
  <si>
    <t>011/0503</t>
  </si>
  <si>
    <t>011/0548</t>
  </si>
  <si>
    <t>011/0536</t>
  </si>
  <si>
    <t>825/41202</t>
  </si>
  <si>
    <t>011/0549</t>
  </si>
  <si>
    <t>10/10/2025,31/10/2025</t>
  </si>
  <si>
    <t>825/41217,011/0537</t>
  </si>
  <si>
    <t>825/41211,011/0509</t>
  </si>
  <si>
    <t>825/41206,011/0506</t>
  </si>
  <si>
    <t>1456/72765</t>
  </si>
  <si>
    <t>1454/72673</t>
  </si>
  <si>
    <t>1454/72675</t>
  </si>
  <si>
    <t>825/41207</t>
  </si>
  <si>
    <t>825/41208</t>
  </si>
  <si>
    <t>011/0533</t>
  </si>
  <si>
    <t>011/0532</t>
  </si>
  <si>
    <t>011/0518</t>
  </si>
  <si>
    <t>1129/112819</t>
  </si>
  <si>
    <t>1129/112821</t>
  </si>
  <si>
    <t>1129/112822</t>
  </si>
  <si>
    <t>1129/112825</t>
  </si>
  <si>
    <t>1129/112823</t>
  </si>
  <si>
    <t>1129/112827</t>
  </si>
  <si>
    <t>1129/112828</t>
  </si>
  <si>
    <t>1129/112824</t>
  </si>
  <si>
    <t>1129/112816</t>
  </si>
  <si>
    <t>1129/112818</t>
  </si>
  <si>
    <t>1129/112808</t>
  </si>
  <si>
    <t>1129/112809</t>
  </si>
  <si>
    <t>1129/112805</t>
  </si>
  <si>
    <t>1129/112806</t>
  </si>
  <si>
    <t>1129/112812</t>
  </si>
  <si>
    <t>1129/112814</t>
  </si>
  <si>
    <t>1129/112803</t>
  </si>
  <si>
    <t>1129/112813</t>
  </si>
  <si>
    <t>1129/112811</t>
  </si>
  <si>
    <t>1129/112810</t>
  </si>
  <si>
    <t>1129/112802</t>
  </si>
  <si>
    <t>1129/112820</t>
  </si>
  <si>
    <t>1129/112804</t>
  </si>
  <si>
    <t>1129/112817</t>
  </si>
  <si>
    <t>1129/112807</t>
  </si>
  <si>
    <t>1129/112829</t>
  </si>
  <si>
    <t>1129/112801</t>
  </si>
  <si>
    <t>1456/72776</t>
  </si>
  <si>
    <t>1455/72726</t>
  </si>
  <si>
    <t>1455/72735</t>
  </si>
  <si>
    <t>1455/72738</t>
  </si>
  <si>
    <t>1456/72788</t>
  </si>
  <si>
    <t>1456/72770</t>
  </si>
  <si>
    <t>011/0543</t>
  </si>
  <si>
    <t>011/0544</t>
  </si>
  <si>
    <t>1456/72773</t>
  </si>
  <si>
    <t>1455/72711</t>
  </si>
  <si>
    <t>1455/72717</t>
  </si>
  <si>
    <t>1454/72658</t>
  </si>
  <si>
    <t>1454/72679</t>
  </si>
  <si>
    <t>1453/72618</t>
  </si>
  <si>
    <t>1453/72621</t>
  </si>
  <si>
    <t>1454/72690</t>
  </si>
  <si>
    <t>1455/72705</t>
  </si>
  <si>
    <t>1447/72328</t>
  </si>
  <si>
    <t>1455/72702</t>
  </si>
  <si>
    <t>1454/72687</t>
  </si>
  <si>
    <t>011/0520</t>
  </si>
  <si>
    <t>1455/72729</t>
  </si>
  <si>
    <t>1453/72615</t>
  </si>
  <si>
    <t>1455/72714</t>
  </si>
  <si>
    <t>1456/72781</t>
  </si>
  <si>
    <t>1453/72627</t>
  </si>
  <si>
    <t>1456/72777</t>
  </si>
  <si>
    <t>1455/72727</t>
  </si>
  <si>
    <t>1455/72736</t>
  </si>
  <si>
    <t>1455/72739</t>
  </si>
  <si>
    <t>1456/72789</t>
  </si>
  <si>
    <t>1456/72771</t>
  </si>
  <si>
    <t>011/0545</t>
  </si>
  <si>
    <t>1456/72774</t>
  </si>
  <si>
    <t>1455/72712</t>
  </si>
  <si>
    <t>1455/72718</t>
  </si>
  <si>
    <t>1454/72659</t>
  </si>
  <si>
    <t>1454/72680</t>
  </si>
  <si>
    <t>1453/72619</t>
  </si>
  <si>
    <t>1453/72622</t>
  </si>
  <si>
    <t>1454/72691</t>
  </si>
  <si>
    <t>1455/72706</t>
  </si>
  <si>
    <t>1447/72329</t>
  </si>
  <si>
    <t>1455/72703</t>
  </si>
  <si>
    <t>1454/72688</t>
  </si>
  <si>
    <t>011/0521</t>
  </si>
  <si>
    <t>1455/72730</t>
  </si>
  <si>
    <t>1453/72616</t>
  </si>
  <si>
    <t>1455/72715</t>
  </si>
  <si>
    <t>1456/72785</t>
  </si>
  <si>
    <t>1453/72628</t>
  </si>
  <si>
    <t>1454/72652</t>
  </si>
  <si>
    <t>1453/72642</t>
  </si>
  <si>
    <t>1454/72654</t>
  </si>
  <si>
    <t>1447/72343</t>
  </si>
  <si>
    <t>1453/72644</t>
  </si>
  <si>
    <t>1453/72630</t>
  </si>
  <si>
    <t>1453/72632</t>
  </si>
  <si>
    <t>1453/72634</t>
  </si>
  <si>
    <t>1453/72638</t>
  </si>
  <si>
    <t>1453/72636</t>
  </si>
  <si>
    <t>1447/72318</t>
  </si>
  <si>
    <t>1447/72312</t>
  </si>
  <si>
    <t>1453/72640</t>
  </si>
  <si>
    <t>1453/72646</t>
  </si>
  <si>
    <t>1453/72648</t>
  </si>
  <si>
    <t>1457/72805</t>
  </si>
  <si>
    <t>1447/72308</t>
  </si>
  <si>
    <t>1447/72310</t>
  </si>
  <si>
    <t>1456/72759</t>
  </si>
  <si>
    <t>1455/72708</t>
  </si>
  <si>
    <t>1454/72700</t>
  </si>
  <si>
    <t>1447/72338</t>
  </si>
  <si>
    <t>1455/72724</t>
  </si>
  <si>
    <t>1457/72801</t>
  </si>
  <si>
    <t>011/0538</t>
  </si>
  <si>
    <t>011/0517</t>
  </si>
  <si>
    <t>011/0513</t>
  </si>
  <si>
    <t>1447/72331</t>
  </si>
  <si>
    <t>1447/72306</t>
  </si>
  <si>
    <t>1455/72732</t>
  </si>
  <si>
    <t>1447/72333</t>
  </si>
  <si>
    <t>1447/72345</t>
  </si>
  <si>
    <t>1453/72613</t>
  </si>
  <si>
    <t>1456/72751</t>
  </si>
  <si>
    <t>1456/72795</t>
  </si>
  <si>
    <t>1454/72696</t>
  </si>
  <si>
    <t>1454/72667</t>
  </si>
  <si>
    <t>1447/72304</t>
  </si>
  <si>
    <t>1454/72693</t>
  </si>
  <si>
    <t>1456/72787</t>
  </si>
  <si>
    <t>1456/72766</t>
  </si>
  <si>
    <t>1447/72320</t>
  </si>
  <si>
    <t>1447/72323</t>
  </si>
  <si>
    <t>1454/72698</t>
  </si>
  <si>
    <t>1454/72665</t>
  </si>
  <si>
    <t>011/0523</t>
  </si>
  <si>
    <t>1447/72325</t>
  </si>
  <si>
    <t>011/0526</t>
  </si>
  <si>
    <t>1447/72302</t>
  </si>
  <si>
    <t>1454/72669</t>
  </si>
  <si>
    <t>1454/72671</t>
  </si>
  <si>
    <t>1454/72663</t>
  </si>
  <si>
    <t>1456/72768</t>
  </si>
  <si>
    <t>1456/72754</t>
  </si>
  <si>
    <t>1453/72625</t>
  </si>
  <si>
    <t>1454/72661</t>
  </si>
  <si>
    <t>1455/72741</t>
  </si>
  <si>
    <t>1455/72747</t>
  </si>
  <si>
    <t>1455/72745</t>
  </si>
  <si>
    <t>1457/72803</t>
  </si>
  <si>
    <t>1456/72761</t>
  </si>
  <si>
    <t>1454/72674</t>
  </si>
  <si>
    <t>1454/72683</t>
  </si>
  <si>
    <t>1456/72755</t>
  </si>
  <si>
    <t>1454/72678</t>
  </si>
  <si>
    <t>1456/72797</t>
  </si>
  <si>
    <t>1456/72779</t>
  </si>
  <si>
    <t>1453/72650</t>
  </si>
  <si>
    <t>1454/72676</t>
  </si>
  <si>
    <t>1454/72685</t>
  </si>
  <si>
    <t>1447/72348</t>
  </si>
  <si>
    <t>1447/72350</t>
  </si>
  <si>
    <t>1453/72602</t>
  </si>
  <si>
    <t>1453/72604</t>
  </si>
  <si>
    <t>1453/72606</t>
  </si>
  <si>
    <t>1453/72609</t>
  </si>
  <si>
    <t>1453/72610</t>
  </si>
  <si>
    <t>1454/72656</t>
  </si>
  <si>
    <t>1456/72757</t>
  </si>
  <si>
    <t>1455/72749</t>
  </si>
  <si>
    <t>1447/72301</t>
  </si>
  <si>
    <t>1455/72722</t>
  </si>
  <si>
    <t>1456/72778</t>
  </si>
  <si>
    <t>1455/72728</t>
  </si>
  <si>
    <t>1455/72737</t>
  </si>
  <si>
    <t>1455/72740</t>
  </si>
  <si>
    <t>1456/72790</t>
  </si>
  <si>
    <t>1456/72772</t>
  </si>
  <si>
    <t>011/0546</t>
  </si>
  <si>
    <t>1456/72775</t>
  </si>
  <si>
    <t>1455/72713</t>
  </si>
  <si>
    <t>1455/72719</t>
  </si>
  <si>
    <t>1454/72677</t>
  </si>
  <si>
    <t>1454/72681</t>
  </si>
  <si>
    <t>1453/72620</t>
  </si>
  <si>
    <t>1453/72623</t>
  </si>
  <si>
    <t>1454/72692</t>
  </si>
  <si>
    <t>1455/72707</t>
  </si>
  <si>
    <t>1447/72330</t>
  </si>
  <si>
    <t>1455/72704</t>
  </si>
  <si>
    <t>1454/72689</t>
  </si>
  <si>
    <t>011/0522</t>
  </si>
  <si>
    <t>1455/72731</t>
  </si>
  <si>
    <t>1453/72617</t>
  </si>
  <si>
    <t>1455/72716</t>
  </si>
  <si>
    <t>1456/72786</t>
  </si>
  <si>
    <t>1453/72629</t>
  </si>
  <si>
    <t>1454/72653</t>
  </si>
  <si>
    <t>1453/72643</t>
  </si>
  <si>
    <t>1454/72655</t>
  </si>
  <si>
    <t>1447/72344</t>
  </si>
  <si>
    <t>1453/72645</t>
  </si>
  <si>
    <t>1453/72631</t>
  </si>
  <si>
    <t>1453/72633</t>
  </si>
  <si>
    <t>1453/72639</t>
  </si>
  <si>
    <t>1453/72635</t>
  </si>
  <si>
    <t>1453/72637</t>
  </si>
  <si>
    <t>1447/72319</t>
  </si>
  <si>
    <t>1447/72313</t>
  </si>
  <si>
    <t>1453/72641</t>
  </si>
  <si>
    <t>1453/72647</t>
  </si>
  <si>
    <t>1453/72649</t>
  </si>
  <si>
    <t>1457/72806</t>
  </si>
  <si>
    <t>1447/72309</t>
  </si>
  <si>
    <t>1456/72760</t>
  </si>
  <si>
    <t>1455/72709</t>
  </si>
  <si>
    <t>1455/72701</t>
  </si>
  <si>
    <t>1447/72339</t>
  </si>
  <si>
    <t>1447/72340</t>
  </si>
  <si>
    <t>1455/72725</t>
  </si>
  <si>
    <t>1457/72802</t>
  </si>
  <si>
    <t>011/0539</t>
  </si>
  <si>
    <t>011/0512</t>
  </si>
  <si>
    <t>011/0514</t>
  </si>
  <si>
    <t>1447/72332</t>
  </si>
  <si>
    <t>1447/72307</t>
  </si>
  <si>
    <t>1455/72733</t>
  </si>
  <si>
    <t>1455/72734</t>
  </si>
  <si>
    <t>1447/72334</t>
  </si>
  <si>
    <t>1447/72346</t>
  </si>
  <si>
    <t>1453/72614</t>
  </si>
  <si>
    <t>1456/72752</t>
  </si>
  <si>
    <t>1456/72800</t>
  </si>
  <si>
    <t>1456/72796</t>
  </si>
  <si>
    <t>1454/72697</t>
  </si>
  <si>
    <t>1454/72668</t>
  </si>
  <si>
    <t>1447/72305</t>
  </si>
  <si>
    <t>1454/72694</t>
  </si>
  <si>
    <t>1456/72767</t>
  </si>
  <si>
    <t>1456/72799</t>
  </si>
  <si>
    <t>1447/72321</t>
  </si>
  <si>
    <t>1454/72699</t>
  </si>
  <si>
    <t>1454/72666</t>
  </si>
  <si>
    <t>011/0525</t>
  </si>
  <si>
    <t>1447/72326</t>
  </si>
  <si>
    <t>011/0527</t>
  </si>
  <si>
    <t>22,28/10/2025</t>
  </si>
  <si>
    <t>1447/72303,1454/72682</t>
  </si>
  <si>
    <t>1454/72670</t>
  </si>
  <si>
    <t>1454/72672</t>
  </si>
  <si>
    <t>1454/72664</t>
  </si>
  <si>
    <t>1456/727.69</t>
  </si>
  <si>
    <t>1456/72753</t>
  </si>
  <si>
    <t>1453/72626</t>
  </si>
  <si>
    <t>1454/72662</t>
  </si>
  <si>
    <t>1455/72742</t>
  </si>
  <si>
    <t>1455/72748</t>
  </si>
  <si>
    <t>1455/72743</t>
  </si>
  <si>
    <t>1455/72744</t>
  </si>
  <si>
    <t>1455/72720</t>
  </si>
  <si>
    <t>1447/72347</t>
  </si>
  <si>
    <t>1456/72794</t>
  </si>
  <si>
    <t>1457/72804</t>
  </si>
  <si>
    <t>1442/72070</t>
  </si>
  <si>
    <t>1456/72793</t>
  </si>
  <si>
    <t>1447/72316</t>
  </si>
  <si>
    <t>1456/72762</t>
  </si>
  <si>
    <t>1447/72311</t>
  </si>
  <si>
    <t>1456/72780</t>
  </si>
  <si>
    <t>1456/72798</t>
  </si>
  <si>
    <t>1454/72684</t>
  </si>
  <si>
    <t>1454/72660</t>
  </si>
  <si>
    <t>1456/72791</t>
  </si>
  <si>
    <t>1447/72342</t>
  </si>
  <si>
    <t>1456/72792</t>
  </si>
  <si>
    <t>1456/72756</t>
  </si>
  <si>
    <t>1447/72349</t>
  </si>
  <si>
    <t>1453/72601</t>
  </si>
  <si>
    <t>1453/72603</t>
  </si>
  <si>
    <t>1453/72605</t>
  </si>
  <si>
    <t>1453/72607</t>
  </si>
  <si>
    <t>1453/72608</t>
  </si>
  <si>
    <t>1453/72611</t>
  </si>
  <si>
    <t>1453/72624</t>
  </si>
  <si>
    <t>011/0528</t>
  </si>
  <si>
    <t>1447/72341</t>
  </si>
  <si>
    <t>1454/72686</t>
  </si>
  <si>
    <t>1454/72651</t>
  </si>
  <si>
    <t>1447/72322</t>
  </si>
  <si>
    <t>1455/72710</t>
  </si>
  <si>
    <t>1447/72336</t>
  </si>
  <si>
    <t>011/0501</t>
  </si>
  <si>
    <t>1456/72758</t>
  </si>
  <si>
    <t>1454/72695</t>
  </si>
  <si>
    <t>1454/72657</t>
  </si>
  <si>
    <t>1453/72612</t>
  </si>
  <si>
    <t>1455/72746</t>
  </si>
  <si>
    <t>1455/72723</t>
  </si>
  <si>
    <t>1447/72335</t>
  </si>
  <si>
    <t>1455/72721</t>
  </si>
  <si>
    <t>1447/72317</t>
  </si>
  <si>
    <t>1447/72315</t>
  </si>
  <si>
    <t>1447/72327</t>
  </si>
  <si>
    <t>1447/72337</t>
  </si>
  <si>
    <t>1455/72750</t>
  </si>
  <si>
    <t>1447/72314</t>
  </si>
  <si>
    <t>1129/112815</t>
  </si>
  <si>
    <t>1129/112831</t>
  </si>
  <si>
    <t>1456/72763</t>
  </si>
  <si>
    <t>1456/72764,1457/72807</t>
  </si>
  <si>
    <t>28 ตค.68</t>
  </si>
  <si>
    <t>หนี้ปกติ</t>
  </si>
  <si>
    <t>หนี้ปกติ+รับสภาพหนี้</t>
  </si>
  <si>
    <t>หนี้ปกติ+รับสภาพหนี้+หนี้ดำเนินคดี</t>
  </si>
  <si>
    <t>หนี้ปกติ+รับสภาพหนี้+หนี้ดำเนินคดี+หนี้ค่าเสียหาย</t>
  </si>
  <si>
    <t>หนี้ค้าง 1 เดือน</t>
  </si>
  <si>
    <t>ณ วันที่ 30 พฤศจิกายน 2568</t>
  </si>
  <si>
    <t>กย.-ตค.68</t>
  </si>
  <si>
    <t>กค.-พย.68</t>
  </si>
  <si>
    <t>7,28พย.68</t>
  </si>
  <si>
    <t>012/0562,0584</t>
  </si>
  <si>
    <t>21-30 พ.ย.68</t>
  </si>
  <si>
    <t>012/0559</t>
  </si>
  <si>
    <t>012/0558</t>
  </si>
  <si>
    <t>012/0566</t>
  </si>
  <si>
    <t>012/0600</t>
  </si>
  <si>
    <t>012/0554</t>
  </si>
  <si>
    <t>012/0556</t>
  </si>
  <si>
    <t>012/0551</t>
  </si>
  <si>
    <t>012/0599</t>
  </si>
  <si>
    <t>012/0598</t>
  </si>
  <si>
    <t>012/0595</t>
  </si>
  <si>
    <t>พย.68</t>
  </si>
  <si>
    <t>8,28/11/2025</t>
  </si>
  <si>
    <t>012/0564,0583</t>
  </si>
  <si>
    <t>21,28/11/2025</t>
  </si>
  <si>
    <t>012/0575,0582</t>
  </si>
  <si>
    <t>012/0555</t>
  </si>
  <si>
    <t>1ตค.-30พย.68</t>
  </si>
  <si>
    <t>012/0581</t>
  </si>
  <si>
    <t>012/0569</t>
  </si>
  <si>
    <t>1-30พ.ย.68</t>
  </si>
  <si>
    <t>012/0571</t>
  </si>
  <si>
    <t>20/012/0572</t>
  </si>
  <si>
    <t>012/0557</t>
  </si>
  <si>
    <t>012/0568</t>
  </si>
  <si>
    <t>7,28/11/2025</t>
  </si>
  <si>
    <t>012/0563,0585</t>
  </si>
  <si>
    <t>012/0560</t>
  </si>
  <si>
    <t>1470/73459</t>
  </si>
  <si>
    <t>1470/73461</t>
  </si>
  <si>
    <t>012/0553</t>
  </si>
  <si>
    <t>012/0552</t>
  </si>
  <si>
    <t>012/0574</t>
  </si>
  <si>
    <t>0120/0573</t>
  </si>
  <si>
    <t>ต.ค.-พ.ย.68</t>
  </si>
  <si>
    <t>1129/112832</t>
  </si>
  <si>
    <t xml:space="preserve">ปรับปรุงเนื่องจากไม่ได้ใส่ยอดชำระ </t>
  </si>
  <si>
    <t>1129/112849</t>
  </si>
  <si>
    <t>1129/112851</t>
  </si>
  <si>
    <t>1129/112850</t>
  </si>
  <si>
    <t>1129/112847</t>
  </si>
  <si>
    <t>1129/112844</t>
  </si>
  <si>
    <t>1129/112841</t>
  </si>
  <si>
    <t>1129/112842</t>
  </si>
  <si>
    <t>1129/112854</t>
  </si>
  <si>
    <t>1129/112840</t>
  </si>
  <si>
    <t>1129/112834</t>
  </si>
  <si>
    <t>1129/112843</t>
  </si>
  <si>
    <t>1129/112856</t>
  </si>
  <si>
    <t>1129/112848</t>
  </si>
  <si>
    <t>1129/112837</t>
  </si>
  <si>
    <t>1129/112852</t>
  </si>
  <si>
    <t>1129/112855</t>
  </si>
  <si>
    <t>1129/112838</t>
  </si>
  <si>
    <t>1129/112839</t>
  </si>
  <si>
    <t>1129/112853</t>
  </si>
  <si>
    <t>29,31/10/2025</t>
  </si>
  <si>
    <t>1129/112812,112833</t>
  </si>
  <si>
    <t>1129/112845</t>
  </si>
  <si>
    <t>1129/112836</t>
  </si>
  <si>
    <t>1470/73463</t>
  </si>
  <si>
    <t>1470/73471</t>
  </si>
  <si>
    <t>012/0591</t>
  </si>
  <si>
    <t>1469/73413</t>
  </si>
  <si>
    <t>1468/73360</t>
  </si>
  <si>
    <t>1468/73363</t>
  </si>
  <si>
    <t>12,30/11/2025</t>
  </si>
  <si>
    <t>1457/72826,1471/73508</t>
  </si>
  <si>
    <t>1457/72837</t>
  </si>
  <si>
    <t>1457/72809</t>
  </si>
  <si>
    <t>1468/73371</t>
  </si>
  <si>
    <t>1471/73514</t>
  </si>
  <si>
    <t>012/0586</t>
  </si>
  <si>
    <t>1457/72820</t>
  </si>
  <si>
    <t>1471/73502</t>
  </si>
  <si>
    <t>1471/73511</t>
  </si>
  <si>
    <t>1457/72831</t>
  </si>
  <si>
    <t>1471/73505</t>
  </si>
  <si>
    <t>1470/73464</t>
  </si>
  <si>
    <t>1470/73472</t>
  </si>
  <si>
    <t>012/0593</t>
  </si>
  <si>
    <t>1469/73414</t>
  </si>
  <si>
    <t>1468/73361</t>
  </si>
  <si>
    <t>1468/73364</t>
  </si>
  <si>
    <t>1457/72827</t>
  </si>
  <si>
    <t>1471/73509</t>
  </si>
  <si>
    <t>1457/72838</t>
  </si>
  <si>
    <t>1457/72810</t>
  </si>
  <si>
    <t>1468/73372</t>
  </si>
  <si>
    <t>1471/73515</t>
  </si>
  <si>
    <t>012/0587</t>
  </si>
  <si>
    <t>1457/72821</t>
  </si>
  <si>
    <t>1471/73503</t>
  </si>
  <si>
    <t>1471/73512</t>
  </si>
  <si>
    <t>1457/72832</t>
  </si>
  <si>
    <t>1471/73506</t>
  </si>
  <si>
    <t>1468/73399</t>
  </si>
  <si>
    <t>1468/73391</t>
  </si>
  <si>
    <t>1469/73401</t>
  </si>
  <si>
    <t>1468/73377</t>
  </si>
  <si>
    <t>1468/73385</t>
  </si>
  <si>
    <t>1468/73387</t>
  </si>
  <si>
    <t>1468/73389</t>
  </si>
  <si>
    <t>1468/73380</t>
  </si>
  <si>
    <t>1468/73381</t>
  </si>
  <si>
    <t>1468/73393</t>
  </si>
  <si>
    <t>1468/73395</t>
  </si>
  <si>
    <t>1468/73374</t>
  </si>
  <si>
    <t>1468/73397</t>
  </si>
  <si>
    <t>1469/73403</t>
  </si>
  <si>
    <t>1469/73405</t>
  </si>
  <si>
    <t>1469/73433</t>
  </si>
  <si>
    <t>1468/73355</t>
  </si>
  <si>
    <t>1468/73357</t>
  </si>
  <si>
    <t>1457/72829</t>
  </si>
  <si>
    <t>1470/73494</t>
  </si>
  <si>
    <t>1469/73410</t>
  </si>
  <si>
    <t>1470/73476</t>
  </si>
  <si>
    <t>012/0589</t>
  </si>
  <si>
    <t>012/0596</t>
  </si>
  <si>
    <t>1470/73490</t>
  </si>
  <si>
    <t>1457/72840</t>
  </si>
  <si>
    <t>1470/73491</t>
  </si>
  <si>
    <t>1468/73353</t>
  </si>
  <si>
    <t>1470/73486</t>
  </si>
  <si>
    <t>12,24/11/2025</t>
  </si>
  <si>
    <t>1457/72824,1468/73383</t>
  </si>
  <si>
    <t>1457/72817</t>
  </si>
  <si>
    <t>1470/73474</t>
  </si>
  <si>
    <t>1457/72845</t>
  </si>
  <si>
    <t>1457/72834</t>
  </si>
  <si>
    <t>1457/72842</t>
  </si>
  <si>
    <t>1470/73478</t>
  </si>
  <si>
    <t>1470/73483</t>
  </si>
  <si>
    <t>1469/73439</t>
  </si>
  <si>
    <t>012/0576</t>
  </si>
  <si>
    <t>1470/73480</t>
  </si>
  <si>
    <t>012/0579</t>
  </si>
  <si>
    <t>1468/73351</t>
  </si>
  <si>
    <t>1470/73455</t>
  </si>
  <si>
    <t>1470/73457</t>
  </si>
  <si>
    <t>1470/73452</t>
  </si>
  <si>
    <t>1469/73447</t>
  </si>
  <si>
    <t>1469/73431</t>
  </si>
  <si>
    <t>1470/73466</t>
  </si>
  <si>
    <t>1470/73453</t>
  </si>
  <si>
    <t>1470/73470</t>
  </si>
  <si>
    <t>1457/72814</t>
  </si>
  <si>
    <t>1470/73460</t>
  </si>
  <si>
    <t>1469/73437</t>
  </si>
  <si>
    <t>1470/73497</t>
  </si>
  <si>
    <t>1468/73368</t>
  </si>
  <si>
    <t>1469/73407</t>
  </si>
  <si>
    <t>1470/73462</t>
  </si>
  <si>
    <t>1470/73499</t>
  </si>
  <si>
    <t>1469/73416</t>
  </si>
  <si>
    <t>1469/73418</t>
  </si>
  <si>
    <t>1469/73420</t>
  </si>
  <si>
    <t>1469/73422</t>
  </si>
  <si>
    <t>1469/73425</t>
  </si>
  <si>
    <t>1469/73428</t>
  </si>
  <si>
    <t>1469/73429</t>
  </si>
  <si>
    <t>1469/73449</t>
  </si>
  <si>
    <t>1469/73441</t>
  </si>
  <si>
    <t>1470/73495</t>
  </si>
  <si>
    <t>1457/72847</t>
  </si>
  <si>
    <t>1469/73445</t>
  </si>
  <si>
    <t>น้ำประปาB1-5</t>
  </si>
  <si>
    <t>1470/73465</t>
  </si>
  <si>
    <t>1470/73473</t>
  </si>
  <si>
    <t>012/0594</t>
  </si>
  <si>
    <t>1469/73415</t>
  </si>
  <si>
    <t>1468/73362</t>
  </si>
  <si>
    <t>1468/73365</t>
  </si>
  <si>
    <t>1457/72828</t>
  </si>
  <si>
    <t>1471/73510</t>
  </si>
  <si>
    <t>1457/72839</t>
  </si>
  <si>
    <t>1457/72811</t>
  </si>
  <si>
    <t>1468/73373</t>
  </si>
  <si>
    <t>1471/73516</t>
  </si>
  <si>
    <t>012/0588</t>
  </si>
  <si>
    <t>1457/72822</t>
  </si>
  <si>
    <t>1457/72823</t>
  </si>
  <si>
    <t>1471/73504</t>
  </si>
  <si>
    <t>1471/73513</t>
  </si>
  <si>
    <t>1457/72833</t>
  </si>
  <si>
    <t>1471/73507</t>
  </si>
  <si>
    <t>1468/73400</t>
  </si>
  <si>
    <t>1468/73392</t>
  </si>
  <si>
    <t>1469/73402</t>
  </si>
  <si>
    <t>1468/73378</t>
  </si>
  <si>
    <t>1468/73386</t>
  </si>
  <si>
    <t>1468/73388</t>
  </si>
  <si>
    <t>1468/73390</t>
  </si>
  <si>
    <t>1468/733.82</t>
  </si>
  <si>
    <t>1468/73379</t>
  </si>
  <si>
    <t>1468/73394</t>
  </si>
  <si>
    <t>1468/73396</t>
  </si>
  <si>
    <t>1468/73375</t>
  </si>
  <si>
    <t>1468/73398</t>
  </si>
  <si>
    <t>1469/73404</t>
  </si>
  <si>
    <t>1469/73406</t>
  </si>
  <si>
    <t>1469/73436</t>
  </si>
  <si>
    <t>1468/73356</t>
  </si>
  <si>
    <t>1457/72830</t>
  </si>
  <si>
    <t>1470/73493</t>
  </si>
  <si>
    <t>1469/73411</t>
  </si>
  <si>
    <t>1469/73412</t>
  </si>
  <si>
    <t>1470/73477</t>
  </si>
  <si>
    <t>11,28/11/2025</t>
  </si>
  <si>
    <t>012/0565,0590</t>
  </si>
  <si>
    <t>012/0597</t>
  </si>
  <si>
    <t>1470/73489</t>
  </si>
  <si>
    <t>1457/72841</t>
  </si>
  <si>
    <t>1470/73492</t>
  </si>
  <si>
    <t>1468/73354</t>
  </si>
  <si>
    <t>1470/73487</t>
  </si>
  <si>
    <t>1457/72825,1468/73384</t>
  </si>
  <si>
    <t>1457/72818</t>
  </si>
  <si>
    <t>1470/73475</t>
  </si>
  <si>
    <t>1457/72846</t>
  </si>
  <si>
    <t>1457/72835</t>
  </si>
  <si>
    <t>1469/73443</t>
  </si>
  <si>
    <t>1457/72843</t>
  </si>
  <si>
    <t>1470/73479</t>
  </si>
  <si>
    <t>1470/73484</t>
  </si>
  <si>
    <t>1469/73440</t>
  </si>
  <si>
    <t>012/0577</t>
  </si>
  <si>
    <t>1470/73481</t>
  </si>
  <si>
    <t>012/0580</t>
  </si>
  <si>
    <t>1470/73456</t>
  </si>
  <si>
    <t>1470/73458</t>
  </si>
  <si>
    <t>1470/73451</t>
  </si>
  <si>
    <t>1469/73448</t>
  </si>
  <si>
    <t>1469/73432</t>
  </si>
  <si>
    <t>1470/73467</t>
  </si>
  <si>
    <t>1470/73454</t>
  </si>
  <si>
    <t>1470/73468</t>
  </si>
  <si>
    <t>1470/73469</t>
  </si>
  <si>
    <t>1468/73367</t>
  </si>
  <si>
    <t>1457/72815</t>
  </si>
  <si>
    <t>1470/73488</t>
  </si>
  <si>
    <t>1458/72869</t>
  </si>
  <si>
    <t>1457/72812</t>
  </si>
  <si>
    <t>1468/73358</t>
  </si>
  <si>
    <t>1468/73369</t>
  </si>
  <si>
    <t>2626/11/2025</t>
  </si>
  <si>
    <t>1469/73438</t>
  </si>
  <si>
    <t>1457/72816</t>
  </si>
  <si>
    <t>1457/72819</t>
  </si>
  <si>
    <t>1471/73501</t>
  </si>
  <si>
    <t>1470/73498</t>
  </si>
  <si>
    <t>1469/73417</t>
  </si>
  <si>
    <t>1469/73419</t>
  </si>
  <si>
    <t>1469/73421</t>
  </si>
  <si>
    <t>1469/73423.</t>
  </si>
  <si>
    <t>1469/73426</t>
  </si>
  <si>
    <t>1469/73427</t>
  </si>
  <si>
    <t>1469/73430</t>
  </si>
  <si>
    <t>1457/72849</t>
  </si>
  <si>
    <t>1470/73500</t>
  </si>
  <si>
    <t>1469/73408</t>
  </si>
  <si>
    <t>1457/72844</t>
  </si>
  <si>
    <t>1468/73376</t>
  </si>
  <si>
    <t>012/0570</t>
  </si>
  <si>
    <t>1457/72836</t>
  </si>
  <si>
    <t>1486/73366</t>
  </si>
  <si>
    <t>1469/73446</t>
  </si>
  <si>
    <t>1469/73409</t>
  </si>
  <si>
    <t>1470/73485</t>
  </si>
  <si>
    <t>1468/73359</t>
  </si>
  <si>
    <t>1457/72850</t>
  </si>
  <si>
    <t>1470/73482</t>
  </si>
  <si>
    <t>1469/73444</t>
  </si>
  <si>
    <t>1470/73496</t>
  </si>
  <si>
    <t>1457/72848</t>
  </si>
  <si>
    <t>ไม่ได้ลงยกมา</t>
  </si>
  <si>
    <t>หนี้ปกติ+ปรับโครงสร้าง</t>
  </si>
  <si>
    <t>หนี้ปกติ+ปรับโครงสร้าง+หนี้อยู่ระหว่างดำเนินคดี</t>
  </si>
  <si>
    <t>หนี้ปกติ+ปรับโครงสร้าง+หนี้อยู่ระหว่างดำเนินคดี+หนี้ไม่เคลื่นไหว</t>
  </si>
  <si>
    <t>ค่าเสียหาย</t>
  </si>
  <si>
    <t>หนี้ 2 เดือน</t>
  </si>
  <si>
    <t>หนี้ 1 เดือน</t>
  </si>
  <si>
    <t>ณ วันที่ 31 ธันวาคม 2568</t>
  </si>
  <si>
    <t xml:space="preserve"> 9,26 ธ.ค. 68</t>
  </si>
  <si>
    <t>014/0673,015/0708</t>
  </si>
  <si>
    <t>21-31 ธค.68</t>
  </si>
  <si>
    <t xml:space="preserve"> 1 ธ.ค. 68</t>
  </si>
  <si>
    <t xml:space="preserve"> 014/0651</t>
  </si>
  <si>
    <t xml:space="preserve"> 8 ธ.ค. 68</t>
  </si>
  <si>
    <t>014/0667</t>
  </si>
  <si>
    <t xml:space="preserve"> 11 ธ.ค. 68</t>
  </si>
  <si>
    <t>014/0676</t>
  </si>
  <si>
    <t xml:space="preserve"> 17,24 ธ.ค. 68</t>
  </si>
  <si>
    <t>014/0684,0695</t>
  </si>
  <si>
    <t>014/0672</t>
  </si>
  <si>
    <t xml:space="preserve"> 26 ธ.ค. 68</t>
  </si>
  <si>
    <t>015/0707</t>
  </si>
  <si>
    <t xml:space="preserve"> 15 ธ.ค. 68</t>
  </si>
  <si>
    <t>014/0679</t>
  </si>
  <si>
    <t>014/0680</t>
  </si>
  <si>
    <t xml:space="preserve"> 3 ธ.ค. 68</t>
  </si>
  <si>
    <t>014/0659</t>
  </si>
  <si>
    <t xml:space="preserve"> 25 ธ.ค. 68</t>
  </si>
  <si>
    <t xml:space="preserve"> 015/0704</t>
  </si>
  <si>
    <t xml:space="preserve"> 27 ธ.ค. 68</t>
  </si>
  <si>
    <t>015/0714</t>
  </si>
  <si>
    <t xml:space="preserve">  6,30 ธ.ค. 68</t>
  </si>
  <si>
    <t>014/0666,015/0724</t>
  </si>
  <si>
    <t xml:space="preserve"> 3 ,30ธ.ค. 68</t>
  </si>
  <si>
    <t>014/0660,015/0725</t>
  </si>
  <si>
    <t>015/0723</t>
  </si>
  <si>
    <t>น.ส.วันดี หวันโส๊ะ</t>
  </si>
  <si>
    <t xml:space="preserve"> 9,29 ธ.ค. 68</t>
  </si>
  <si>
    <t>014/0675,015/0716</t>
  </si>
  <si>
    <t xml:space="preserve"> 22,30 ธ.ค. 68</t>
  </si>
  <si>
    <t>014/0689,015/0718</t>
  </si>
  <si>
    <t xml:space="preserve"> 3,15 ธ.ค. 68</t>
  </si>
  <si>
    <t>014/0657,0681,015/0715</t>
  </si>
  <si>
    <t xml:space="preserve"> 4 ธ.ค. 68</t>
  </si>
  <si>
    <t>014/0662,0663</t>
  </si>
  <si>
    <t xml:space="preserve"> 22 ธ.ค. 68</t>
  </si>
  <si>
    <t>014/0690</t>
  </si>
  <si>
    <t xml:space="preserve"> 12 ธ.ค. 68</t>
  </si>
  <si>
    <t>014/0677</t>
  </si>
  <si>
    <t>1-31ธค.68</t>
  </si>
  <si>
    <t xml:space="preserve"> 16 ธ.ค. 68</t>
  </si>
  <si>
    <t>014/0683</t>
  </si>
  <si>
    <t>014/0682</t>
  </si>
  <si>
    <t>014/0678</t>
  </si>
  <si>
    <t>014/0670,0671</t>
  </si>
  <si>
    <t xml:space="preserve"> 2,30 ธ.ค. 68</t>
  </si>
  <si>
    <t>014/0688,0685,015/0717</t>
  </si>
  <si>
    <t xml:space="preserve"> 2 ธ.ค. 68</t>
  </si>
  <si>
    <t>014/0658</t>
  </si>
  <si>
    <t>012/0572</t>
  </si>
  <si>
    <t>20 พย.68</t>
  </si>
  <si>
    <t>ปรับปรุงเนื่องจาก ไม่ได้ใส่ยอดเงินตามใบเสร็จ เดือน พย.68</t>
  </si>
  <si>
    <t>014/0674,015/0709</t>
  </si>
  <si>
    <t xml:space="preserve"> 014/0652</t>
  </si>
  <si>
    <t xml:space="preserve"> 8,30 ธ.ค. 68</t>
  </si>
  <si>
    <t>1472/73584,1467/73313</t>
  </si>
  <si>
    <t>1476/73765</t>
  </si>
  <si>
    <t>1476/73767</t>
  </si>
  <si>
    <t>014/0668</t>
  </si>
  <si>
    <t>014/0669</t>
  </si>
  <si>
    <t>015/0701</t>
  </si>
  <si>
    <t>014/0700</t>
  </si>
  <si>
    <t>014/0661,0664</t>
  </si>
  <si>
    <t>ธค.68</t>
  </si>
  <si>
    <t xml:space="preserve"> 6 ,30ธ.ค. 68</t>
  </si>
  <si>
    <t>1129/112868,112899</t>
  </si>
  <si>
    <t xml:space="preserve"> 2,24 ธ.ค. 68</t>
  </si>
  <si>
    <t>1129/112859,112883</t>
  </si>
  <si>
    <t xml:space="preserve"> 6,26 ธ.ค. 68</t>
  </si>
  <si>
    <t>1129/112866,112891</t>
  </si>
  <si>
    <t>1129/112867,1129/112892</t>
  </si>
  <si>
    <t>1129/112887</t>
  </si>
  <si>
    <t>1129/112890</t>
  </si>
  <si>
    <t>1130/112905</t>
  </si>
  <si>
    <t>1130/112906</t>
  </si>
  <si>
    <t xml:space="preserve"> 1,30 ธ.ค. 68</t>
  </si>
  <si>
    <t>1129/112857,1130/112903</t>
  </si>
  <si>
    <t xml:space="preserve"> 24 ธ.ค. 68</t>
  </si>
  <si>
    <t>1129/112884</t>
  </si>
  <si>
    <t>1129/112871</t>
  </si>
  <si>
    <t xml:space="preserve"> 2,29 ธ.ค. 68</t>
  </si>
  <si>
    <t>1129/112861,112897</t>
  </si>
  <si>
    <t xml:space="preserve"> 1,29 ธ.ค. 68</t>
  </si>
  <si>
    <t>1129/112858,1129/112896</t>
  </si>
  <si>
    <t xml:space="preserve"> 20 ธ.ค. 68</t>
  </si>
  <si>
    <t>1129/112878</t>
  </si>
  <si>
    <t>1129/112879</t>
  </si>
  <si>
    <t xml:space="preserve"> 9 ,30ธ.ค. 68</t>
  </si>
  <si>
    <t>1129/112874,112898</t>
  </si>
  <si>
    <t>1129/112885</t>
  </si>
  <si>
    <t xml:space="preserve"> 4,30 ธ.ค. 68</t>
  </si>
  <si>
    <t>1129/112865,1130/112901</t>
  </si>
  <si>
    <t>1129/112877</t>
  </si>
  <si>
    <t>1129/112895</t>
  </si>
  <si>
    <t>1129/112864,112900</t>
  </si>
  <si>
    <t>1129/112894</t>
  </si>
  <si>
    <t xml:space="preserve"> 9 ธ.ค. 68</t>
  </si>
  <si>
    <t>1129/112875</t>
  </si>
  <si>
    <t>1130/112902</t>
  </si>
  <si>
    <t>1129/112873</t>
  </si>
  <si>
    <t>1129/112893</t>
  </si>
  <si>
    <t>1129/112876</t>
  </si>
  <si>
    <t xml:space="preserve"> 23 ธ.ค. 68</t>
  </si>
  <si>
    <t>1129/112880</t>
  </si>
  <si>
    <t>1129/112882</t>
  </si>
  <si>
    <t>1129/112872</t>
  </si>
  <si>
    <t>1471/73531,1477/73822</t>
  </si>
  <si>
    <t>1471/73536,1475/73710</t>
  </si>
  <si>
    <t>1472/73566,1476/73775</t>
  </si>
  <si>
    <t>1472/73569,1476/73778</t>
  </si>
  <si>
    <t>1475/73748</t>
  </si>
  <si>
    <t>1476/73769</t>
  </si>
  <si>
    <t>015/0719</t>
  </si>
  <si>
    <t>015/0720</t>
  </si>
  <si>
    <t>1471/73525,1477/73843</t>
  </si>
  <si>
    <t>1475/73713</t>
  </si>
  <si>
    <t>1472/73586</t>
  </si>
  <si>
    <t>1471/73543,1477/73805</t>
  </si>
  <si>
    <t>1471/73528,1476/73800</t>
  </si>
  <si>
    <t>1473/73642</t>
  </si>
  <si>
    <t>1473/73645</t>
  </si>
  <si>
    <t xml:space="preserve"> 9,30 ธ.ค. 68</t>
  </si>
  <si>
    <t>1472/73592,1477/73815</t>
  </si>
  <si>
    <t>1475/73728</t>
  </si>
  <si>
    <t>1472/73556,1477/73846</t>
  </si>
  <si>
    <t>1473/73639</t>
  </si>
  <si>
    <t>1476/73789</t>
  </si>
  <si>
    <t>1472/73551,1477/73832</t>
  </si>
  <si>
    <t>015/0712</t>
  </si>
  <si>
    <t>1473/73601</t>
  </si>
  <si>
    <t>1477/73840</t>
  </si>
  <si>
    <t>1472/73589</t>
  </si>
  <si>
    <t>1476/73782</t>
  </si>
  <si>
    <t xml:space="preserve"> 12,30 ธ.ค. 68</t>
  </si>
  <si>
    <t>1473/73606,1467/73301</t>
  </si>
  <si>
    <t xml:space="preserve"> 13 ธ.ค. 68</t>
  </si>
  <si>
    <t>1473/73613</t>
  </si>
  <si>
    <t>1474/73695</t>
  </si>
  <si>
    <t>1471/73532,1477/73823</t>
  </si>
  <si>
    <t>1471/73537,1475/73711</t>
  </si>
  <si>
    <t>1472/73567,1476/73776</t>
  </si>
  <si>
    <t>1472/73570,1476/73779</t>
  </si>
  <si>
    <t>1475/73749</t>
  </si>
  <si>
    <t>1476/73770</t>
  </si>
  <si>
    <t>015/0721</t>
  </si>
  <si>
    <t xml:space="preserve"> 1 ,30ธ.ค. 68</t>
  </si>
  <si>
    <t>1471/73526,1477/73844</t>
  </si>
  <si>
    <t>1475/73714</t>
  </si>
  <si>
    <t>1472/73587</t>
  </si>
  <si>
    <t>1471/73544,1477/73806</t>
  </si>
  <si>
    <t xml:space="preserve"> 1,23 ธ.ค. 68</t>
  </si>
  <si>
    <t>1471/73529,1477/73803</t>
  </si>
  <si>
    <t>1473/73644</t>
  </si>
  <si>
    <t>1473/73646</t>
  </si>
  <si>
    <t>1472/73593</t>
  </si>
  <si>
    <t>1477/73816</t>
  </si>
  <si>
    <t>1475/73729</t>
  </si>
  <si>
    <t>1472/73557,1477/73847</t>
  </si>
  <si>
    <t>1473/73640</t>
  </si>
  <si>
    <t>1476/73790</t>
  </si>
  <si>
    <t>1472/73552,1477/73833</t>
  </si>
  <si>
    <t>015/0711</t>
  </si>
  <si>
    <t>1473/73602</t>
  </si>
  <si>
    <t>1477/73841</t>
  </si>
  <si>
    <t>1472/73590</t>
  </si>
  <si>
    <t>1476/73783</t>
  </si>
  <si>
    <t>1473/73607,1467/73302</t>
  </si>
  <si>
    <t>1473/73614</t>
  </si>
  <si>
    <t>1474/73696</t>
  </si>
  <si>
    <t>1474/73684</t>
  </si>
  <si>
    <t>1474/73680</t>
  </si>
  <si>
    <t>1474/73686</t>
  </si>
  <si>
    <t xml:space="preserve"> 21 ธ.ค. 68</t>
  </si>
  <si>
    <t>1474/73654</t>
  </si>
  <si>
    <t>1474/73682</t>
  </si>
  <si>
    <t>1474/73660</t>
  </si>
  <si>
    <t>1474/73662</t>
  </si>
  <si>
    <t>1474/73664</t>
  </si>
  <si>
    <t>1474/73656</t>
  </si>
  <si>
    <t>1474/73669</t>
  </si>
  <si>
    <t>1474/73667</t>
  </si>
  <si>
    <t>1474/73665</t>
  </si>
  <si>
    <t>1474/73672</t>
  </si>
  <si>
    <t>1474/73674</t>
  </si>
  <si>
    <t>1474/73676</t>
  </si>
  <si>
    <t>1475/73705</t>
  </si>
  <si>
    <t>1474/73691</t>
  </si>
  <si>
    <t>1474/73693</t>
  </si>
  <si>
    <t xml:space="preserve"> 3,25 ธ.ค. 68</t>
  </si>
  <si>
    <t>1471/73547,1475/73736</t>
  </si>
  <si>
    <t>1472/73595</t>
  </si>
  <si>
    <t xml:space="preserve"> 2,25 ธ.ค. 68</t>
  </si>
  <si>
    <t>1471/73534,1475/73724</t>
  </si>
  <si>
    <t>1474/73689</t>
  </si>
  <si>
    <t xml:space="preserve"> 1473/73620</t>
  </si>
  <si>
    <t>1475/73726</t>
  </si>
  <si>
    <t xml:space="preserve"> 6,30 ธ.ค. 68</t>
  </si>
  <si>
    <t>1472/73578,1467/73319</t>
  </si>
  <si>
    <t>015/0702</t>
  </si>
  <si>
    <t>014/0696</t>
  </si>
  <si>
    <t>014/0653,015/0705</t>
  </si>
  <si>
    <t>1473/73632</t>
  </si>
  <si>
    <t>1473/73628</t>
  </si>
  <si>
    <t>1472/73563,1476/73772</t>
  </si>
  <si>
    <t>1473/73634</t>
  </si>
  <si>
    <t>1473/73630</t>
  </si>
  <si>
    <t>1476/73758</t>
  </si>
  <si>
    <t>1474/73658</t>
  </si>
  <si>
    <t xml:space="preserve"> 1471/73522,1477/73825</t>
  </si>
  <si>
    <t xml:space="preserve"> 10,29 ธ.ค. 68</t>
  </si>
  <si>
    <t>1473/73604,1476/73796</t>
  </si>
  <si>
    <t>1472/73597,1477/73820</t>
  </si>
  <si>
    <t>1477/73830</t>
  </si>
  <si>
    <t xml:space="preserve"> 1471/73517,1476/73798</t>
  </si>
  <si>
    <t>1473/73624</t>
  </si>
  <si>
    <t>1473/73636</t>
  </si>
  <si>
    <t>1473/73609,1477/73850</t>
  </si>
  <si>
    <t>1471/73523,1467</t>
  </si>
  <si>
    <t>1474/73651</t>
  </si>
  <si>
    <t>1475/73703</t>
  </si>
  <si>
    <t>1475/73722</t>
  </si>
  <si>
    <t>1476/73751</t>
  </si>
  <si>
    <t>014/0691</t>
  </si>
  <si>
    <t>1475/73701</t>
  </si>
  <si>
    <t>014/0693</t>
  </si>
  <si>
    <t>1473/73618</t>
  </si>
  <si>
    <t>1476/73761</t>
  </si>
  <si>
    <t>1476/73763</t>
  </si>
  <si>
    <t>1473/73610</t>
  </si>
  <si>
    <t>1467/73309</t>
  </si>
  <si>
    <t xml:space="preserve"> 1471/73519,1477/73827</t>
  </si>
  <si>
    <t>1467/73316</t>
  </si>
  <si>
    <t>1476/73753</t>
  </si>
  <si>
    <t>1477/73810</t>
  </si>
  <si>
    <t>1467/73311</t>
  </si>
  <si>
    <t>1477/73814</t>
  </si>
  <si>
    <t>1472/73580,1467/73321</t>
  </si>
  <si>
    <t xml:space="preserve"> 6 ธ.ค. 68</t>
  </si>
  <si>
    <t>1472/73574</t>
  </si>
  <si>
    <t>2,30/12/2025</t>
  </si>
  <si>
    <t>1471/73539,1477/73836</t>
  </si>
  <si>
    <t>1476/73766</t>
  </si>
  <si>
    <t>1476/73785</t>
  </si>
  <si>
    <t xml:space="preserve"> 29 ธ.ค. 68</t>
  </si>
  <si>
    <t>1476/73794</t>
  </si>
  <si>
    <t>1472/73554,1477/73829</t>
  </si>
  <si>
    <t>1472/73582,1477/73818</t>
  </si>
  <si>
    <t>1473/73650</t>
  </si>
  <si>
    <t>1474/73678</t>
  </si>
  <si>
    <t>1476/73768</t>
  </si>
  <si>
    <t>1476/73787</t>
  </si>
  <si>
    <t>1475/73731</t>
  </si>
  <si>
    <t>1475/73741</t>
  </si>
  <si>
    <t>1475/73733</t>
  </si>
  <si>
    <t>1475/73745</t>
  </si>
  <si>
    <t>1477/73801</t>
  </si>
  <si>
    <t>1475/73739</t>
  </si>
  <si>
    <t>1475/73743</t>
  </si>
  <si>
    <t>1476/73792</t>
  </si>
  <si>
    <t>1467/73314</t>
  </si>
  <si>
    <t>1467/73306</t>
  </si>
  <si>
    <t>1473/73627</t>
  </si>
  <si>
    <t>1476/73756</t>
  </si>
  <si>
    <t>1471/73533,1477/73824</t>
  </si>
  <si>
    <t>1471/73538,1475/73712</t>
  </si>
  <si>
    <t>1472/73568,1476/73777</t>
  </si>
  <si>
    <t>1472/73571,1476/73780</t>
  </si>
  <si>
    <t>1475/73750</t>
  </si>
  <si>
    <t>1476/73771</t>
  </si>
  <si>
    <t>015/0722</t>
  </si>
  <si>
    <t>1471/73527,1477/73845</t>
  </si>
  <si>
    <t>1475/73715</t>
  </si>
  <si>
    <t>1472/73588</t>
  </si>
  <si>
    <t>1471/73545,1477/73807</t>
  </si>
  <si>
    <t>1471/73530,1477/73804</t>
  </si>
  <si>
    <t>1473/73643</t>
  </si>
  <si>
    <t>1473/73647</t>
  </si>
  <si>
    <t>1472/73594</t>
  </si>
  <si>
    <t>1477/73817</t>
  </si>
  <si>
    <t>1475/73730</t>
  </si>
  <si>
    <t>1472/73558,1477/73848</t>
  </si>
  <si>
    <t>1473/73641</t>
  </si>
  <si>
    <t>1476/73791</t>
  </si>
  <si>
    <t>1472/73553,1477/73834</t>
  </si>
  <si>
    <t>015/0713</t>
  </si>
  <si>
    <t>1473/73603</t>
  </si>
  <si>
    <t>1472/73600</t>
  </si>
  <si>
    <t>1477/73842</t>
  </si>
  <si>
    <t>1472/73591</t>
  </si>
  <si>
    <t>1476/73784</t>
  </si>
  <si>
    <t>1473/73608,1467/73303</t>
  </si>
  <si>
    <t>1473/73615</t>
  </si>
  <si>
    <t>1474/73697</t>
  </si>
  <si>
    <t>1474/73685</t>
  </si>
  <si>
    <t>1474/73681</t>
  </si>
  <si>
    <t>1474/73687</t>
  </si>
  <si>
    <t>1474/73655</t>
  </si>
  <si>
    <t>1474/73683</t>
  </si>
  <si>
    <t>1474/73661</t>
  </si>
  <si>
    <t>1474/73663</t>
  </si>
  <si>
    <t>1474/73657</t>
  </si>
  <si>
    <t>1474/73671</t>
  </si>
  <si>
    <t>1474/73670</t>
  </si>
  <si>
    <t>1474/73668</t>
  </si>
  <si>
    <t>1474/73666</t>
  </si>
  <si>
    <t>1474/73673</t>
  </si>
  <si>
    <t>1474/73675</t>
  </si>
  <si>
    <t>1474/73677</t>
  </si>
  <si>
    <t>1475/73706</t>
  </si>
  <si>
    <t>1474/73692</t>
  </si>
  <si>
    <t>1471/73546,1475/73737</t>
  </si>
  <si>
    <t>1472/73596</t>
  </si>
  <si>
    <t>1471/73535,1475/73725</t>
  </si>
  <si>
    <t>1474/73690</t>
  </si>
  <si>
    <t>1473/73621</t>
  </si>
  <si>
    <t>1473/73622</t>
  </si>
  <si>
    <t>1475/73727</t>
  </si>
  <si>
    <t>1472/73579,1467/73320</t>
  </si>
  <si>
    <t>015/0703</t>
  </si>
  <si>
    <t>014/0697</t>
  </si>
  <si>
    <t>014/0654,015/0706</t>
  </si>
  <si>
    <t>1473/73633</t>
  </si>
  <si>
    <t>1473/73629</t>
  </si>
  <si>
    <t>1472/73564,1476/73773</t>
  </si>
  <si>
    <t>1472/73565,1476/73774</t>
  </si>
  <si>
    <t>1473/73635</t>
  </si>
  <si>
    <t>1473/73631</t>
  </si>
  <si>
    <t>1476/73759</t>
  </si>
  <si>
    <t>1474/73659</t>
  </si>
  <si>
    <t>1471/73521,1477/73826</t>
  </si>
  <si>
    <t xml:space="preserve"> 8,25 ธ.ค. 68</t>
  </si>
  <si>
    <t>1472/73585,1475/73735</t>
  </si>
  <si>
    <t>1473/73605,1476/73797</t>
  </si>
  <si>
    <t>1472/73598,1477/73821</t>
  </si>
  <si>
    <t>1477/73831</t>
  </si>
  <si>
    <t>1471/73518,1476/73799</t>
  </si>
  <si>
    <t>1473/73625</t>
  </si>
  <si>
    <t>1473/73637</t>
  </si>
  <si>
    <t>1471/73524,1467/73305</t>
  </si>
  <si>
    <t>1467/73305</t>
  </si>
  <si>
    <t>1475/73709</t>
  </si>
  <si>
    <t>1474/73652</t>
  </si>
  <si>
    <t>1475/73704</t>
  </si>
  <si>
    <t>1475/73723</t>
  </si>
  <si>
    <t>1476/73752</t>
  </si>
  <si>
    <t>014/0692</t>
  </si>
  <si>
    <t>1475/73702</t>
  </si>
  <si>
    <t>014/0694</t>
  </si>
  <si>
    <t>1473/73619</t>
  </si>
  <si>
    <t>1474/73699</t>
  </si>
  <si>
    <t>1476/73762</t>
  </si>
  <si>
    <t>1476/73764</t>
  </si>
  <si>
    <t>1473/73611</t>
  </si>
  <si>
    <t>1467/73310</t>
  </si>
  <si>
    <t>1471/73520,1477/73828</t>
  </si>
  <si>
    <t>1467/73317</t>
  </si>
  <si>
    <t>1476/73754</t>
  </si>
  <si>
    <t>1477/73811</t>
  </si>
  <si>
    <t>1467/73312</t>
  </si>
  <si>
    <t>1477/73813</t>
  </si>
  <si>
    <t>1477/73812</t>
  </si>
  <si>
    <t>1475/73738</t>
  </si>
  <si>
    <t>1472/73575</t>
  </si>
  <si>
    <t>1475/73716</t>
  </si>
  <si>
    <t xml:space="preserve"> 6,25 ธ.ค. 68</t>
  </si>
  <si>
    <t>1472/73577,1475/73720</t>
  </si>
  <si>
    <t>1472/73581,1467/73322</t>
  </si>
  <si>
    <t>1463/73137</t>
  </si>
  <si>
    <t>1472/73555</t>
  </si>
  <si>
    <t>1471/73549,1477/73849</t>
  </si>
  <si>
    <t>1471/73548,1475/73719</t>
  </si>
  <si>
    <t xml:space="preserve"> 2 ,30ธ.ค. 68</t>
  </si>
  <si>
    <t>1471/73540,1477/73837</t>
  </si>
  <si>
    <t>1474/73694</t>
  </si>
  <si>
    <t>1473/73649</t>
  </si>
  <si>
    <t>1472/73583,1477/73819</t>
  </si>
  <si>
    <t>1476/73786</t>
  </si>
  <si>
    <t>1472/73576,1476/73781</t>
  </si>
  <si>
    <t>1472/73599,1467/73308</t>
  </si>
  <si>
    <t>1472/73572</t>
  </si>
  <si>
    <t xml:space="preserve"> 5,25 ธ.ค. 68</t>
  </si>
  <si>
    <t>1472/73561,1475/73747</t>
  </si>
  <si>
    <t>1476/73755</t>
  </si>
  <si>
    <t>1472/73562,1475/73718</t>
  </si>
  <si>
    <t>1476/73795</t>
  </si>
  <si>
    <t>1475/73732</t>
  </si>
  <si>
    <t>1475/73742</t>
  </si>
  <si>
    <t>1475/73734</t>
  </si>
  <si>
    <t>1475/73746</t>
  </si>
  <si>
    <t>1477/73802</t>
  </si>
  <si>
    <t>1475/73740</t>
  </si>
  <si>
    <t>1475/73744</t>
  </si>
  <si>
    <t xml:space="preserve"> 5,30 ธ.ค. 68</t>
  </si>
  <si>
    <t>1472/73560,1477/73835</t>
  </si>
  <si>
    <t>014/0665,014/0698</t>
  </si>
  <si>
    <t>1473/73626</t>
  </si>
  <si>
    <t>1476/73788</t>
  </si>
  <si>
    <t>1474/73679</t>
  </si>
  <si>
    <t>1474/73653</t>
  </si>
  <si>
    <t xml:space="preserve"> 4,53.50 ธ.ค. 68</t>
  </si>
  <si>
    <t>1472/73559,1476/73760</t>
  </si>
  <si>
    <t>1475/73708</t>
  </si>
  <si>
    <t xml:space="preserve"> 17 ธ.ค. 68</t>
  </si>
  <si>
    <t>014/0686</t>
  </si>
  <si>
    <t>1467/73315</t>
  </si>
  <si>
    <t>1473/73638</t>
  </si>
  <si>
    <t>1476/73793</t>
  </si>
  <si>
    <t>1475/73721</t>
  </si>
  <si>
    <t>1471/73550,1467/73318</t>
  </si>
  <si>
    <t>1476/73757</t>
  </si>
  <si>
    <t>1475/73707</t>
  </si>
  <si>
    <t>1475/73717</t>
  </si>
  <si>
    <t>1474/73698</t>
  </si>
  <si>
    <t>1473/73617</t>
  </si>
  <si>
    <t>1474/73700</t>
  </si>
  <si>
    <t>1474/73688</t>
  </si>
  <si>
    <t>1467/73307</t>
  </si>
  <si>
    <t>1473/73648</t>
  </si>
  <si>
    <t>1473/73623</t>
  </si>
  <si>
    <t>1473/73616</t>
  </si>
  <si>
    <t>นางนุสรา พรมใบ(เรือรุ่งโรจน์วัฒนา)</t>
  </si>
  <si>
    <t>นายประเสริฐ ภักดี</t>
  </si>
  <si>
    <t>ปรับปรุงนางสนิทฯจาก674.10บาทเป็น164.78บาท เนืองจากสลับกับค่าน้ำประปา</t>
  </si>
  <si>
    <t xml:space="preserve"> 1129/112888</t>
  </si>
  <si>
    <t>1129/112869</t>
  </si>
  <si>
    <t>1129/112846</t>
  </si>
  <si>
    <t>1129/112835</t>
  </si>
  <si>
    <t>หนี้ปกติ+ปรับโครงสร้าง+ดำเนินคดี</t>
  </si>
  <si>
    <t>หนี้ปกติ+ปรับโครงสร้าง+ดำเนินคดี+ค่าเสียหาย</t>
  </si>
  <si>
    <t>ณ วันที่ 31 มกราคม 2569</t>
  </si>
  <si>
    <t xml:space="preserve"> 9,28 ม.ค. 69</t>
  </si>
  <si>
    <t xml:space="preserve"> 015/0728,016/0759</t>
  </si>
  <si>
    <t>21-31 มค.69</t>
  </si>
  <si>
    <t>หมายเหตุ : ปรับปรุงยอดยกมา</t>
  </si>
  <si>
    <t xml:space="preserve"> 7 ม.ค. 69</t>
  </si>
  <si>
    <t xml:space="preserve"> 015/0727</t>
  </si>
  <si>
    <t xml:space="preserve"> 15 ม.ค. 69</t>
  </si>
  <si>
    <t>015/0731</t>
  </si>
  <si>
    <t xml:space="preserve"> 28 ม.ค. 69</t>
  </si>
  <si>
    <t>016/0761</t>
  </si>
  <si>
    <t xml:space="preserve"> 29 ม.ค. 69</t>
  </si>
  <si>
    <t>016/0764</t>
  </si>
  <si>
    <t>016/0754</t>
  </si>
  <si>
    <t>016/0755</t>
  </si>
  <si>
    <t xml:space="preserve"> 6 ม.ค. 69</t>
  </si>
  <si>
    <t xml:space="preserve"> 015/0726</t>
  </si>
  <si>
    <t xml:space="preserve"> 27 ม.ค. 69</t>
  </si>
  <si>
    <t>015/0747</t>
  </si>
  <si>
    <t>015/0749</t>
  </si>
  <si>
    <t xml:space="preserve"> 30 ม.ค. 69</t>
  </si>
  <si>
    <t>016/0769</t>
  </si>
  <si>
    <t>016/0782</t>
  </si>
  <si>
    <t>016/0781</t>
  </si>
  <si>
    <t>1-31มค.69</t>
  </si>
  <si>
    <t xml:space="preserve"> 13,27 ม.ค. 69</t>
  </si>
  <si>
    <t>015/0730,015/0742</t>
  </si>
  <si>
    <t xml:space="preserve"> 23,30 ม.ค. 69</t>
  </si>
  <si>
    <t xml:space="preserve"> 015/0733,016/0768</t>
  </si>
  <si>
    <t>016/0752,016/0753</t>
  </si>
  <si>
    <t>016/0763</t>
  </si>
  <si>
    <t xml:space="preserve"> 26 ม.ค. 69</t>
  </si>
  <si>
    <t>015/0738</t>
  </si>
  <si>
    <t>016/0757</t>
  </si>
  <si>
    <t>016/0758</t>
  </si>
  <si>
    <t>016/0756</t>
  </si>
  <si>
    <t>015/0748</t>
  </si>
  <si>
    <t xml:space="preserve"> 28,30 ม.ค. 69</t>
  </si>
  <si>
    <t>015/0750,016/0770</t>
  </si>
  <si>
    <t>016/0771</t>
  </si>
  <si>
    <t>015/0729,016/0760</t>
  </si>
  <si>
    <t>302/15055</t>
  </si>
  <si>
    <t>1485/74211</t>
  </si>
  <si>
    <t>1485/74213</t>
  </si>
  <si>
    <t>1467/73325</t>
  </si>
  <si>
    <t>1467/73326</t>
  </si>
  <si>
    <t>016/0767</t>
  </si>
  <si>
    <t>016/0766</t>
  </si>
  <si>
    <t>016/0765</t>
  </si>
  <si>
    <t>มค.69</t>
  </si>
  <si>
    <t>1130/112926</t>
  </si>
  <si>
    <t>1130/112930</t>
  </si>
  <si>
    <t>1130/112931</t>
  </si>
  <si>
    <t>1130/112921</t>
  </si>
  <si>
    <t>1130/112923</t>
  </si>
  <si>
    <t>1130/112943</t>
  </si>
  <si>
    <t>1130/112944</t>
  </si>
  <si>
    <t>1130/112937</t>
  </si>
  <si>
    <t>1130/112920</t>
  </si>
  <si>
    <t xml:space="preserve"> 12 ม.ค. 69</t>
  </si>
  <si>
    <t>1130/112910</t>
  </si>
  <si>
    <t>1130/112935</t>
  </si>
  <si>
    <t>1130/112928</t>
  </si>
  <si>
    <t xml:space="preserve"> 23 ม.ค. 69</t>
  </si>
  <si>
    <t>1130/112915</t>
  </si>
  <si>
    <t>1130/112916</t>
  </si>
  <si>
    <t xml:space="preserve"> 14,28,31 ม.ค. 69</t>
  </si>
  <si>
    <t>1130/112912,112929,112945</t>
  </si>
  <si>
    <t>1130/112917</t>
  </si>
  <si>
    <t>1130/112932</t>
  </si>
  <si>
    <t>1130/112918</t>
  </si>
  <si>
    <t>1130/112924</t>
  </si>
  <si>
    <t>1130/112934</t>
  </si>
  <si>
    <t>1130/112942</t>
  </si>
  <si>
    <t>1130/112933</t>
  </si>
  <si>
    <t xml:space="preserve"> 9,30 ม.ค. 69</t>
  </si>
  <si>
    <t>1130/112909,112940</t>
  </si>
  <si>
    <t>1130/112927</t>
  </si>
  <si>
    <t xml:space="preserve"> 14 ม.ค. 69</t>
  </si>
  <si>
    <t xml:space="preserve"> 1130/112911</t>
  </si>
  <si>
    <t xml:space="preserve"> 20 ม.ค. 69</t>
  </si>
  <si>
    <t>1130/112913</t>
  </si>
  <si>
    <t>1130/112941</t>
  </si>
  <si>
    <t>1130/112919</t>
  </si>
  <si>
    <t xml:space="preserve"> 1130/112908</t>
  </si>
  <si>
    <t>301/15013</t>
  </si>
  <si>
    <t>1485/74233</t>
  </si>
  <si>
    <t>1486/74267</t>
  </si>
  <si>
    <t>1486/74270</t>
  </si>
  <si>
    <t>1484/74168</t>
  </si>
  <si>
    <t>1484/74176</t>
  </si>
  <si>
    <t>016/0777</t>
  </si>
  <si>
    <t>016/0778</t>
  </si>
  <si>
    <t xml:space="preserve"> 301/15024</t>
  </si>
  <si>
    <t>1484/74165</t>
  </si>
  <si>
    <t xml:space="preserve"> 12,31 ม.ค. 69</t>
  </si>
  <si>
    <t>1467/73333,302/15065</t>
  </si>
  <si>
    <t>301/15003</t>
  </si>
  <si>
    <t>1485/74243</t>
  </si>
  <si>
    <t>1483/74118</t>
  </si>
  <si>
    <t>1483/74121</t>
  </si>
  <si>
    <t>1467/73336,1485/74246,302/15062</t>
  </si>
  <si>
    <t>1483/74124</t>
  </si>
  <si>
    <t>1486/74275</t>
  </si>
  <si>
    <t>1483/74127</t>
  </si>
  <si>
    <t>1485/74215</t>
  </si>
  <si>
    <t>1486/74297</t>
  </si>
  <si>
    <t>016/0773</t>
  </si>
  <si>
    <t>302/15072</t>
  </si>
  <si>
    <t>1486/74278</t>
  </si>
  <si>
    <t>1467/73327,301/15049</t>
  </si>
  <si>
    <t>1485/74236</t>
  </si>
  <si>
    <t>301/15029</t>
  </si>
  <si>
    <t xml:space="preserve"> 20,30 ม.ค. 69</t>
  </si>
  <si>
    <t>1467/73343,301/15046</t>
  </si>
  <si>
    <t>302/15052</t>
  </si>
  <si>
    <t>301/15014</t>
  </si>
  <si>
    <t>1485/74234</t>
  </si>
  <si>
    <t>1486/74268</t>
  </si>
  <si>
    <t>1486/74271</t>
  </si>
  <si>
    <t>1484/74169</t>
  </si>
  <si>
    <t>1484/74177</t>
  </si>
  <si>
    <t>016/0779</t>
  </si>
  <si>
    <t>301/15025</t>
  </si>
  <si>
    <t>1484/74166</t>
  </si>
  <si>
    <t xml:space="preserve"> 1467/73334,302/15066</t>
  </si>
  <si>
    <t>301/15004</t>
  </si>
  <si>
    <t>1485/74244</t>
  </si>
  <si>
    <t>1483/74119</t>
  </si>
  <si>
    <t>1483/74122</t>
  </si>
  <si>
    <t xml:space="preserve"> 14,31 ม.ค. 69</t>
  </si>
  <si>
    <t>1467/73337,302/15063</t>
  </si>
  <si>
    <t>1485/74247</t>
  </si>
  <si>
    <t>1483/74125</t>
  </si>
  <si>
    <t>1486/74276</t>
  </si>
  <si>
    <t>1483/74128</t>
  </si>
  <si>
    <t>1485/74216</t>
  </si>
  <si>
    <t>1486/74298</t>
  </si>
  <si>
    <t>016/0774</t>
  </si>
  <si>
    <t>302/15073</t>
  </si>
  <si>
    <t>1486/74279</t>
  </si>
  <si>
    <t>1467/73328,301/15050</t>
  </si>
  <si>
    <t>1485/74237</t>
  </si>
  <si>
    <t>301/15030</t>
  </si>
  <si>
    <t>1467/73344,301/15047</t>
  </si>
  <si>
    <t>302/15053</t>
  </si>
  <si>
    <t>1485/74201</t>
  </si>
  <si>
    <t>1484/74197</t>
  </si>
  <si>
    <t>1485/74203</t>
  </si>
  <si>
    <t>1484/74160</t>
  </si>
  <si>
    <t>1484/74199</t>
  </si>
  <si>
    <t>1483/74112</t>
  </si>
  <si>
    <t>1484/74189</t>
  </si>
  <si>
    <t>1484/74183</t>
  </si>
  <si>
    <t>1484/74154</t>
  </si>
  <si>
    <t>1484/74185</t>
  </si>
  <si>
    <t>1483/74114</t>
  </si>
  <si>
    <t>1483/74147</t>
  </si>
  <si>
    <t>1484/74187</t>
  </si>
  <si>
    <t>1484/74191</t>
  </si>
  <si>
    <t>1484/4193</t>
  </si>
  <si>
    <t>1484/74163</t>
  </si>
  <si>
    <t>1486/74261</t>
  </si>
  <si>
    <t>1486/74263</t>
  </si>
  <si>
    <t>301/15007</t>
  </si>
  <si>
    <t xml:space="preserve"> 14 ,31ม.ค. 69</t>
  </si>
  <si>
    <t>1467/73339,302/15060</t>
  </si>
  <si>
    <t>1486/74289</t>
  </si>
  <si>
    <t>1486/74283</t>
  </si>
  <si>
    <t>1467/73347</t>
  </si>
  <si>
    <t>1486/74256</t>
  </si>
  <si>
    <t>302/15068</t>
  </si>
  <si>
    <t>015/0739</t>
  </si>
  <si>
    <t>015/0736</t>
  </si>
  <si>
    <t>015/0740</t>
  </si>
  <si>
    <t>1483/74103</t>
  </si>
  <si>
    <t>1483/74145</t>
  </si>
  <si>
    <t>1486/74265</t>
  </si>
  <si>
    <t>1483/74101</t>
  </si>
  <si>
    <t>1483/74116</t>
  </si>
  <si>
    <t>1485/74205</t>
  </si>
  <si>
    <t>1484/74156</t>
  </si>
  <si>
    <t>301/15037</t>
  </si>
  <si>
    <t>1485/74229</t>
  </si>
  <si>
    <t>301/15027</t>
  </si>
  <si>
    <t>1486/74300</t>
  </si>
  <si>
    <t>1486/74291</t>
  </si>
  <si>
    <t>1485/74249</t>
  </si>
  <si>
    <t>1484/74173</t>
  </si>
  <si>
    <t>301/15032</t>
  </si>
  <si>
    <t>301/15043</t>
  </si>
  <si>
    <t>1484/74152</t>
  </si>
  <si>
    <t>1486/74251</t>
  </si>
  <si>
    <t>1483/74105</t>
  </si>
  <si>
    <t>1484/74158</t>
  </si>
  <si>
    <t>015/0743</t>
  </si>
  <si>
    <t>1486/74253</t>
  </si>
  <si>
    <t>015/0745</t>
  </si>
  <si>
    <t>1486/74285</t>
  </si>
  <si>
    <t>1485/74207</t>
  </si>
  <si>
    <t>1485/74209</t>
  </si>
  <si>
    <t xml:space="preserve"> 19,31 ม.ค. 69</t>
  </si>
  <si>
    <t xml:space="preserve"> 1467/73341,302/15077</t>
  </si>
  <si>
    <t>1485/74218</t>
  </si>
  <si>
    <t>301/15039</t>
  </si>
  <si>
    <t>1486/74281</t>
  </si>
  <si>
    <t>1485/74239</t>
  </si>
  <si>
    <t>301/15018</t>
  </si>
  <si>
    <t>1485/74220</t>
  </si>
  <si>
    <t>301/15022</t>
  </si>
  <si>
    <t>302/1507</t>
  </si>
  <si>
    <t xml:space="preserve"> 10,31 ม.ค. 69</t>
  </si>
  <si>
    <t xml:space="preserve"> 1467/73331,302/15057</t>
  </si>
  <si>
    <t>301/15033</t>
  </si>
  <si>
    <t>1485/74212</t>
  </si>
  <si>
    <t>1484/74181</t>
  </si>
  <si>
    <t>1486/74287</t>
  </si>
  <si>
    <t>301/15006</t>
  </si>
  <si>
    <t>301/15009</t>
  </si>
  <si>
    <t>1483/74108</t>
  </si>
  <si>
    <t>1484/74195</t>
  </si>
  <si>
    <t>1485/74214</t>
  </si>
  <si>
    <t>1485/74231</t>
  </si>
  <si>
    <t>1483/74130</t>
  </si>
  <si>
    <t>1483/74132</t>
  </si>
  <si>
    <t>1483/74134</t>
  </si>
  <si>
    <t>1485/74222</t>
  </si>
  <si>
    <t>1483/74136</t>
  </si>
  <si>
    <t>1483/74138</t>
  </si>
  <si>
    <t>1483/74140</t>
  </si>
  <si>
    <t>1484/74171</t>
  </si>
  <si>
    <t>1485/74224</t>
  </si>
  <si>
    <t>1486/74259</t>
  </si>
  <si>
    <t>1467/73350</t>
  </si>
  <si>
    <t>1483/74142</t>
  </si>
  <si>
    <t>301/15015</t>
  </si>
  <si>
    <t>1485/74235</t>
  </si>
  <si>
    <t>1486/74269</t>
  </si>
  <si>
    <t>1486/74272</t>
  </si>
  <si>
    <t>1484/74170</t>
  </si>
  <si>
    <t>1484/74178</t>
  </si>
  <si>
    <t>016/0780</t>
  </si>
  <si>
    <t>301/15026</t>
  </si>
  <si>
    <t>1484/74167</t>
  </si>
  <si>
    <t xml:space="preserve"> 12 ,31ม.ค. 69</t>
  </si>
  <si>
    <t>1467/73335,302/15067</t>
  </si>
  <si>
    <t>301/15005</t>
  </si>
  <si>
    <t>1485/74245</t>
  </si>
  <si>
    <t>1483/74120</t>
  </si>
  <si>
    <t>1483/74123</t>
  </si>
  <si>
    <t>1467/73338,302/15064</t>
  </si>
  <si>
    <t>1485/74248</t>
  </si>
  <si>
    <t>1483/74126</t>
  </si>
  <si>
    <t xml:space="preserve"> 1486/74277</t>
  </si>
  <si>
    <t>1483/74129</t>
  </si>
  <si>
    <t>1485/4217</t>
  </si>
  <si>
    <t>1486/74299</t>
  </si>
  <si>
    <t>016/0776</t>
  </si>
  <si>
    <t>302/15074</t>
  </si>
  <si>
    <t>302/15075</t>
  </si>
  <si>
    <t>1486/74280</t>
  </si>
  <si>
    <t>1467/73329,302/15051</t>
  </si>
  <si>
    <t>1485/74238</t>
  </si>
  <si>
    <t>301/15031</t>
  </si>
  <si>
    <t>1467/73345,301/15048</t>
  </si>
  <si>
    <t>302/15054</t>
  </si>
  <si>
    <t>1485/74202</t>
  </si>
  <si>
    <t>1484/74198</t>
  </si>
  <si>
    <t>1485/74204</t>
  </si>
  <si>
    <t>1484/74161</t>
  </si>
  <si>
    <t>1484/74200</t>
  </si>
  <si>
    <t>1483/74113</t>
  </si>
  <si>
    <t>1484/74190</t>
  </si>
  <si>
    <t>1484/74155</t>
  </si>
  <si>
    <t>1484/74184</t>
  </si>
  <si>
    <t>1484/74186</t>
  </si>
  <si>
    <t>1483/74115</t>
  </si>
  <si>
    <t>1483/74148</t>
  </si>
  <si>
    <t>1484/74188</t>
  </si>
  <si>
    <t>1484/74192</t>
  </si>
  <si>
    <t>1484/74194</t>
  </si>
  <si>
    <t>1484/74164</t>
  </si>
  <si>
    <t>1486/74262</t>
  </si>
  <si>
    <t>301/15008</t>
  </si>
  <si>
    <t>1467/73340,302/15061</t>
  </si>
  <si>
    <t>1486/74290</t>
  </si>
  <si>
    <t>1486/74284</t>
  </si>
  <si>
    <t>1467/73348</t>
  </si>
  <si>
    <t>1467/73349</t>
  </si>
  <si>
    <t>1486/74257</t>
  </si>
  <si>
    <t>302/15069</t>
  </si>
  <si>
    <t>015/0741</t>
  </si>
  <si>
    <t>015/0737</t>
  </si>
  <si>
    <t>015/0735</t>
  </si>
  <si>
    <t>1483/74104</t>
  </si>
  <si>
    <t>1483/74146</t>
  </si>
  <si>
    <t>1486/74266</t>
  </si>
  <si>
    <t>1486/74273</t>
  </si>
  <si>
    <t>1483/74102</t>
  </si>
  <si>
    <t>1483/74117</t>
  </si>
  <si>
    <t>1485/74206</t>
  </si>
  <si>
    <t>1484/74157</t>
  </si>
  <si>
    <t>301/15038</t>
  </si>
  <si>
    <t>1485/74228</t>
  </si>
  <si>
    <t>1485/74230</t>
  </si>
  <si>
    <t>301/15028</t>
  </si>
  <si>
    <t>301/15001</t>
  </si>
  <si>
    <t>1486/74292</t>
  </si>
  <si>
    <t>1485/74250</t>
  </si>
  <si>
    <t>1484/74174</t>
  </si>
  <si>
    <t>301/15044</t>
  </si>
  <si>
    <t>1486/74293</t>
  </si>
  <si>
    <t>1484/74153</t>
  </si>
  <si>
    <t>1486/74252</t>
  </si>
  <si>
    <t xml:space="preserve"> 1483/74106</t>
  </si>
  <si>
    <t>1484/74159</t>
  </si>
  <si>
    <t>015/0744</t>
  </si>
  <si>
    <t>1486/74254</t>
  </si>
  <si>
    <t>016/0762</t>
  </si>
  <si>
    <t>1486/74286</t>
  </si>
  <si>
    <t xml:space="preserve"> 1485/74226</t>
  </si>
  <si>
    <t>1485/74208</t>
  </si>
  <si>
    <t>1485/74210</t>
  </si>
  <si>
    <t>1467/73346</t>
  </si>
  <si>
    <t>1485/74219</t>
  </si>
  <si>
    <t>301/15040</t>
  </si>
  <si>
    <t xml:space="preserve"> 1486/74282</t>
  </si>
  <si>
    <t>1485/74240</t>
  </si>
  <si>
    <t>301/15019</t>
  </si>
  <si>
    <t>1485/74221</t>
  </si>
  <si>
    <t>301/15020</t>
  </si>
  <si>
    <t>301/15021</t>
  </si>
  <si>
    <t>301/15017</t>
  </si>
  <si>
    <t xml:space="preserve"> 1467/73332,302/15058</t>
  </si>
  <si>
    <t>1484/74179</t>
  </si>
  <si>
    <t>1486/74274</t>
  </si>
  <si>
    <t>302/15071</t>
  </si>
  <si>
    <t xml:space="preserve"> 5 ม.ค. 69</t>
  </si>
  <si>
    <t>1479/73906</t>
  </si>
  <si>
    <t>31/12/2025,31/1/2026</t>
  </si>
  <si>
    <t>302/15056,1469/73324</t>
  </si>
  <si>
    <t>301/15041</t>
  </si>
  <si>
    <t>1486/74258</t>
  </si>
  <si>
    <t>301/15034</t>
  </si>
  <si>
    <t>1486/74264</t>
  </si>
  <si>
    <t>1483/74109</t>
  </si>
  <si>
    <t>301/15010</t>
  </si>
  <si>
    <t>1484/74182</t>
  </si>
  <si>
    <t>301/15023</t>
  </si>
  <si>
    <t>301/15012</t>
  </si>
  <si>
    <t xml:space="preserve"> 19 ม.ค. 69,30มค.69</t>
  </si>
  <si>
    <t>1467/73342,301/15042</t>
  </si>
  <si>
    <t>1486/74296</t>
  </si>
  <si>
    <t>1485/74227</t>
  </si>
  <si>
    <t>301/15016</t>
  </si>
  <si>
    <t>1486/74288</t>
  </si>
  <si>
    <t>1483/74131</t>
  </si>
  <si>
    <t>1483/74133</t>
  </si>
  <si>
    <t>1483/74135</t>
  </si>
  <si>
    <t>1485/74223</t>
  </si>
  <si>
    <t>1483/74137</t>
  </si>
  <si>
    <t>1483/74139</t>
  </si>
  <si>
    <t>1483/74141</t>
  </si>
  <si>
    <t>301/15045</t>
  </si>
  <si>
    <t>016/0772</t>
  </si>
  <si>
    <t>1484/74151</t>
  </si>
  <si>
    <t>1485/74232</t>
  </si>
  <si>
    <t>1484/74196</t>
  </si>
  <si>
    <t>1484/74180</t>
  </si>
  <si>
    <t>1486/74294</t>
  </si>
  <si>
    <t>1485/74241</t>
  </si>
  <si>
    <t>015/0732</t>
  </si>
  <si>
    <t>1485/74225</t>
  </si>
  <si>
    <t>1484/74175</t>
  </si>
  <si>
    <t>1484/74172</t>
  </si>
  <si>
    <t>1483/74111</t>
  </si>
  <si>
    <t>301/15011</t>
  </si>
  <si>
    <t>1483/74143</t>
  </si>
  <si>
    <t>1484/74162</t>
  </si>
  <si>
    <t>1486/74295</t>
  </si>
  <si>
    <t>1483/74144</t>
  </si>
  <si>
    <t>1483/74110</t>
  </si>
  <si>
    <t>1486/74255</t>
  </si>
  <si>
    <t>1485/74242</t>
  </si>
  <si>
    <t>1486/74260</t>
  </si>
  <si>
    <t>1483/74107</t>
  </si>
  <si>
    <t>1483/74149</t>
  </si>
  <si>
    <t>1483/74150</t>
  </si>
  <si>
    <t>1130/112922</t>
  </si>
  <si>
    <t xml:space="preserve"> 1,27 ม.ค. 69</t>
  </si>
  <si>
    <t xml:space="preserve"> 1130/112097,1130/112925</t>
  </si>
  <si>
    <t>1130/112938,1130/112939</t>
  </si>
  <si>
    <t>ธค68</t>
  </si>
  <si>
    <t>301/15035</t>
  </si>
  <si>
    <t>301/15036</t>
  </si>
  <si>
    <t>หนี้ปกติ+ปรับโครงสร้าง+ค่าเสียหาย</t>
  </si>
  <si>
    <t>หนี้ปกติ+รับสภาพ</t>
  </si>
  <si>
    <t>หนี้ปกติ+รับสภาพ+ฟ้อง</t>
  </si>
  <si>
    <t>หนี้ปกติ+รับสภาพ+ฟ้อง+ค่าเสียหาย</t>
  </si>
  <si>
    <t>หมายเหตุ: นางพิสมัยฯ ได้ส่งฟ้องศาลนัดไกล่เกลี่ยที่ศาลเมื่อวันที่ 26 มิถุนายน 2566 รอฟังคำพิพากษาศาล</t>
  </si>
  <si>
    <t>รวมหนี้ทั้งหมดนางพิสมัยฯ</t>
  </si>
  <si>
    <t>ณ วันที่ 28 กุมภาพันธ์ 2569</t>
  </si>
  <si>
    <t xml:space="preserve"> 4,27 ก.พ. 69</t>
  </si>
  <si>
    <t xml:space="preserve"> 016/0786,017/0828</t>
  </si>
  <si>
    <t>21-28กพ.69</t>
  </si>
  <si>
    <t xml:space="preserve"> 3 ก.พ. 69</t>
  </si>
  <si>
    <t xml:space="preserve"> 016/0784</t>
  </si>
  <si>
    <t xml:space="preserve"> 12 ก.พ. 69</t>
  </si>
  <si>
    <t>016/0795</t>
  </si>
  <si>
    <t xml:space="preserve"> 26 ก.พ. 69</t>
  </si>
  <si>
    <t>017/0821</t>
  </si>
  <si>
    <t>1-28กพ.69</t>
  </si>
  <si>
    <t>016/0796</t>
  </si>
  <si>
    <t>016/0797</t>
  </si>
  <si>
    <t xml:space="preserve"> 10 ก.พ. 69</t>
  </si>
  <si>
    <t xml:space="preserve"> 016/0794</t>
  </si>
  <si>
    <t>017/0816</t>
  </si>
  <si>
    <t xml:space="preserve"> 27 ก.พ. 69</t>
  </si>
  <si>
    <t>017/0823</t>
  </si>
  <si>
    <t>017/0817</t>
  </si>
  <si>
    <t>017/0836</t>
  </si>
  <si>
    <t>017/0834</t>
  </si>
  <si>
    <t xml:space="preserve"> 6,26 ก.พ. 69</t>
  </si>
  <si>
    <t>016/0790,017/0818</t>
  </si>
  <si>
    <t xml:space="preserve"> 23,27 ก.พ. 69</t>
  </si>
  <si>
    <t>017/0805,0827</t>
  </si>
  <si>
    <t xml:space="preserve"> 13,27 ก.พ. 69</t>
  </si>
  <si>
    <t xml:space="preserve"> 016/0798,017/0826</t>
  </si>
  <si>
    <t>017/0819</t>
  </si>
  <si>
    <t xml:space="preserve"> 23 ก.พ. 69</t>
  </si>
  <si>
    <t>017/0804</t>
  </si>
  <si>
    <t>017/0820</t>
  </si>
  <si>
    <t xml:space="preserve"> 25 ก.พ. 69</t>
  </si>
  <si>
    <t>017/0814</t>
  </si>
  <si>
    <t xml:space="preserve"> 24 ก.พ. 69</t>
  </si>
  <si>
    <t>017/0812</t>
  </si>
  <si>
    <t>017/0813</t>
  </si>
  <si>
    <t xml:space="preserve"> 19 ก.พ. 69</t>
  </si>
  <si>
    <t>016/0799</t>
  </si>
  <si>
    <t>มค.-กพ.69</t>
  </si>
  <si>
    <t>ปรับปรุง:ยอดยกมาศรีธนาสินธุ์ จาก 5,609.47 บาท เป็น 5631.14 บาท เนื่องจากปรับปรุงใบแจ้งหนี้</t>
  </si>
  <si>
    <t>ปรับปรุง:ยอดยกมานางหงสนากฯ จาก572.99 บาท เป็น568.17 บาท เนื่องจากปรับปรุงใบแจ้งหนี้</t>
  </si>
  <si>
    <t xml:space="preserve"> 016/0787,017/0829</t>
  </si>
  <si>
    <t>306/15267</t>
  </si>
  <si>
    <t>305/15210</t>
  </si>
  <si>
    <t>305/15212</t>
  </si>
  <si>
    <t xml:space="preserve"> 9 ก.พ. 69</t>
  </si>
  <si>
    <t>016/0791</t>
  </si>
  <si>
    <t>016/0793</t>
  </si>
  <si>
    <t>017/0825</t>
  </si>
  <si>
    <t>017/0824</t>
  </si>
  <si>
    <t>017/0822</t>
  </si>
  <si>
    <t xml:space="preserve"> 6 ก.พ. 69</t>
  </si>
  <si>
    <t xml:space="preserve"> 1130/112947</t>
  </si>
  <si>
    <t>กพ.69</t>
  </si>
  <si>
    <t>1130/112987</t>
  </si>
  <si>
    <t>1130/112970</t>
  </si>
  <si>
    <t>1130/112972</t>
  </si>
  <si>
    <t>1130/112958</t>
  </si>
  <si>
    <t>1130/112989</t>
  </si>
  <si>
    <t>1130/112991</t>
  </si>
  <si>
    <t>1130/112993</t>
  </si>
  <si>
    <t xml:space="preserve"> 28 ก.พ. 69</t>
  </si>
  <si>
    <t>1131/113002</t>
  </si>
  <si>
    <t>1130/112964</t>
  </si>
  <si>
    <t xml:space="preserve"> 9,28 ก.พ. 69</t>
  </si>
  <si>
    <t>1130/112950,1131,113011</t>
  </si>
  <si>
    <t>1131/113009</t>
  </si>
  <si>
    <t>1130/112980</t>
  </si>
  <si>
    <t xml:space="preserve"> 20 ก.พ. 69</t>
  </si>
  <si>
    <t>1130/112953</t>
  </si>
  <si>
    <t>1130/112955</t>
  </si>
  <si>
    <t xml:space="preserve"> 26,28 ก.พ. 69</t>
  </si>
  <si>
    <t>1130/112974,1131/113007</t>
  </si>
  <si>
    <t>1130/112979</t>
  </si>
  <si>
    <t>1130/112968</t>
  </si>
  <si>
    <t xml:space="preserve"> 21 ก.พ. 69</t>
  </si>
  <si>
    <t>1130/112957</t>
  </si>
  <si>
    <t>1130/112966</t>
  </si>
  <si>
    <t>1130/112998</t>
  </si>
  <si>
    <t>1130/113000</t>
  </si>
  <si>
    <t xml:space="preserve"> 6,24 ก.พ. 69</t>
  </si>
  <si>
    <t>1130/112949,112962</t>
  </si>
  <si>
    <t>1131/113005</t>
  </si>
  <si>
    <t>1130/112995</t>
  </si>
  <si>
    <t>1130/112981</t>
  </si>
  <si>
    <t>1130/112952</t>
  </si>
  <si>
    <t>1130/112963</t>
  </si>
  <si>
    <t>1130/112978</t>
  </si>
  <si>
    <t>1130/112961</t>
  </si>
  <si>
    <t>น.ส.หฤทัย ไขระวิ</t>
  </si>
  <si>
    <t>1130/112976</t>
  </si>
  <si>
    <t>1130/112951</t>
  </si>
  <si>
    <t>306/15292</t>
  </si>
  <si>
    <t>306/15295</t>
  </si>
  <si>
    <t>305/15240</t>
  </si>
  <si>
    <t>305/15243</t>
  </si>
  <si>
    <t>303/15141</t>
  </si>
  <si>
    <t>306/15298</t>
  </si>
  <si>
    <t>017/0830</t>
  </si>
  <si>
    <t>017/0831</t>
  </si>
  <si>
    <t>307/15323</t>
  </si>
  <si>
    <t xml:space="preserve"> 304/15155</t>
  </si>
  <si>
    <t>307/15345</t>
  </si>
  <si>
    <t>307/15340</t>
  </si>
  <si>
    <t>307/15317</t>
  </si>
  <si>
    <t>302/15080</t>
  </si>
  <si>
    <t>302/15083</t>
  </si>
  <si>
    <t>305/15246,307/15335</t>
  </si>
  <si>
    <t>306/15280</t>
  </si>
  <si>
    <t>305/15221</t>
  </si>
  <si>
    <t>303/15120</t>
  </si>
  <si>
    <t>305/15217</t>
  </si>
  <si>
    <t>307/15320</t>
  </si>
  <si>
    <t>017/0837</t>
  </si>
  <si>
    <t>304/15151</t>
  </si>
  <si>
    <t>307/15327</t>
  </si>
  <si>
    <t>307/15311</t>
  </si>
  <si>
    <t>306/15283</t>
  </si>
  <si>
    <t>306/15262</t>
  </si>
  <si>
    <t>306/15277</t>
  </si>
  <si>
    <t>306/15293</t>
  </si>
  <si>
    <t>306/15296</t>
  </si>
  <si>
    <t>305/15241</t>
  </si>
  <si>
    <t>305/15244</t>
  </si>
  <si>
    <t>303/15142</t>
  </si>
  <si>
    <t>306/15299</t>
  </si>
  <si>
    <t>017/0832</t>
  </si>
  <si>
    <t>307/15324</t>
  </si>
  <si>
    <t>304/15156</t>
  </si>
  <si>
    <t>307/15346</t>
  </si>
  <si>
    <t>307/15341</t>
  </si>
  <si>
    <t>307/15318</t>
  </si>
  <si>
    <t>302/15081</t>
  </si>
  <si>
    <t>302/15084</t>
  </si>
  <si>
    <t>307/15336</t>
  </si>
  <si>
    <t>305/15247</t>
  </si>
  <si>
    <t>306/15281</t>
  </si>
  <si>
    <t>305/15222</t>
  </si>
  <si>
    <t>303/15122</t>
  </si>
  <si>
    <t>305/15218</t>
  </si>
  <si>
    <t>307/15321</t>
  </si>
  <si>
    <t>017/0838</t>
  </si>
  <si>
    <t>304/15152</t>
  </si>
  <si>
    <t>307/15328</t>
  </si>
  <si>
    <t>307/15312</t>
  </si>
  <si>
    <t>306/15284</t>
  </si>
  <si>
    <t>306/15263</t>
  </si>
  <si>
    <t>306/15278</t>
  </si>
  <si>
    <t>304/15184</t>
  </si>
  <si>
    <t>304/15180</t>
  </si>
  <si>
    <t>304/15186</t>
  </si>
  <si>
    <t xml:space="preserve"> 302/15086</t>
  </si>
  <si>
    <t>304/15182</t>
  </si>
  <si>
    <t>304/15171</t>
  </si>
  <si>
    <t xml:space="preserve"> 304/15173</t>
  </si>
  <si>
    <t>304/15175</t>
  </si>
  <si>
    <t>303/15131</t>
  </si>
  <si>
    <t>303/15116</t>
  </si>
  <si>
    <t xml:space="preserve"> 304/15176</t>
  </si>
  <si>
    <t>303/15118</t>
  </si>
  <si>
    <t>304/15178</t>
  </si>
  <si>
    <t>304/15163</t>
  </si>
  <si>
    <t xml:space="preserve"> 304/15166</t>
  </si>
  <si>
    <t>303/15148</t>
  </si>
  <si>
    <t>302/15088</t>
  </si>
  <si>
    <t>302/15090</t>
  </si>
  <si>
    <t>306/15260</t>
  </si>
  <si>
    <t>307/15338</t>
  </si>
  <si>
    <t>304/15160</t>
  </si>
  <si>
    <t>305/15250</t>
  </si>
  <si>
    <t>302/15097</t>
  </si>
  <si>
    <t>306/15272</t>
  </si>
  <si>
    <t>307/15330</t>
  </si>
  <si>
    <t>016/0800</t>
  </si>
  <si>
    <t>017/0802</t>
  </si>
  <si>
    <t>017/0811</t>
  </si>
  <si>
    <t>303/15135</t>
  </si>
  <si>
    <t>302/15092</t>
  </si>
  <si>
    <t>305/15237</t>
  </si>
  <si>
    <t>303/15137</t>
  </si>
  <si>
    <t>302/15094</t>
  </si>
  <si>
    <t>303/15129</t>
  </si>
  <si>
    <t>303/15133</t>
  </si>
  <si>
    <t>307/15310</t>
  </si>
  <si>
    <t>305/15235</t>
  </si>
  <si>
    <t>306/15288</t>
  </si>
  <si>
    <t>303/15109</t>
  </si>
  <si>
    <t>305/15225</t>
  </si>
  <si>
    <t>306/15265</t>
  </si>
  <si>
    <t>306/15290</t>
  </si>
  <si>
    <t>303/15107</t>
  </si>
  <si>
    <t>303/15102</t>
  </si>
  <si>
    <t>303/15105</t>
  </si>
  <si>
    <t>305/15214</t>
  </si>
  <si>
    <t>017/0806</t>
  </si>
  <si>
    <t>303/15101</t>
  </si>
  <si>
    <t>017/0808</t>
  </si>
  <si>
    <t>303/15123</t>
  </si>
  <si>
    <t>305/15206</t>
  </si>
  <si>
    <t>305/15208</t>
  </si>
  <si>
    <t xml:space="preserve"> 303/15139</t>
  </si>
  <si>
    <t>306/15275</t>
  </si>
  <si>
    <t>307/15307</t>
  </si>
  <si>
    <t>306/15252</t>
  </si>
  <si>
    <t>305/15204</t>
  </si>
  <si>
    <t>307/15301</t>
  </si>
  <si>
    <t>305/15202</t>
  </si>
  <si>
    <t>307/15305</t>
  </si>
  <si>
    <t>307/15332</t>
  </si>
  <si>
    <t>307/15315</t>
  </si>
  <si>
    <t>306/15256</t>
  </si>
  <si>
    <t>305/15211</t>
  </si>
  <si>
    <t>303/15145</t>
  </si>
  <si>
    <t>305/15233</t>
  </si>
  <si>
    <t>305/15249</t>
  </si>
  <si>
    <t>307/15343</t>
  </si>
  <si>
    <t xml:space="preserve"> 304/15158</t>
  </si>
  <si>
    <t>304/15167</t>
  </si>
  <si>
    <t>305/15213</t>
  </si>
  <si>
    <t>306/15254</t>
  </si>
  <si>
    <t>น้ำประปามิเตอร์ (อ.5)</t>
  </si>
  <si>
    <t>304/15188</t>
  </si>
  <si>
    <t>304/15190</t>
  </si>
  <si>
    <t>304/15193</t>
  </si>
  <si>
    <t>304/15194</t>
  </si>
  <si>
    <t>304/15196</t>
  </si>
  <si>
    <t>304/15198</t>
  </si>
  <si>
    <t>304/15200</t>
  </si>
  <si>
    <t>306/15268</t>
  </si>
  <si>
    <t>306/15270</t>
  </si>
  <si>
    <t>306/15286</t>
  </si>
  <si>
    <t>น้ำประปา ห้องชั่ง (B)</t>
  </si>
  <si>
    <t>302/15096</t>
  </si>
  <si>
    <t>304/15169</t>
  </si>
  <si>
    <t>306/15258</t>
  </si>
  <si>
    <t>306/15294</t>
  </si>
  <si>
    <t>306/15297</t>
  </si>
  <si>
    <t>305/15242</t>
  </si>
  <si>
    <t>305/15245</t>
  </si>
  <si>
    <t>303/15143</t>
  </si>
  <si>
    <t>306/15300</t>
  </si>
  <si>
    <t>017/0833</t>
  </si>
  <si>
    <t>307/15325</t>
  </si>
  <si>
    <t>304/15157</t>
  </si>
  <si>
    <t>307/15347</t>
  </si>
  <si>
    <t>307/15342</t>
  </si>
  <si>
    <t>307/15319</t>
  </si>
  <si>
    <t xml:space="preserve"> 302/15082</t>
  </si>
  <si>
    <t>302/15085</t>
  </si>
  <si>
    <t>307/15337</t>
  </si>
  <si>
    <t>305/15248</t>
  </si>
  <si>
    <t>306/15282</t>
  </si>
  <si>
    <t>305/15223</t>
  </si>
  <si>
    <t>303/15121</t>
  </si>
  <si>
    <t>305/15219</t>
  </si>
  <si>
    <t>307/15322</t>
  </si>
  <si>
    <t>017/0839</t>
  </si>
  <si>
    <t>304/15153</t>
  </si>
  <si>
    <t>303/15150</t>
  </si>
  <si>
    <t>307/15329</t>
  </si>
  <si>
    <t>307/15313</t>
  </si>
  <si>
    <t>306/15285</t>
  </si>
  <si>
    <t>306/15264</t>
  </si>
  <si>
    <t>306/15279</t>
  </si>
  <si>
    <t>304/15185</t>
  </si>
  <si>
    <t>304/15181</t>
  </si>
  <si>
    <t>304/15187</t>
  </si>
  <si>
    <t>302/15087</t>
  </si>
  <si>
    <t>304/15183</t>
  </si>
  <si>
    <t>304/15172</t>
  </si>
  <si>
    <t>304/15174</t>
  </si>
  <si>
    <t>303/15132</t>
  </si>
  <si>
    <t>303/15128</t>
  </si>
  <si>
    <t xml:space="preserve"> 303/15117</t>
  </si>
  <si>
    <t>304/15177</t>
  </si>
  <si>
    <t>303/15119</t>
  </si>
  <si>
    <t>304/15179</t>
  </si>
  <si>
    <t>304/15164</t>
  </si>
  <si>
    <t xml:space="preserve"> 304/15165</t>
  </si>
  <si>
    <t>303/15149</t>
  </si>
  <si>
    <t>302/15089</t>
  </si>
  <si>
    <t>306/15261</t>
  </si>
  <si>
    <t>307/15339</t>
  </si>
  <si>
    <t>304/15161</t>
  </si>
  <si>
    <t>306/15251</t>
  </si>
  <si>
    <t>302/15098</t>
  </si>
  <si>
    <t>302/15099</t>
  </si>
  <si>
    <t>306/15273</t>
  </si>
  <si>
    <t>307/15331</t>
  </si>
  <si>
    <t>017/0801</t>
  </si>
  <si>
    <t xml:space="preserve"> 017/0803</t>
  </si>
  <si>
    <t>017/0810</t>
  </si>
  <si>
    <t>303/15136</t>
  </si>
  <si>
    <t>302/15093</t>
  </si>
  <si>
    <t>305/15238</t>
  </si>
  <si>
    <t>305/15239</t>
  </si>
  <si>
    <t>303/15138</t>
  </si>
  <si>
    <t>302/15095</t>
  </si>
  <si>
    <t>303/15130</t>
  </si>
  <si>
    <t>303/15134</t>
  </si>
  <si>
    <t>307/15309</t>
  </si>
  <si>
    <t>307/15326</t>
  </si>
  <si>
    <t>305/15236</t>
  </si>
  <si>
    <t>306/15289</t>
  </si>
  <si>
    <t xml:space="preserve"> 303/15110</t>
  </si>
  <si>
    <t>305/15226</t>
  </si>
  <si>
    <t>306/15291</t>
  </si>
  <si>
    <t>303/15108</t>
  </si>
  <si>
    <t xml:space="preserve"> 303/15104</t>
  </si>
  <si>
    <t>303/15106</t>
  </si>
  <si>
    <t>305/15215</t>
  </si>
  <si>
    <t>017/0807</t>
  </si>
  <si>
    <t>303/15103</t>
  </si>
  <si>
    <t>017/0809</t>
  </si>
  <si>
    <t>303/15124</t>
  </si>
  <si>
    <t>305/15207</t>
  </si>
  <si>
    <t>305/15209</t>
  </si>
  <si>
    <t xml:space="preserve"> 5 ก.พ. 69</t>
  </si>
  <si>
    <t xml:space="preserve"> 302/15079</t>
  </si>
  <si>
    <t>306/15276</t>
  </si>
  <si>
    <t>307/15308</t>
  </si>
  <si>
    <t>306/15253</t>
  </si>
  <si>
    <t>305/15205</t>
  </si>
  <si>
    <t>307/15302</t>
  </si>
  <si>
    <t>305/15203</t>
  </si>
  <si>
    <t>307/15303</t>
  </si>
  <si>
    <t>307/15304</t>
  </si>
  <si>
    <t>306/15266</t>
  </si>
  <si>
    <t>307/15316</t>
  </si>
  <si>
    <t>303/15114</t>
  </si>
  <si>
    <t>305/15230</t>
  </si>
  <si>
    <t>307/15333</t>
  </si>
  <si>
    <t xml:space="preserve"> 15 ก.พ. 69</t>
  </si>
  <si>
    <t>1489/74409</t>
  </si>
  <si>
    <t>303/15113</t>
  </si>
  <si>
    <t>306/15257</t>
  </si>
  <si>
    <t>302/15091</t>
  </si>
  <si>
    <t>304/15159</t>
  </si>
  <si>
    <t>307/15344</t>
  </si>
  <si>
    <t>303/15146</t>
  </si>
  <si>
    <t>304/15162</t>
  </si>
  <si>
    <t>307/15334</t>
  </si>
  <si>
    <t>307/15306</t>
  </si>
  <si>
    <t>305/15220</t>
  </si>
  <si>
    <t>305/15228</t>
  </si>
  <si>
    <t>305/15234</t>
  </si>
  <si>
    <t>304/15189</t>
  </si>
  <si>
    <t>304/15191</t>
  </si>
  <si>
    <t>304/15192</t>
  </si>
  <si>
    <t>304/15195</t>
  </si>
  <si>
    <t>304/15197</t>
  </si>
  <si>
    <t>304/15199</t>
  </si>
  <si>
    <t>305/15201</t>
  </si>
  <si>
    <t>305/15232</t>
  </si>
  <si>
    <t>017/0815</t>
  </si>
  <si>
    <t>303/15127</t>
  </si>
  <si>
    <t>306/15255</t>
  </si>
  <si>
    <t>304/15168</t>
  </si>
  <si>
    <t>303/15115</t>
  </si>
  <si>
    <t>306/15274</t>
  </si>
  <si>
    <t>303/15125</t>
  </si>
  <si>
    <t>306/15271</t>
  </si>
  <si>
    <t>305/15227</t>
  </si>
  <si>
    <t>306/15269</t>
  </si>
  <si>
    <t>305/15229</t>
  </si>
  <si>
    <t>304/15170</t>
  </si>
  <si>
    <t>305/15231</t>
  </si>
  <si>
    <t>305/15224</t>
  </si>
  <si>
    <t>303/15126</t>
  </si>
  <si>
    <t>304/15154</t>
  </si>
  <si>
    <t>302/15100</t>
  </si>
  <si>
    <t>303/15111</t>
  </si>
  <si>
    <t>306/15287</t>
  </si>
  <si>
    <t>303/15112</t>
  </si>
  <si>
    <t>305/15216</t>
  </si>
  <si>
    <t>303/15144</t>
  </si>
  <si>
    <t>นางสาวหฤทัย ไขระวิ</t>
  </si>
  <si>
    <t>306/15259</t>
  </si>
  <si>
    <t>1130/112986</t>
  </si>
  <si>
    <t>1130/112988</t>
  </si>
  <si>
    <t>1130/112971</t>
  </si>
  <si>
    <t>1130/112973</t>
  </si>
  <si>
    <t>1130/112960</t>
  </si>
  <si>
    <t>1130/112990</t>
  </si>
  <si>
    <t>1130/112992</t>
  </si>
  <si>
    <t>1130/112994</t>
  </si>
  <si>
    <t>1131/113003</t>
  </si>
  <si>
    <t>1130/112965</t>
  </si>
  <si>
    <t>1131/113012</t>
  </si>
  <si>
    <t>1กค.68-1กค.69</t>
  </si>
  <si>
    <t>1131/113010</t>
  </si>
  <si>
    <t>1130/112997</t>
  </si>
  <si>
    <t>1130/112954</t>
  </si>
  <si>
    <t>1130/112956</t>
  </si>
  <si>
    <t>1130/112975,1131/113008</t>
  </si>
  <si>
    <t>1130/112984</t>
  </si>
  <si>
    <t>1130/112969</t>
  </si>
  <si>
    <t>1130/112959</t>
  </si>
  <si>
    <t>1130/112967</t>
  </si>
  <si>
    <t>1130/112999</t>
  </si>
  <si>
    <t>1131/113001</t>
  </si>
  <si>
    <t>1131/113006</t>
  </si>
  <si>
    <t>1130/112996</t>
  </si>
  <si>
    <t>1130/112985</t>
  </si>
  <si>
    <t>1130/112977</t>
  </si>
  <si>
    <t>1130/112983</t>
  </si>
  <si>
    <t>1130/112982</t>
  </si>
  <si>
    <t>1129/112860,1130/112904</t>
  </si>
  <si>
    <t>1471/73541,1477/73838</t>
  </si>
  <si>
    <t>1471/73542,1477/73839</t>
  </si>
  <si>
    <t>ปรับปรุงยอดชำระ</t>
  </si>
  <si>
    <t>ปรับปรุงรายการไปอยู่ช่อง ปกติแล้วคะ</t>
  </si>
  <si>
    <t>หนี้ปกติ+หนี้ปรับโครงสร้างหนี้</t>
  </si>
  <si>
    <t>หนี้ปกติ+หนี้ปรับโครงสร้างหนี้+หนี้อยู่ระหว่างดำเนินคดี</t>
  </si>
  <si>
    <t>หนี้ปกติ+หนี้ปรับโครงสร้างหนี้+หนี้อยู่ระหว่างดำเนินคดี+หนี้ดำเนินคดีไม่เคลื่อนไหว</t>
  </si>
  <si>
    <t>หนี้ค้าง 2 เดือน</t>
  </si>
  <si>
    <t>ค่าต่อสัญญาเช่า</t>
  </si>
  <si>
    <t>ประจำเดือน มีนาคม 2569</t>
  </si>
  <si>
    <t xml:space="preserve"> 4,27 มี.ค. 69</t>
  </si>
  <si>
    <t>017/0843,018/0877</t>
  </si>
  <si>
    <t xml:space="preserve"> 5 มี.ค. 69</t>
  </si>
  <si>
    <t>017/0845</t>
  </si>
  <si>
    <t xml:space="preserve"> 11 มี.ค. 69</t>
  </si>
  <si>
    <t>018/0853</t>
  </si>
  <si>
    <t>มีค.69</t>
  </si>
  <si>
    <t>017/0846</t>
  </si>
  <si>
    <t xml:space="preserve"> 31 มี.ค. 69</t>
  </si>
  <si>
    <t>018/0896</t>
  </si>
  <si>
    <t>018/0897</t>
  </si>
  <si>
    <t>017/0847</t>
  </si>
  <si>
    <t xml:space="preserve"> 23 มี.ค. 69</t>
  </si>
  <si>
    <t>018/0860</t>
  </si>
  <si>
    <t xml:space="preserve"> 27 มี.ค. 69</t>
  </si>
  <si>
    <t>018/0872</t>
  </si>
  <si>
    <t>018/0866</t>
  </si>
  <si>
    <t>018/0899</t>
  </si>
  <si>
    <t>018/0881</t>
  </si>
  <si>
    <t xml:space="preserve"> 7,27 มี.ค. 69</t>
  </si>
  <si>
    <t>018/0851,0880</t>
  </si>
  <si>
    <t>21-31มีค.69</t>
  </si>
  <si>
    <t xml:space="preserve"> 20,31 มี.ค. 69</t>
  </si>
  <si>
    <t>018/0859,0898</t>
  </si>
  <si>
    <t xml:space="preserve"> 12,31 มี.ค. 69</t>
  </si>
  <si>
    <t xml:space="preserve"> 018/0854,019/0901</t>
  </si>
  <si>
    <t>018/0869</t>
  </si>
  <si>
    <t xml:space="preserve"> 24 มี.ค. 69</t>
  </si>
  <si>
    <t>018/0862</t>
  </si>
  <si>
    <t xml:space="preserve"> 30 มี.ค. 69</t>
  </si>
  <si>
    <t>018/0895</t>
  </si>
  <si>
    <t xml:space="preserve"> 19 มี.ค. 69</t>
  </si>
  <si>
    <t>018/0858</t>
  </si>
  <si>
    <t>018/0857</t>
  </si>
  <si>
    <t>017/0848</t>
  </si>
  <si>
    <t xml:space="preserve"> 2,24 มี.ค. 69</t>
  </si>
  <si>
    <t>017/0840,018/0861</t>
  </si>
  <si>
    <t xml:space="preserve"> 2 มี.ค. 69</t>
  </si>
  <si>
    <t>017/0842</t>
  </si>
  <si>
    <t>017/0844,018/0878</t>
  </si>
  <si>
    <t>317/15834</t>
  </si>
  <si>
    <t>318/15865</t>
  </si>
  <si>
    <t>318/15867</t>
  </si>
  <si>
    <t xml:space="preserve"> 6 มี.ค. 69</t>
  </si>
  <si>
    <t xml:space="preserve"> 017/0849</t>
  </si>
  <si>
    <t>017/0850</t>
  </si>
  <si>
    <t>018/0891</t>
  </si>
  <si>
    <t>018/0890</t>
  </si>
  <si>
    <t>018/0870</t>
  </si>
  <si>
    <t>1-31มี.ค.69</t>
  </si>
  <si>
    <t xml:space="preserve"> 9 มี.ค. 69</t>
  </si>
  <si>
    <t>1131/113016</t>
  </si>
  <si>
    <t>1131/113041</t>
  </si>
  <si>
    <t xml:space="preserve"> 21 มี.ค. 69</t>
  </si>
  <si>
    <t>1131/113021</t>
  </si>
  <si>
    <t>1131/113022</t>
  </si>
  <si>
    <t>1131/113039</t>
  </si>
  <si>
    <t>1131/113037</t>
  </si>
  <si>
    <t>1131/113033</t>
  </si>
  <si>
    <t>1131/113032</t>
  </si>
  <si>
    <t>1131/113044</t>
  </si>
  <si>
    <t xml:space="preserve"> 25 มี.ค. 69</t>
  </si>
  <si>
    <t>1131/113025</t>
  </si>
  <si>
    <t>1131/113028</t>
  </si>
  <si>
    <t>1131/113029</t>
  </si>
  <si>
    <t>1131/113018</t>
  </si>
  <si>
    <t>1131/113019</t>
  </si>
  <si>
    <t>1131/113043</t>
  </si>
  <si>
    <t>1131/113024</t>
  </si>
  <si>
    <t>1131/113017</t>
  </si>
  <si>
    <t>1131/113035</t>
  </si>
  <si>
    <t>1131/113042</t>
  </si>
  <si>
    <t>1131/113034</t>
  </si>
  <si>
    <t>1131/113038</t>
  </si>
  <si>
    <t>1131/113020</t>
  </si>
  <si>
    <t>1131/113030</t>
  </si>
  <si>
    <t>1131/113015</t>
  </si>
  <si>
    <t>1131/113026</t>
  </si>
  <si>
    <t>1131/113023</t>
  </si>
  <si>
    <t xml:space="preserve"> 31 มี.ค.69</t>
  </si>
  <si>
    <t>1131/113040</t>
  </si>
  <si>
    <t>1131/113036</t>
  </si>
  <si>
    <t>1131/113013</t>
  </si>
  <si>
    <t>319/15905</t>
  </si>
  <si>
    <t>317/15818</t>
  </si>
  <si>
    <t>315/15704</t>
  </si>
  <si>
    <t>315/15707</t>
  </si>
  <si>
    <t>318/15898</t>
  </si>
  <si>
    <t>318/15884</t>
  </si>
  <si>
    <t>018/0882</t>
  </si>
  <si>
    <t>018/0883</t>
  </si>
  <si>
    <t>319/15901</t>
  </si>
  <si>
    <t>316/15757</t>
  </si>
  <si>
    <t>319/15914</t>
  </si>
  <si>
    <t>316/15764</t>
  </si>
  <si>
    <t>318/15855</t>
  </si>
  <si>
    <t>309/15439</t>
  </si>
  <si>
    <t>309/15442</t>
  </si>
  <si>
    <t>317/15838</t>
  </si>
  <si>
    <t>315/15715</t>
  </si>
  <si>
    <t>309/15436</t>
  </si>
  <si>
    <t>318/15875</t>
  </si>
  <si>
    <t>317/15835</t>
  </si>
  <si>
    <t>018/0886</t>
  </si>
  <si>
    <t>กพ.,มีค.69</t>
  </si>
  <si>
    <t>318/15890</t>
  </si>
  <si>
    <t>309/15445</t>
  </si>
  <si>
    <t>318/15858</t>
  </si>
  <si>
    <t>317/15830</t>
  </si>
  <si>
    <t>316/15760</t>
  </si>
  <si>
    <t>315/15712</t>
  </si>
  <si>
    <t>319/15904</t>
  </si>
  <si>
    <t>317/15819</t>
  </si>
  <si>
    <t>315/15705</t>
  </si>
  <si>
    <t>315/15708</t>
  </si>
  <si>
    <t>318/15899</t>
  </si>
  <si>
    <t>318/15885</t>
  </si>
  <si>
    <t>018/0884</t>
  </si>
  <si>
    <t>319/15902</t>
  </si>
  <si>
    <t>316/15758</t>
  </si>
  <si>
    <t>319/15915</t>
  </si>
  <si>
    <t>316/15765</t>
  </si>
  <si>
    <t>318/15856</t>
  </si>
  <si>
    <t>309/15440</t>
  </si>
  <si>
    <t>309/15443</t>
  </si>
  <si>
    <t>317/15839</t>
  </si>
  <si>
    <t>315/15716</t>
  </si>
  <si>
    <t>309/15437</t>
  </si>
  <si>
    <t>318/15876</t>
  </si>
  <si>
    <t>317/15836</t>
  </si>
  <si>
    <t>018/0887</t>
  </si>
  <si>
    <t>318/15891</t>
  </si>
  <si>
    <t>309/15446</t>
  </si>
  <si>
    <t>318/15859</t>
  </si>
  <si>
    <t>317/15831</t>
  </si>
  <si>
    <t>316/15761</t>
  </si>
  <si>
    <t>315/15713</t>
  </si>
  <si>
    <t>315/15736</t>
  </si>
  <si>
    <t>309/15421</t>
  </si>
  <si>
    <t>315/15738</t>
  </si>
  <si>
    <t>315/15732</t>
  </si>
  <si>
    <t>309/15423</t>
  </si>
  <si>
    <t>315/15734</t>
  </si>
  <si>
    <t>315/15726</t>
  </si>
  <si>
    <t>315/15722</t>
  </si>
  <si>
    <t>315/15740</t>
  </si>
  <si>
    <t>315/15730</t>
  </si>
  <si>
    <t>315/15724</t>
  </si>
  <si>
    <t>309/15425</t>
  </si>
  <si>
    <t>315/15728</t>
  </si>
  <si>
    <t>315/15744</t>
  </si>
  <si>
    <t>315/15746</t>
  </si>
  <si>
    <t>317/15816</t>
  </si>
  <si>
    <t>317/15801</t>
  </si>
  <si>
    <t>317/15803</t>
  </si>
  <si>
    <t>316/15776</t>
  </si>
  <si>
    <t>319/15908</t>
  </si>
  <si>
    <t>316/15778</t>
  </si>
  <si>
    <t>318/15893</t>
  </si>
  <si>
    <t xml:space="preserve"> 20 มี.ค. 69</t>
  </si>
  <si>
    <t>309/15416</t>
  </si>
  <si>
    <t>318/15896</t>
  </si>
  <si>
    <t>319/15920</t>
  </si>
  <si>
    <t>018/0894</t>
  </si>
  <si>
    <t>018/0892</t>
  </si>
  <si>
    <t>018/0864</t>
  </si>
  <si>
    <t>018/0867</t>
  </si>
  <si>
    <t>309/15412</t>
  </si>
  <si>
    <t>309/15419</t>
  </si>
  <si>
    <t>315/15701</t>
  </si>
  <si>
    <t>309/15414</t>
  </si>
  <si>
    <t>309/15410</t>
  </si>
  <si>
    <t>318/15888</t>
  </si>
  <si>
    <t>315/15742</t>
  </si>
  <si>
    <t>319/15910</t>
  </si>
  <si>
    <t xml:space="preserve"> 5,31 มี.ค. 69</t>
  </si>
  <si>
    <t>309/15405,317/15808</t>
  </si>
  <si>
    <t>317/15844</t>
  </si>
  <si>
    <t xml:space="preserve"> 2,31 มี.ค. 69</t>
  </si>
  <si>
    <t>309/15402,317/15846</t>
  </si>
  <si>
    <t>309/15427</t>
  </si>
  <si>
    <t>316/15780</t>
  </si>
  <si>
    <t>317/15833</t>
  </si>
  <si>
    <t>317/15848</t>
  </si>
  <si>
    <t>309/15434</t>
  </si>
  <si>
    <t>316/15769</t>
  </si>
  <si>
    <t>309/15449</t>
  </si>
  <si>
    <t>316/15767</t>
  </si>
  <si>
    <t>018/0873</t>
  </si>
  <si>
    <t>316/15771</t>
  </si>
  <si>
    <t>018/0875</t>
  </si>
  <si>
    <t>316/15752</t>
  </si>
  <si>
    <t>318/15861</t>
  </si>
  <si>
    <t>318/15863</t>
  </si>
  <si>
    <t>น้ำประปาอาหาร  5</t>
  </si>
  <si>
    <t>317/15810</t>
  </si>
  <si>
    <t>319/15912</t>
  </si>
  <si>
    <t>318/15878</t>
  </si>
  <si>
    <t>318/15871</t>
  </si>
  <si>
    <t>317/15821</t>
  </si>
  <si>
    <t>316/15798</t>
  </si>
  <si>
    <t>317/15825</t>
  </si>
  <si>
    <t>319/15918</t>
  </si>
  <si>
    <t>318/15880</t>
  </si>
  <si>
    <t>318/15866</t>
  </si>
  <si>
    <t>316/15755</t>
  </si>
  <si>
    <t>318/15873</t>
  </si>
  <si>
    <t>318/15870</t>
  </si>
  <si>
    <t>317/15814</t>
  </si>
  <si>
    <t>316/15774</t>
  </si>
  <si>
    <t>315/15748</t>
  </si>
  <si>
    <t>318/15868</t>
  </si>
  <si>
    <t>318/15853</t>
  </si>
  <si>
    <t>316/15783</t>
  </si>
  <si>
    <t>316/15785</t>
  </si>
  <si>
    <t>316/15787</t>
  </si>
  <si>
    <t>316/15790</t>
  </si>
  <si>
    <t>316/15792</t>
  </si>
  <si>
    <t>316/15794</t>
  </si>
  <si>
    <t>316/15797</t>
  </si>
  <si>
    <t>318/15851</t>
  </si>
  <si>
    <t>317/15812</t>
  </si>
  <si>
    <t>317/15805</t>
  </si>
  <si>
    <t>309/15429</t>
  </si>
  <si>
    <t>317/15826</t>
  </si>
  <si>
    <t>318/15882</t>
  </si>
  <si>
    <t>319/15906</t>
  </si>
  <si>
    <t>317/15820</t>
  </si>
  <si>
    <t>315/15706</t>
  </si>
  <si>
    <t>315/15709</t>
  </si>
  <si>
    <t>318/15900</t>
  </si>
  <si>
    <t>318/15886</t>
  </si>
  <si>
    <t>018/0885</t>
  </si>
  <si>
    <t>319/15903</t>
  </si>
  <si>
    <t>316/15759</t>
  </si>
  <si>
    <t>319/15916</t>
  </si>
  <si>
    <t>316/15766</t>
  </si>
  <si>
    <t>318/15857</t>
  </si>
  <si>
    <t>309/15441</t>
  </si>
  <si>
    <t>309/15444</t>
  </si>
  <si>
    <t>317/15840</t>
  </si>
  <si>
    <t>315/15717</t>
  </si>
  <si>
    <t>309/15438</t>
  </si>
  <si>
    <t>318/15877</t>
  </si>
  <si>
    <t>317/15837</t>
  </si>
  <si>
    <t>018/0888</t>
  </si>
  <si>
    <t>318/15892</t>
  </si>
  <si>
    <t>309/15447</t>
  </si>
  <si>
    <t>318/15860</t>
  </si>
  <si>
    <t>317/15832</t>
  </si>
  <si>
    <t>316/15762</t>
  </si>
  <si>
    <t>315/15714</t>
  </si>
  <si>
    <t>315/15737</t>
  </si>
  <si>
    <t xml:space="preserve"> 309/15422</t>
  </si>
  <si>
    <t>315/15739</t>
  </si>
  <si>
    <t>315/15733</t>
  </si>
  <si>
    <t>309/15424</t>
  </si>
  <si>
    <t>315/15735</t>
  </si>
  <si>
    <t>315/15727</t>
  </si>
  <si>
    <t>315/15741</t>
  </si>
  <si>
    <t>315/15723</t>
  </si>
  <si>
    <t>315/15731</t>
  </si>
  <si>
    <t>315/15725</t>
  </si>
  <si>
    <t>309/15426</t>
  </si>
  <si>
    <t>315/15729</t>
  </si>
  <si>
    <t>315/15745</t>
  </si>
  <si>
    <t>315/15747</t>
  </si>
  <si>
    <t>317/15817</t>
  </si>
  <si>
    <t>317/15802</t>
  </si>
  <si>
    <t>316/15777</t>
  </si>
  <si>
    <t>319/15909</t>
  </si>
  <si>
    <t>316/15779</t>
  </si>
  <si>
    <t>318/15894</t>
  </si>
  <si>
    <t>309/15417</t>
  </si>
  <si>
    <t>309/15418</t>
  </si>
  <si>
    <t>318/15897</t>
  </si>
  <si>
    <t>319/15921</t>
  </si>
  <si>
    <t>018/0893</t>
  </si>
  <si>
    <t>018/0865</t>
  </si>
  <si>
    <t>018/0868</t>
  </si>
  <si>
    <t>309/15413</t>
  </si>
  <si>
    <t>309/15420</t>
  </si>
  <si>
    <t>315/15702</t>
  </si>
  <si>
    <t>315/15703</t>
  </si>
  <si>
    <t>309/15415</t>
  </si>
  <si>
    <t>309/15411</t>
  </si>
  <si>
    <t>318/15889</t>
  </si>
  <si>
    <t>315/15743</t>
  </si>
  <si>
    <t>319/15911</t>
  </si>
  <si>
    <t>317/15807</t>
  </si>
  <si>
    <t>309/15408,317/15809</t>
  </si>
  <si>
    <t>317/15845</t>
  </si>
  <si>
    <t>309/15403,317/15847</t>
  </si>
  <si>
    <t>309/15428</t>
  </si>
  <si>
    <t>316/15781</t>
  </si>
  <si>
    <t>317/15849</t>
  </si>
  <si>
    <t>309/15404,317/15841</t>
  </si>
  <si>
    <t>309/15435</t>
  </si>
  <si>
    <t>316/15770</t>
  </si>
  <si>
    <t>309/15450</t>
  </si>
  <si>
    <t>316/15768</t>
  </si>
  <si>
    <t>018/0874</t>
  </si>
  <si>
    <t>316/15772</t>
  </si>
  <si>
    <t>018/0876</t>
  </si>
  <si>
    <t>316/15753</t>
  </si>
  <si>
    <t>318/15869</t>
  </si>
  <si>
    <t xml:space="preserve"> 318/15862</t>
  </si>
  <si>
    <t>318/15864</t>
  </si>
  <si>
    <t xml:space="preserve"> 18 มี.ค. 69</t>
  </si>
  <si>
    <t xml:space="preserve"> 309/15409</t>
  </si>
  <si>
    <t>317/15811</t>
  </si>
  <si>
    <t>319/15913</t>
  </si>
  <si>
    <t>318/15879</t>
  </si>
  <si>
    <t>318/15872</t>
  </si>
  <si>
    <t>317/15822</t>
  </si>
  <si>
    <t>316/15799</t>
  </si>
  <si>
    <t>317/15823</t>
  </si>
  <si>
    <t>317/15824</t>
  </si>
  <si>
    <t>318/15895</t>
  </si>
  <si>
    <t>317/15843</t>
  </si>
  <si>
    <t>319/15919</t>
  </si>
  <si>
    <t>310/15489</t>
  </si>
  <si>
    <t>307/15349,319/15907</t>
  </si>
  <si>
    <t>307/15348,317/15850</t>
  </si>
  <si>
    <t>309/15432</t>
  </si>
  <si>
    <t>318/15881</t>
  </si>
  <si>
    <t>317/15804</t>
  </si>
  <si>
    <t>316/15775</t>
  </si>
  <si>
    <t>317/15815</t>
  </si>
  <si>
    <t>316/15756</t>
  </si>
  <si>
    <t>309/15401,315/15750</t>
  </si>
  <si>
    <t>317/15842</t>
  </si>
  <si>
    <t>318/15887</t>
  </si>
  <si>
    <t>315/15710</t>
  </si>
  <si>
    <t>309/15431</t>
  </si>
  <si>
    <t>318/15874</t>
  </si>
  <si>
    <t>316/15784</t>
  </si>
  <si>
    <t>316/15786</t>
  </si>
  <si>
    <t>316/15788</t>
  </si>
  <si>
    <t>316/15791</t>
  </si>
  <si>
    <t>316/15793</t>
  </si>
  <si>
    <t>316/15795</t>
  </si>
  <si>
    <t>316/15796</t>
  </si>
  <si>
    <t>316/15789</t>
  </si>
  <si>
    <t>018/0889</t>
  </si>
  <si>
    <t>309/15430</t>
  </si>
  <si>
    <t>318/15854</t>
  </si>
  <si>
    <t>315/15749</t>
  </si>
  <si>
    <t>315/15721</t>
  </si>
  <si>
    <t>317/15829</t>
  </si>
  <si>
    <t>316/15763</t>
  </si>
  <si>
    <t xml:space="preserve"> 9,17 มี.ค. 69</t>
  </si>
  <si>
    <t>018/0852,0856</t>
  </si>
  <si>
    <t>317/15813</t>
  </si>
  <si>
    <t>316/15782</t>
  </si>
  <si>
    <t>318/15852</t>
  </si>
  <si>
    <t>315/15720</t>
  </si>
  <si>
    <t>307/15350,319/15917</t>
  </si>
  <si>
    <t>ห้องน้ำสาธารณะ</t>
  </si>
  <si>
    <t>317/15827</t>
  </si>
  <si>
    <t>317/15828</t>
  </si>
  <si>
    <t>315/15718</t>
  </si>
  <si>
    <t>316/15751</t>
  </si>
  <si>
    <t>315/15711</t>
  </si>
  <si>
    <t>309/15433</t>
  </si>
  <si>
    <t>316/15773</t>
  </si>
  <si>
    <t>309/15448</t>
  </si>
  <si>
    <t>317/15806</t>
  </si>
  <si>
    <t>315/15719</t>
  </si>
  <si>
    <t>316/15754</t>
  </si>
  <si>
    <t>316/15800</t>
  </si>
  <si>
    <t>ข้างสำนักงาน</t>
  </si>
  <si>
    <t>318/15883</t>
  </si>
  <si>
    <t>7 มี.ค 69</t>
  </si>
  <si>
    <t>1131/113014</t>
  </si>
  <si>
    <t>ปรับปรุงยอดหนี้ เนื่องจากชำระ วันที่ 25 มีค.69 เลขที่ 1131/113027 ยอด 1,135.- บาท</t>
  </si>
  <si>
    <t xml:space="preserve"> 1131/113031</t>
  </si>
  <si>
    <t>มีค.69 (บางส่วน)</t>
  </si>
  <si>
    <t>รวมหนี้ปกติ</t>
  </si>
  <si>
    <t>รวมหนี้ปกติ+รับสภาพ+หนี้ดำเนินคดี</t>
  </si>
  <si>
    <t>หนี้ค้าง 7 - 12 เดือน</t>
  </si>
  <si>
    <t>ประจำเดือน เมษายน 2569</t>
  </si>
  <si>
    <t>ณ วันที่ 30 เมษายน 2569</t>
  </si>
  <si>
    <t>21 มีค.69</t>
  </si>
  <si>
    <t xml:space="preserve"> 8,24 เม.ย. 69</t>
  </si>
  <si>
    <t>019/0909,0927</t>
  </si>
  <si>
    <t>21-30เมย.69</t>
  </si>
  <si>
    <t xml:space="preserve"> 8 เม.ย. 69</t>
  </si>
  <si>
    <t>019/0908</t>
  </si>
  <si>
    <t xml:space="preserve"> 17 เม.ย. 69</t>
  </si>
  <si>
    <t>019/0914</t>
  </si>
  <si>
    <t xml:space="preserve"> 16,29 เม.ย. 69</t>
  </si>
  <si>
    <t>019/0912,0950</t>
  </si>
  <si>
    <t>020/0962</t>
  </si>
  <si>
    <t>020/0959</t>
  </si>
  <si>
    <t xml:space="preserve"> 29 เม.ย. 69</t>
  </si>
  <si>
    <t>020/0951</t>
  </si>
  <si>
    <t>020/0952</t>
  </si>
  <si>
    <t>020/0953</t>
  </si>
  <si>
    <t>019/0902</t>
  </si>
  <si>
    <t xml:space="preserve"> 23 เม.ย. 69</t>
  </si>
  <si>
    <t>019/0922</t>
  </si>
  <si>
    <t xml:space="preserve"> 27 เม.ย. 69</t>
  </si>
  <si>
    <t>019/0931</t>
  </si>
  <si>
    <t>020/0963</t>
  </si>
  <si>
    <t>020/0964</t>
  </si>
  <si>
    <t>รถผ่านท่า มีค.69</t>
  </si>
  <si>
    <t>1-31มีค.69</t>
  </si>
  <si>
    <t>019/0943</t>
  </si>
  <si>
    <t>1-30เมย.69</t>
  </si>
  <si>
    <t xml:space="preserve"> 9,23 เม.ย. 69</t>
  </si>
  <si>
    <t>019/0911,0924</t>
  </si>
  <si>
    <t>ปรับปรุงยอดยกมา:หจก.ศรีธนาสินธ์ จาก 9,540.93 เป็น 9,646.85 บาท เนื่องปรับปรุงยอดน้ำแข็ง</t>
  </si>
  <si>
    <t xml:space="preserve"> 21,30 เม.ย. 69</t>
  </si>
  <si>
    <t>019/0920,020/0958</t>
  </si>
  <si>
    <t>ปรับปรุงยอดยกมา:บจก.ประมงไทย จาก 3,859.21 เป็น 3,859.22 บาท เนื่องปรับปรุงยเศษทศนิยม</t>
  </si>
  <si>
    <t>019/0913,020/0955</t>
  </si>
  <si>
    <t>ปรับปรุงยอดยกมา:บจก.แปะแช จาก 1,873.03 เป็น 1,776.74 บาท เนื่องปรับปรุงยอดน้ำแข็ง</t>
  </si>
  <si>
    <t>019/0929</t>
  </si>
  <si>
    <t xml:space="preserve"> 21 เม.ย. 69</t>
  </si>
  <si>
    <t>019/0919</t>
  </si>
  <si>
    <t>020/0957</t>
  </si>
  <si>
    <t>ปรับปรุงยอดยกมา:หจก.นางหนูเหิมฯ จาก 2,267.86 เป็น 2,267.87 บาท เนื่องปรับปรุงเศษทศนิยม</t>
  </si>
  <si>
    <t xml:space="preserve"> 7 เม.ย. 69</t>
  </si>
  <si>
    <t>019/0906</t>
  </si>
  <si>
    <t xml:space="preserve"> 28 เม.ย. 69</t>
  </si>
  <si>
    <t>019/0939</t>
  </si>
  <si>
    <t>ปรับปรุงยอดยกมา:นางจิตต์ณิชฯ จาก 931.71 เป็น 541.69 บาท เนื่องจากใส่เลขผิด</t>
  </si>
  <si>
    <t>019/0907</t>
  </si>
  <si>
    <t>019/0918</t>
  </si>
  <si>
    <t xml:space="preserve"> 3,22,29 เม.ย. 69</t>
  </si>
  <si>
    <t>019/0903,019/0921,020/0956</t>
  </si>
  <si>
    <t>ปรับปรุงยอดยกมา:บจก.เพียววอเตอร์แอนด์ไอซ์ จาก 16,293.96 เป็น 16,091.73 บาท เนื่องปรับปรุงยอดน้ำแข็ง</t>
  </si>
  <si>
    <t>019/0910,0928</t>
  </si>
  <si>
    <t>334/16667</t>
  </si>
  <si>
    <t>332/16563</t>
  </si>
  <si>
    <t>332/16565</t>
  </si>
  <si>
    <t>019/0904</t>
  </si>
  <si>
    <t>019/0905</t>
  </si>
  <si>
    <t>020/0954</t>
  </si>
  <si>
    <t>019/0949</t>
  </si>
  <si>
    <t>019/0930</t>
  </si>
  <si>
    <t xml:space="preserve"> 9 เม.ย. 69</t>
  </si>
  <si>
    <t>1131/113050</t>
  </si>
  <si>
    <t>1131/113064</t>
  </si>
  <si>
    <t>1131/113073</t>
  </si>
  <si>
    <t>1131/113074</t>
  </si>
  <si>
    <t>1131/113076</t>
  </si>
  <si>
    <t>1131/113072</t>
  </si>
  <si>
    <t>1131/113065</t>
  </si>
  <si>
    <t>1131/113066</t>
  </si>
  <si>
    <t>1131/113080</t>
  </si>
  <si>
    <t>1131/113068</t>
  </si>
  <si>
    <t>1131/113059</t>
  </si>
  <si>
    <t>1131/113081</t>
  </si>
  <si>
    <t>1131/113061</t>
  </si>
  <si>
    <t xml:space="preserve"> 25 เม.ย. 69</t>
  </si>
  <si>
    <t>1131/113056</t>
  </si>
  <si>
    <t>1131/113057</t>
  </si>
  <si>
    <t xml:space="preserve"> 4,30 เม.ย. 69</t>
  </si>
  <si>
    <t>1131/113048,1131/113077</t>
  </si>
  <si>
    <t>1131/113069</t>
  </si>
  <si>
    <t xml:space="preserve"> 2,30 เม.ย. 69</t>
  </si>
  <si>
    <t>1131/113045,1131/113075</t>
  </si>
  <si>
    <t xml:space="preserve"> 24 เม.ย. 69</t>
  </si>
  <si>
    <t>1131/113055</t>
  </si>
  <si>
    <t>1131/113070</t>
  </si>
  <si>
    <t>1131/113071</t>
  </si>
  <si>
    <t>1131/113063</t>
  </si>
  <si>
    <t xml:space="preserve"> 3,27 เม.ย. 69</t>
  </si>
  <si>
    <t>1131/113046,113058</t>
  </si>
  <si>
    <t>1131/113079</t>
  </si>
  <si>
    <t>1131/113060</t>
  </si>
  <si>
    <t>1131/113062</t>
  </si>
  <si>
    <t>1131/113051</t>
  </si>
  <si>
    <t xml:space="preserve"> 13 เม.ย. 69</t>
  </si>
  <si>
    <t>1131/113052</t>
  </si>
  <si>
    <t>1131/113053</t>
  </si>
  <si>
    <t>1131/113054</t>
  </si>
  <si>
    <t>1131/113078</t>
  </si>
  <si>
    <t>1131/113049</t>
  </si>
  <si>
    <t>333/16631</t>
  </si>
  <si>
    <t>332/16597</t>
  </si>
  <si>
    <t>นายสิทธิพร ชีววัฒนาพงศ์</t>
  </si>
  <si>
    <t>333/16645</t>
  </si>
  <si>
    <t>333/16648</t>
  </si>
  <si>
    <t>334/16673</t>
  </si>
  <si>
    <t>333/16639</t>
  </si>
  <si>
    <t xml:space="preserve"> 019/0944</t>
  </si>
  <si>
    <t>019/0945</t>
  </si>
  <si>
    <t>334/16695</t>
  </si>
  <si>
    <t>333/16612</t>
  </si>
  <si>
    <t>335/16708</t>
  </si>
  <si>
    <t>334/16692</t>
  </si>
  <si>
    <t>332/16574</t>
  </si>
  <si>
    <t>330/16497</t>
  </si>
  <si>
    <t>330/16500</t>
  </si>
  <si>
    <t>319/15936,334/16670</t>
  </si>
  <si>
    <t>333/16620</t>
  </si>
  <si>
    <t>319/15923,334/16651</t>
  </si>
  <si>
    <t xml:space="preserve"> 330/16476</t>
  </si>
  <si>
    <t>333/16623</t>
  </si>
  <si>
    <t>333/16634</t>
  </si>
  <si>
    <t>019/0940</t>
  </si>
  <si>
    <t>319/15927,331/16518</t>
  </si>
  <si>
    <t>334/16698</t>
  </si>
  <si>
    <t>332/16571</t>
  </si>
  <si>
    <t>332/16577</t>
  </si>
  <si>
    <t>334/16663</t>
  </si>
  <si>
    <t>319/15946</t>
  </si>
  <si>
    <t>330/16467</t>
  </si>
  <si>
    <t>333/16632</t>
  </si>
  <si>
    <t>332/16598</t>
  </si>
  <si>
    <t>333/16646</t>
  </si>
  <si>
    <t>333/16649</t>
  </si>
  <si>
    <t>334/16674</t>
  </si>
  <si>
    <t>333/16640</t>
  </si>
  <si>
    <t>019/0947</t>
  </si>
  <si>
    <t>334/16696</t>
  </si>
  <si>
    <t>333/16613</t>
  </si>
  <si>
    <t>335/16709</t>
  </si>
  <si>
    <t>334/16693</t>
  </si>
  <si>
    <t>332/16575</t>
  </si>
  <si>
    <t>330/16498</t>
  </si>
  <si>
    <t>331/16501</t>
  </si>
  <si>
    <t xml:space="preserve"> 4 เม.ย. 69</t>
  </si>
  <si>
    <t xml:space="preserve"> 319/15934</t>
  </si>
  <si>
    <t>334/16671</t>
  </si>
  <si>
    <t>333/16621</t>
  </si>
  <si>
    <t>319/15924,334/16652</t>
  </si>
  <si>
    <t>330/16477</t>
  </si>
  <si>
    <t>333/16624</t>
  </si>
  <si>
    <t>333/16635</t>
  </si>
  <si>
    <t>019/0941</t>
  </si>
  <si>
    <t>319/15928,331/16519</t>
  </si>
  <si>
    <t>334/16699</t>
  </si>
  <si>
    <t>332/16572</t>
  </si>
  <si>
    <t>332/16578</t>
  </si>
  <si>
    <t>334/16664</t>
  </si>
  <si>
    <t>319/15947</t>
  </si>
  <si>
    <t>330/16468</t>
  </si>
  <si>
    <t>331/16536</t>
  </si>
  <si>
    <t>331/16543</t>
  </si>
  <si>
    <t>331/16534</t>
  </si>
  <si>
    <t>330/16474</t>
  </si>
  <si>
    <t>331/16545</t>
  </si>
  <si>
    <t>331/16504</t>
  </si>
  <si>
    <t>331/16541</t>
  </si>
  <si>
    <t>331/16510</t>
  </si>
  <si>
    <t>331/16531</t>
  </si>
  <si>
    <t>330/16457</t>
  </si>
  <si>
    <t>330/16459</t>
  </si>
  <si>
    <t>330/164561</t>
  </si>
  <si>
    <t>331/16539</t>
  </si>
  <si>
    <t>331/16549</t>
  </si>
  <si>
    <t>331/16547</t>
  </si>
  <si>
    <t>330/16470</t>
  </si>
  <si>
    <t>331/16523</t>
  </si>
  <si>
    <t>331/16525</t>
  </si>
  <si>
    <t>331/16521</t>
  </si>
  <si>
    <t>332/16555</t>
  </si>
  <si>
    <t>331/16506</t>
  </si>
  <si>
    <t>330/16463</t>
  </si>
  <si>
    <t>333/16616</t>
  </si>
  <si>
    <t>335/16702</t>
  </si>
  <si>
    <t>020/0960</t>
  </si>
  <si>
    <t>019/0932</t>
  </si>
  <si>
    <t xml:space="preserve"> 019/0925</t>
  </si>
  <si>
    <t>330/16493</t>
  </si>
  <si>
    <t>330/16480</t>
  </si>
  <si>
    <t>333/16642</t>
  </si>
  <si>
    <t>330/16495</t>
  </si>
  <si>
    <t>333/16626</t>
  </si>
  <si>
    <t>331/16511</t>
  </si>
  <si>
    <t>331/16529</t>
  </si>
  <si>
    <t>334/16656</t>
  </si>
  <si>
    <t xml:space="preserve"> 3 เม.ย. 69</t>
  </si>
  <si>
    <t>319/15932</t>
  </si>
  <si>
    <t>334/16654</t>
  </si>
  <si>
    <t>332/16553</t>
  </si>
  <si>
    <t>331/16527</t>
  </si>
  <si>
    <t>333/16608</t>
  </si>
  <si>
    <t>334/16666</t>
  </si>
  <si>
    <t>335/16706</t>
  </si>
  <si>
    <t>330/16453</t>
  </si>
  <si>
    <t>330/16488</t>
  </si>
  <si>
    <t>330/16455</t>
  </si>
  <si>
    <t>331/16514</t>
  </si>
  <si>
    <t>019/0935</t>
  </si>
  <si>
    <t>330/16490</t>
  </si>
  <si>
    <t>019/0937</t>
  </si>
  <si>
    <t>333/16628</t>
  </si>
  <si>
    <t>332/16559</t>
  </si>
  <si>
    <t>332/16561</t>
  </si>
  <si>
    <t>319/15941</t>
  </si>
  <si>
    <t>334/16668</t>
  </si>
  <si>
    <t>334/16658</t>
  </si>
  <si>
    <t>334/16660</t>
  </si>
  <si>
    <t>332/16567</t>
  </si>
  <si>
    <t>334/16676</t>
  </si>
  <si>
    <t>332/16591</t>
  </si>
  <si>
    <t>334/16680</t>
  </si>
  <si>
    <t>335/16704</t>
  </si>
  <si>
    <t xml:space="preserve"> 6 เม.ย. 69</t>
  </si>
  <si>
    <t>319/15939</t>
  </si>
  <si>
    <t>334/16688</t>
  </si>
  <si>
    <t>332/16564</t>
  </si>
  <si>
    <t>330/16486</t>
  </si>
  <si>
    <t>330/16482</t>
  </si>
  <si>
    <t xml:space="preserve"> 331/16509</t>
  </si>
  <si>
    <t>333/16602</t>
  </si>
  <si>
    <t>332/16557</t>
  </si>
  <si>
    <t>332/16551</t>
  </si>
  <si>
    <t>332/16566</t>
  </si>
  <si>
    <t>331/16516</t>
  </si>
  <si>
    <t>332/16581</t>
  </si>
  <si>
    <t>333/16604</t>
  </si>
  <si>
    <t>332/16583</t>
  </si>
  <si>
    <t>332/16585</t>
  </si>
  <si>
    <t>333/16606</t>
  </si>
  <si>
    <t>332/16587</t>
  </si>
  <si>
    <t>332/16589</t>
  </si>
  <si>
    <t>332/16569</t>
  </si>
  <si>
    <t>332/16595</t>
  </si>
  <si>
    <t>334/16685</t>
  </si>
  <si>
    <t>330/16451</t>
  </si>
  <si>
    <t>332/16593</t>
  </si>
  <si>
    <t>334/16690</t>
  </si>
  <si>
    <t>333/16633</t>
  </si>
  <si>
    <t>332/16599</t>
  </si>
  <si>
    <t>333/16647</t>
  </si>
  <si>
    <t>333/16650</t>
  </si>
  <si>
    <t>334/16675</t>
  </si>
  <si>
    <t>333/16641</t>
  </si>
  <si>
    <t>019/0948</t>
  </si>
  <si>
    <t>334/16697</t>
  </si>
  <si>
    <t>333/16614</t>
  </si>
  <si>
    <t>335/16710</t>
  </si>
  <si>
    <t>334/16694</t>
  </si>
  <si>
    <t>332/16576</t>
  </si>
  <si>
    <t>330/16499</t>
  </si>
  <si>
    <t>331/16502</t>
  </si>
  <si>
    <t>319/15935</t>
  </si>
  <si>
    <t>334/16672</t>
  </si>
  <si>
    <t>333/16622</t>
  </si>
  <si>
    <t>319/15925,334/16653</t>
  </si>
  <si>
    <t>330/16478</t>
  </si>
  <si>
    <t>333/16625</t>
  </si>
  <si>
    <t>333/16636</t>
  </si>
  <si>
    <t>319/15929,331/16520</t>
  </si>
  <si>
    <t xml:space="preserve"> 3,29 เม.ย. 69</t>
  </si>
  <si>
    <t>319/15930,319/15931,333/16611</t>
  </si>
  <si>
    <t>334/16700</t>
  </si>
  <si>
    <t>332/16573</t>
  </si>
  <si>
    <t>332/16579</t>
  </si>
  <si>
    <t>334/16665</t>
  </si>
  <si>
    <t>319/15948</t>
  </si>
  <si>
    <t>330/16469</t>
  </si>
  <si>
    <t>331/16537</t>
  </si>
  <si>
    <t>331/16544</t>
  </si>
  <si>
    <t>331/16535</t>
  </si>
  <si>
    <t>330/16475</t>
  </si>
  <si>
    <t>331/16546</t>
  </si>
  <si>
    <t>331/16505</t>
  </si>
  <si>
    <t>331/16542</t>
  </si>
  <si>
    <t>331/16532</t>
  </si>
  <si>
    <t>331/16538</t>
  </si>
  <si>
    <t>330/16458</t>
  </si>
  <si>
    <t>330/16460</t>
  </si>
  <si>
    <t>330/16462</t>
  </si>
  <si>
    <t>331/16540</t>
  </si>
  <si>
    <t>331/16550</t>
  </si>
  <si>
    <t>331/16548</t>
  </si>
  <si>
    <t>330/16471</t>
  </si>
  <si>
    <t>331/16524</t>
  </si>
  <si>
    <t>331/16522</t>
  </si>
  <si>
    <t>332/16556</t>
  </si>
  <si>
    <t>331/16507</t>
  </si>
  <si>
    <t>330/16464</t>
  </si>
  <si>
    <t>330/164565</t>
  </si>
  <si>
    <t>333/16617</t>
  </si>
  <si>
    <t>335/16703</t>
  </si>
  <si>
    <t>020/0961</t>
  </si>
  <si>
    <t>019/0933</t>
  </si>
  <si>
    <t xml:space="preserve"> 019/0926</t>
  </si>
  <si>
    <t>330/16494</t>
  </si>
  <si>
    <t>330/16481</t>
  </si>
  <si>
    <t>333/16643</t>
  </si>
  <si>
    <t>333/16644</t>
  </si>
  <si>
    <t>330/16496</t>
  </si>
  <si>
    <t>333/16627</t>
  </si>
  <si>
    <t>331/16512</t>
  </si>
  <si>
    <t>331/16530</t>
  </si>
  <si>
    <t>334/16657</t>
  </si>
  <si>
    <t>333/16610</t>
  </si>
  <si>
    <t>319/15933</t>
  </si>
  <si>
    <t>334/16655</t>
  </si>
  <si>
    <t xml:space="preserve"> 332/16554</t>
  </si>
  <si>
    <t>331/16528</t>
  </si>
  <si>
    <t>333/16609</t>
  </si>
  <si>
    <t>335/16707</t>
  </si>
  <si>
    <t>334/16662</t>
  </si>
  <si>
    <t>330/16454</t>
  </si>
  <si>
    <t>330/16489</t>
  </si>
  <si>
    <t>330/16456</t>
  </si>
  <si>
    <t>331/16515</t>
  </si>
  <si>
    <t>019/0936</t>
  </si>
  <si>
    <t>330/16491</t>
  </si>
  <si>
    <t>019/0938</t>
  </si>
  <si>
    <t>333/16629</t>
  </si>
  <si>
    <t xml:space="preserve"> 331/16533</t>
  </si>
  <si>
    <t>332/16560</t>
  </si>
  <si>
    <t>332/16562</t>
  </si>
  <si>
    <t xml:space="preserve"> 2 เม.ย. 69</t>
  </si>
  <si>
    <t>319/15926</t>
  </si>
  <si>
    <t>334/16669</t>
  </si>
  <si>
    <t>334/16659</t>
  </si>
  <si>
    <t>334/16661</t>
  </si>
  <si>
    <t>332/16568</t>
  </si>
  <si>
    <t>334/16677</t>
  </si>
  <si>
    <t>332/16592</t>
  </si>
  <si>
    <t>334/16678</t>
  </si>
  <si>
    <t>334/16679</t>
  </si>
  <si>
    <t>333/16619</t>
  </si>
  <si>
    <t>319/15940</t>
  </si>
  <si>
    <t>333/16637</t>
  </si>
  <si>
    <t>335/16705</t>
  </si>
  <si>
    <t xml:space="preserve"> 5 เม.ย. 69</t>
  </si>
  <si>
    <t>321/16033</t>
  </si>
  <si>
    <t>334/16682</t>
  </si>
  <si>
    <t>334/16681</t>
  </si>
  <si>
    <t>330/16452</t>
  </si>
  <si>
    <t>334/16689</t>
  </si>
  <si>
    <t>331/16526</t>
  </si>
  <si>
    <t>332/16558</t>
  </si>
  <si>
    <t>333/16603</t>
  </si>
  <si>
    <t>330/16487</t>
  </si>
  <si>
    <t>335/16712</t>
  </si>
  <si>
    <t>319/15949</t>
  </si>
  <si>
    <t>319/15937</t>
  </si>
  <si>
    <t>334/16684</t>
  </si>
  <si>
    <t>330/16466</t>
  </si>
  <si>
    <t>330/16483</t>
  </si>
  <si>
    <t>332/16582</t>
  </si>
  <si>
    <t>333/16605</t>
  </si>
  <si>
    <t>332/16584</t>
  </si>
  <si>
    <t>332/16586</t>
  </si>
  <si>
    <t>333/16607</t>
  </si>
  <si>
    <t>332/16588</t>
  </si>
  <si>
    <t>332/16590</t>
  </si>
  <si>
    <t>334/16687</t>
  </si>
  <si>
    <t>019/0934</t>
  </si>
  <si>
    <t>330/16472</t>
  </si>
  <si>
    <t>331/16517</t>
  </si>
  <si>
    <t>332/16552</t>
  </si>
  <si>
    <t>330/16485</t>
  </si>
  <si>
    <t>333/16638</t>
  </si>
  <si>
    <t>331/16508</t>
  </si>
  <si>
    <t xml:space="preserve"> 20 เม.ย. 69</t>
  </si>
  <si>
    <t>019/0916</t>
  </si>
  <si>
    <t>332/16596</t>
  </si>
  <si>
    <t>332/16600</t>
  </si>
  <si>
    <t>332/16570</t>
  </si>
  <si>
    <t>330/16479</t>
  </si>
  <si>
    <t>335/16701</t>
  </si>
  <si>
    <t>332/16594</t>
  </si>
  <si>
    <t>334/16683</t>
  </si>
  <si>
    <t>331/16513</t>
  </si>
  <si>
    <t>331/16503</t>
  </si>
  <si>
    <t>330/16473</t>
  </si>
  <si>
    <t>330/16484</t>
  </si>
  <si>
    <t>330/16492</t>
  </si>
  <si>
    <t>333/16630</t>
  </si>
  <si>
    <t>334/16686</t>
  </si>
  <si>
    <t>319/15950</t>
  </si>
  <si>
    <t>332/16580</t>
  </si>
  <si>
    <t>333/16615</t>
  </si>
  <si>
    <t>334/16691</t>
  </si>
  <si>
    <t>1131/113047</t>
  </si>
  <si>
    <t xml:space="preserve"> 1131/113067</t>
  </si>
  <si>
    <t>เมย.69</t>
  </si>
  <si>
    <t>หนี้ปกติ+ค่าดำเนินคดี+ปรับโครงสร้าง</t>
  </si>
  <si>
    <t>ประจำเดือน พฤษภาคม 2569</t>
  </si>
  <si>
    <t xml:space="preserve"> 6,27 พ.ค. 69</t>
  </si>
  <si>
    <t xml:space="preserve"> 020/0969,021/1007</t>
  </si>
  <si>
    <t>21-31 พ.ค. 69</t>
  </si>
  <si>
    <t xml:space="preserve"> 7 พ.ค. 69</t>
  </si>
  <si>
    <t>020/0974</t>
  </si>
  <si>
    <t>020/0981</t>
  </si>
  <si>
    <t xml:space="preserve"> 27 พ.ค. 69</t>
  </si>
  <si>
    <t>021/1009</t>
  </si>
  <si>
    <t xml:space="preserve"> 11 พ.ค. 69</t>
  </si>
  <si>
    <t>020/0978</t>
  </si>
  <si>
    <t>020/0979</t>
  </si>
  <si>
    <t>020/0980</t>
  </si>
  <si>
    <t xml:space="preserve"> 5 พ.ค. 69</t>
  </si>
  <si>
    <t>020/0966</t>
  </si>
  <si>
    <t xml:space="preserve"> 26 พ.ค. 69</t>
  </si>
  <si>
    <t>020/1000</t>
  </si>
  <si>
    <t>021/1001</t>
  </si>
  <si>
    <t>021/1010</t>
  </si>
  <si>
    <t>021/1023</t>
  </si>
  <si>
    <t>021/1006</t>
  </si>
  <si>
    <t>1-31 พ.ค. 69</t>
  </si>
  <si>
    <t xml:space="preserve"> 7,24 พ.ค. 69</t>
  </si>
  <si>
    <t>020/0972,0996</t>
  </si>
  <si>
    <t>21,29 พ.ค. 69</t>
  </si>
  <si>
    <t>020/0986,021/1017</t>
  </si>
  <si>
    <t xml:space="preserve"> 8,29 พ.ค. 69</t>
  </si>
  <si>
    <t xml:space="preserve"> 020/0975,021/1015</t>
  </si>
  <si>
    <t>021/1013</t>
  </si>
  <si>
    <t>020/0977</t>
  </si>
  <si>
    <t>นางสนต้อหนะ หวันหละเบ๊ะ</t>
  </si>
  <si>
    <t>020/0965</t>
  </si>
  <si>
    <t xml:space="preserve"> 24 พ.ค. 69</t>
  </si>
  <si>
    <t>020/0995</t>
  </si>
  <si>
    <t>020/0973</t>
  </si>
  <si>
    <t>19,29 พ.ค.69</t>
  </si>
  <si>
    <t>020/0984,021/1018</t>
  </si>
  <si>
    <t xml:space="preserve"> 020/0970,021/1008</t>
  </si>
  <si>
    <t>345/17214</t>
  </si>
  <si>
    <t>346/17279</t>
  </si>
  <si>
    <t>346/17281</t>
  </si>
  <si>
    <t>020/0967</t>
  </si>
  <si>
    <t>020/0968</t>
  </si>
  <si>
    <t xml:space="preserve"> 22 พ.ค. 69</t>
  </si>
  <si>
    <t>020/0990</t>
  </si>
  <si>
    <t>020/0989</t>
  </si>
  <si>
    <t>021/1014</t>
  </si>
  <si>
    <t xml:space="preserve"> 6 พ.ค. 69</t>
  </si>
  <si>
    <t>1131/113083</t>
  </si>
  <si>
    <t>1132/113116</t>
  </si>
  <si>
    <t>1132/113125</t>
  </si>
  <si>
    <t>1132/113127</t>
  </si>
  <si>
    <t>1132/113133</t>
  </si>
  <si>
    <t>1132/113103</t>
  </si>
  <si>
    <t>1132/113119</t>
  </si>
  <si>
    <t>1132/113121</t>
  </si>
  <si>
    <t>1132/113137</t>
  </si>
  <si>
    <t>1132/113111</t>
  </si>
  <si>
    <t>18,29 พ.ค.69</t>
  </si>
  <si>
    <t>1131/113086,1132/113139</t>
  </si>
  <si>
    <t>1132/113107</t>
  </si>
  <si>
    <t>1132/113109</t>
  </si>
  <si>
    <t>1131/113089</t>
  </si>
  <si>
    <t>1131/113090</t>
  </si>
  <si>
    <t xml:space="preserve"> 7,29,31 พ.ค. 69</t>
  </si>
  <si>
    <t>1131/113084,1132/113135,1132/113145</t>
  </si>
  <si>
    <t>1131/113098</t>
  </si>
  <si>
    <t>1132/113101</t>
  </si>
  <si>
    <t>1131/113088</t>
  </si>
  <si>
    <t>1132/113105</t>
  </si>
  <si>
    <t>1132/113123</t>
  </si>
  <si>
    <t xml:space="preserve"> 25 พ.ค. 69</t>
  </si>
  <si>
    <t>1131/113096</t>
  </si>
  <si>
    <t>1132/113113</t>
  </si>
  <si>
    <t>1132/113141</t>
  </si>
  <si>
    <t>1132/113131</t>
  </si>
  <si>
    <t>1132/113129</t>
  </si>
  <si>
    <t xml:space="preserve"> 8 พ.ค. 69</t>
  </si>
  <si>
    <t xml:space="preserve"> 1131/113085</t>
  </si>
  <si>
    <t>1131/113087</t>
  </si>
  <si>
    <t>1131/113094</t>
  </si>
  <si>
    <t>พค.69</t>
  </si>
  <si>
    <t>1131/113100</t>
  </si>
  <si>
    <t>1132/113143</t>
  </si>
  <si>
    <t>1131/113082</t>
  </si>
  <si>
    <t>345/17236</t>
  </si>
  <si>
    <t>345/17242</t>
  </si>
  <si>
    <t>346/17260</t>
  </si>
  <si>
    <t>346/17263</t>
  </si>
  <si>
    <t>346/17287</t>
  </si>
  <si>
    <t>345/17202</t>
  </si>
  <si>
    <t>021/1002</t>
  </si>
  <si>
    <t>021/1003</t>
  </si>
  <si>
    <t>347/17317</t>
  </si>
  <si>
    <t>345/17228</t>
  </si>
  <si>
    <t>347/17328</t>
  </si>
  <si>
    <t>345/17206</t>
  </si>
  <si>
    <t>345/17225</t>
  </si>
  <si>
    <t>343/17122</t>
  </si>
  <si>
    <t>343/17125</t>
  </si>
  <si>
    <t>335/16725,347/17310,350/17451</t>
  </si>
  <si>
    <t>344/17184</t>
  </si>
  <si>
    <t>345/17211</t>
  </si>
  <si>
    <t>343/17119</t>
  </si>
  <si>
    <t>345/17208</t>
  </si>
  <si>
    <t>345/17245</t>
  </si>
  <si>
    <t>020/0997</t>
  </si>
  <si>
    <t>345/17233</t>
  </si>
  <si>
    <t>347/17333</t>
  </si>
  <si>
    <t>346/17284</t>
  </si>
  <si>
    <t>346/17255</t>
  </si>
  <si>
    <t>347/17348</t>
  </si>
  <si>
    <t>343/17116</t>
  </si>
  <si>
    <t>343/17129</t>
  </si>
  <si>
    <t>345/17237</t>
  </si>
  <si>
    <t>345/17243</t>
  </si>
  <si>
    <t>346/17261</t>
  </si>
  <si>
    <t>346/17264</t>
  </si>
  <si>
    <t>246/17288</t>
  </si>
  <si>
    <t>345/17203</t>
  </si>
  <si>
    <t>021/1004</t>
  </si>
  <si>
    <t>347/17318</t>
  </si>
  <si>
    <t>345/17229</t>
  </si>
  <si>
    <t>347/17329</t>
  </si>
  <si>
    <t>345/17205</t>
  </si>
  <si>
    <t>345/17226</t>
  </si>
  <si>
    <t>343/17123</t>
  </si>
  <si>
    <t>343/17126</t>
  </si>
  <si>
    <t xml:space="preserve"> 7,31 พ.ค. 69</t>
  </si>
  <si>
    <t>335/16726,350/17452</t>
  </si>
  <si>
    <t>347/17311</t>
  </si>
  <si>
    <t>344/17185</t>
  </si>
  <si>
    <t>345/17212</t>
  </si>
  <si>
    <t>343/17120</t>
  </si>
  <si>
    <t>345/17209</t>
  </si>
  <si>
    <t>345/17246</t>
  </si>
  <si>
    <t>020/0998</t>
  </si>
  <si>
    <t>345/17234</t>
  </si>
  <si>
    <t>347/17334</t>
  </si>
  <si>
    <t>346/17285</t>
  </si>
  <si>
    <t>346/17256</t>
  </si>
  <si>
    <t>347/17349</t>
  </si>
  <si>
    <t>343/17117</t>
  </si>
  <si>
    <t>343/17130</t>
  </si>
  <si>
    <t>343/17150</t>
  </si>
  <si>
    <t>343/17112</t>
  </si>
  <si>
    <t>344/17152</t>
  </si>
  <si>
    <t>343/17114</t>
  </si>
  <si>
    <t xml:space="preserve"> 344/17156</t>
  </si>
  <si>
    <t xml:space="preserve"> 344/17158</t>
  </si>
  <si>
    <t>344/17160</t>
  </si>
  <si>
    <t>344/17161</t>
  </si>
  <si>
    <t>344/17166</t>
  </si>
  <si>
    <t>344/17168</t>
  </si>
  <si>
    <t>335/16745</t>
  </si>
  <si>
    <t>344/17170</t>
  </si>
  <si>
    <t>344/17172</t>
  </si>
  <si>
    <t>344/17174</t>
  </si>
  <si>
    <t>344/17187</t>
  </si>
  <si>
    <t>347/17308</t>
  </si>
  <si>
    <t>347/17306</t>
  </si>
  <si>
    <t>346/17266</t>
  </si>
  <si>
    <t>335/16728,350/17454</t>
  </si>
  <si>
    <t>346/17268</t>
  </si>
  <si>
    <t>346/17300</t>
  </si>
  <si>
    <t>335/16747</t>
  </si>
  <si>
    <t>345/17219</t>
  </si>
  <si>
    <t>347/17343</t>
  </si>
  <si>
    <t>021/1011</t>
  </si>
  <si>
    <t>020/0987</t>
  </si>
  <si>
    <t>021/1020</t>
  </si>
  <si>
    <t>335/16736</t>
  </si>
  <si>
    <t>343/17102</t>
  </si>
  <si>
    <t>346/17258</t>
  </si>
  <si>
    <t>335/16739</t>
  </si>
  <si>
    <t>343/17104</t>
  </si>
  <si>
    <t>346/17253</t>
  </si>
  <si>
    <t>344/17164</t>
  </si>
  <si>
    <t>344/17200</t>
  </si>
  <si>
    <t xml:space="preserve"> 2,26 พ.ค. 69</t>
  </si>
  <si>
    <t>335/16717,345/17223</t>
  </si>
  <si>
    <t xml:space="preserve"> 2,28 พ.ค. 69</t>
  </si>
  <si>
    <t>335/16719,346/17271</t>
  </si>
  <si>
    <t>346/17296</t>
  </si>
  <si>
    <t>347/17303</t>
  </si>
  <si>
    <t>345/17215</t>
  </si>
  <si>
    <t>343/17106</t>
  </si>
  <si>
    <t>350/17456</t>
  </si>
  <si>
    <t>347/17320</t>
  </si>
  <si>
    <t>335/16750</t>
  </si>
  <si>
    <t>335/16731</t>
  </si>
  <si>
    <t>343/17110</t>
  </si>
  <si>
    <t>344/17196</t>
  </si>
  <si>
    <t>020/0911</t>
  </si>
  <si>
    <t>335/16734</t>
  </si>
  <si>
    <t>020/0993</t>
  </si>
  <si>
    <t>346/17298</t>
  </si>
  <si>
    <t>346/17275</t>
  </si>
  <si>
    <t>346/17277</t>
  </si>
  <si>
    <t>335/16730</t>
  </si>
  <si>
    <t>345/17240</t>
  </si>
  <si>
    <t>344/17198</t>
  </si>
  <si>
    <t>346/17293</t>
  </si>
  <si>
    <t>345/17221</t>
  </si>
  <si>
    <t>347/17323</t>
  </si>
  <si>
    <t>344/17178</t>
  </si>
  <si>
    <t>347/17327</t>
  </si>
  <si>
    <t>347/17345</t>
  </si>
  <si>
    <t>335/16722</t>
  </si>
  <si>
    <t>347/17336</t>
  </si>
  <si>
    <t>346/17280</t>
  </si>
  <si>
    <t>344/17194</t>
  </si>
  <si>
    <t>347/17313</t>
  </si>
  <si>
    <t>347/17305</t>
  </si>
  <si>
    <t>347/173331</t>
  </si>
  <si>
    <t>344/17182</t>
  </si>
  <si>
    <t>344/17176</t>
  </si>
  <si>
    <t>246/17282</t>
  </si>
  <si>
    <t>345/17231</t>
  </si>
  <si>
    <t>343/17136</t>
  </si>
  <si>
    <t>343/17138</t>
  </si>
  <si>
    <t>343/17141</t>
  </si>
  <si>
    <t>343/17142</t>
  </si>
  <si>
    <t>343/17144</t>
  </si>
  <si>
    <t>343/17147</t>
  </si>
  <si>
    <t>343/17148</t>
  </si>
  <si>
    <t>346/17251</t>
  </si>
  <si>
    <t>347/17341</t>
  </si>
  <si>
    <t>347/17315</t>
  </si>
  <si>
    <t>344/17180</t>
  </si>
  <si>
    <t>346/17291</t>
  </si>
  <si>
    <t>347/17338</t>
  </si>
  <si>
    <t>น้ำประปา 4/13-15</t>
  </si>
  <si>
    <t>นายมฆะพงษ์ พัฒนากิจการสาร</t>
  </si>
  <si>
    <t>345/17238</t>
  </si>
  <si>
    <t>345/17244</t>
  </si>
  <si>
    <t>346/17262</t>
  </si>
  <si>
    <t xml:space="preserve">นางพรทิพย์  อารีรักษ์ </t>
  </si>
  <si>
    <t>346/17265</t>
  </si>
  <si>
    <t>346/17289</t>
  </si>
  <si>
    <t>345/17204</t>
  </si>
  <si>
    <t>021/1005</t>
  </si>
  <si>
    <t>347/17319</t>
  </si>
  <si>
    <t>345/17230</t>
  </si>
  <si>
    <t>347/17330</t>
  </si>
  <si>
    <t>345/17207</t>
  </si>
  <si>
    <t>345/17227</t>
  </si>
  <si>
    <t>343/17124</t>
  </si>
  <si>
    <t>343/17127</t>
  </si>
  <si>
    <t>335/16727,350/17453</t>
  </si>
  <si>
    <t>347/17312</t>
  </si>
  <si>
    <t>344/17186</t>
  </si>
  <si>
    <t>345/17213</t>
  </si>
  <si>
    <t>343/17121</t>
  </si>
  <si>
    <t>345/17210</t>
  </si>
  <si>
    <t>345/17247</t>
  </si>
  <si>
    <t>020/0999</t>
  </si>
  <si>
    <t>345/17235</t>
  </si>
  <si>
    <t>347/17322</t>
  </si>
  <si>
    <t>347/17335</t>
  </si>
  <si>
    <t>346/17286</t>
  </si>
  <si>
    <t>346/17257</t>
  </si>
  <si>
    <t>347/17350</t>
  </si>
  <si>
    <t>343/17118</t>
  </si>
  <si>
    <t>343/17131</t>
  </si>
  <si>
    <t>344/17151</t>
  </si>
  <si>
    <t>343/17113</t>
  </si>
  <si>
    <t>344/17153</t>
  </si>
  <si>
    <t>344/17155</t>
  </si>
  <si>
    <t>343/17115</t>
  </si>
  <si>
    <t>344/17157</t>
  </si>
  <si>
    <t>344/17159</t>
  </si>
  <si>
    <t>344/17162</t>
  </si>
  <si>
    <t>344/17165</t>
  </si>
  <si>
    <t>344/17167</t>
  </si>
  <si>
    <t>344/17169</t>
  </si>
  <si>
    <t>335/16746</t>
  </si>
  <si>
    <t>344/17171</t>
  </si>
  <si>
    <t>344/17173</t>
  </si>
  <si>
    <t>344/17175</t>
  </si>
  <si>
    <t>344/17188</t>
  </si>
  <si>
    <t>347/17309</t>
  </si>
  <si>
    <t>346/17267</t>
  </si>
  <si>
    <t>335/16729,350/17455</t>
  </si>
  <si>
    <t>346/17269</t>
  </si>
  <si>
    <t>347/17301</t>
  </si>
  <si>
    <t>335/16748</t>
  </si>
  <si>
    <t>335/16749</t>
  </si>
  <si>
    <t>345/17220</t>
  </si>
  <si>
    <t>347/17344</t>
  </si>
  <si>
    <t>021/1012</t>
  </si>
  <si>
    <t>020/0988</t>
  </si>
  <si>
    <t>021/1022</t>
  </si>
  <si>
    <t>335/16737</t>
  </si>
  <si>
    <t>343/17103</t>
  </si>
  <si>
    <t>346/17259</t>
  </si>
  <si>
    <t>345/17250</t>
  </si>
  <si>
    <t>335/16738</t>
  </si>
  <si>
    <t>343/17105</t>
  </si>
  <si>
    <t>346/17254</t>
  </si>
  <si>
    <t>344/17163</t>
  </si>
  <si>
    <t xml:space="preserve"> 345/17201</t>
  </si>
  <si>
    <t>346/17270</t>
  </si>
  <si>
    <t>335/16718,345/17224</t>
  </si>
  <si>
    <t>335/16720,246/17272</t>
  </si>
  <si>
    <t>246/17297</t>
  </si>
  <si>
    <t>347/17304</t>
  </si>
  <si>
    <t>345/17216</t>
  </si>
  <si>
    <t>343/17107</t>
  </si>
  <si>
    <t>347/17321</t>
  </si>
  <si>
    <t>347/17342</t>
  </si>
  <si>
    <t>หน้าท่า</t>
  </si>
  <si>
    <t>343/17101</t>
  </si>
  <si>
    <t>335/16732</t>
  </si>
  <si>
    <t>343/17111</t>
  </si>
  <si>
    <t>344/17197</t>
  </si>
  <si>
    <t>020/0992</t>
  </si>
  <si>
    <t>335/16735</t>
  </si>
  <si>
    <t>020/0994</t>
  </si>
  <si>
    <t>346/17299</t>
  </si>
  <si>
    <t>343/17133</t>
  </si>
  <si>
    <t>346/17276</t>
  </si>
  <si>
    <t>346/17278</t>
  </si>
  <si>
    <t xml:space="preserve"> 4,28 พ.ค. 69</t>
  </si>
  <si>
    <t>335/16721,347/17302</t>
  </si>
  <si>
    <t>345/17241</t>
  </si>
  <si>
    <t>344/17199</t>
  </si>
  <si>
    <t>346/17294</t>
  </si>
  <si>
    <t>345/17222</t>
  </si>
  <si>
    <t>347/17324</t>
  </si>
  <si>
    <t>344/17179</t>
  </si>
  <si>
    <t>347/17325</t>
  </si>
  <si>
    <t>347/17326</t>
  </si>
  <si>
    <t>343/17132</t>
  </si>
  <si>
    <t>335/16723</t>
  </si>
  <si>
    <t>นางไรตูล  ขุนชำนิ</t>
  </si>
  <si>
    <t>345/17248</t>
  </si>
  <si>
    <t>347/17346</t>
  </si>
  <si>
    <t>336/16774</t>
  </si>
  <si>
    <t>345/17217</t>
  </si>
  <si>
    <t xml:space="preserve"> 23 พ.ค. 69</t>
  </si>
  <si>
    <t>343/17134</t>
  </si>
  <si>
    <t>335/16742</t>
  </si>
  <si>
    <t>347/17337</t>
  </si>
  <si>
    <t>347/17307</t>
  </si>
  <si>
    <t>344/17183</t>
  </si>
  <si>
    <t>347/17332</t>
  </si>
  <si>
    <t>344/17195</t>
  </si>
  <si>
    <t>347/17347</t>
  </si>
  <si>
    <t>347/17340</t>
  </si>
  <si>
    <t>345/17239</t>
  </si>
  <si>
    <t>344/17193</t>
  </si>
  <si>
    <t xml:space="preserve"> 1,26 พ.ค. 69</t>
  </si>
  <si>
    <t>335/16716,344/17189</t>
  </si>
  <si>
    <t>347/17314</t>
  </si>
  <si>
    <t>343/17137</t>
  </si>
  <si>
    <t>343/17139</t>
  </si>
  <si>
    <t>343/17140</t>
  </si>
  <si>
    <t>343/17143</t>
  </si>
  <si>
    <t>343/17145</t>
  </si>
  <si>
    <t>343/17146</t>
  </si>
  <si>
    <t>343/17149</t>
  </si>
  <si>
    <t>346/17283</t>
  </si>
  <si>
    <t>021/1019</t>
  </si>
  <si>
    <t>335/16741</t>
  </si>
  <si>
    <t>345/17232</t>
  </si>
  <si>
    <t>344/17177</t>
  </si>
  <si>
    <t>344/17191</t>
  </si>
  <si>
    <t>346/17290</t>
  </si>
  <si>
    <t>344/17181</t>
  </si>
  <si>
    <t>020/0982</t>
  </si>
  <si>
    <t>343/17108</t>
  </si>
  <si>
    <t>346/17252</t>
  </si>
  <si>
    <t>343/17135</t>
  </si>
  <si>
    <t>346/17295</t>
  </si>
  <si>
    <t>346/17292</t>
  </si>
  <si>
    <t>345/17249</t>
  </si>
  <si>
    <t>335/16743</t>
  </si>
  <si>
    <t>345/17218</t>
  </si>
  <si>
    <t>343/17109</t>
  </si>
  <si>
    <t>335/16744</t>
  </si>
  <si>
    <t>335/16733</t>
  </si>
  <si>
    <t>344/17190</t>
  </si>
  <si>
    <t>347/17316</t>
  </si>
  <si>
    <t>335/16740</t>
  </si>
  <si>
    <t>344/17192</t>
  </si>
  <si>
    <t>343/17128</t>
  </si>
  <si>
    <t>347/17339</t>
  </si>
  <si>
    <t xml:space="preserve">ค่าภาษีโรงเรือนที่ดินและสิ่งปลูกสร้าง </t>
  </si>
  <si>
    <t>อาคาร1/1-2</t>
  </si>
  <si>
    <t xml:space="preserve"> 1132/113115</t>
  </si>
  <si>
    <t>อาคาร 1/3</t>
  </si>
  <si>
    <t>1132/113117</t>
  </si>
  <si>
    <t>อาคาร1/4</t>
  </si>
  <si>
    <t>1132/113126</t>
  </si>
  <si>
    <t>อาคาร1/5</t>
  </si>
  <si>
    <t>1132/113128</t>
  </si>
  <si>
    <t>อาคาร1/6</t>
  </si>
  <si>
    <t>1132/113134</t>
  </si>
  <si>
    <t>อาคาร1/7</t>
  </si>
  <si>
    <t>1132/113104</t>
  </si>
  <si>
    <t>อาคาร1/8</t>
  </si>
  <si>
    <t>1132/113120</t>
  </si>
  <si>
    <t>อาคาร1/9</t>
  </si>
  <si>
    <t>1132/113122</t>
  </si>
  <si>
    <t>อาคาร1/10</t>
  </si>
  <si>
    <t>1132/113138</t>
  </si>
  <si>
    <t>อาคาร1/11</t>
  </si>
  <si>
    <t>1132/113112</t>
  </si>
  <si>
    <t>อาคาร1/12,13</t>
  </si>
  <si>
    <t>อาคาร1/14</t>
  </si>
  <si>
    <t>1132/113108</t>
  </si>
  <si>
    <t>อาคาร1/15</t>
  </si>
  <si>
    <t>1132/113110</t>
  </si>
  <si>
    <t>อาคาร1/16</t>
  </si>
  <si>
    <t>1131/113092</t>
  </si>
  <si>
    <t>อาคาร1/17</t>
  </si>
  <si>
    <t>1131/113093</t>
  </si>
  <si>
    <t>อาคาร1/18</t>
  </si>
  <si>
    <t>28,31 พ.ค. 69</t>
  </si>
  <si>
    <t>1132/113136,1132/113146</t>
  </si>
  <si>
    <t>อาคาร1/19-20</t>
  </si>
  <si>
    <t>1131/113099</t>
  </si>
  <si>
    <t>อาคาร1/21</t>
  </si>
  <si>
    <t>1132/113102</t>
  </si>
  <si>
    <t>อาคาร1/22</t>
  </si>
  <si>
    <t>1131/113091</t>
  </si>
  <si>
    <t>อาคาร1/23</t>
  </si>
  <si>
    <t>1132/113106</t>
  </si>
  <si>
    <t>อาคาร1/24</t>
  </si>
  <si>
    <t>1132/113124</t>
  </si>
  <si>
    <t>อาคาร1/25</t>
  </si>
  <si>
    <t>1131/113097</t>
  </si>
  <si>
    <t>อาคาร1/26</t>
  </si>
  <si>
    <t>1132/113114</t>
  </si>
  <si>
    <t>อาคาร1/27</t>
  </si>
  <si>
    <t>1132/113142</t>
  </si>
  <si>
    <t>อาคาร1/28</t>
  </si>
  <si>
    <t>1132/113132</t>
  </si>
  <si>
    <t>อาคาร1/29</t>
  </si>
  <si>
    <t>1132/113130</t>
  </si>
  <si>
    <t>อาคาร1/30</t>
  </si>
  <si>
    <t>1132/113144</t>
  </si>
  <si>
    <t>อาคาร1/31</t>
  </si>
  <si>
    <t>ปีภาษี 2569(1มค.-31ธค.69)</t>
  </si>
  <si>
    <t>อาคาร1/32-34</t>
  </si>
  <si>
    <t>1131/113095</t>
  </si>
  <si>
    <t>หนี้ปกติ+หนี้ปรับ</t>
  </si>
  <si>
    <t>หนี้ปกติ+หนี้ปรับ+หนี้บอกเลิก</t>
  </si>
  <si>
    <t>หนี้ 3 - 6 เดือน</t>
  </si>
  <si>
    <t>ประจำเดือน มิถุนายน 2569</t>
  </si>
  <si>
    <t>5,24มิย.69</t>
  </si>
  <si>
    <t>021/1026,1049</t>
  </si>
  <si>
    <t>21-30มิย.69</t>
  </si>
  <si>
    <t>021/1032</t>
  </si>
  <si>
    <t>021/1031</t>
  </si>
  <si>
    <t>021/1037</t>
  </si>
  <si>
    <t>021/1034</t>
  </si>
  <si>
    <t>021/1035</t>
  </si>
  <si>
    <t>021/1036</t>
  </si>
  <si>
    <t>021/1024</t>
  </si>
  <si>
    <t>021/1047</t>
  </si>
  <si>
    <t>022/1058</t>
  </si>
  <si>
    <t xml:space="preserve"> 30 มิ.ย. 69</t>
  </si>
  <si>
    <t>022/1077</t>
  </si>
  <si>
    <t>022/1066</t>
  </si>
  <si>
    <t>1-30มิย.69</t>
  </si>
  <si>
    <t>มิย.69</t>
  </si>
  <si>
    <t>ปรับปรุงยอดยกมา: แปะแช จาก 2,349.72 เป็น 2,039.72 บาท เนื่องปรับปรุงยอดน้ำแข็ง</t>
  </si>
  <si>
    <t>5,25มิย.69</t>
  </si>
  <si>
    <t>021/1025,022/1051</t>
  </si>
  <si>
    <t xml:space="preserve"> 22,30 มิ.ย. 69</t>
  </si>
  <si>
    <t>021/1041,022/1067</t>
  </si>
  <si>
    <t>11,29มิ.ย.69</t>
  </si>
  <si>
    <t>021/1038,022/1056</t>
  </si>
  <si>
    <t xml:space="preserve"> 022/1068</t>
  </si>
  <si>
    <t>022/1057</t>
  </si>
  <si>
    <t>021/1043</t>
  </si>
  <si>
    <t>021/1048</t>
  </si>
  <si>
    <t>021/1042</t>
  </si>
  <si>
    <t>021/1033</t>
  </si>
  <si>
    <t xml:space="preserve"> 15,30 มิ.ย. 69</t>
  </si>
  <si>
    <t>021/1039,022/1076</t>
  </si>
  <si>
    <t>021/1027,1050</t>
  </si>
  <si>
    <t>362/18066</t>
  </si>
  <si>
    <t>361/18033</t>
  </si>
  <si>
    <t>361/18035</t>
  </si>
  <si>
    <t>021/1029</t>
  </si>
  <si>
    <t>021/1030</t>
  </si>
  <si>
    <t>022/1055</t>
  </si>
  <si>
    <t>022/1054</t>
  </si>
  <si>
    <t>022/1069</t>
  </si>
  <si>
    <t>1132/113147</t>
  </si>
  <si>
    <t>1132/113168</t>
  </si>
  <si>
    <t>1132/113178</t>
  </si>
  <si>
    <t>1132/113179</t>
  </si>
  <si>
    <t>1132/113153</t>
  </si>
  <si>
    <t>1132/113169</t>
  </si>
  <si>
    <t>1132/113170</t>
  </si>
  <si>
    <t>1132/113162</t>
  </si>
  <si>
    <t>1132/113160</t>
  </si>
  <si>
    <t>1132/113173</t>
  </si>
  <si>
    <t>1132/113157</t>
  </si>
  <si>
    <t>1132/113155</t>
  </si>
  <si>
    <t>1132/113156</t>
  </si>
  <si>
    <t>1132/113174</t>
  </si>
  <si>
    <t>1132/113171</t>
  </si>
  <si>
    <t>1132/113175</t>
  </si>
  <si>
    <t>1132/113165</t>
  </si>
  <si>
    <t>1132/113154</t>
  </si>
  <si>
    <t>1132/113172</t>
  </si>
  <si>
    <t>1132/113150</t>
  </si>
  <si>
    <t>1132/113161</t>
  </si>
  <si>
    <t>1132/113163</t>
  </si>
  <si>
    <t>1132/113180</t>
  </si>
  <si>
    <t xml:space="preserve"> 29 มิ.ย. 69</t>
  </si>
  <si>
    <t>1132/113164</t>
  </si>
  <si>
    <t xml:space="preserve"> 4,30 ม.ย. 69</t>
  </si>
  <si>
    <t>1132/113148,113177</t>
  </si>
  <si>
    <t>1132/113151</t>
  </si>
  <si>
    <t>1132/113158</t>
  </si>
  <si>
    <t>1132/113159</t>
  </si>
  <si>
    <t>1132/113176</t>
  </si>
  <si>
    <t>1132/113149</t>
  </si>
  <si>
    <t>363/18128</t>
  </si>
  <si>
    <t>361/18026</t>
  </si>
  <si>
    <t>364/18159</t>
  </si>
  <si>
    <t xml:space="preserve"> 364/18162</t>
  </si>
  <si>
    <t>350/17499</t>
  </si>
  <si>
    <t>022/1062</t>
  </si>
  <si>
    <t>022/1063</t>
  </si>
  <si>
    <t>361/18011</t>
  </si>
  <si>
    <t>360/17977</t>
  </si>
  <si>
    <t>362/18073</t>
  </si>
  <si>
    <t>360/17961</t>
  </si>
  <si>
    <t>361/18023</t>
  </si>
  <si>
    <t>360/17955</t>
  </si>
  <si>
    <t>360/17958</t>
  </si>
  <si>
    <t>362/18076</t>
  </si>
  <si>
    <t>362/18067</t>
  </si>
  <si>
    <t>362/18063</t>
  </si>
  <si>
    <t>361/18020</t>
  </si>
  <si>
    <t>360/17952</t>
  </si>
  <si>
    <t>362/18070</t>
  </si>
  <si>
    <t>021/1044</t>
  </si>
  <si>
    <t>361/18008</t>
  </si>
  <si>
    <t>361/18014</t>
  </si>
  <si>
    <t>364/18165</t>
  </si>
  <si>
    <t>361/18017</t>
  </si>
  <si>
    <t>363/18132</t>
  </si>
  <si>
    <t>350/17465</t>
  </si>
  <si>
    <t>360/17964</t>
  </si>
  <si>
    <t>363/18129</t>
  </si>
  <si>
    <t>361/18027</t>
  </si>
  <si>
    <t>364/18160</t>
  </si>
  <si>
    <t>364/18163</t>
  </si>
  <si>
    <t>350/17500</t>
  </si>
  <si>
    <t>022/1064</t>
  </si>
  <si>
    <t>361/18012</t>
  </si>
  <si>
    <t>360/17978</t>
  </si>
  <si>
    <t>362/18074</t>
  </si>
  <si>
    <t>360/17962</t>
  </si>
  <si>
    <t>361/18024</t>
  </si>
  <si>
    <t>360/17956</t>
  </si>
  <si>
    <t>360/17959</t>
  </si>
  <si>
    <t>362/18077</t>
  </si>
  <si>
    <t>362/18068</t>
  </si>
  <si>
    <t>362/18064</t>
  </si>
  <si>
    <t>361/18021</t>
  </si>
  <si>
    <t>360/17953</t>
  </si>
  <si>
    <t>362/18071</t>
  </si>
  <si>
    <t>021/1045</t>
  </si>
  <si>
    <t>361/18009</t>
  </si>
  <si>
    <t>361/18015</t>
  </si>
  <si>
    <t>364/18166</t>
  </si>
  <si>
    <t>361/18018</t>
  </si>
  <si>
    <t>363/18133</t>
  </si>
  <si>
    <t>350/17466</t>
  </si>
  <si>
    <t>360/17965</t>
  </si>
  <si>
    <t>361/18036</t>
  </si>
  <si>
    <t>360/17970</t>
  </si>
  <si>
    <t>361/18038</t>
  </si>
  <si>
    <t>360/17980</t>
  </si>
  <si>
    <t>363/18101</t>
  </si>
  <si>
    <t>362/18053</t>
  </si>
  <si>
    <t>361/18043</t>
  </si>
  <si>
    <t>362/18084</t>
  </si>
  <si>
    <t>363/18111</t>
  </si>
  <si>
    <t>361/18002</t>
  </si>
  <si>
    <t>361/18040</t>
  </si>
  <si>
    <t>362/18097</t>
  </si>
  <si>
    <t>362/18095</t>
  </si>
  <si>
    <t>360/17967</t>
  </si>
  <si>
    <t>362/18080</t>
  </si>
  <si>
    <t>362/18082</t>
  </si>
  <si>
    <t>361/18049</t>
  </si>
  <si>
    <t>350/17492</t>
  </si>
  <si>
    <t>362/18059</t>
  </si>
  <si>
    <t>350/17489</t>
  </si>
  <si>
    <t>362/18061</t>
  </si>
  <si>
    <t>364/18152</t>
  </si>
  <si>
    <t>022/1052</t>
  </si>
  <si>
    <t>022/1060</t>
  </si>
  <si>
    <t>350/17479</t>
  </si>
  <si>
    <t>350/17477</t>
  </si>
  <si>
    <t>364/18156</t>
  </si>
  <si>
    <t>350/17481</t>
  </si>
  <si>
    <t>350/17485</t>
  </si>
  <si>
    <t>360/17998</t>
  </si>
  <si>
    <t>361/18046</t>
  </si>
  <si>
    <t>363/18120</t>
  </si>
  <si>
    <t>363/18148</t>
  </si>
  <si>
    <t>363/18103</t>
  </si>
  <si>
    <t>363/18124</t>
  </si>
  <si>
    <t>360/17973</t>
  </si>
  <si>
    <t>363/18118</t>
  </si>
  <si>
    <t>363/18115</t>
  </si>
  <si>
    <t>363/18131</t>
  </si>
  <si>
    <t>363/18107</t>
  </si>
  <si>
    <t>350/17483</t>
  </si>
  <si>
    <t>362/18054</t>
  </si>
  <si>
    <t>350/17494</t>
  </si>
  <si>
    <t>350/17496</t>
  </si>
  <si>
    <t>022/1070</t>
  </si>
  <si>
    <t>362/18056</t>
  </si>
  <si>
    <t>022/1074</t>
  </si>
  <si>
    <t>360/18000</t>
  </si>
  <si>
    <t>361/18029</t>
  </si>
  <si>
    <t>361/18031</t>
  </si>
  <si>
    <t>350/17457</t>
  </si>
  <si>
    <t>363/18126</t>
  </si>
  <si>
    <t>363/18122</t>
  </si>
  <si>
    <t>363/18113</t>
  </si>
  <si>
    <t>361/18047</t>
  </si>
  <si>
    <t>360/17995</t>
  </si>
  <si>
    <t>364/18154</t>
  </si>
  <si>
    <t>350/17459</t>
  </si>
  <si>
    <t>363/18144</t>
  </si>
  <si>
    <t>361/18034</t>
  </si>
  <si>
    <t>350/17487</t>
  </si>
  <si>
    <t>363/18150</t>
  </si>
  <si>
    <t>362/18094</t>
  </si>
  <si>
    <t>361/18004</t>
  </si>
  <si>
    <t>362/18099</t>
  </si>
  <si>
    <t>361/18006</t>
  </si>
  <si>
    <t>360/17982</t>
  </si>
  <si>
    <t>363/18109</t>
  </si>
  <si>
    <t>360/17984</t>
  </si>
  <si>
    <t>360/17986</t>
  </si>
  <si>
    <t>360/17988</t>
  </si>
  <si>
    <t>360/17990</t>
  </si>
  <si>
    <t>360/17993</t>
  </si>
  <si>
    <t>362/18092</t>
  </si>
  <si>
    <t>364/18171</t>
  </si>
  <si>
    <t>363/18141</t>
  </si>
  <si>
    <t>350/17473.</t>
  </si>
  <si>
    <t>364/18169</t>
  </si>
  <si>
    <t>363/18146</t>
  </si>
  <si>
    <t>363/18130</t>
  </si>
  <si>
    <t>361/18028</t>
  </si>
  <si>
    <t>364/18161</t>
  </si>
  <si>
    <t>364/18164</t>
  </si>
  <si>
    <t>360/17951</t>
  </si>
  <si>
    <t>022/1065</t>
  </si>
  <si>
    <t>361/18013</t>
  </si>
  <si>
    <t>360/17979</t>
  </si>
  <si>
    <t>362/18075</t>
  </si>
  <si>
    <t>360/17963</t>
  </si>
  <si>
    <t>361/18025</t>
  </si>
  <si>
    <t>360/17957</t>
  </si>
  <si>
    <t>360/17960</t>
  </si>
  <si>
    <t>362/18078</t>
  </si>
  <si>
    <t>362/18069</t>
  </si>
  <si>
    <t>362/18065</t>
  </si>
  <si>
    <t>361/18022</t>
  </si>
  <si>
    <t>360/17954</t>
  </si>
  <si>
    <t>362/18072</t>
  </si>
  <si>
    <t>021/1046</t>
  </si>
  <si>
    <t>361/18010</t>
  </si>
  <si>
    <t>361/18016</t>
  </si>
  <si>
    <t>364/18167</t>
  </si>
  <si>
    <t>361/18019</t>
  </si>
  <si>
    <t>363/18134</t>
  </si>
  <si>
    <t>350/17467</t>
  </si>
  <si>
    <t>360/17966</t>
  </si>
  <si>
    <t>361/18037</t>
  </si>
  <si>
    <t>360/17987</t>
  </si>
  <si>
    <t>360/17971</t>
  </si>
  <si>
    <t>361/18039</t>
  </si>
  <si>
    <t>360/17981</t>
  </si>
  <si>
    <t>363/18102</t>
  </si>
  <si>
    <t>361/18044</t>
  </si>
  <si>
    <t>350/17468</t>
  </si>
  <si>
    <t>362/18085</t>
  </si>
  <si>
    <t>363/18112</t>
  </si>
  <si>
    <t>361/18003</t>
  </si>
  <si>
    <t>361/18041</t>
  </si>
  <si>
    <t>362/18098</t>
  </si>
  <si>
    <t>362/18096</t>
  </si>
  <si>
    <t>360/17968</t>
  </si>
  <si>
    <t>362/18081</t>
  </si>
  <si>
    <t>361/18050</t>
  </si>
  <si>
    <t>350/17493</t>
  </si>
  <si>
    <t>362/18060</t>
  </si>
  <si>
    <t>350/17490</t>
  </si>
  <si>
    <t>350/17491</t>
  </si>
  <si>
    <t>362/18062</t>
  </si>
  <si>
    <t>364/18153</t>
  </si>
  <si>
    <t>022/1053</t>
  </si>
  <si>
    <t>022/1061</t>
  </si>
  <si>
    <t>350/17478</t>
  </si>
  <si>
    <t>364/18157</t>
  </si>
  <si>
    <t>364/18158</t>
  </si>
  <si>
    <t>350/17482</t>
  </si>
  <si>
    <t>350/17486</t>
  </si>
  <si>
    <t>360/17999</t>
  </si>
  <si>
    <t>361/18045</t>
  </si>
  <si>
    <t>363/18121</t>
  </si>
  <si>
    <t>363/18105</t>
  </si>
  <si>
    <t>363/18149</t>
  </si>
  <si>
    <t>363/18104</t>
  </si>
  <si>
    <t>363/18125</t>
  </si>
  <si>
    <t>360/17974</t>
  </si>
  <si>
    <t>363/18119</t>
  </si>
  <si>
    <t>363/18116</t>
  </si>
  <si>
    <t>363/18108</t>
  </si>
  <si>
    <t>361/18042</t>
  </si>
  <si>
    <t>350/17484</t>
  </si>
  <si>
    <t>362/18055</t>
  </si>
  <si>
    <t>350/17495</t>
  </si>
  <si>
    <t>350/17497</t>
  </si>
  <si>
    <t>022/1071</t>
  </si>
  <si>
    <t>362/18057</t>
  </si>
  <si>
    <t>022/1075</t>
  </si>
  <si>
    <t>361/18001</t>
  </si>
  <si>
    <t>363/18106</t>
  </si>
  <si>
    <t>361/18030</t>
  </si>
  <si>
    <t>361/18032</t>
  </si>
  <si>
    <t>363/18127</t>
  </si>
  <si>
    <t>363/18123</t>
  </si>
  <si>
    <t>363/18114</t>
  </si>
  <si>
    <t>361/18048</t>
  </si>
  <si>
    <t>360/17996</t>
  </si>
  <si>
    <t>350/17498</t>
  </si>
  <si>
    <t>350/17460</t>
  </si>
  <si>
    <t>362/18086</t>
  </si>
  <si>
    <t>364/18155</t>
  </si>
  <si>
    <t>349/17450</t>
  </si>
  <si>
    <t>360/17975</t>
  </si>
  <si>
    <t>360/17976</t>
  </si>
  <si>
    <t>350/17471</t>
  </si>
  <si>
    <t>363/18145</t>
  </si>
  <si>
    <t>362/18083</t>
  </si>
  <si>
    <t>361/18005</t>
  </si>
  <si>
    <t>350/17488</t>
  </si>
  <si>
    <t>364/18168</t>
  </si>
  <si>
    <t>15,16,30มิย.69</t>
  </si>
  <si>
    <t>350/17463,17464,363/18143</t>
  </si>
  <si>
    <t xml:space="preserve"> 363/18140</t>
  </si>
  <si>
    <t>362/18079</t>
  </si>
  <si>
    <t>350/17469</t>
  </si>
  <si>
    <t>364/18151</t>
  </si>
  <si>
    <t>360/17983</t>
  </si>
  <si>
    <t>363/18110</t>
  </si>
  <si>
    <t>360/17985</t>
  </si>
  <si>
    <t>360/17989</t>
  </si>
  <si>
    <t>360/17991</t>
  </si>
  <si>
    <t>360/17994</t>
  </si>
  <si>
    <t>022/1059</t>
  </si>
  <si>
    <t>362/18051</t>
  </si>
  <si>
    <t>361/18007</t>
  </si>
  <si>
    <t>362/18100</t>
  </si>
  <si>
    <t>360/17972</t>
  </si>
  <si>
    <t>362/18091</t>
  </si>
  <si>
    <t>350/17474</t>
  </si>
  <si>
    <t>021/1040</t>
  </si>
  <si>
    <t>363/18117</t>
  </si>
  <si>
    <t>362/18093</t>
  </si>
  <si>
    <t>362/18090</t>
  </si>
  <si>
    <t>362/18089</t>
  </si>
  <si>
    <t>364/18170</t>
  </si>
  <si>
    <t>360/17997</t>
  </si>
  <si>
    <t xml:space="preserve"> 360/17969</t>
  </si>
  <si>
    <t>362/18088</t>
  </si>
  <si>
    <t>350/17476</t>
  </si>
  <si>
    <t>350/17470</t>
  </si>
  <si>
    <t>362/18058</t>
  </si>
  <si>
    <t>362/18087</t>
  </si>
  <si>
    <t xml:space="preserve"> 363/18142</t>
  </si>
  <si>
    <t>350/17472</t>
  </si>
  <si>
    <t>362/18052</t>
  </si>
  <si>
    <t>350/17475</t>
  </si>
  <si>
    <t>363/18147</t>
  </si>
  <si>
    <t>ไฟฟ้าเรือ ท่าเรือเล็ก</t>
  </si>
  <si>
    <t>1132/113152</t>
  </si>
  <si>
    <t>1132/113167</t>
  </si>
  <si>
    <t>หมายเหตุ : ยอดหนี้ค้าง 883.82 บาท เนื่องจากโอนวันที่ 30/6/69 หลังเวลา 23.00 น. ธนาคารตัดยอดเป็นวันที่ 1/7/69</t>
  </si>
  <si>
    <t>หมายเหตุ : ยอดหนี้ค้าง 7,931.91 บาท เนื่องจากโอนวันที่ 30/6/69 หลังเวลา 23.00 น. ธนาคารตัดยอดเป็นวันที่ 1/7/69</t>
  </si>
  <si>
    <t>หมายเหตุ : ยอดหนี้ค้าง 1,033.62 บาท เนื่องจากโอนวันที่ 30/6/69 หลังเวลา 23.00 น. ธนาคารตัดยอดเป็นวันที่ 1/7/69</t>
  </si>
  <si>
    <t>หมายเหตุ : ยอดหนี้ค้าง 1,071.07 บาท เนื่องจากโอนวันที่ 30/6/69 หลังเวลา 23.00 น. ธนาคารตัดยอดเป็นวันที่ 1/7/69</t>
  </si>
  <si>
    <t>หมายเหตุ : ยอดหนี้ค้าง 7,201.10 บาท เนื่องจากนำเช็คเข้าวันที่ 30/6/69 ธนาคารตัดยอดเช็ดเป็นวันที่ 1/7/69</t>
  </si>
  <si>
    <t>หมายเหตุ : ยอดหนี้ค้าง 12,957.70 บาท เนื่องจากนำเช็คเข้าวันที่ 30/6/69 ธนาคารตัดยอดเช็ดเป็นวันที่ 1/7/69</t>
  </si>
  <si>
    <t>หมายเหตุ : ยอดหนี้ค้าง 7,243.90 บาท เนื่องจากนำเช็คเข้าวันที่ 30/6/69 ธนาคารตัดยอดเช็ดเป็นวันที่ 1/7/69</t>
  </si>
  <si>
    <t>ยกเลิกมิเตอร์ไฟฟ้า  ตั้งแต่วันที่ 1 พ.ค.69</t>
  </si>
  <si>
    <t>หนี้ปกติ+หนี้ปรับโครงสร้าง</t>
  </si>
  <si>
    <t>หนี้ปกติ+หนี้ปรับโครงสร้าง+หนี้อยู่ระหว่างดำเนินคดี</t>
  </si>
  <si>
    <t>หนี้ปกติ+หนี้ปรับโครงสร้าง+หนี้อยู่ระหว่างดำเนินคดี+หนี้ดำเนินคดีไม่เคลื่อนไหว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</si>
</sst>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#,##0.00_ ;[Red]\-#,##0.00\ "/>
    <numFmt numFmtId="166" formatCode="[$-107041E]d\ mmm\ yy;@"/>
    <numFmt numFmtId="167" formatCode="0_);\(0\)"/>
    <numFmt numFmtId="168" formatCode="_-* #,##0.00_-;\-* #,##0.00_-;_-* &quot;-&quot;??_-;_-@"/>
    <numFmt numFmtId="169" formatCode="[$-107041E]d\ mmm\ yy"/>
    <numFmt numFmtId="170" formatCode="#,##0.00_ ;\-#,##0.00\ "/>
    <numFmt numFmtId="171" formatCode="_(* #,##0_);_(* \(#,##0\);_(* &quot;-&quot;??_);_(@_)"/>
    <numFmt numFmtId="172" formatCode="_-* #,##0_-;\-* #,##0_-;_-* &quot;-&quot;??_-;_-@_-"/>
  </numFmts>
  <fonts count="4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2"/>
      <name val="TH SarabunPSK"/>
      <family val="2"/>
    </font>
    <font>
      <b/>
      <u/>
      <sz val="22"/>
      <name val="TH SarabunPSK"/>
      <family val="2"/>
    </font>
    <font>
      <b/>
      <sz val="22"/>
      <color rgb="FFFF0000"/>
      <name val="TH SarabunPSK"/>
      <family val="2"/>
    </font>
    <font>
      <sz val="11"/>
      <color theme="1"/>
      <name val="Calibri"/>
      <family val="2"/>
      <scheme val="minor"/>
    </font>
    <font>
      <b/>
      <sz val="22"/>
      <color theme="1"/>
      <name val="TH SarabunPSK"/>
      <family val="2"/>
    </font>
    <font>
      <b/>
      <sz val="22"/>
      <color rgb="FFFF5050"/>
      <name val="TH SarabunPSK"/>
      <family val="2"/>
    </font>
    <font>
      <sz val="20"/>
      <name val="TH SarabunPSK"/>
      <family val="2"/>
    </font>
    <font>
      <sz val="12"/>
      <name val="TH SarabunPSK"/>
      <family val="2"/>
    </font>
    <font>
      <sz val="22"/>
      <name val="TH SarabunPSK"/>
      <family val="2"/>
    </font>
    <font>
      <b/>
      <sz val="22"/>
      <color rgb="FF7030A0"/>
      <name val="TH SarabunPSK"/>
      <family val="2"/>
    </font>
    <font>
      <sz val="22"/>
      <color theme="1"/>
      <name val="TH SarabunPSK"/>
      <family val="2"/>
    </font>
    <font>
      <sz val="12"/>
      <color theme="1"/>
      <name val="TH SarabunPSK"/>
      <family val="2"/>
    </font>
    <font>
      <b/>
      <sz val="24"/>
      <name val="TH SarabunPSK"/>
      <family val="2"/>
    </font>
    <font>
      <b/>
      <u/>
      <sz val="24"/>
      <name val="TH SarabunPSK"/>
      <family val="2"/>
    </font>
    <font>
      <b/>
      <sz val="24"/>
      <color rgb="FFFF0000"/>
      <name val="TH SarabunPSK"/>
      <family val="2"/>
    </font>
    <font>
      <b/>
      <sz val="24"/>
      <color theme="1"/>
      <name val="TH SarabunPSK"/>
      <family val="2"/>
    </font>
    <font>
      <sz val="22"/>
      <color rgb="FFFF0000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rgb="FFFF0000"/>
      <name val="TH SarabunPSK"/>
      <family val="2"/>
    </font>
    <font>
      <b/>
      <u/>
      <sz val="22"/>
      <color rgb="FFFF0000"/>
      <name val="TH SarabunPSK"/>
      <family val="2"/>
    </font>
    <font>
      <sz val="24"/>
      <color theme="1"/>
      <name val="TH SarabunPSK"/>
      <family val="2"/>
    </font>
    <font>
      <b/>
      <sz val="36"/>
      <color theme="1"/>
      <name val="TH SarabunPSK"/>
      <family val="2"/>
    </font>
    <font>
      <sz val="8"/>
      <name val="Calibri"/>
      <family val="2"/>
      <charset val="222"/>
      <scheme val="minor"/>
    </font>
    <font>
      <b/>
      <sz val="16"/>
      <name val="TH SarabunPSK"/>
      <family val="2"/>
    </font>
    <font>
      <b/>
      <u/>
      <sz val="16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b/>
      <sz val="16"/>
      <color rgb="FF7030A0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b/>
      <u/>
      <sz val="16"/>
      <color rgb="FFFF0000"/>
      <name val="TH SarabunPSK"/>
      <family val="2"/>
    </font>
    <font>
      <b/>
      <sz val="20"/>
      <color theme="1"/>
      <name val="TH SarabunPSK"/>
      <family val="2"/>
    </font>
    <font>
      <b/>
      <sz val="20"/>
      <name val="TH SarabunPSK"/>
      <family val="2"/>
    </font>
    <font>
      <sz val="30"/>
      <color rgb="FFFF0000"/>
      <name val="TH SarabunPSK"/>
      <family val="2"/>
    </font>
    <font>
      <b/>
      <sz val="20"/>
      <color rgb="FFFF0000"/>
      <name val="TH SarabunPSK"/>
      <family val="2"/>
    </font>
    <font>
      <sz val="20"/>
      <color rgb="FFFF000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auto="1"/>
      </right>
      <top style="hair">
        <color rgb="FF000000"/>
      </top>
      <bottom style="hair">
        <color auto="1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0"/>
  </cellStyleXfs>
  <cellXfs count="1416">
    <xf numFmtId="0" fontId="0" fillId="0" borderId="0" xfId="0"/>
    <xf numFmtId="3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2" fillId="0" borderId="5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165" fontId="2" fillId="0" borderId="7" xfId="1" applyNumberFormat="1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164" fontId="2" fillId="0" borderId="9" xfId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right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6" fontId="2" fillId="2" borderId="11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 shrinkToFit="1"/>
    </xf>
    <xf numFmtId="164" fontId="2" fillId="2" borderId="12" xfId="0" applyNumberFormat="1" applyFont="1" applyFill="1" applyBorder="1" applyAlignment="1">
      <alignment horizontal="right" vertical="center"/>
    </xf>
    <xf numFmtId="165" fontId="2" fillId="0" borderId="10" xfId="1" applyNumberFormat="1" applyFont="1" applyFill="1" applyBorder="1" applyAlignment="1">
      <alignment horizontal="center" vertical="center"/>
    </xf>
    <xf numFmtId="165" fontId="2" fillId="0" borderId="13" xfId="1" applyNumberFormat="1" applyFont="1" applyFill="1" applyBorder="1" applyAlignment="1">
      <alignment horizontal="right" vertical="center"/>
    </xf>
    <xf numFmtId="167" fontId="2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64" fontId="2" fillId="0" borderId="6" xfId="1" applyFont="1" applyFill="1" applyBorder="1" applyAlignment="1">
      <alignment horizontal="right" vertical="center"/>
    </xf>
    <xf numFmtId="164" fontId="2" fillId="0" borderId="6" xfId="1" applyFont="1" applyFill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right" vertical="center"/>
    </xf>
    <xf numFmtId="166" fontId="2" fillId="2" borderId="14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 shrinkToFit="1"/>
    </xf>
    <xf numFmtId="164" fontId="2" fillId="2" borderId="15" xfId="0" applyNumberFormat="1" applyFont="1" applyFill="1" applyBorder="1" applyAlignment="1">
      <alignment horizontal="right" vertical="center"/>
    </xf>
    <xf numFmtId="1" fontId="2" fillId="0" borderId="16" xfId="0" applyNumberFormat="1" applyFont="1" applyBorder="1" applyAlignment="1">
      <alignment horizontal="center" vertical="center"/>
    </xf>
    <xf numFmtId="165" fontId="2" fillId="0" borderId="16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164" fontId="2" fillId="0" borderId="17" xfId="1" applyFont="1" applyFill="1" applyBorder="1" applyAlignment="1">
      <alignment horizontal="right" vertical="center"/>
    </xf>
    <xf numFmtId="164" fontId="2" fillId="0" borderId="17" xfId="1" applyFont="1" applyFill="1" applyBorder="1" applyAlignment="1">
      <alignment horizontal="center" vertical="center"/>
    </xf>
    <xf numFmtId="165" fontId="2" fillId="0" borderId="17" xfId="1" applyNumberFormat="1" applyFont="1" applyFill="1" applyBorder="1" applyAlignment="1">
      <alignment horizontal="right" vertical="center"/>
    </xf>
    <xf numFmtId="166" fontId="2" fillId="2" borderId="17" xfId="1" applyNumberFormat="1" applyFont="1" applyFill="1" applyBorder="1" applyAlignment="1">
      <alignment horizontal="center" vertical="center"/>
    </xf>
    <xf numFmtId="164" fontId="2" fillId="2" borderId="17" xfId="1" applyFont="1" applyFill="1" applyBorder="1" applyAlignment="1">
      <alignment horizontal="center" vertical="center"/>
    </xf>
    <xf numFmtId="164" fontId="2" fillId="2" borderId="17" xfId="1" applyFont="1" applyFill="1" applyBorder="1" applyAlignment="1">
      <alignment horizontal="right" vertical="center"/>
    </xf>
    <xf numFmtId="0" fontId="2" fillId="0" borderId="17" xfId="1" applyNumberFormat="1" applyFont="1" applyFill="1" applyBorder="1" applyAlignment="1">
      <alignment horizontal="center" vertical="center"/>
    </xf>
    <xf numFmtId="165" fontId="2" fillId="0" borderId="7" xfId="1" applyNumberFormat="1" applyFont="1" applyFill="1" applyBorder="1" applyAlignment="1">
      <alignment horizontal="right" vertical="center"/>
    </xf>
    <xf numFmtId="0" fontId="3" fillId="0" borderId="18" xfId="0" applyFont="1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164" fontId="2" fillId="0" borderId="18" xfId="1" applyFont="1" applyFill="1" applyBorder="1" applyAlignment="1">
      <alignment horizontal="right" vertical="center"/>
    </xf>
    <xf numFmtId="164" fontId="2" fillId="0" borderId="18" xfId="1" applyFont="1" applyFill="1" applyBorder="1" applyAlignment="1">
      <alignment horizontal="center" vertical="center"/>
    </xf>
    <xf numFmtId="164" fontId="2" fillId="0" borderId="19" xfId="1" applyFont="1" applyFill="1" applyBorder="1" applyAlignment="1">
      <alignment horizontal="right" vertical="center"/>
    </xf>
    <xf numFmtId="165" fontId="2" fillId="0" borderId="19" xfId="1" applyNumberFormat="1" applyFont="1" applyFill="1" applyBorder="1" applyAlignment="1">
      <alignment horizontal="right" vertical="center"/>
    </xf>
    <xf numFmtId="166" fontId="2" fillId="2" borderId="19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 shrinkToFit="1"/>
    </xf>
    <xf numFmtId="164" fontId="2" fillId="2" borderId="18" xfId="0" applyNumberFormat="1" applyFont="1" applyFill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65" fontId="2" fillId="0" borderId="19" xfId="1" applyNumberFormat="1" applyFont="1" applyFill="1" applyBorder="1" applyAlignment="1">
      <alignment horizontal="center" vertical="center"/>
    </xf>
    <xf numFmtId="165" fontId="2" fillId="0" borderId="20" xfId="1" applyNumberFormat="1" applyFont="1" applyFill="1" applyBorder="1" applyAlignment="1">
      <alignment horizontal="center" vertical="center"/>
    </xf>
    <xf numFmtId="165" fontId="2" fillId="0" borderId="21" xfId="1" applyNumberFormat="1" applyFont="1" applyFill="1" applyBorder="1" applyAlignment="1">
      <alignment horizontal="right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49" fontId="2" fillId="0" borderId="12" xfId="0" applyNumberFormat="1" applyFont="1" applyBorder="1" applyAlignment="1">
      <alignment horizontal="left" vertical="center"/>
    </xf>
    <xf numFmtId="164" fontId="6" fillId="0" borderId="12" xfId="2" applyFont="1" applyFill="1" applyBorder="1" applyAlignment="1">
      <alignment horizontal="center" vertical="center" shrinkToFit="1"/>
    </xf>
    <xf numFmtId="39" fontId="2" fillId="0" borderId="12" xfId="0" applyNumberFormat="1" applyFont="1" applyBorder="1" applyAlignment="1">
      <alignment horizontal="center" vertical="center"/>
    </xf>
    <xf numFmtId="165" fontId="2" fillId="0" borderId="15" xfId="1" applyNumberFormat="1" applyFont="1" applyFill="1" applyBorder="1" applyAlignment="1">
      <alignment horizontal="right" vertical="center"/>
    </xf>
    <xf numFmtId="165" fontId="2" fillId="0" borderId="12" xfId="1" applyNumberFormat="1" applyFont="1" applyFill="1" applyBorder="1" applyAlignment="1">
      <alignment horizontal="center" vertical="center"/>
    </xf>
    <xf numFmtId="165" fontId="2" fillId="0" borderId="12" xfId="0" applyNumberFormat="1" applyFont="1" applyBorder="1" applyAlignment="1">
      <alignment horizontal="right" vertical="center"/>
    </xf>
    <xf numFmtId="166" fontId="6" fillId="2" borderId="12" xfId="3" applyNumberFormat="1" applyFont="1" applyFill="1" applyBorder="1" applyAlignment="1">
      <alignment horizontal="center" vertical="center" shrinkToFit="1"/>
    </xf>
    <xf numFmtId="0" fontId="6" fillId="2" borderId="12" xfId="3" quotePrefix="1" applyFont="1" applyFill="1" applyBorder="1" applyAlignment="1">
      <alignment horizontal="center" vertical="center" shrinkToFit="1"/>
    </xf>
    <xf numFmtId="164" fontId="6" fillId="2" borderId="12" xfId="2" applyFont="1" applyFill="1" applyBorder="1" applyAlignment="1">
      <alignment shrinkToFit="1"/>
    </xf>
    <xf numFmtId="16" fontId="6" fillId="0" borderId="12" xfId="3" applyNumberFormat="1" applyFont="1" applyBorder="1" applyAlignment="1">
      <alignment horizontal="center" vertical="center" shrinkToFit="1"/>
    </xf>
    <xf numFmtId="1" fontId="6" fillId="0" borderId="12" xfId="3" applyNumberFormat="1" applyFont="1" applyBorder="1" applyAlignment="1">
      <alignment horizontal="center" vertical="center" shrinkToFit="1"/>
    </xf>
    <xf numFmtId="165" fontId="2" fillId="0" borderId="22" xfId="1" applyNumberFormat="1" applyFont="1" applyFill="1" applyBorder="1" applyAlignment="1">
      <alignment horizontal="center" vertical="center"/>
    </xf>
    <xf numFmtId="4" fontId="2" fillId="0" borderId="12" xfId="0" applyNumberFormat="1" applyFont="1" applyBorder="1" applyAlignment="1">
      <alignment vertical="center"/>
    </xf>
    <xf numFmtId="164" fontId="2" fillId="0" borderId="12" xfId="2" applyFont="1" applyFill="1" applyBorder="1" applyAlignment="1">
      <alignment horizontal="center" vertical="center" shrinkToFit="1"/>
    </xf>
    <xf numFmtId="166" fontId="2" fillId="2" borderId="12" xfId="3" applyNumberFormat="1" applyFont="1" applyFill="1" applyBorder="1" applyAlignment="1">
      <alignment horizontal="center" vertical="center" shrinkToFit="1"/>
    </xf>
    <xf numFmtId="0" fontId="2" fillId="2" borderId="12" xfId="3" quotePrefix="1" applyFont="1" applyFill="1" applyBorder="1" applyAlignment="1">
      <alignment horizontal="center" vertical="center" shrinkToFit="1"/>
    </xf>
    <xf numFmtId="164" fontId="2" fillId="2" borderId="12" xfId="2" applyFont="1" applyFill="1" applyBorder="1" applyAlignment="1">
      <alignment shrinkToFit="1"/>
    </xf>
    <xf numFmtId="16" fontId="2" fillId="0" borderId="12" xfId="3" applyNumberFormat="1" applyFont="1" applyBorder="1" applyAlignment="1">
      <alignment horizontal="center" vertical="center" shrinkToFit="1"/>
    </xf>
    <xf numFmtId="1" fontId="2" fillId="0" borderId="12" xfId="3" applyNumberFormat="1" applyFont="1" applyBorder="1" applyAlignment="1">
      <alignment horizontal="center" vertical="center" shrinkToFit="1"/>
    </xf>
    <xf numFmtId="4" fontId="7" fillId="0" borderId="6" xfId="0" applyNumberFormat="1" applyFont="1" applyBorder="1" applyAlignment="1">
      <alignment vertical="center"/>
    </xf>
    <xf numFmtId="164" fontId="2" fillId="0" borderId="6" xfId="2" applyFont="1" applyFill="1" applyBorder="1" applyAlignment="1">
      <alignment horizontal="center" vertical="center" shrinkToFit="1"/>
    </xf>
    <xf numFmtId="39" fontId="2" fillId="0" borderId="6" xfId="0" applyNumberFormat="1" applyFont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165" fontId="2" fillId="0" borderId="6" xfId="0" applyNumberFormat="1" applyFont="1" applyBorder="1" applyAlignment="1">
      <alignment horizontal="right" vertical="center"/>
    </xf>
    <xf numFmtId="166" fontId="2" fillId="2" borderId="6" xfId="3" applyNumberFormat="1" applyFont="1" applyFill="1" applyBorder="1" applyAlignment="1">
      <alignment horizontal="center" vertical="center" shrinkToFit="1"/>
    </xf>
    <xf numFmtId="0" fontId="2" fillId="2" borderId="6" xfId="3" quotePrefix="1" applyFont="1" applyFill="1" applyBorder="1" applyAlignment="1">
      <alignment horizontal="center" vertical="center" shrinkToFit="1"/>
    </xf>
    <xf numFmtId="164" fontId="2" fillId="2" borderId="6" xfId="2" applyFont="1" applyFill="1" applyBorder="1" applyAlignment="1">
      <alignment shrinkToFit="1"/>
    </xf>
    <xf numFmtId="16" fontId="2" fillId="0" borderId="6" xfId="3" applyNumberFormat="1" applyFont="1" applyBorder="1" applyAlignment="1">
      <alignment horizontal="center" vertical="center" shrinkToFit="1"/>
    </xf>
    <xf numFmtId="1" fontId="2" fillId="0" borderId="6" xfId="3" applyNumberFormat="1" applyFont="1" applyBorder="1" applyAlignment="1">
      <alignment horizontal="center" vertical="center" shrinkToFit="1"/>
    </xf>
    <xf numFmtId="165" fontId="2" fillId="0" borderId="23" xfId="1" applyNumberFormat="1" applyFont="1" applyFill="1" applyBorder="1" applyAlignment="1">
      <alignment horizontal="center" vertical="center"/>
    </xf>
    <xf numFmtId="167" fontId="2" fillId="3" borderId="9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17" xfId="0" applyFont="1" applyFill="1" applyBorder="1" applyAlignment="1">
      <alignment horizontal="left" vertical="center"/>
    </xf>
    <xf numFmtId="164" fontId="2" fillId="3" borderId="17" xfId="1" applyFont="1" applyFill="1" applyBorder="1" applyAlignment="1">
      <alignment horizontal="right" vertical="center"/>
    </xf>
    <xf numFmtId="164" fontId="2" fillId="3" borderId="17" xfId="1" applyFont="1" applyFill="1" applyBorder="1" applyAlignment="1">
      <alignment horizontal="center" vertical="center"/>
    </xf>
    <xf numFmtId="165" fontId="2" fillId="3" borderId="17" xfId="1" applyNumberFormat="1" applyFont="1" applyFill="1" applyBorder="1" applyAlignment="1">
      <alignment horizontal="right" vertical="center"/>
    </xf>
    <xf numFmtId="165" fontId="2" fillId="3" borderId="17" xfId="1" applyNumberFormat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center" shrinkToFit="1"/>
    </xf>
    <xf numFmtId="168" fontId="6" fillId="0" borderId="24" xfId="0" applyNumberFormat="1" applyFont="1" applyBorder="1" applyAlignment="1">
      <alignment vertical="center" shrinkToFit="1"/>
    </xf>
    <xf numFmtId="0" fontId="6" fillId="0" borderId="24" xfId="0" applyFont="1" applyBorder="1" applyAlignment="1">
      <alignment horizontal="center" vertical="center" shrinkToFit="1"/>
    </xf>
    <xf numFmtId="1" fontId="6" fillId="0" borderId="24" xfId="0" applyNumberFormat="1" applyFont="1" applyBorder="1" applyAlignment="1">
      <alignment horizontal="center" vertical="center" shrinkToFit="1"/>
    </xf>
    <xf numFmtId="165" fontId="6" fillId="0" borderId="24" xfId="0" applyNumberFormat="1" applyFont="1" applyBorder="1" applyAlignment="1">
      <alignment horizontal="center" vertical="center" shrinkToFit="1"/>
    </xf>
    <xf numFmtId="165" fontId="6" fillId="0" borderId="24" xfId="0" applyNumberFormat="1" applyFont="1" applyBorder="1" applyAlignment="1">
      <alignment horizontal="right" vertical="center" shrinkToFit="1"/>
    </xf>
    <xf numFmtId="169" fontId="6" fillId="2" borderId="24" xfId="0" applyNumberFormat="1" applyFont="1" applyFill="1" applyBorder="1" applyAlignment="1">
      <alignment horizontal="center" vertical="center" shrinkToFit="1"/>
    </xf>
    <xf numFmtId="0" fontId="6" fillId="2" borderId="24" xfId="0" quotePrefix="1" applyFont="1" applyFill="1" applyBorder="1" applyAlignment="1">
      <alignment horizontal="center" vertical="center" shrinkToFit="1"/>
    </xf>
    <xf numFmtId="168" fontId="6" fillId="2" borderId="24" xfId="0" applyNumberFormat="1" applyFont="1" applyFill="1" applyBorder="1" applyAlignment="1">
      <alignment horizontal="center" shrinkToFit="1"/>
    </xf>
    <xf numFmtId="0" fontId="2" fillId="0" borderId="24" xfId="0" applyFont="1" applyBorder="1" applyAlignment="1">
      <alignment horizontal="left" vertical="center" shrinkToFit="1"/>
    </xf>
    <xf numFmtId="168" fontId="2" fillId="0" borderId="24" xfId="0" applyNumberFormat="1" applyFont="1" applyBorder="1" applyAlignment="1">
      <alignment vertical="center" shrinkToFit="1"/>
    </xf>
    <xf numFmtId="0" fontId="2" fillId="0" borderId="24" xfId="0" applyFont="1" applyBorder="1" applyAlignment="1">
      <alignment horizontal="center" vertical="center" shrinkToFit="1"/>
    </xf>
    <xf numFmtId="1" fontId="2" fillId="0" borderId="24" xfId="0" applyNumberFormat="1" applyFont="1" applyBorder="1" applyAlignment="1">
      <alignment horizontal="center" vertical="center" shrinkToFit="1"/>
    </xf>
    <xf numFmtId="169" fontId="2" fillId="2" borderId="24" xfId="0" applyNumberFormat="1" applyFont="1" applyFill="1" applyBorder="1" applyAlignment="1">
      <alignment horizontal="center" vertical="center" shrinkToFit="1"/>
    </xf>
    <xf numFmtId="0" fontId="2" fillId="2" borderId="24" xfId="0" quotePrefix="1" applyFont="1" applyFill="1" applyBorder="1" applyAlignment="1">
      <alignment horizontal="center" vertical="center" shrinkToFit="1"/>
    </xf>
    <xf numFmtId="168" fontId="2" fillId="2" borderId="24" xfId="0" applyNumberFormat="1" applyFont="1" applyFill="1" applyBorder="1" applyAlignment="1">
      <alignment horizontal="center" shrinkToFit="1"/>
    </xf>
    <xf numFmtId="17" fontId="2" fillId="0" borderId="9" xfId="0" applyNumberFormat="1" applyFont="1" applyBorder="1" applyAlignment="1">
      <alignment horizontal="center" vertical="center"/>
    </xf>
    <xf numFmtId="3" fontId="6" fillId="0" borderId="24" xfId="0" applyNumberFormat="1" applyFont="1" applyBorder="1" applyAlignment="1">
      <alignment horizontal="left" vertical="center" shrinkToFit="1"/>
    </xf>
    <xf numFmtId="0" fontId="6" fillId="2" borderId="24" xfId="0" applyFont="1" applyFill="1" applyBorder="1" applyAlignment="1">
      <alignment horizontal="center" vertical="center" shrinkToFit="1"/>
    </xf>
    <xf numFmtId="0" fontId="6" fillId="0" borderId="25" xfId="0" applyFont="1" applyBorder="1" applyAlignment="1">
      <alignment horizontal="left" vertical="center" shrinkToFit="1"/>
    </xf>
    <xf numFmtId="168" fontId="6" fillId="0" borderId="25" xfId="0" applyNumberFormat="1" applyFont="1" applyBorder="1" applyAlignment="1">
      <alignment vertical="center" shrinkToFit="1"/>
    </xf>
    <xf numFmtId="1" fontId="2" fillId="0" borderId="15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7" xfId="1" applyNumberFormat="1" applyFont="1" applyFill="1" applyBorder="1" applyAlignment="1">
      <alignment horizontal="center" vertical="center"/>
    </xf>
    <xf numFmtId="1" fontId="2" fillId="0" borderId="12" xfId="3" applyNumberFormat="1" applyFont="1" applyBorder="1" applyAlignment="1">
      <alignment horizontal="center" vertical="center"/>
    </xf>
    <xf numFmtId="0" fontId="8" fillId="0" borderId="12" xfId="4" applyFont="1" applyBorder="1" applyAlignment="1">
      <alignment vertical="center" shrinkToFit="1"/>
    </xf>
    <xf numFmtId="49" fontId="8" fillId="0" borderId="12" xfId="4" applyNumberFormat="1" applyFont="1" applyBorder="1" applyAlignment="1">
      <alignment horizontal="left" vertical="center" shrinkToFit="1"/>
    </xf>
    <xf numFmtId="164" fontId="8" fillId="0" borderId="12" xfId="5" applyFont="1" applyFill="1" applyBorder="1" applyAlignment="1">
      <alignment horizontal="center" shrinkToFit="1"/>
    </xf>
    <xf numFmtId="170" fontId="6" fillId="2" borderId="24" xfId="0" applyNumberFormat="1" applyFont="1" applyFill="1" applyBorder="1" applyAlignment="1">
      <alignment shrinkToFit="1"/>
    </xf>
    <xf numFmtId="1" fontId="9" fillId="0" borderId="22" xfId="4" applyNumberFormat="1" applyFont="1" applyBorder="1" applyAlignment="1">
      <alignment vertical="center"/>
    </xf>
    <xf numFmtId="1" fontId="8" fillId="0" borderId="26" xfId="4" applyNumberFormat="1" applyFont="1" applyBorder="1" applyAlignment="1">
      <alignment horizontal="center" vertical="center"/>
    </xf>
    <xf numFmtId="1" fontId="8" fillId="0" borderId="26" xfId="4" applyNumberFormat="1" applyFont="1" applyBorder="1" applyAlignment="1">
      <alignment vertical="center"/>
    </xf>
    <xf numFmtId="1" fontId="9" fillId="0" borderId="26" xfId="4" applyNumberFormat="1" applyFont="1" applyBorder="1" applyAlignment="1">
      <alignment vertical="center"/>
    </xf>
    <xf numFmtId="1" fontId="9" fillId="0" borderId="11" xfId="4" applyNumberFormat="1" applyFont="1" applyBorder="1" applyAlignment="1">
      <alignment vertical="center"/>
    </xf>
    <xf numFmtId="0" fontId="8" fillId="0" borderId="15" xfId="4" applyFont="1" applyBorder="1" applyAlignment="1">
      <alignment vertical="center" shrinkToFit="1"/>
    </xf>
    <xf numFmtId="49" fontId="8" fillId="0" borderId="15" xfId="4" applyNumberFormat="1" applyFont="1" applyBorder="1" applyAlignment="1">
      <alignment horizontal="left" vertical="center" shrinkToFit="1"/>
    </xf>
    <xf numFmtId="165" fontId="2" fillId="0" borderId="12" xfId="1" applyNumberFormat="1" applyFont="1" applyFill="1" applyBorder="1" applyAlignment="1">
      <alignment horizontal="right" vertical="center"/>
    </xf>
    <xf numFmtId="16" fontId="6" fillId="0" borderId="6" xfId="3" applyNumberFormat="1" applyFont="1" applyBorder="1" applyAlignment="1">
      <alignment horizontal="center" vertical="center" shrinkToFit="1"/>
    </xf>
    <xf numFmtId="1" fontId="6" fillId="0" borderId="6" xfId="3" applyNumberFormat="1" applyFont="1" applyBorder="1" applyAlignment="1">
      <alignment horizontal="center" vertical="center" shrinkToFit="1"/>
    </xf>
    <xf numFmtId="169" fontId="6" fillId="2" borderId="0" xfId="0" applyNumberFormat="1" applyFont="1" applyFill="1" applyAlignment="1">
      <alignment horizontal="center" vertical="center" shrinkToFit="1"/>
    </xf>
    <xf numFmtId="0" fontId="6" fillId="2" borderId="0" xfId="0" quotePrefix="1" applyFont="1" applyFill="1" applyAlignment="1">
      <alignment horizontal="center" vertical="center" shrinkToFit="1"/>
    </xf>
    <xf numFmtId="170" fontId="6" fillId="2" borderId="0" xfId="0" applyNumberFormat="1" applyFont="1" applyFill="1" applyAlignment="1">
      <alignment shrinkToFit="1"/>
    </xf>
    <xf numFmtId="0" fontId="6" fillId="0" borderId="0" xfId="0" applyFont="1" applyAlignment="1">
      <alignment horizontal="center" vertical="center" shrinkToFit="1"/>
    </xf>
    <xf numFmtId="1" fontId="2" fillId="0" borderId="9" xfId="3" applyNumberFormat="1" applyFont="1" applyBorder="1" applyAlignment="1">
      <alignment horizontal="center" vertical="center"/>
    </xf>
    <xf numFmtId="0" fontId="8" fillId="0" borderId="27" xfId="4" applyFont="1" applyBorder="1" applyAlignment="1">
      <alignment vertical="center" shrinkToFit="1"/>
    </xf>
    <xf numFmtId="0" fontId="8" fillId="0" borderId="6" xfId="4" applyFont="1" applyBorder="1" applyAlignment="1">
      <alignment vertical="center" shrinkToFit="1"/>
    </xf>
    <xf numFmtId="49" fontId="8" fillId="0" borderId="6" xfId="4" applyNumberFormat="1" applyFont="1" applyBorder="1" applyAlignment="1">
      <alignment horizontal="left" vertical="center" shrinkToFit="1"/>
    </xf>
    <xf numFmtId="164" fontId="8" fillId="0" borderId="6" xfId="5" applyFont="1" applyFill="1" applyBorder="1" applyAlignment="1">
      <alignment horizontal="center" shrinkToFit="1"/>
    </xf>
    <xf numFmtId="4" fontId="2" fillId="3" borderId="17" xfId="1" applyNumberFormat="1" applyFont="1" applyFill="1" applyBorder="1" applyAlignment="1">
      <alignment horizontal="right" vertical="center"/>
    </xf>
    <xf numFmtId="165" fontId="2" fillId="3" borderId="28" xfId="1" applyNumberFormat="1" applyFont="1" applyFill="1" applyBorder="1" applyAlignment="1">
      <alignment horizontal="right" vertical="center"/>
    </xf>
    <xf numFmtId="166" fontId="2" fillId="2" borderId="16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 shrinkToFit="1"/>
    </xf>
    <xf numFmtId="164" fontId="2" fillId="2" borderId="6" xfId="0" applyNumberFormat="1" applyFont="1" applyFill="1" applyBorder="1" applyAlignment="1">
      <alignment horizontal="right" vertical="center"/>
    </xf>
    <xf numFmtId="165" fontId="2" fillId="0" borderId="0" xfId="1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/>
    </xf>
    <xf numFmtId="166" fontId="2" fillId="3" borderId="17" xfId="1" applyNumberFormat="1" applyFont="1" applyFill="1" applyBorder="1" applyAlignment="1">
      <alignment horizontal="center" vertical="center"/>
    </xf>
    <xf numFmtId="165" fontId="2" fillId="3" borderId="21" xfId="1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168" fontId="6" fillId="0" borderId="24" xfId="0" applyNumberFormat="1" applyFont="1" applyBorder="1" applyAlignment="1">
      <alignment horizontal="right" vertical="center" shrinkToFit="1"/>
    </xf>
    <xf numFmtId="164" fontId="2" fillId="0" borderId="9" xfId="1" applyFont="1" applyFill="1" applyBorder="1" applyAlignment="1">
      <alignment horizontal="center" vertical="center"/>
    </xf>
    <xf numFmtId="171" fontId="2" fillId="0" borderId="10" xfId="1" applyNumberFormat="1" applyFont="1" applyFill="1" applyBorder="1" applyAlignment="1">
      <alignment horizontal="center" vertical="center"/>
    </xf>
    <xf numFmtId="165" fontId="2" fillId="0" borderId="10" xfId="1" applyNumberFormat="1" applyFont="1" applyFill="1" applyBorder="1" applyAlignment="1">
      <alignment horizontal="right" vertical="center"/>
    </xf>
    <xf numFmtId="168" fontId="6" fillId="2" borderId="24" xfId="0" applyNumberFormat="1" applyFont="1" applyFill="1" applyBorder="1" applyAlignment="1">
      <alignment shrinkToFit="1"/>
    </xf>
    <xf numFmtId="0" fontId="6" fillId="0" borderId="12" xfId="3" applyFont="1" applyBorder="1" applyAlignment="1">
      <alignment horizontal="center" vertical="center" shrinkToFit="1"/>
    </xf>
    <xf numFmtId="165" fontId="2" fillId="0" borderId="15" xfId="1" applyNumberFormat="1" applyFont="1" applyFill="1" applyBorder="1" applyAlignment="1">
      <alignment horizontal="center" vertical="center"/>
    </xf>
    <xf numFmtId="165" fontId="2" fillId="0" borderId="29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164" fontId="2" fillId="0" borderId="12" xfId="1" applyFont="1" applyFill="1" applyBorder="1" applyAlignment="1">
      <alignment horizontal="center" vertical="center"/>
    </xf>
    <xf numFmtId="171" fontId="2" fillId="0" borderId="11" xfId="1" applyNumberFormat="1" applyFont="1" applyFill="1" applyBorder="1" applyAlignment="1">
      <alignment horizontal="center" vertical="center"/>
    </xf>
    <xf numFmtId="165" fontId="2" fillId="0" borderId="11" xfId="1" applyNumberFormat="1" applyFont="1" applyFill="1" applyBorder="1" applyAlignment="1">
      <alignment horizontal="right" vertical="center"/>
    </xf>
    <xf numFmtId="1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 vertical="center"/>
    </xf>
    <xf numFmtId="0" fontId="6" fillId="2" borderId="12" xfId="3" quotePrefix="1" applyFont="1" applyFill="1" applyBorder="1" applyAlignment="1">
      <alignment horizontal="center" vertical="center" wrapText="1" shrinkToFit="1"/>
    </xf>
    <xf numFmtId="168" fontId="6" fillId="2" borderId="24" xfId="0" applyNumberFormat="1" applyFont="1" applyFill="1" applyBorder="1" applyAlignment="1">
      <alignment horizontal="right" vertical="center" shrinkToFit="1"/>
    </xf>
    <xf numFmtId="0" fontId="2" fillId="0" borderId="26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6" fontId="6" fillId="2" borderId="6" xfId="3" applyNumberFormat="1" applyFont="1" applyFill="1" applyBorder="1" applyAlignment="1">
      <alignment horizontal="center" vertical="center" shrinkToFit="1"/>
    </xf>
    <xf numFmtId="0" fontId="6" fillId="2" borderId="6" xfId="3" quotePrefix="1" applyFont="1" applyFill="1" applyBorder="1" applyAlignment="1">
      <alignment horizontal="center" vertical="center" shrinkToFit="1"/>
    </xf>
    <xf numFmtId="164" fontId="6" fillId="2" borderId="6" xfId="2" applyFont="1" applyFill="1" applyBorder="1" applyAlignment="1">
      <alignment shrinkToFit="1"/>
    </xf>
    <xf numFmtId="0" fontId="6" fillId="0" borderId="6" xfId="3" applyFont="1" applyBorder="1" applyAlignment="1">
      <alignment horizontal="center" vertical="center" shrinkToFit="1"/>
    </xf>
    <xf numFmtId="165" fontId="2" fillId="0" borderId="21" xfId="1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164" fontId="2" fillId="0" borderId="16" xfId="1" applyFont="1" applyFill="1" applyBorder="1" applyAlignment="1">
      <alignment horizontal="right" vertical="center"/>
    </xf>
    <xf numFmtId="165" fontId="2" fillId="0" borderId="16" xfId="1" applyNumberFormat="1" applyFont="1" applyFill="1" applyBorder="1" applyAlignment="1">
      <alignment horizontal="right" vertical="center"/>
    </xf>
    <xf numFmtId="0" fontId="3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164" fontId="2" fillId="0" borderId="12" xfId="1" applyFont="1" applyFill="1" applyBorder="1" applyAlignment="1">
      <alignment horizontal="right" vertical="center"/>
    </xf>
    <xf numFmtId="164" fontId="2" fillId="0" borderId="11" xfId="1" applyFont="1" applyFill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65" fontId="2" fillId="0" borderId="14" xfId="1" applyNumberFormat="1" applyFont="1" applyFill="1" applyBorder="1" applyAlignment="1">
      <alignment horizontal="center" vertical="center"/>
    </xf>
    <xf numFmtId="165" fontId="2" fillId="0" borderId="30" xfId="1" applyNumberFormat="1" applyFont="1" applyFill="1" applyBorder="1" applyAlignment="1">
      <alignment horizontal="center" vertical="center"/>
    </xf>
    <xf numFmtId="164" fontId="2" fillId="0" borderId="12" xfId="1" applyFont="1" applyFill="1" applyBorder="1" applyAlignment="1">
      <alignment vertical="center"/>
    </xf>
    <xf numFmtId="164" fontId="2" fillId="2" borderId="12" xfId="2" applyFont="1" applyFill="1" applyBorder="1" applyAlignment="1">
      <alignment horizontal="center" shrinkToFit="1"/>
    </xf>
    <xf numFmtId="165" fontId="2" fillId="0" borderId="21" xfId="1" applyNumberFormat="1" applyFont="1" applyFill="1" applyBorder="1" applyAlignment="1">
      <alignment vertical="center"/>
    </xf>
    <xf numFmtId="165" fontId="4" fillId="0" borderId="12" xfId="1" applyNumberFormat="1" applyFont="1" applyFill="1" applyBorder="1" applyAlignment="1">
      <alignment horizontal="center" vertical="center"/>
    </xf>
    <xf numFmtId="165" fontId="4" fillId="0" borderId="22" xfId="1" applyNumberFormat="1" applyFont="1" applyFill="1" applyBorder="1" applyAlignment="1">
      <alignment horizontal="center" vertical="center"/>
    </xf>
    <xf numFmtId="165" fontId="4" fillId="0" borderId="21" xfId="1" applyNumberFormat="1" applyFont="1" applyFill="1" applyBorder="1" applyAlignment="1">
      <alignment vertical="center"/>
    </xf>
    <xf numFmtId="0" fontId="6" fillId="0" borderId="12" xfId="6" applyFont="1" applyBorder="1" applyAlignment="1">
      <alignment vertical="center" shrinkToFit="1"/>
    </xf>
    <xf numFmtId="1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49" fontId="6" fillId="0" borderId="12" xfId="0" applyNumberFormat="1" applyFont="1" applyBorder="1" applyAlignment="1">
      <alignment horizontal="left" vertical="center"/>
    </xf>
    <xf numFmtId="164" fontId="6" fillId="0" borderId="12" xfId="1" applyFont="1" applyFill="1" applyBorder="1" applyAlignment="1">
      <alignment vertical="center"/>
    </xf>
    <xf numFmtId="39" fontId="11" fillId="0" borderId="12" xfId="0" applyNumberFormat="1" applyFont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165" fontId="11" fillId="0" borderId="12" xfId="1" applyNumberFormat="1" applyFont="1" applyFill="1" applyBorder="1" applyAlignment="1">
      <alignment horizontal="center" vertical="center"/>
    </xf>
    <xf numFmtId="165" fontId="11" fillId="0" borderId="12" xfId="1" applyNumberFormat="1" applyFont="1" applyFill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165" fontId="11" fillId="0" borderId="22" xfId="1" applyNumberFormat="1" applyFont="1" applyFill="1" applyBorder="1" applyAlignment="1">
      <alignment horizontal="center" vertical="center"/>
    </xf>
    <xf numFmtId="165" fontId="11" fillId="0" borderId="21" xfId="1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49" fontId="2" fillId="0" borderId="15" xfId="0" applyNumberFormat="1" applyFont="1" applyBorder="1" applyAlignment="1">
      <alignment horizontal="left" vertical="center"/>
    </xf>
    <xf numFmtId="164" fontId="2" fillId="0" borderId="15" xfId="1" applyFont="1" applyFill="1" applyBorder="1" applyAlignment="1">
      <alignment vertical="center"/>
    </xf>
    <xf numFmtId="1" fontId="2" fillId="3" borderId="21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43" fontId="2" fillId="3" borderId="21" xfId="0" applyNumberFormat="1" applyFont="1" applyFill="1" applyBorder="1" applyAlignment="1">
      <alignment vertical="center"/>
    </xf>
    <xf numFmtId="39" fontId="2" fillId="3" borderId="21" xfId="0" applyNumberFormat="1" applyFont="1" applyFill="1" applyBorder="1" applyAlignment="1">
      <alignment horizontal="center" vertical="center"/>
    </xf>
    <xf numFmtId="165" fontId="2" fillId="3" borderId="21" xfId="1" applyNumberFormat="1" applyFont="1" applyFill="1" applyBorder="1" applyAlignment="1">
      <alignment horizontal="center" vertical="center"/>
    </xf>
    <xf numFmtId="166" fontId="6" fillId="3" borderId="21" xfId="3" applyNumberFormat="1" applyFont="1" applyFill="1" applyBorder="1" applyAlignment="1">
      <alignment horizontal="center" vertical="center" wrapText="1" shrinkToFit="1"/>
    </xf>
    <xf numFmtId="0" fontId="6" fillId="3" borderId="21" xfId="3" quotePrefix="1" applyFont="1" applyFill="1" applyBorder="1" applyAlignment="1">
      <alignment horizontal="center" vertical="center" wrapText="1" shrinkToFit="1"/>
    </xf>
    <xf numFmtId="164" fontId="6" fillId="3" borderId="21" xfId="2" applyFont="1" applyFill="1" applyBorder="1" applyAlignment="1">
      <alignment vertical="center" shrinkToFit="1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164" fontId="2" fillId="0" borderId="10" xfId="1" applyFont="1" applyFill="1" applyBorder="1" applyAlignment="1">
      <alignment horizontal="right" vertical="center"/>
    </xf>
    <xf numFmtId="166" fontId="2" fillId="2" borderId="10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 shrinkToFit="1"/>
    </xf>
    <xf numFmtId="164" fontId="2" fillId="2" borderId="31" xfId="0" applyNumberFormat="1" applyFont="1" applyFill="1" applyBorder="1" applyAlignment="1">
      <alignment horizontal="right" vertical="center"/>
    </xf>
    <xf numFmtId="0" fontId="2" fillId="0" borderId="32" xfId="0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65" fontId="2" fillId="0" borderId="32" xfId="1" applyNumberFormat="1" applyFont="1" applyFill="1" applyBorder="1" applyAlignment="1">
      <alignment horizontal="center" vertical="center"/>
    </xf>
    <xf numFmtId="165" fontId="2" fillId="0" borderId="33" xfId="1" applyNumberFormat="1" applyFont="1" applyFill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49" fontId="2" fillId="0" borderId="9" xfId="3" applyNumberFormat="1" applyFont="1" applyBorder="1" applyAlignment="1">
      <alignment vertical="center" shrinkToFit="1"/>
    </xf>
    <xf numFmtId="49" fontId="2" fillId="0" borderId="31" xfId="0" applyNumberFormat="1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164" fontId="2" fillId="3" borderId="28" xfId="1" applyFont="1" applyFill="1" applyBorder="1" applyAlignment="1">
      <alignment horizontal="right" vertical="center"/>
    </xf>
    <xf numFmtId="164" fontId="2" fillId="2" borderId="35" xfId="0" applyNumberFormat="1" applyFont="1" applyFill="1" applyBorder="1" applyAlignment="1">
      <alignment horizontal="right" vertical="center"/>
    </xf>
    <xf numFmtId="165" fontId="2" fillId="0" borderId="0" xfId="1" applyNumberFormat="1" applyFont="1" applyFill="1" applyAlignment="1">
      <alignment vertical="center"/>
    </xf>
    <xf numFmtId="17" fontId="2" fillId="0" borderId="21" xfId="0" applyNumberFormat="1" applyFont="1" applyBorder="1" applyAlignment="1">
      <alignment horizontal="center" vertical="center"/>
    </xf>
    <xf numFmtId="166" fontId="6" fillId="2" borderId="15" xfId="3" applyNumberFormat="1" applyFont="1" applyFill="1" applyBorder="1" applyAlignment="1">
      <alignment horizontal="center" vertical="center" shrinkToFit="1"/>
    </xf>
    <xf numFmtId="0" fontId="6" fillId="2" borderId="15" xfId="3" quotePrefix="1" applyFont="1" applyFill="1" applyBorder="1" applyAlignment="1">
      <alignment horizontal="center" vertical="center" shrinkToFit="1"/>
    </xf>
    <xf numFmtId="164" fontId="6" fillId="2" borderId="15" xfId="2" applyFont="1" applyFill="1" applyBorder="1" applyAlignment="1">
      <alignment shrinkToFit="1"/>
    </xf>
    <xf numFmtId="166" fontId="6" fillId="3" borderId="17" xfId="3" applyNumberFormat="1" applyFont="1" applyFill="1" applyBorder="1" applyAlignment="1">
      <alignment horizontal="center" vertical="center" shrinkToFit="1"/>
    </xf>
    <xf numFmtId="0" fontId="6" fillId="3" borderId="17" xfId="3" quotePrefix="1" applyFont="1" applyFill="1" applyBorder="1" applyAlignment="1">
      <alignment horizontal="center" vertical="center" shrinkToFit="1"/>
    </xf>
    <xf numFmtId="164" fontId="6" fillId="3" borderId="17" xfId="2" applyFont="1" applyFill="1" applyBorder="1" applyAlignment="1">
      <alignment shrinkToFit="1"/>
    </xf>
    <xf numFmtId="0" fontId="2" fillId="3" borderId="17" xfId="0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165" fontId="2" fillId="3" borderId="28" xfId="1" applyNumberFormat="1" applyFont="1" applyFill="1" applyBorder="1" applyAlignment="1">
      <alignment horizontal="center" vertical="center"/>
    </xf>
    <xf numFmtId="49" fontId="6" fillId="0" borderId="24" xfId="0" applyNumberFormat="1" applyFont="1" applyBorder="1" applyAlignment="1">
      <alignment horizontal="left" vertical="center" shrinkToFit="1"/>
    </xf>
    <xf numFmtId="168" fontId="6" fillId="0" borderId="24" xfId="0" applyNumberFormat="1" applyFont="1" applyBorder="1" applyAlignment="1">
      <alignment horizontal="center" shrinkToFit="1"/>
    </xf>
    <xf numFmtId="168" fontId="6" fillId="0" borderId="24" xfId="0" applyNumberFormat="1" applyFont="1" applyBorder="1" applyAlignment="1">
      <alignment shrinkToFit="1"/>
    </xf>
    <xf numFmtId="0" fontId="6" fillId="0" borderId="24" xfId="0" applyFont="1" applyBorder="1" applyAlignment="1">
      <alignment vertical="center" shrinkToFit="1"/>
    </xf>
    <xf numFmtId="164" fontId="2" fillId="0" borderId="12" xfId="1" applyFont="1" applyFill="1" applyBorder="1" applyAlignment="1">
      <alignment horizontal="center" vertical="center" shrinkToFit="1"/>
    </xf>
    <xf numFmtId="172" fontId="2" fillId="0" borderId="12" xfId="1" applyNumberFormat="1" applyFont="1" applyFill="1" applyBorder="1" applyAlignment="1">
      <alignment horizontal="center" vertical="center" shrinkToFit="1"/>
    </xf>
    <xf numFmtId="0" fontId="2" fillId="0" borderId="21" xfId="0" applyFont="1" applyBorder="1" applyAlignment="1">
      <alignment vertical="center"/>
    </xf>
    <xf numFmtId="49" fontId="6" fillId="0" borderId="24" xfId="0" applyNumberFormat="1" applyFont="1" applyBorder="1" applyAlignment="1">
      <alignment vertical="center" shrinkToFit="1"/>
    </xf>
    <xf numFmtId="14" fontId="6" fillId="0" borderId="24" xfId="0" applyNumberFormat="1" applyFont="1" applyBorder="1" applyAlignment="1">
      <alignment horizontal="left" vertical="center" shrinkToFit="1"/>
    </xf>
    <xf numFmtId="17" fontId="2" fillId="0" borderId="0" xfId="0" applyNumberFormat="1" applyFont="1" applyAlignment="1">
      <alignment vertical="center"/>
    </xf>
    <xf numFmtId="49" fontId="6" fillId="0" borderId="25" xfId="0" applyNumberFormat="1" applyFont="1" applyBorder="1" applyAlignment="1">
      <alignment horizontal="left" vertical="center" shrinkToFit="1"/>
    </xf>
    <xf numFmtId="0" fontId="6" fillId="0" borderId="24" xfId="0" applyFont="1" applyBorder="1" applyAlignment="1">
      <alignment horizontal="left" shrinkToFit="1"/>
    </xf>
    <xf numFmtId="0" fontId="6" fillId="0" borderId="36" xfId="0" applyFont="1" applyBorder="1" applyAlignment="1">
      <alignment horizontal="left" vertical="center" shrinkToFit="1"/>
    </xf>
    <xf numFmtId="0" fontId="6" fillId="0" borderId="37" xfId="0" applyFont="1" applyBorder="1" applyAlignment="1">
      <alignment horizontal="left" shrinkToFit="1"/>
    </xf>
    <xf numFmtId="168" fontId="6" fillId="0" borderId="25" xfId="0" applyNumberFormat="1" applyFont="1" applyBorder="1" applyAlignment="1">
      <alignment shrinkToFit="1"/>
    </xf>
    <xf numFmtId="0" fontId="6" fillId="0" borderId="38" xfId="0" applyFont="1" applyBorder="1" applyAlignment="1">
      <alignment horizontal="left" shrinkToFit="1"/>
    </xf>
    <xf numFmtId="49" fontId="6" fillId="0" borderId="39" xfId="0" applyNumberFormat="1" applyFont="1" applyBorder="1" applyAlignment="1">
      <alignment horizontal="left" vertical="center" shrinkToFit="1"/>
    </xf>
    <xf numFmtId="0" fontId="6" fillId="0" borderId="40" xfId="0" applyFont="1" applyBorder="1" applyAlignment="1">
      <alignment horizontal="left" shrinkToFit="1"/>
    </xf>
    <xf numFmtId="168" fontId="6" fillId="0" borderId="39" xfId="0" applyNumberFormat="1" applyFont="1" applyBorder="1" applyAlignment="1">
      <alignment shrinkToFit="1"/>
    </xf>
    <xf numFmtId="49" fontId="6" fillId="0" borderId="40" xfId="0" applyNumberFormat="1" applyFont="1" applyBorder="1" applyAlignment="1">
      <alignment horizontal="left" vertical="center" shrinkToFit="1"/>
    </xf>
    <xf numFmtId="168" fontId="6" fillId="0" borderId="0" xfId="0" applyNumberFormat="1" applyFont="1" applyAlignment="1">
      <alignment shrinkToFit="1"/>
    </xf>
    <xf numFmtId="164" fontId="2" fillId="0" borderId="15" xfId="1" applyFont="1" applyFill="1" applyBorder="1" applyAlignment="1">
      <alignment horizontal="center" vertical="center" shrinkToFit="1"/>
    </xf>
    <xf numFmtId="172" fontId="2" fillId="0" borderId="15" xfId="1" applyNumberFormat="1" applyFont="1" applyFill="1" applyBorder="1" applyAlignment="1">
      <alignment horizontal="center" vertical="center" shrinkToFit="1"/>
    </xf>
    <xf numFmtId="164" fontId="6" fillId="0" borderId="15" xfId="2" applyFont="1" applyFill="1" applyBorder="1" applyAlignment="1">
      <alignment vertical="center" shrinkToFit="1"/>
    </xf>
    <xf numFmtId="167" fontId="2" fillId="3" borderId="17" xfId="0" applyNumberFormat="1" applyFont="1" applyFill="1" applyBorder="1" applyAlignment="1">
      <alignment horizontal="center" vertical="center"/>
    </xf>
    <xf numFmtId="40" fontId="2" fillId="3" borderId="17" xfId="1" applyNumberFormat="1" applyFont="1" applyFill="1" applyBorder="1" applyAlignment="1">
      <alignment horizontal="center" vertical="center"/>
    </xf>
    <xf numFmtId="40" fontId="2" fillId="3" borderId="17" xfId="1" applyNumberFormat="1" applyFont="1" applyFill="1" applyBorder="1" applyAlignment="1">
      <alignment horizontal="right" vertical="center"/>
    </xf>
    <xf numFmtId="164" fontId="2" fillId="3" borderId="17" xfId="0" applyNumberFormat="1" applyFont="1" applyFill="1" applyBorder="1" applyAlignment="1">
      <alignment vertical="center"/>
    </xf>
    <xf numFmtId="0" fontId="2" fillId="0" borderId="41" xfId="0" applyFont="1" applyBorder="1" applyAlignment="1">
      <alignment vertical="center"/>
    </xf>
    <xf numFmtId="164" fontId="2" fillId="2" borderId="23" xfId="0" applyNumberFormat="1" applyFont="1" applyFill="1" applyBorder="1" applyAlignment="1">
      <alignment horizontal="right" vertical="center"/>
    </xf>
    <xf numFmtId="166" fontId="6" fillId="2" borderId="21" xfId="3" applyNumberFormat="1" applyFont="1" applyFill="1" applyBorder="1" applyAlignment="1">
      <alignment horizontal="center" vertical="center" shrinkToFit="1"/>
    </xf>
    <xf numFmtId="0" fontId="6" fillId="2" borderId="21" xfId="3" quotePrefix="1" applyFont="1" applyFill="1" applyBorder="1" applyAlignment="1">
      <alignment horizontal="center" vertical="center" shrinkToFit="1"/>
    </xf>
    <xf numFmtId="164" fontId="6" fillId="2" borderId="21" xfId="2" applyFont="1" applyFill="1" applyBorder="1" applyAlignment="1">
      <alignment shrinkToFit="1"/>
    </xf>
    <xf numFmtId="164" fontId="2" fillId="0" borderId="21" xfId="1" applyFont="1" applyFill="1" applyBorder="1" applyAlignment="1">
      <alignment horizontal="center" vertical="center"/>
    </xf>
    <xf numFmtId="164" fontId="2" fillId="0" borderId="3" xfId="1" applyFont="1" applyFill="1" applyBorder="1" applyAlignment="1">
      <alignment horizontal="center" vertical="center"/>
    </xf>
    <xf numFmtId="164" fontId="2" fillId="0" borderId="21" xfId="1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vertical="center" shrinkToFit="1"/>
    </xf>
    <xf numFmtId="49" fontId="2" fillId="0" borderId="24" xfId="0" applyNumberFormat="1" applyFont="1" applyBorder="1" applyAlignment="1">
      <alignment horizontal="left" vertical="center" shrinkToFit="1"/>
    </xf>
    <xf numFmtId="168" fontId="2" fillId="0" borderId="24" xfId="0" applyNumberFormat="1" applyFont="1" applyBorder="1" applyAlignment="1">
      <alignment shrinkToFit="1"/>
    </xf>
    <xf numFmtId="166" fontId="2" fillId="2" borderId="21" xfId="3" applyNumberFormat="1" applyFont="1" applyFill="1" applyBorder="1" applyAlignment="1">
      <alignment horizontal="center" vertical="center" shrinkToFit="1"/>
    </xf>
    <xf numFmtId="0" fontId="2" fillId="2" borderId="21" xfId="3" quotePrefix="1" applyFont="1" applyFill="1" applyBorder="1" applyAlignment="1">
      <alignment horizontal="center" vertical="center" shrinkToFit="1"/>
    </xf>
    <xf numFmtId="164" fontId="2" fillId="2" borderId="21" xfId="2" applyFont="1" applyFill="1" applyBorder="1" applyAlignment="1">
      <alignment shrinkToFi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vertical="center"/>
    </xf>
    <xf numFmtId="164" fontId="6" fillId="2" borderId="21" xfId="2" applyFont="1" applyFill="1" applyBorder="1" applyAlignment="1">
      <alignment horizontal="left" shrinkToFit="1"/>
    </xf>
    <xf numFmtId="49" fontId="6" fillId="0" borderId="36" xfId="0" applyNumberFormat="1" applyFont="1" applyBorder="1" applyAlignment="1">
      <alignment vertical="center" shrinkToFit="1"/>
    </xf>
    <xf numFmtId="49" fontId="6" fillId="0" borderId="42" xfId="0" applyNumberFormat="1" applyFont="1" applyBorder="1" applyAlignment="1">
      <alignment horizontal="left" vertical="center" shrinkToFit="1"/>
    </xf>
    <xf numFmtId="49" fontId="6" fillId="0" borderId="43" xfId="0" applyNumberFormat="1" applyFont="1" applyBorder="1" applyAlignment="1">
      <alignment horizontal="left" vertical="center" shrinkToFit="1"/>
    </xf>
    <xf numFmtId="0" fontId="2" fillId="0" borderId="4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164" fontId="2" fillId="0" borderId="15" xfId="1" applyFont="1" applyFill="1" applyBorder="1" applyAlignment="1">
      <alignment vertical="center" shrinkToFit="1"/>
    </xf>
    <xf numFmtId="0" fontId="2" fillId="0" borderId="23" xfId="0" applyFont="1" applyBorder="1" applyAlignment="1">
      <alignment vertical="center"/>
    </xf>
    <xf numFmtId="164" fontId="2" fillId="0" borderId="23" xfId="1" applyFont="1" applyFill="1" applyBorder="1" applyAlignment="1">
      <alignment vertical="center" shrinkToFit="1"/>
    </xf>
    <xf numFmtId="1" fontId="2" fillId="0" borderId="9" xfId="0" applyNumberFormat="1" applyFont="1" applyBorder="1" applyAlignment="1">
      <alignment vertical="center"/>
    </xf>
    <xf numFmtId="1" fontId="2" fillId="0" borderId="31" xfId="0" applyNumberFormat="1" applyFont="1" applyBorder="1" applyAlignment="1">
      <alignment horizontal="left" vertical="center"/>
    </xf>
    <xf numFmtId="2" fontId="2" fillId="0" borderId="6" xfId="0" applyNumberFormat="1" applyFont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1" fontId="2" fillId="0" borderId="23" xfId="0" applyNumberFormat="1" applyFont="1" applyBorder="1" applyAlignment="1">
      <alignment horizontal="left" vertical="center"/>
    </xf>
    <xf numFmtId="164" fontId="2" fillId="0" borderId="6" xfId="1" applyFont="1" applyFill="1" applyBorder="1" applyAlignment="1">
      <alignment vertical="center"/>
    </xf>
    <xf numFmtId="167" fontId="2" fillId="3" borderId="8" xfId="0" applyNumberFormat="1" applyFont="1" applyFill="1" applyBorder="1" applyAlignment="1">
      <alignment horizontal="center" vertical="center"/>
    </xf>
    <xf numFmtId="165" fontId="2" fillId="0" borderId="32" xfId="1" applyNumberFormat="1" applyFont="1" applyFill="1" applyBorder="1" applyAlignment="1">
      <alignment horizontal="right" vertical="center"/>
    </xf>
    <xf numFmtId="49" fontId="6" fillId="0" borderId="12" xfId="3" applyNumberFormat="1" applyFont="1" applyBorder="1" applyAlignment="1">
      <alignment horizontal="left" vertical="center" shrinkToFit="1"/>
    </xf>
    <xf numFmtId="0" fontId="6" fillId="0" borderId="12" xfId="3" applyFont="1" applyBorder="1" applyAlignment="1">
      <alignment horizontal="left" vertical="center" shrinkToFit="1"/>
    </xf>
    <xf numFmtId="164" fontId="6" fillId="0" borderId="12" xfId="2" applyFont="1" applyFill="1" applyBorder="1" applyAlignment="1">
      <alignment horizontal="right" vertical="center" shrinkToFit="1"/>
    </xf>
    <xf numFmtId="1" fontId="2" fillId="0" borderId="12" xfId="1" applyNumberFormat="1" applyFont="1" applyFill="1" applyBorder="1" applyAlignment="1">
      <alignment vertical="center"/>
    </xf>
    <xf numFmtId="169" fontId="6" fillId="2" borderId="36" xfId="0" applyNumberFormat="1" applyFont="1" applyFill="1" applyBorder="1" applyAlignment="1">
      <alignment horizontal="center" vertical="center" shrinkToFit="1"/>
    </xf>
    <xf numFmtId="0" fontId="6" fillId="2" borderId="36" xfId="0" quotePrefix="1" applyFont="1" applyFill="1" applyBorder="1" applyAlignment="1">
      <alignment horizontal="center" vertical="center" shrinkToFit="1"/>
    </xf>
    <xf numFmtId="168" fontId="6" fillId="2" borderId="45" xfId="0" applyNumberFormat="1" applyFont="1" applyFill="1" applyBorder="1" applyAlignment="1">
      <alignment horizontal="right" vertical="center" shrinkToFit="1"/>
    </xf>
    <xf numFmtId="164" fontId="12" fillId="0" borderId="12" xfId="5" applyFont="1" applyFill="1" applyBorder="1" applyAlignment="1">
      <alignment horizontal="center" vertical="center" shrinkToFit="1"/>
    </xf>
    <xf numFmtId="1" fontId="13" fillId="0" borderId="12" xfId="5" applyNumberFormat="1" applyFont="1" applyFill="1" applyBorder="1" applyAlignment="1">
      <alignment horizontal="center" vertical="center" shrinkToFit="1"/>
    </xf>
    <xf numFmtId="0" fontId="2" fillId="3" borderId="21" xfId="1" applyNumberFormat="1" applyFont="1" applyFill="1" applyBorder="1" applyAlignment="1">
      <alignment horizontal="center" vertical="center"/>
    </xf>
    <xf numFmtId="164" fontId="2" fillId="3" borderId="21" xfId="1" applyFont="1" applyFill="1" applyBorder="1" applyAlignment="1">
      <alignment horizontal="right" vertical="center"/>
    </xf>
    <xf numFmtId="165" fontId="2" fillId="3" borderId="3" xfId="1" applyNumberFormat="1" applyFont="1" applyFill="1" applyBorder="1" applyAlignment="1">
      <alignment horizontal="right" vertical="center"/>
    </xf>
    <xf numFmtId="167" fontId="14" fillId="4" borderId="9" xfId="0" applyNumberFormat="1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vertical="center"/>
    </xf>
    <xf numFmtId="0" fontId="16" fillId="4" borderId="18" xfId="0" applyFont="1" applyFill="1" applyBorder="1" applyAlignment="1">
      <alignment horizontal="left" vertical="center"/>
    </xf>
    <xf numFmtId="164" fontId="14" fillId="4" borderId="18" xfId="1" applyFont="1" applyFill="1" applyBorder="1" applyAlignment="1">
      <alignment horizontal="right" vertical="center"/>
    </xf>
    <xf numFmtId="164" fontId="14" fillId="4" borderId="18" xfId="1" applyFont="1" applyFill="1" applyBorder="1" applyAlignment="1">
      <alignment horizontal="center" vertical="center"/>
    </xf>
    <xf numFmtId="164" fontId="14" fillId="4" borderId="19" xfId="1" applyFont="1" applyFill="1" applyBorder="1" applyAlignment="1">
      <alignment horizontal="right" vertical="center"/>
    </xf>
    <xf numFmtId="165" fontId="14" fillId="4" borderId="19" xfId="1" applyNumberFormat="1" applyFont="1" applyFill="1" applyBorder="1" applyAlignment="1">
      <alignment horizontal="right" vertical="center"/>
    </xf>
    <xf numFmtId="166" fontId="14" fillId="4" borderId="19" xfId="0" applyNumberFormat="1" applyFont="1" applyFill="1" applyBorder="1" applyAlignment="1">
      <alignment horizontal="center" vertical="center"/>
    </xf>
    <xf numFmtId="164" fontId="14" fillId="4" borderId="19" xfId="0" applyNumberFormat="1" applyFont="1" applyFill="1" applyBorder="1" applyAlignment="1">
      <alignment horizontal="center" vertical="center" shrinkToFit="1"/>
    </xf>
    <xf numFmtId="164" fontId="14" fillId="4" borderId="35" xfId="0" applyNumberFormat="1" applyFont="1" applyFill="1" applyBorder="1" applyAlignment="1">
      <alignment horizontal="right" vertical="center"/>
    </xf>
    <xf numFmtId="0" fontId="14" fillId="4" borderId="32" xfId="0" applyFont="1" applyFill="1" applyBorder="1" applyAlignment="1">
      <alignment horizontal="center" vertical="center"/>
    </xf>
    <xf numFmtId="1" fontId="14" fillId="4" borderId="32" xfId="0" applyNumberFormat="1" applyFont="1" applyFill="1" applyBorder="1" applyAlignment="1">
      <alignment horizontal="center" vertical="center"/>
    </xf>
    <xf numFmtId="165" fontId="14" fillId="4" borderId="32" xfId="1" applyNumberFormat="1" applyFont="1" applyFill="1" applyBorder="1" applyAlignment="1">
      <alignment horizontal="center" vertical="center"/>
    </xf>
    <xf numFmtId="165" fontId="14" fillId="4" borderId="33" xfId="1" applyNumberFormat="1" applyFont="1" applyFill="1" applyBorder="1" applyAlignment="1">
      <alignment horizontal="center" vertical="center"/>
    </xf>
    <xf numFmtId="165" fontId="14" fillId="4" borderId="21" xfId="1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vertical="center"/>
    </xf>
    <xf numFmtId="167" fontId="17" fillId="0" borderId="9" xfId="4" applyNumberFormat="1" applyFont="1" applyBorder="1" applyAlignment="1">
      <alignment horizontal="center" vertical="center"/>
    </xf>
    <xf numFmtId="0" fontId="17" fillId="0" borderId="12" xfId="4" applyFont="1" applyBorder="1" applyAlignment="1">
      <alignment vertical="center" shrinkToFit="1"/>
    </xf>
    <xf numFmtId="49" fontId="14" fillId="0" borderId="12" xfId="0" applyNumberFormat="1" applyFont="1" applyBorder="1" applyAlignment="1">
      <alignment horizontal="right" vertical="center" shrinkToFit="1"/>
    </xf>
    <xf numFmtId="164" fontId="17" fillId="0" borderId="9" xfId="5" applyFont="1" applyFill="1" applyBorder="1" applyAlignment="1">
      <alignment horizontal="right" vertical="center"/>
    </xf>
    <xf numFmtId="1" fontId="17" fillId="0" borderId="12" xfId="5" applyNumberFormat="1" applyFont="1" applyFill="1" applyBorder="1" applyAlignment="1">
      <alignment horizontal="center" vertical="center" shrinkToFit="1"/>
    </xf>
    <xf numFmtId="164" fontId="17" fillId="0" borderId="10" xfId="5" applyFont="1" applyFill="1" applyBorder="1" applyAlignment="1">
      <alignment horizontal="right" vertical="center"/>
    </xf>
    <xf numFmtId="164" fontId="17" fillId="0" borderId="9" xfId="1" applyFont="1" applyFill="1" applyBorder="1" applyAlignment="1">
      <alignment horizontal="right" vertical="center"/>
    </xf>
    <xf numFmtId="166" fontId="17" fillId="5" borderId="10" xfId="4" applyNumberFormat="1" applyFont="1" applyFill="1" applyBorder="1" applyAlignment="1">
      <alignment horizontal="center" vertical="center"/>
    </xf>
    <xf numFmtId="164" fontId="17" fillId="5" borderId="10" xfId="4" applyNumberFormat="1" applyFont="1" applyFill="1" applyBorder="1" applyAlignment="1">
      <alignment horizontal="center" vertical="center" shrinkToFit="1"/>
    </xf>
    <xf numFmtId="164" fontId="17" fillId="5" borderId="9" xfId="4" applyNumberFormat="1" applyFont="1" applyFill="1" applyBorder="1" applyAlignment="1">
      <alignment horizontal="right" vertical="center"/>
    </xf>
    <xf numFmtId="164" fontId="17" fillId="0" borderId="9" xfId="5" applyFont="1" applyFill="1" applyBorder="1" applyAlignment="1">
      <alignment horizontal="center" vertical="center"/>
    </xf>
    <xf numFmtId="164" fontId="17" fillId="0" borderId="10" xfId="1" applyFont="1" applyBorder="1" applyAlignment="1">
      <alignment horizontal="center" vertical="center"/>
    </xf>
    <xf numFmtId="1" fontId="17" fillId="0" borderId="10" xfId="4" applyNumberFormat="1" applyFont="1" applyBorder="1" applyAlignment="1">
      <alignment horizontal="center" vertical="center"/>
    </xf>
    <xf numFmtId="43" fontId="17" fillId="0" borderId="10" xfId="4" applyNumberFormat="1" applyFont="1" applyBorder="1" applyAlignment="1">
      <alignment horizontal="right" vertical="center"/>
    </xf>
    <xf numFmtId="164" fontId="16" fillId="0" borderId="0" xfId="1" applyFont="1" applyFill="1"/>
    <xf numFmtId="167" fontId="12" fillId="3" borderId="46" xfId="4" applyNumberFormat="1" applyFont="1" applyFill="1" applyBorder="1" applyAlignment="1">
      <alignment horizontal="center" vertical="center"/>
    </xf>
    <xf numFmtId="0" fontId="6" fillId="3" borderId="46" xfId="4" applyFont="1" applyFill="1" applyBorder="1" applyAlignment="1">
      <alignment vertical="center" shrinkToFit="1"/>
    </xf>
    <xf numFmtId="164" fontId="6" fillId="3" borderId="46" xfId="5" applyFont="1" applyFill="1" applyBorder="1" applyAlignment="1">
      <alignment horizontal="right" vertical="center" shrinkToFit="1"/>
    </xf>
    <xf numFmtId="164" fontId="6" fillId="3" borderId="46" xfId="5" applyFont="1" applyFill="1" applyBorder="1" applyAlignment="1">
      <alignment horizontal="center" vertical="center" shrinkToFit="1"/>
    </xf>
    <xf numFmtId="164" fontId="18" fillId="4" borderId="0" xfId="1" applyFont="1" applyFill="1"/>
    <xf numFmtId="167" fontId="19" fillId="0" borderId="0" xfId="4" applyNumberFormat="1" applyFont="1" applyAlignment="1">
      <alignment horizontal="center" vertical="center"/>
    </xf>
    <xf numFmtId="0" fontId="20" fillId="0" borderId="0" xfId="4" applyFont="1" applyAlignment="1">
      <alignment vertical="center" shrinkToFit="1"/>
    </xf>
    <xf numFmtId="164" fontId="20" fillId="0" borderId="0" xfId="5" applyFont="1" applyFill="1" applyBorder="1" applyAlignment="1">
      <alignment horizontal="right" vertical="center" shrinkToFit="1"/>
    </xf>
    <xf numFmtId="164" fontId="20" fillId="0" borderId="0" xfId="5" applyFont="1" applyFill="1" applyBorder="1" applyAlignment="1">
      <alignment horizontal="center" vertical="center" shrinkToFit="1"/>
    </xf>
    <xf numFmtId="164" fontId="21" fillId="0" borderId="0" xfId="1" applyFont="1" applyFill="1" applyBorder="1"/>
    <xf numFmtId="167" fontId="2" fillId="6" borderId="17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164" fontId="2" fillId="6" borderId="17" xfId="1" applyFont="1" applyFill="1" applyBorder="1" applyAlignment="1">
      <alignment horizontal="right" vertical="center"/>
    </xf>
    <xf numFmtId="164" fontId="2" fillId="6" borderId="17" xfId="1" applyFont="1" applyFill="1" applyBorder="1" applyAlignment="1">
      <alignment horizontal="center" vertical="center"/>
    </xf>
    <xf numFmtId="165" fontId="2" fillId="6" borderId="17" xfId="1" applyNumberFormat="1" applyFont="1" applyFill="1" applyBorder="1" applyAlignment="1">
      <alignment horizontal="right" vertical="center"/>
    </xf>
    <xf numFmtId="165" fontId="2" fillId="6" borderId="17" xfId="1" applyNumberFormat="1" applyFont="1" applyFill="1" applyBorder="1" applyAlignment="1">
      <alignment horizontal="center" vertical="center"/>
    </xf>
    <xf numFmtId="0" fontId="2" fillId="6" borderId="17" xfId="1" applyNumberFormat="1" applyFont="1" applyFill="1" applyBorder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164" fontId="2" fillId="4" borderId="0" xfId="1" applyFont="1" applyFill="1" applyBorder="1" applyAlignment="1">
      <alignment horizontal="right" vertical="center"/>
    </xf>
    <xf numFmtId="164" fontId="2" fillId="4" borderId="0" xfId="1" applyFont="1" applyFill="1" applyBorder="1" applyAlignment="1">
      <alignment horizontal="center" vertical="center"/>
    </xf>
    <xf numFmtId="165" fontId="2" fillId="4" borderId="0" xfId="1" applyNumberFormat="1" applyFont="1" applyFill="1" applyBorder="1" applyAlignment="1">
      <alignment horizontal="right" vertical="center"/>
    </xf>
    <xf numFmtId="165" fontId="2" fillId="4" borderId="0" xfId="1" applyNumberFormat="1" applyFont="1" applyFill="1" applyBorder="1" applyAlignment="1">
      <alignment horizontal="center" vertical="center"/>
    </xf>
    <xf numFmtId="0" fontId="2" fillId="4" borderId="0" xfId="1" applyNumberFormat="1" applyFont="1" applyFill="1" applyBorder="1" applyAlignment="1">
      <alignment horizontal="center" vertical="center"/>
    </xf>
    <xf numFmtId="49" fontId="2" fillId="0" borderId="21" xfId="0" applyNumberFormat="1" applyFont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164" fontId="2" fillId="0" borderId="21" xfId="1" applyFont="1" applyFill="1" applyBorder="1" applyAlignment="1">
      <alignment horizontal="right" vertical="center"/>
    </xf>
    <xf numFmtId="166" fontId="23" fillId="2" borderId="21" xfId="2" applyNumberFormat="1" applyFont="1" applyFill="1" applyBorder="1" applyAlignment="1">
      <alignment horizontal="center" vertical="center" shrinkToFit="1"/>
    </xf>
    <xf numFmtId="0" fontId="23" fillId="2" borderId="21" xfId="2" quotePrefix="1" applyNumberFormat="1" applyFont="1" applyFill="1" applyBorder="1" applyAlignment="1">
      <alignment horizontal="center" vertical="center" shrinkToFit="1"/>
    </xf>
    <xf numFmtId="164" fontId="23" fillId="2" borderId="21" xfId="2" applyFont="1" applyFill="1" applyBorder="1" applyAlignment="1">
      <alignment horizontal="right" vertical="center" shrinkToFit="1"/>
    </xf>
    <xf numFmtId="39" fontId="2" fillId="0" borderId="21" xfId="0" applyNumberFormat="1" applyFont="1" applyBorder="1" applyAlignment="1">
      <alignment horizontal="center" vertical="center"/>
    </xf>
    <xf numFmtId="164" fontId="6" fillId="2" borderId="21" xfId="2" applyFont="1" applyFill="1" applyBorder="1" applyAlignment="1">
      <alignment horizontal="center" shrinkToFit="1"/>
    </xf>
    <xf numFmtId="0" fontId="6" fillId="0" borderId="21" xfId="3" applyFont="1" applyBorder="1" applyAlignment="1">
      <alignment horizontal="center" vertical="center" shrinkToFit="1"/>
    </xf>
    <xf numFmtId="1" fontId="6" fillId="0" borderId="21" xfId="3" applyNumberFormat="1" applyFont="1" applyBorder="1" applyAlignment="1">
      <alignment horizontal="center" vertical="center" shrinkToFit="1"/>
    </xf>
    <xf numFmtId="164" fontId="4" fillId="4" borderId="0" xfId="1" applyFont="1" applyFill="1" applyBorder="1"/>
    <xf numFmtId="1" fontId="6" fillId="0" borderId="21" xfId="3" applyNumberFormat="1" applyFont="1" applyBorder="1" applyAlignment="1">
      <alignment horizontal="center" vertical="center"/>
    </xf>
    <xf numFmtId="0" fontId="6" fillId="0" borderId="21" xfId="3" applyFont="1" applyBorder="1" applyAlignment="1">
      <alignment horizontal="left" vertical="center"/>
    </xf>
    <xf numFmtId="0" fontId="6" fillId="0" borderId="21" xfId="3" applyFont="1" applyBorder="1" applyAlignment="1">
      <alignment horizontal="left" vertical="center" shrinkToFit="1"/>
    </xf>
    <xf numFmtId="164" fontId="6" fillId="0" borderId="21" xfId="2" applyFont="1" applyFill="1" applyBorder="1" applyAlignment="1">
      <alignment horizontal="right" vertical="center" shrinkToFit="1"/>
    </xf>
    <xf numFmtId="164" fontId="6" fillId="0" borderId="21" xfId="2" applyFont="1" applyFill="1" applyBorder="1" applyAlignment="1">
      <alignment horizontal="center" vertical="center" shrinkToFit="1"/>
    </xf>
    <xf numFmtId="0" fontId="6" fillId="0" borderId="21" xfId="2" applyNumberFormat="1" applyFont="1" applyFill="1" applyBorder="1" applyAlignment="1">
      <alignment horizontal="center" vertical="center" shrinkToFit="1"/>
    </xf>
    <xf numFmtId="43" fontId="6" fillId="0" borderId="21" xfId="3" applyNumberFormat="1" applyFont="1" applyBorder="1" applyAlignment="1">
      <alignment horizontal="right" vertical="center" shrinkToFit="1"/>
    </xf>
    <xf numFmtId="164" fontId="6" fillId="2" borderId="21" xfId="2" applyFont="1" applyFill="1" applyBorder="1" applyAlignment="1">
      <alignment horizontal="center" vertical="center" shrinkToFit="1"/>
    </xf>
    <xf numFmtId="164" fontId="6" fillId="2" borderId="21" xfId="2" applyFont="1" applyFill="1" applyBorder="1" applyAlignment="1">
      <alignment horizontal="right" vertical="center" shrinkToFit="1"/>
    </xf>
    <xf numFmtId="172" fontId="6" fillId="0" borderId="21" xfId="2" applyNumberFormat="1" applyFont="1" applyFill="1" applyBorder="1" applyAlignment="1">
      <alignment horizontal="right" vertical="center" shrinkToFit="1"/>
    </xf>
    <xf numFmtId="164" fontId="4" fillId="0" borderId="0" xfId="1" applyFont="1" applyFill="1"/>
    <xf numFmtId="164" fontId="6" fillId="0" borderId="3" xfId="2" applyFont="1" applyFill="1" applyBorder="1" applyAlignment="1">
      <alignment horizontal="right" vertical="center" shrinkToFit="1"/>
    </xf>
    <xf numFmtId="164" fontId="2" fillId="0" borderId="0" xfId="1" applyFont="1" applyFill="1"/>
    <xf numFmtId="164" fontId="6" fillId="0" borderId="0" xfId="2" applyFont="1" applyFill="1" applyBorder="1" applyAlignment="1">
      <alignment horizontal="center" vertical="center" shrinkToFit="1"/>
    </xf>
    <xf numFmtId="0" fontId="6" fillId="0" borderId="0" xfId="2" applyNumberFormat="1" applyFont="1" applyFill="1" applyBorder="1" applyAlignment="1">
      <alignment horizontal="center" vertical="center" shrinkToFit="1"/>
    </xf>
    <xf numFmtId="164" fontId="6" fillId="0" borderId="0" xfId="2" applyFont="1" applyFill="1" applyBorder="1" applyAlignment="1">
      <alignment horizontal="right" vertical="center" shrinkToFit="1"/>
    </xf>
    <xf numFmtId="43" fontId="6" fillId="0" borderId="0" xfId="3" applyNumberFormat="1" applyFont="1" applyAlignment="1">
      <alignment horizontal="right" vertical="center" shrinkToFit="1"/>
    </xf>
    <xf numFmtId="164" fontId="6" fillId="2" borderId="0" xfId="2" applyFont="1" applyFill="1" applyBorder="1" applyAlignment="1">
      <alignment horizontal="center" vertical="center" shrinkToFit="1"/>
    </xf>
    <xf numFmtId="164" fontId="6" fillId="2" borderId="0" xfId="2" applyFont="1" applyFill="1" applyBorder="1" applyAlignment="1">
      <alignment horizontal="right" vertical="center" shrinkToFit="1"/>
    </xf>
    <xf numFmtId="172" fontId="6" fillId="0" borderId="0" xfId="2" applyNumberFormat="1" applyFont="1" applyFill="1" applyBorder="1" applyAlignment="1">
      <alignment horizontal="right" vertical="center" shrinkToFit="1"/>
    </xf>
    <xf numFmtId="43" fontId="6" fillId="0" borderId="16" xfId="3" applyNumberFormat="1" applyFont="1" applyBorder="1" applyAlignment="1">
      <alignment horizontal="right" vertical="center" shrinkToFit="1"/>
    </xf>
    <xf numFmtId="164" fontId="2" fillId="0" borderId="0" xfId="1" applyFont="1" applyFill="1" applyBorder="1"/>
    <xf numFmtId="167" fontId="6" fillId="3" borderId="47" xfId="3" applyNumberFormat="1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vertical="center"/>
    </xf>
    <xf numFmtId="164" fontId="6" fillId="3" borderId="47" xfId="2" applyFont="1" applyFill="1" applyBorder="1" applyAlignment="1">
      <alignment horizontal="right" vertical="center" shrinkToFit="1"/>
    </xf>
    <xf numFmtId="164" fontId="6" fillId="3" borderId="47" xfId="2" applyFont="1" applyFill="1" applyBorder="1" applyAlignment="1">
      <alignment horizontal="center" vertical="center" shrinkToFit="1"/>
    </xf>
    <xf numFmtId="164" fontId="6" fillId="3" borderId="17" xfId="2" applyFont="1" applyFill="1" applyBorder="1" applyAlignment="1">
      <alignment horizontal="right" vertical="center" shrinkToFit="1"/>
    </xf>
    <xf numFmtId="164" fontId="6" fillId="3" borderId="41" xfId="2" applyFont="1" applyFill="1" applyBorder="1" applyAlignment="1">
      <alignment horizontal="right" vertical="center" shrinkToFit="1"/>
    </xf>
    <xf numFmtId="164" fontId="6" fillId="3" borderId="28" xfId="2" applyFont="1" applyFill="1" applyBorder="1" applyAlignment="1">
      <alignment horizontal="right" vertical="center" shrinkToFit="1"/>
    </xf>
    <xf numFmtId="167" fontId="6" fillId="0" borderId="0" xfId="3" applyNumberFormat="1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3" xfId="0" applyFont="1" applyBorder="1" applyAlignment="1">
      <alignment horizontal="left" vertical="center"/>
    </xf>
    <xf numFmtId="39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right" vertical="center"/>
    </xf>
    <xf numFmtId="165" fontId="2" fillId="0" borderId="2" xfId="1" applyNumberFormat="1" applyFont="1" applyFill="1" applyBorder="1" applyAlignment="1">
      <alignment horizontal="right" vertical="center"/>
    </xf>
    <xf numFmtId="1" fontId="4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6" fillId="2" borderId="0" xfId="3" applyNumberFormat="1" applyFont="1" applyFill="1" applyAlignment="1">
      <alignment horizontal="center" vertical="center" shrinkToFit="1"/>
    </xf>
    <xf numFmtId="0" fontId="6" fillId="2" borderId="0" xfId="3" quotePrefix="1" applyFont="1" applyFill="1" applyAlignment="1">
      <alignment horizontal="center" vertical="center" shrinkToFit="1"/>
    </xf>
    <xf numFmtId="164" fontId="6" fillId="2" borderId="0" xfId="2" applyFont="1" applyFill="1" applyBorder="1" applyAlignment="1">
      <alignment shrinkToFit="1"/>
    </xf>
    <xf numFmtId="1" fontId="2" fillId="0" borderId="0" xfId="0" applyNumberFormat="1" applyFont="1" applyAlignment="1">
      <alignment horizontal="center" vertical="center"/>
    </xf>
    <xf numFmtId="167" fontId="6" fillId="3" borderId="48" xfId="3" applyNumberFormat="1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vertical="center"/>
    </xf>
    <xf numFmtId="164" fontId="6" fillId="3" borderId="48" xfId="2" applyFont="1" applyFill="1" applyBorder="1" applyAlignment="1">
      <alignment horizontal="right" vertical="center" shrinkToFit="1"/>
    </xf>
    <xf numFmtId="164" fontId="6" fillId="3" borderId="48" xfId="2" applyFont="1" applyFill="1" applyBorder="1" applyAlignment="1">
      <alignment horizontal="center" vertical="center" shrinkToFit="1"/>
    </xf>
    <xf numFmtId="164" fontId="6" fillId="3" borderId="49" xfId="2" applyFont="1" applyFill="1" applyBorder="1" applyAlignment="1">
      <alignment horizontal="right" vertical="center" shrinkToFit="1"/>
    </xf>
    <xf numFmtId="164" fontId="6" fillId="3" borderId="50" xfId="2" applyFont="1" applyFill="1" applyBorder="1" applyAlignment="1">
      <alignment horizontal="center" vertical="center" shrinkToFit="1"/>
    </xf>
    <xf numFmtId="164" fontId="6" fillId="3" borderId="50" xfId="2" applyFont="1" applyFill="1" applyBorder="1" applyAlignment="1">
      <alignment horizontal="right" vertical="center" shrinkToFit="1"/>
    </xf>
    <xf numFmtId="49" fontId="6" fillId="0" borderId="21" xfId="3" applyNumberFormat="1" applyFont="1" applyBorder="1" applyAlignment="1">
      <alignment horizontal="left" vertical="center" shrinkToFit="1"/>
    </xf>
    <xf numFmtId="164" fontId="6" fillId="0" borderId="21" xfId="2" applyFont="1" applyFill="1" applyBorder="1" applyAlignment="1">
      <alignment vertical="center" shrinkToFit="1"/>
    </xf>
    <xf numFmtId="39" fontId="6" fillId="0" borderId="21" xfId="3" applyNumberFormat="1" applyFont="1" applyBorder="1" applyAlignment="1">
      <alignment horizontal="center" vertical="center" shrinkToFit="1"/>
    </xf>
    <xf numFmtId="164" fontId="6" fillId="0" borderId="21" xfId="3" applyNumberFormat="1" applyFont="1" applyBorder="1" applyAlignment="1">
      <alignment horizontal="right" vertical="center" shrinkToFit="1"/>
    </xf>
    <xf numFmtId="0" fontId="6" fillId="2" borderId="21" xfId="3" applyFont="1" applyFill="1" applyBorder="1" applyAlignment="1">
      <alignment horizontal="center" vertical="center" shrinkToFit="1"/>
    </xf>
    <xf numFmtId="164" fontId="6" fillId="2" borderId="21" xfId="2" applyFont="1" applyFill="1" applyBorder="1" applyAlignment="1">
      <alignment vertical="center" shrinkToFit="1"/>
    </xf>
    <xf numFmtId="1" fontId="6" fillId="0" borderId="3" xfId="3" applyNumberFormat="1" applyFont="1" applyBorder="1" applyAlignment="1">
      <alignment horizontal="center" vertical="center" shrinkToFit="1"/>
    </xf>
    <xf numFmtId="164" fontId="6" fillId="0" borderId="21" xfId="2" applyFont="1" applyFill="1" applyBorder="1" applyAlignment="1">
      <alignment shrinkToFit="1"/>
    </xf>
    <xf numFmtId="164" fontId="6" fillId="0" borderId="3" xfId="2" applyFont="1" applyFill="1" applyBorder="1" applyAlignment="1">
      <alignment horizontal="center" vertical="center" shrinkToFit="1"/>
    </xf>
    <xf numFmtId="0" fontId="4" fillId="0" borderId="21" xfId="3" applyFont="1" applyBorder="1" applyAlignment="1">
      <alignment horizontal="left" vertical="center"/>
    </xf>
    <xf numFmtId="164" fontId="24" fillId="0" borderId="21" xfId="2" applyFont="1" applyFill="1" applyBorder="1" applyAlignment="1">
      <alignment horizontal="center" vertical="center" shrinkToFit="1"/>
    </xf>
    <xf numFmtId="1" fontId="6" fillId="0" borderId="2" xfId="3" applyNumberFormat="1" applyFont="1" applyBorder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 shrinkToFit="1"/>
    </xf>
    <xf numFmtId="164" fontId="6" fillId="0" borderId="2" xfId="2" applyFont="1" applyFill="1" applyBorder="1" applyAlignment="1">
      <alignment horizontal="right" vertical="center" shrinkToFit="1"/>
    </xf>
    <xf numFmtId="164" fontId="6" fillId="0" borderId="2" xfId="2" applyFont="1" applyFill="1" applyBorder="1" applyAlignment="1">
      <alignment horizontal="center" vertical="center" shrinkToFit="1"/>
    </xf>
    <xf numFmtId="43" fontId="6" fillId="0" borderId="2" xfId="3" applyNumberFormat="1" applyFont="1" applyBorder="1" applyAlignment="1">
      <alignment horizontal="right" vertical="center" shrinkToFit="1"/>
    </xf>
    <xf numFmtId="164" fontId="6" fillId="2" borderId="2" xfId="2" applyFont="1" applyFill="1" applyBorder="1" applyAlignment="1">
      <alignment horizontal="center" vertical="center" shrinkToFit="1"/>
    </xf>
    <xf numFmtId="164" fontId="6" fillId="2" borderId="2" xfId="2" applyFont="1" applyFill="1" applyBorder="1" applyAlignment="1">
      <alignment horizontal="right" vertical="center" shrinkToFit="1"/>
    </xf>
    <xf numFmtId="164" fontId="6" fillId="0" borderId="7" xfId="2" applyFont="1" applyFill="1" applyBorder="1" applyAlignment="1">
      <alignment horizontal="right" vertical="center" shrinkToFit="1"/>
    </xf>
    <xf numFmtId="1" fontId="6" fillId="3" borderId="47" xfId="3" applyNumberFormat="1" applyFont="1" applyFill="1" applyBorder="1" applyAlignment="1">
      <alignment horizontal="center" vertical="center"/>
    </xf>
    <xf numFmtId="164" fontId="6" fillId="3" borderId="28" xfId="2" applyFont="1" applyFill="1" applyBorder="1" applyAlignment="1">
      <alignment horizontal="center" vertical="center" shrinkToFit="1"/>
    </xf>
    <xf numFmtId="164" fontId="6" fillId="3" borderId="17" xfId="2" applyFont="1" applyFill="1" applyBorder="1" applyAlignment="1">
      <alignment horizontal="center" vertical="center" shrinkToFit="1"/>
    </xf>
    <xf numFmtId="43" fontId="6" fillId="3" borderId="17" xfId="3" applyNumberFormat="1" applyFont="1" applyFill="1" applyBorder="1" applyAlignment="1">
      <alignment horizontal="right" vertical="center" shrinkToFit="1"/>
    </xf>
    <xf numFmtId="164" fontId="4" fillId="0" borderId="0" xfId="1" applyFont="1" applyFill="1" applyBorder="1"/>
    <xf numFmtId="1" fontId="6" fillId="4" borderId="0" xfId="3" applyNumberFormat="1" applyFont="1" applyFill="1" applyAlignment="1">
      <alignment horizontal="center" vertical="center"/>
    </xf>
    <xf numFmtId="0" fontId="4" fillId="4" borderId="0" xfId="3" applyFont="1" applyFill="1" applyAlignment="1">
      <alignment horizontal="left" vertical="center"/>
    </xf>
    <xf numFmtId="0" fontId="6" fillId="4" borderId="0" xfId="3" applyFont="1" applyFill="1" applyAlignment="1">
      <alignment horizontal="left" vertical="center" shrinkToFit="1"/>
    </xf>
    <xf numFmtId="164" fontId="6" fillId="4" borderId="0" xfId="2" applyFont="1" applyFill="1" applyBorder="1" applyAlignment="1">
      <alignment horizontal="right" vertical="center" shrinkToFit="1"/>
    </xf>
    <xf numFmtId="164" fontId="6" fillId="4" borderId="0" xfId="2" applyFont="1" applyFill="1" applyBorder="1" applyAlignment="1">
      <alignment horizontal="center" vertical="center" shrinkToFit="1"/>
    </xf>
    <xf numFmtId="43" fontId="6" fillId="4" borderId="0" xfId="3" applyNumberFormat="1" applyFont="1" applyFill="1" applyAlignment="1">
      <alignment horizontal="right" vertical="center" shrinkToFit="1"/>
    </xf>
    <xf numFmtId="1" fontId="2" fillId="6" borderId="47" xfId="0" applyNumberFormat="1" applyFont="1" applyFill="1" applyBorder="1" applyAlignment="1">
      <alignment horizontal="center" vertical="center"/>
    </xf>
    <xf numFmtId="49" fontId="2" fillId="6" borderId="47" xfId="0" applyNumberFormat="1" applyFont="1" applyFill="1" applyBorder="1" applyAlignment="1">
      <alignment horizontal="left" vertical="center"/>
    </xf>
    <xf numFmtId="0" fontId="2" fillId="6" borderId="47" xfId="0" applyFont="1" applyFill="1" applyBorder="1" applyAlignment="1">
      <alignment horizontal="center" vertical="center"/>
    </xf>
    <xf numFmtId="39" fontId="2" fillId="6" borderId="47" xfId="0" applyNumberFormat="1" applyFont="1" applyFill="1" applyBorder="1" applyAlignment="1">
      <alignment horizontal="center" vertical="center"/>
    </xf>
    <xf numFmtId="165" fontId="2" fillId="6" borderId="17" xfId="0" applyNumberFormat="1" applyFont="1" applyFill="1" applyBorder="1" applyAlignment="1">
      <alignment horizontal="right" vertical="center"/>
    </xf>
    <xf numFmtId="166" fontId="2" fillId="6" borderId="47" xfId="0" applyNumberFormat="1" applyFont="1" applyFill="1" applyBorder="1" applyAlignment="1">
      <alignment horizontal="center" vertical="center"/>
    </xf>
    <xf numFmtId="43" fontId="2" fillId="6" borderId="17" xfId="0" applyNumberFormat="1" applyFont="1" applyFill="1" applyBorder="1" applyAlignment="1">
      <alignment vertical="center"/>
    </xf>
    <xf numFmtId="165" fontId="2" fillId="6" borderId="47" xfId="1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165" fontId="2" fillId="0" borderId="21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right" vertical="center"/>
    </xf>
    <xf numFmtId="49" fontId="6" fillId="0" borderId="21" xfId="0" applyNumberFormat="1" applyFont="1" applyBorder="1" applyAlignment="1">
      <alignment horizontal="left" vertical="center" shrinkToFit="1"/>
    </xf>
    <xf numFmtId="0" fontId="6" fillId="0" borderId="21" xfId="0" applyFont="1" applyBorder="1" applyAlignment="1">
      <alignment horizontal="left" vertical="center" shrinkToFit="1"/>
    </xf>
    <xf numFmtId="168" fontId="6" fillId="0" borderId="21" xfId="0" applyNumberFormat="1" applyFont="1" applyBorder="1" applyAlignment="1">
      <alignment shrinkToFit="1"/>
    </xf>
    <xf numFmtId="16" fontId="6" fillId="0" borderId="21" xfId="3" applyNumberFormat="1" applyFont="1" applyBorder="1" applyAlignment="1">
      <alignment horizontal="center" vertical="center" shrinkToFit="1"/>
    </xf>
    <xf numFmtId="165" fontId="2" fillId="0" borderId="0" xfId="1" applyNumberFormat="1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70" fontId="2" fillId="0" borderId="0" xfId="0" applyNumberFormat="1" applyFont="1" applyAlignment="1">
      <alignment vertical="center"/>
    </xf>
    <xf numFmtId="164" fontId="2" fillId="0" borderId="17" xfId="0" applyNumberFormat="1" applyFont="1" applyBorder="1" applyAlignment="1">
      <alignment vertical="center"/>
    </xf>
    <xf numFmtId="164" fontId="2" fillId="0" borderId="0" xfId="1" applyFont="1" applyAlignment="1">
      <alignment vertical="center"/>
    </xf>
    <xf numFmtId="164" fontId="2" fillId="0" borderId="26" xfId="1" applyFont="1" applyBorder="1" applyAlignment="1">
      <alignment vertical="center"/>
    </xf>
    <xf numFmtId="164" fontId="11" fillId="0" borderId="0" xfId="1" applyFont="1" applyAlignment="1">
      <alignment vertical="center"/>
    </xf>
    <xf numFmtId="164" fontId="2" fillId="0" borderId="17" xfId="1" applyFont="1" applyBorder="1" applyAlignment="1">
      <alignment vertical="center"/>
    </xf>
    <xf numFmtId="164" fontId="2" fillId="4" borderId="0" xfId="1" applyFont="1" applyFill="1" applyAlignment="1">
      <alignment vertical="center"/>
    </xf>
    <xf numFmtId="164" fontId="2" fillId="0" borderId="0" xfId="1" applyFont="1" applyAlignment="1">
      <alignment horizontal="center" vertical="center"/>
    </xf>
    <xf numFmtId="164" fontId="2" fillId="8" borderId="0" xfId="1" applyFont="1" applyFill="1" applyAlignment="1">
      <alignment vertical="center"/>
    </xf>
    <xf numFmtId="164" fontId="2" fillId="0" borderId="7" xfId="1" applyFont="1" applyBorder="1" applyAlignment="1">
      <alignment horizontal="left" vertical="center"/>
    </xf>
    <xf numFmtId="164" fontId="2" fillId="0" borderId="6" xfId="1" applyFont="1" applyBorder="1" applyAlignment="1">
      <alignment horizontal="center" vertical="center"/>
    </xf>
    <xf numFmtId="164" fontId="2" fillId="0" borderId="6" xfId="1" applyFont="1" applyBorder="1" applyAlignment="1">
      <alignment horizontal="left" vertical="center"/>
    </xf>
    <xf numFmtId="164" fontId="4" fillId="0" borderId="9" xfId="1" applyFont="1" applyBorder="1" applyAlignment="1">
      <alignment horizontal="left" vertical="center"/>
    </xf>
    <xf numFmtId="164" fontId="4" fillId="0" borderId="6" xfId="1" applyFont="1" applyBorder="1" applyAlignment="1">
      <alignment horizontal="left" vertical="center"/>
    </xf>
    <xf numFmtId="164" fontId="4" fillId="0" borderId="17" xfId="1" applyFont="1" applyBorder="1" applyAlignment="1">
      <alignment horizontal="left" vertical="center"/>
    </xf>
    <xf numFmtId="164" fontId="4" fillId="0" borderId="18" xfId="1" applyFont="1" applyBorder="1" applyAlignment="1">
      <alignment horizontal="left" vertical="center"/>
    </xf>
    <xf numFmtId="164" fontId="2" fillId="0" borderId="12" xfId="1" applyFont="1" applyBorder="1" applyAlignment="1">
      <alignment horizontal="left" vertical="center"/>
    </xf>
    <xf numFmtId="164" fontId="2" fillId="3" borderId="17" xfId="1" applyFont="1" applyFill="1" applyBorder="1" applyAlignment="1">
      <alignment horizontal="left" vertical="center"/>
    </xf>
    <xf numFmtId="164" fontId="6" fillId="0" borderId="0" xfId="1" applyFont="1" applyBorder="1" applyAlignment="1">
      <alignment horizontal="left" vertical="center" shrinkToFit="1"/>
    </xf>
    <xf numFmtId="164" fontId="8" fillId="0" borderId="0" xfId="1" applyFont="1" applyBorder="1" applyAlignment="1">
      <alignment horizontal="left" vertical="center" shrinkToFit="1"/>
    </xf>
    <xf numFmtId="164" fontId="4" fillId="3" borderId="17" xfId="1" applyFont="1" applyFill="1" applyBorder="1" applyAlignment="1">
      <alignment horizontal="left" vertical="center"/>
    </xf>
    <xf numFmtId="164" fontId="2" fillId="0" borderId="9" xfId="1" applyFont="1" applyBorder="1" applyAlignment="1">
      <alignment horizontal="left" vertical="center"/>
    </xf>
    <xf numFmtId="164" fontId="4" fillId="0" borderId="15" xfId="1" applyFont="1" applyBorder="1" applyAlignment="1">
      <alignment horizontal="left" vertical="center"/>
    </xf>
    <xf numFmtId="164" fontId="6" fillId="0" borderId="12" xfId="1" applyFont="1" applyBorder="1" applyAlignment="1">
      <alignment horizontal="left" vertical="center"/>
    </xf>
    <xf numFmtId="164" fontId="2" fillId="3" borderId="21" xfId="1" applyFont="1" applyFill="1" applyBorder="1" applyAlignment="1">
      <alignment horizontal="center" vertical="center"/>
    </xf>
    <xf numFmtId="164" fontId="2" fillId="0" borderId="26" xfId="1" applyFont="1" applyBorder="1" applyAlignment="1">
      <alignment horizontal="left" vertical="center"/>
    </xf>
    <xf numFmtId="164" fontId="20" fillId="0" borderId="0" xfId="1" applyFont="1" applyAlignment="1">
      <alignment vertical="center" shrinkToFit="1"/>
    </xf>
    <xf numFmtId="164" fontId="2" fillId="6" borderId="17" xfId="1" applyFont="1" applyFill="1" applyBorder="1" applyAlignment="1">
      <alignment horizontal="left" vertical="center"/>
    </xf>
    <xf numFmtId="164" fontId="2" fillId="4" borderId="0" xfId="1" applyFont="1" applyFill="1" applyAlignment="1">
      <alignment horizontal="left" vertical="center"/>
    </xf>
    <xf numFmtId="164" fontId="2" fillId="0" borderId="21" xfId="1" applyFont="1" applyBorder="1" applyAlignment="1">
      <alignment horizontal="left" vertical="center"/>
    </xf>
    <xf numFmtId="164" fontId="6" fillId="0" borderId="21" xfId="1" applyFont="1" applyBorder="1" applyAlignment="1">
      <alignment horizontal="left" vertical="center" shrinkToFit="1"/>
    </xf>
    <xf numFmtId="164" fontId="4" fillId="0" borderId="0" xfId="1" applyFont="1" applyAlignment="1">
      <alignment horizontal="left" vertical="center"/>
    </xf>
    <xf numFmtId="164" fontId="2" fillId="3" borderId="47" xfId="1" applyFont="1" applyFill="1" applyBorder="1" applyAlignment="1">
      <alignment vertical="center"/>
    </xf>
    <xf numFmtId="164" fontId="6" fillId="0" borderId="2" xfId="1" applyFont="1" applyBorder="1" applyAlignment="1">
      <alignment horizontal="left" vertical="center" shrinkToFit="1"/>
    </xf>
    <xf numFmtId="164" fontId="6" fillId="3" borderId="47" xfId="1" applyFont="1" applyFill="1" applyBorder="1" applyAlignment="1">
      <alignment horizontal="left" vertical="center" shrinkToFit="1"/>
    </xf>
    <xf numFmtId="164" fontId="6" fillId="4" borderId="0" xfId="1" applyFont="1" applyFill="1" applyAlignment="1">
      <alignment horizontal="left" vertical="center" shrinkToFit="1"/>
    </xf>
    <xf numFmtId="164" fontId="2" fillId="6" borderId="47" xfId="1" applyFont="1" applyFill="1" applyBorder="1" applyAlignment="1">
      <alignment horizontal="center" vertical="center"/>
    </xf>
    <xf numFmtId="164" fontId="2" fillId="0" borderId="0" xfId="1" applyFont="1" applyAlignment="1">
      <alignment horizontal="left" vertical="center"/>
    </xf>
    <xf numFmtId="165" fontId="2" fillId="0" borderId="17" xfId="0" applyNumberFormat="1" applyFont="1" applyBorder="1" applyAlignment="1">
      <alignment vertical="center"/>
    </xf>
    <xf numFmtId="164" fontId="2" fillId="9" borderId="0" xfId="1" applyFont="1" applyFill="1" applyAlignment="1">
      <alignment vertical="center"/>
    </xf>
    <xf numFmtId="164" fontId="2" fillId="0" borderId="0" xfId="1" applyFont="1" applyBorder="1" applyAlignment="1">
      <alignment horizontal="left" vertical="center" shrinkToFit="1"/>
    </xf>
    <xf numFmtId="164" fontId="4" fillId="8" borderId="0" xfId="1" applyFont="1" applyFill="1" applyBorder="1"/>
    <xf numFmtId="0" fontId="6" fillId="0" borderId="12" xfId="0" applyFont="1" applyBorder="1" applyAlignment="1">
      <alignment horizontal="left" vertical="center" shrinkToFit="1"/>
    </xf>
    <xf numFmtId="49" fontId="6" fillId="0" borderId="36" xfId="0" applyNumberFormat="1" applyFont="1" applyBorder="1" applyAlignment="1">
      <alignment horizontal="left" vertical="center" shrinkToFit="1"/>
    </xf>
    <xf numFmtId="0" fontId="8" fillId="0" borderId="24" xfId="4" applyFont="1" applyBorder="1" applyAlignment="1">
      <alignment vertical="center" shrinkToFit="1"/>
    </xf>
    <xf numFmtId="0" fontId="2" fillId="0" borderId="27" xfId="0" applyFont="1" applyBorder="1" applyAlignment="1">
      <alignment vertical="center"/>
    </xf>
    <xf numFmtId="49" fontId="6" fillId="0" borderId="12" xfId="0" applyNumberFormat="1" applyFont="1" applyBorder="1" applyAlignment="1">
      <alignment horizontal="left" vertical="center" shrinkToFit="1"/>
    </xf>
    <xf numFmtId="0" fontId="6" fillId="0" borderId="42" xfId="0" applyFont="1" applyBorder="1" applyAlignment="1">
      <alignment horizontal="left" vertical="center" shrinkToFit="1"/>
    </xf>
    <xf numFmtId="49" fontId="8" fillId="0" borderId="24" xfId="4" applyNumberFormat="1" applyFont="1" applyBorder="1" applyAlignment="1">
      <alignment horizontal="left" vertical="center" shrinkToFit="1"/>
    </xf>
    <xf numFmtId="0" fontId="6" fillId="0" borderId="0" xfId="3" applyFont="1" applyAlignment="1">
      <alignment horizontal="center" vertical="center" shrinkToFit="1"/>
    </xf>
    <xf numFmtId="17" fontId="2" fillId="0" borderId="12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shrinkToFit="1"/>
    </xf>
    <xf numFmtId="1" fontId="6" fillId="0" borderId="9" xfId="3" applyNumberFormat="1" applyFont="1" applyBorder="1" applyAlignment="1">
      <alignment horizontal="center" vertical="center" shrinkToFit="1"/>
    </xf>
    <xf numFmtId="0" fontId="6" fillId="0" borderId="2" xfId="3" applyFont="1" applyBorder="1" applyAlignment="1">
      <alignment horizontal="center" vertical="center" shrinkToFit="1"/>
    </xf>
    <xf numFmtId="1" fontId="6" fillId="0" borderId="2" xfId="3" applyNumberFormat="1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left" vertical="center"/>
    </xf>
    <xf numFmtId="167" fontId="2" fillId="6" borderId="49" xfId="0" applyNumberFormat="1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vertical="center"/>
    </xf>
    <xf numFmtId="0" fontId="2" fillId="6" borderId="49" xfId="0" applyFont="1" applyFill="1" applyBorder="1" applyAlignment="1">
      <alignment horizontal="left" vertical="center"/>
    </xf>
    <xf numFmtId="0" fontId="2" fillId="6" borderId="49" xfId="1" applyNumberFormat="1" applyFont="1" applyFill="1" applyBorder="1" applyAlignment="1">
      <alignment horizontal="center" vertical="center"/>
    </xf>
    <xf numFmtId="165" fontId="2" fillId="6" borderId="49" xfId="1" applyNumberFormat="1" applyFont="1" applyFill="1" applyBorder="1" applyAlignment="1">
      <alignment horizontal="right" vertical="center"/>
    </xf>
    <xf numFmtId="1" fontId="2" fillId="0" borderId="1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0" fontId="6" fillId="0" borderId="17" xfId="3" applyFont="1" applyBorder="1" applyAlignment="1">
      <alignment horizontal="center" vertical="center" shrinkToFit="1"/>
    </xf>
    <xf numFmtId="1" fontId="6" fillId="0" borderId="17" xfId="3" applyNumberFormat="1" applyFont="1" applyBorder="1" applyAlignment="1">
      <alignment horizontal="center" vertical="center" shrinkToFit="1"/>
    </xf>
    <xf numFmtId="164" fontId="2" fillId="0" borderId="2" xfId="1" applyFont="1" applyFill="1" applyBorder="1" applyAlignment="1">
      <alignment vertical="center"/>
    </xf>
    <xf numFmtId="49" fontId="6" fillId="0" borderId="51" xfId="0" applyNumberFormat="1" applyFont="1" applyBorder="1" applyAlignment="1">
      <alignment horizontal="left" vertical="center" shrinkToFit="1"/>
    </xf>
    <xf numFmtId="0" fontId="6" fillId="0" borderId="51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center" vertical="center"/>
    </xf>
    <xf numFmtId="164" fontId="2" fillId="0" borderId="17" xfId="1" applyFont="1" applyFill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horizontal="left" vertical="center"/>
    </xf>
    <xf numFmtId="16" fontId="6" fillId="0" borderId="8" xfId="3" applyNumberFormat="1" applyFont="1" applyBorder="1" applyAlignment="1">
      <alignment horizontal="center" vertical="center" shrinkToFit="1"/>
    </xf>
    <xf numFmtId="1" fontId="6" fillId="0" borderId="8" xfId="3" applyNumberFormat="1" applyFont="1" applyBorder="1" applyAlignment="1">
      <alignment horizontal="center" vertical="center" shrinkToFit="1"/>
    </xf>
    <xf numFmtId="165" fontId="2" fillId="0" borderId="2" xfId="1" applyNumberFormat="1" applyFont="1" applyFill="1" applyBorder="1" applyAlignment="1">
      <alignment vertical="center"/>
    </xf>
    <xf numFmtId="166" fontId="6" fillId="2" borderId="2" xfId="3" applyNumberFormat="1" applyFont="1" applyFill="1" applyBorder="1" applyAlignment="1">
      <alignment horizontal="center" vertical="center" shrinkToFit="1"/>
    </xf>
    <xf numFmtId="0" fontId="6" fillId="2" borderId="2" xfId="3" quotePrefix="1" applyFont="1" applyFill="1" applyBorder="1" applyAlignment="1">
      <alignment horizontal="center" vertical="center" shrinkToFit="1"/>
    </xf>
    <xf numFmtId="164" fontId="6" fillId="2" borderId="7" xfId="2" applyFont="1" applyFill="1" applyBorder="1" applyAlignment="1">
      <alignment shrinkToFit="1"/>
    </xf>
    <xf numFmtId="164" fontId="2" fillId="0" borderId="2" xfId="1" applyFont="1" applyFill="1" applyBorder="1" applyAlignment="1">
      <alignment horizontal="center" vertical="center"/>
    </xf>
    <xf numFmtId="164" fontId="2" fillId="0" borderId="7" xfId="1" applyFont="1" applyFill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168" fontId="6" fillId="0" borderId="0" xfId="0" applyNumberFormat="1" applyFont="1" applyAlignment="1">
      <alignment vertical="center" shrinkToFit="1"/>
    </xf>
    <xf numFmtId="1" fontId="6" fillId="0" borderId="0" xfId="0" applyNumberFormat="1" applyFont="1" applyAlignment="1">
      <alignment horizontal="center" vertical="center" shrinkToFit="1"/>
    </xf>
    <xf numFmtId="165" fontId="6" fillId="0" borderId="0" xfId="0" applyNumberFormat="1" applyFont="1" applyAlignment="1">
      <alignment horizontal="center" vertical="center" shrinkToFit="1"/>
    </xf>
    <xf numFmtId="165" fontId="6" fillId="0" borderId="0" xfId="0" applyNumberFormat="1" applyFont="1" applyAlignment="1">
      <alignment horizontal="right" vertical="center" shrinkToFit="1"/>
    </xf>
    <xf numFmtId="168" fontId="6" fillId="2" borderId="0" xfId="0" applyNumberFormat="1" applyFont="1" applyFill="1" applyAlignment="1">
      <alignment horizontal="center" shrinkToFit="1"/>
    </xf>
    <xf numFmtId="17" fontId="2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4" fillId="0" borderId="12" xfId="0" applyFont="1" applyBorder="1" applyAlignment="1">
      <alignment vertical="center"/>
    </xf>
    <xf numFmtId="164" fontId="9" fillId="0" borderId="26" xfId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shrinkToFit="1"/>
    </xf>
    <xf numFmtId="164" fontId="6" fillId="0" borderId="6" xfId="2" applyFont="1" applyFill="1" applyBorder="1" applyAlignment="1">
      <alignment vertical="center" shrinkToFit="1"/>
    </xf>
    <xf numFmtId="164" fontId="2" fillId="0" borderId="6" xfId="1" applyFont="1" applyFill="1" applyBorder="1" applyAlignment="1">
      <alignment horizontal="center" vertical="center" shrinkToFit="1"/>
    </xf>
    <xf numFmtId="172" fontId="2" fillId="0" borderId="6" xfId="1" applyNumberFormat="1" applyFont="1" applyFill="1" applyBorder="1" applyAlignment="1">
      <alignment horizontal="center" vertical="center" shrinkToFit="1"/>
    </xf>
    <xf numFmtId="0" fontId="16" fillId="4" borderId="9" xfId="0" applyFont="1" applyFill="1" applyBorder="1" applyAlignment="1">
      <alignment horizontal="left" vertical="center"/>
    </xf>
    <xf numFmtId="164" fontId="14" fillId="4" borderId="9" xfId="1" applyFont="1" applyFill="1" applyBorder="1" applyAlignment="1">
      <alignment horizontal="right" vertical="center"/>
    </xf>
    <xf numFmtId="164" fontId="14" fillId="4" borderId="9" xfId="1" applyFont="1" applyFill="1" applyBorder="1" applyAlignment="1">
      <alignment horizontal="center" vertical="center"/>
    </xf>
    <xf numFmtId="164" fontId="14" fillId="4" borderId="10" xfId="1" applyFont="1" applyFill="1" applyBorder="1" applyAlignment="1">
      <alignment horizontal="right" vertical="center"/>
    </xf>
    <xf numFmtId="165" fontId="14" fillId="4" borderId="10" xfId="1" applyNumberFormat="1" applyFont="1" applyFill="1" applyBorder="1" applyAlignment="1">
      <alignment horizontal="right" vertical="center"/>
    </xf>
    <xf numFmtId="166" fontId="14" fillId="4" borderId="10" xfId="0" applyNumberFormat="1" applyFont="1" applyFill="1" applyBorder="1" applyAlignment="1">
      <alignment horizontal="center" vertical="center"/>
    </xf>
    <xf numFmtId="164" fontId="14" fillId="4" borderId="10" xfId="0" applyNumberFormat="1" applyFont="1" applyFill="1" applyBorder="1" applyAlignment="1">
      <alignment horizontal="center" vertical="center" shrinkToFit="1"/>
    </xf>
    <xf numFmtId="164" fontId="14" fillId="4" borderId="31" xfId="0" applyNumberFormat="1" applyFont="1" applyFill="1" applyBorder="1" applyAlignment="1">
      <alignment horizontal="right" vertical="center"/>
    </xf>
    <xf numFmtId="0" fontId="14" fillId="4" borderId="6" xfId="0" applyFont="1" applyFill="1" applyBorder="1" applyAlignment="1">
      <alignment horizontal="center" vertical="center"/>
    </xf>
    <xf numFmtId="1" fontId="14" fillId="4" borderId="6" xfId="0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vertical="center"/>
    </xf>
    <xf numFmtId="165" fontId="14" fillId="4" borderId="6" xfId="1" applyNumberFormat="1" applyFont="1" applyFill="1" applyBorder="1" applyAlignment="1">
      <alignment horizontal="center" vertical="center"/>
    </xf>
    <xf numFmtId="165" fontId="14" fillId="4" borderId="23" xfId="1" applyNumberFormat="1" applyFont="1" applyFill="1" applyBorder="1" applyAlignment="1">
      <alignment horizontal="center" vertical="center"/>
    </xf>
    <xf numFmtId="165" fontId="14" fillId="4" borderId="2" xfId="1" applyNumberFormat="1" applyFont="1" applyFill="1" applyBorder="1" applyAlignment="1">
      <alignment horizontal="right" vertical="center"/>
    </xf>
    <xf numFmtId="1" fontId="17" fillId="0" borderId="9" xfId="5" applyNumberFormat="1" applyFont="1" applyFill="1" applyBorder="1" applyAlignment="1">
      <alignment horizontal="center" vertical="center" shrinkToFit="1"/>
    </xf>
    <xf numFmtId="0" fontId="14" fillId="4" borderId="12" xfId="0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165" fontId="14" fillId="4" borderId="11" xfId="1" applyNumberFormat="1" applyFont="1" applyFill="1" applyBorder="1" applyAlignment="1">
      <alignment horizontal="center" vertical="center"/>
    </xf>
    <xf numFmtId="165" fontId="14" fillId="4" borderId="11" xfId="1" applyNumberFormat="1" applyFont="1" applyFill="1" applyBorder="1" applyAlignment="1">
      <alignment horizontal="right" vertical="center"/>
    </xf>
    <xf numFmtId="165" fontId="14" fillId="4" borderId="12" xfId="1" applyNumberFormat="1" applyFont="1" applyFill="1" applyBorder="1" applyAlignment="1">
      <alignment horizontal="center" vertical="center"/>
    </xf>
    <xf numFmtId="164" fontId="14" fillId="4" borderId="0" xfId="1" applyFont="1" applyFill="1" applyAlignment="1">
      <alignment vertical="center"/>
    </xf>
    <xf numFmtId="0" fontId="16" fillId="4" borderId="6" xfId="0" applyFont="1" applyFill="1" applyBorder="1" applyAlignment="1">
      <alignment horizontal="left" vertical="center"/>
    </xf>
    <xf numFmtId="164" fontId="16" fillId="4" borderId="6" xfId="1" applyFont="1" applyFill="1" applyBorder="1" applyAlignment="1">
      <alignment horizontal="left" vertical="center"/>
    </xf>
    <xf numFmtId="164" fontId="16" fillId="4" borderId="9" xfId="1" applyFont="1" applyFill="1" applyBorder="1" applyAlignment="1">
      <alignment horizontal="left" vertical="center"/>
    </xf>
    <xf numFmtId="164" fontId="6" fillId="3" borderId="46" xfId="1" applyFont="1" applyFill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14" fillId="4" borderId="24" xfId="0" applyFont="1" applyFill="1" applyBorder="1" applyAlignment="1">
      <alignment vertical="center"/>
    </xf>
    <xf numFmtId="0" fontId="16" fillId="4" borderId="24" xfId="0" applyFont="1" applyFill="1" applyBorder="1" applyAlignment="1">
      <alignment horizontal="left" vertical="center"/>
    </xf>
    <xf numFmtId="0" fontId="14" fillId="4" borderId="21" xfId="0" applyFont="1" applyFill="1" applyBorder="1" applyAlignment="1">
      <alignment horizontal="center" vertical="center"/>
    </xf>
    <xf numFmtId="1" fontId="14" fillId="4" borderId="21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vertical="center"/>
    </xf>
    <xf numFmtId="0" fontId="14" fillId="4" borderId="15" xfId="0" applyFont="1" applyFill="1" applyBorder="1" applyAlignment="1">
      <alignment horizontal="center" vertical="center"/>
    </xf>
    <xf numFmtId="1" fontId="14" fillId="4" borderId="15" xfId="0" applyNumberFormat="1" applyFont="1" applyFill="1" applyBorder="1" applyAlignment="1">
      <alignment horizontal="center" vertical="center"/>
    </xf>
    <xf numFmtId="165" fontId="14" fillId="4" borderId="14" xfId="1" applyNumberFormat="1" applyFont="1" applyFill="1" applyBorder="1" applyAlignment="1">
      <alignment horizontal="right" vertical="center"/>
    </xf>
    <xf numFmtId="0" fontId="14" fillId="4" borderId="9" xfId="0" applyFont="1" applyFill="1" applyBorder="1" applyAlignment="1">
      <alignment horizontal="center" vertical="center"/>
    </xf>
    <xf numFmtId="1" fontId="14" fillId="4" borderId="9" xfId="0" applyNumberFormat="1" applyFont="1" applyFill="1" applyBorder="1" applyAlignment="1">
      <alignment horizontal="center" vertical="center"/>
    </xf>
    <xf numFmtId="167" fontId="14" fillId="4" borderId="17" xfId="0" applyNumberFormat="1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vertical="center"/>
    </xf>
    <xf numFmtId="0" fontId="16" fillId="4" borderId="17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center" vertical="center"/>
    </xf>
    <xf numFmtId="1" fontId="14" fillId="4" borderId="17" xfId="0" applyNumberFormat="1" applyFont="1" applyFill="1" applyBorder="1" applyAlignment="1">
      <alignment horizontal="center" vertical="center"/>
    </xf>
    <xf numFmtId="165" fontId="14" fillId="4" borderId="41" xfId="1" applyNumberFormat="1" applyFont="1" applyFill="1" applyBorder="1" applyAlignment="1">
      <alignment horizontal="right" vertical="center"/>
    </xf>
    <xf numFmtId="1" fontId="2" fillId="0" borderId="6" xfId="3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shrinkToFit="1"/>
    </xf>
    <xf numFmtId="1" fontId="6" fillId="0" borderId="15" xfId="3" applyNumberFormat="1" applyFont="1" applyBorder="1" applyAlignment="1">
      <alignment horizontal="center" vertical="center" shrinkToFit="1"/>
    </xf>
    <xf numFmtId="165" fontId="2" fillId="0" borderId="14" xfId="1" applyNumberFormat="1" applyFont="1" applyFill="1" applyBorder="1" applyAlignment="1">
      <alignment horizontal="right" vertical="center"/>
    </xf>
    <xf numFmtId="167" fontId="19" fillId="0" borderId="47" xfId="4" applyNumberFormat="1" applyFont="1" applyBorder="1" applyAlignment="1">
      <alignment horizontal="center" vertical="center"/>
    </xf>
    <xf numFmtId="0" fontId="20" fillId="0" borderId="47" xfId="4" applyFont="1" applyBorder="1" applyAlignment="1">
      <alignment vertical="center" shrinkToFit="1"/>
    </xf>
    <xf numFmtId="164" fontId="20" fillId="0" borderId="47" xfId="5" applyFont="1" applyFill="1" applyBorder="1" applyAlignment="1">
      <alignment horizontal="center" vertical="center" shrinkToFit="1"/>
    </xf>
    <xf numFmtId="164" fontId="20" fillId="0" borderId="47" xfId="5" applyFont="1" applyFill="1" applyBorder="1" applyAlignment="1">
      <alignment horizontal="right" vertical="center" shrinkToFit="1"/>
    </xf>
    <xf numFmtId="49" fontId="6" fillId="0" borderId="2" xfId="3" applyNumberFormat="1" applyFont="1" applyBorder="1" applyAlignment="1">
      <alignment horizontal="left" vertical="center" shrinkToFit="1"/>
    </xf>
    <xf numFmtId="164" fontId="24" fillId="0" borderId="2" xfId="2" applyFont="1" applyFill="1" applyBorder="1" applyAlignment="1">
      <alignment horizontal="center" vertical="center" shrinkToFit="1"/>
    </xf>
    <xf numFmtId="0" fontId="2" fillId="0" borderId="28" xfId="0" applyFont="1" applyBorder="1" applyAlignment="1">
      <alignment vertical="center"/>
    </xf>
    <xf numFmtId="1" fontId="18" fillId="0" borderId="26" xfId="4" applyNumberFormat="1" applyFont="1" applyBorder="1" applyAlignment="1">
      <alignment vertical="center"/>
    </xf>
    <xf numFmtId="1" fontId="18" fillId="0" borderId="11" xfId="4" applyNumberFormat="1" applyFont="1" applyBorder="1" applyAlignment="1">
      <alignment vertical="center"/>
    </xf>
    <xf numFmtId="43" fontId="2" fillId="9" borderId="0" xfId="0" applyNumberFormat="1" applyFont="1" applyFill="1" applyAlignment="1">
      <alignment vertical="center"/>
    </xf>
    <xf numFmtId="49" fontId="6" fillId="0" borderId="0" xfId="0" applyNumberFormat="1" applyFont="1" applyAlignment="1">
      <alignment horizontal="left" vertical="center" shrinkToFit="1"/>
    </xf>
    <xf numFmtId="1" fontId="18" fillId="0" borderId="22" xfId="4" applyNumberFormat="1" applyFont="1" applyBorder="1" applyAlignment="1">
      <alignment vertical="center"/>
    </xf>
    <xf numFmtId="164" fontId="2" fillId="0" borderId="0" xfId="1" applyFont="1" applyBorder="1" applyAlignment="1">
      <alignment horizontal="left" vertical="center"/>
    </xf>
    <xf numFmtId="165" fontId="2" fillId="9" borderId="0" xfId="0" applyNumberFormat="1" applyFont="1" applyFill="1" applyAlignment="1">
      <alignment vertical="center"/>
    </xf>
    <xf numFmtId="0" fontId="2" fillId="0" borderId="24" xfId="0" applyFont="1" applyBorder="1" applyAlignment="1">
      <alignment vertical="center"/>
    </xf>
    <xf numFmtId="49" fontId="2" fillId="0" borderId="24" xfId="0" applyNumberFormat="1" applyFont="1" applyBorder="1" applyAlignment="1">
      <alignment horizontal="left" vertical="center"/>
    </xf>
    <xf numFmtId="164" fontId="6" fillId="0" borderId="6" xfId="1" applyFont="1" applyBorder="1" applyAlignment="1">
      <alignment horizontal="left" vertical="center" shrinkToFit="1"/>
    </xf>
    <xf numFmtId="0" fontId="6" fillId="0" borderId="25" xfId="0" applyFont="1" applyBorder="1" applyAlignment="1">
      <alignment vertical="center" shrinkToFit="1"/>
    </xf>
    <xf numFmtId="164" fontId="2" fillId="0" borderId="32" xfId="1" applyFont="1" applyFill="1" applyBorder="1" applyAlignment="1">
      <alignment vertical="center"/>
    </xf>
    <xf numFmtId="0" fontId="6" fillId="0" borderId="51" xfId="0" applyFont="1" applyBorder="1" applyAlignment="1">
      <alignment vertical="center" shrinkToFit="1"/>
    </xf>
    <xf numFmtId="164" fontId="6" fillId="0" borderId="47" xfId="1" applyFont="1" applyBorder="1" applyAlignment="1">
      <alignment horizontal="left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64" fontId="2" fillId="0" borderId="16" xfId="1" applyFont="1" applyFill="1" applyBorder="1" applyAlignment="1">
      <alignment vertical="center"/>
    </xf>
    <xf numFmtId="0" fontId="6" fillId="0" borderId="47" xfId="0" applyFont="1" applyBorder="1" applyAlignment="1">
      <alignment vertical="center" shrinkToFit="1"/>
    </xf>
    <xf numFmtId="49" fontId="6" fillId="0" borderId="47" xfId="0" applyNumberFormat="1" applyFont="1" applyBorder="1" applyAlignment="1">
      <alignment horizontal="left" vertical="center" shrinkToFit="1"/>
    </xf>
    <xf numFmtId="164" fontId="2" fillId="0" borderId="41" xfId="1" applyFont="1" applyFill="1" applyBorder="1" applyAlignment="1">
      <alignment vertical="center"/>
    </xf>
    <xf numFmtId="165" fontId="14" fillId="4" borderId="0" xfId="0" applyNumberFormat="1" applyFont="1" applyFill="1" applyAlignment="1">
      <alignment vertical="center"/>
    </xf>
    <xf numFmtId="167" fontId="14" fillId="4" borderId="6" xfId="0" applyNumberFormat="1" applyFont="1" applyFill="1" applyBorder="1" applyAlignment="1">
      <alignment horizontal="center" vertical="center"/>
    </xf>
    <xf numFmtId="165" fontId="14" fillId="4" borderId="16" xfId="1" applyNumberFormat="1" applyFont="1" applyFill="1" applyBorder="1" applyAlignment="1">
      <alignment horizontal="right" vertical="center"/>
    </xf>
    <xf numFmtId="164" fontId="16" fillId="4" borderId="17" xfId="1" applyFont="1" applyFill="1" applyBorder="1" applyAlignment="1">
      <alignment horizontal="left" vertical="center"/>
    </xf>
    <xf numFmtId="3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1" fontId="26" fillId="0" borderId="2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2" xfId="1" applyNumberFormat="1" applyFont="1" applyFill="1" applyBorder="1" applyAlignment="1">
      <alignment horizontal="center" vertical="center"/>
    </xf>
    <xf numFmtId="165" fontId="26" fillId="0" borderId="7" xfId="1" applyNumberFormat="1" applyFont="1" applyFill="1" applyBorder="1" applyAlignment="1">
      <alignment horizontal="center" vertical="center"/>
    </xf>
    <xf numFmtId="167" fontId="26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28" fillId="0" borderId="8" xfId="0" applyFont="1" applyBorder="1" applyAlignment="1">
      <alignment horizontal="left" vertical="center"/>
    </xf>
    <xf numFmtId="164" fontId="26" fillId="0" borderId="9" xfId="1" applyFont="1" applyFill="1" applyBorder="1" applyAlignment="1">
      <alignment horizontal="right" vertical="center"/>
    </xf>
    <xf numFmtId="0" fontId="26" fillId="0" borderId="9" xfId="0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65" fontId="26" fillId="0" borderId="10" xfId="0" applyNumberFormat="1" applyFont="1" applyBorder="1" applyAlignment="1">
      <alignment horizontal="right" vertical="center"/>
    </xf>
    <xf numFmtId="165" fontId="26" fillId="0" borderId="10" xfId="0" applyNumberFormat="1" applyFont="1" applyBorder="1" applyAlignment="1">
      <alignment horizontal="center" vertical="center"/>
    </xf>
    <xf numFmtId="165" fontId="26" fillId="0" borderId="11" xfId="0" applyNumberFormat="1" applyFont="1" applyBorder="1" applyAlignment="1">
      <alignment horizontal="center" vertical="center"/>
    </xf>
    <xf numFmtId="166" fontId="26" fillId="2" borderId="11" xfId="0" applyNumberFormat="1" applyFont="1" applyFill="1" applyBorder="1" applyAlignment="1">
      <alignment horizontal="center" vertical="center"/>
    </xf>
    <xf numFmtId="164" fontId="26" fillId="2" borderId="11" xfId="0" applyNumberFormat="1" applyFont="1" applyFill="1" applyBorder="1" applyAlignment="1">
      <alignment horizontal="center" vertical="center" shrinkToFit="1"/>
    </xf>
    <xf numFmtId="164" fontId="26" fillId="2" borderId="12" xfId="0" applyNumberFormat="1" applyFont="1" applyFill="1" applyBorder="1" applyAlignment="1">
      <alignment horizontal="right" vertical="center"/>
    </xf>
    <xf numFmtId="165" fontId="26" fillId="0" borderId="10" xfId="1" applyNumberFormat="1" applyFont="1" applyFill="1" applyBorder="1" applyAlignment="1">
      <alignment horizontal="center" vertical="center"/>
    </xf>
    <xf numFmtId="165" fontId="26" fillId="0" borderId="13" xfId="1" applyNumberFormat="1" applyFont="1" applyFill="1" applyBorder="1" applyAlignment="1">
      <alignment horizontal="right" vertical="center"/>
    </xf>
    <xf numFmtId="167" fontId="26" fillId="0" borderId="9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0" fontId="28" fillId="0" borderId="6" xfId="0" applyFont="1" applyBorder="1" applyAlignment="1">
      <alignment horizontal="left" vertical="center"/>
    </xf>
    <xf numFmtId="164" fontId="26" fillId="0" borderId="6" xfId="1" applyFont="1" applyFill="1" applyBorder="1" applyAlignment="1">
      <alignment horizontal="right" vertical="center"/>
    </xf>
    <xf numFmtId="164" fontId="26" fillId="0" borderId="6" xfId="1" applyFont="1" applyFill="1" applyBorder="1" applyAlignment="1">
      <alignment horizontal="center" vertical="center"/>
    </xf>
    <xf numFmtId="165" fontId="26" fillId="0" borderId="6" xfId="1" applyNumberFormat="1" applyFont="1" applyFill="1" applyBorder="1" applyAlignment="1">
      <alignment horizontal="right" vertical="center"/>
    </xf>
    <xf numFmtId="166" fontId="26" fillId="2" borderId="14" xfId="0" applyNumberFormat="1" applyFont="1" applyFill="1" applyBorder="1" applyAlignment="1">
      <alignment horizontal="center" vertical="center"/>
    </xf>
    <xf numFmtId="164" fontId="26" fillId="2" borderId="14" xfId="0" applyNumberFormat="1" applyFont="1" applyFill="1" applyBorder="1" applyAlignment="1">
      <alignment horizontal="center" vertical="center" shrinkToFit="1"/>
    </xf>
    <xf numFmtId="164" fontId="26" fillId="2" borderId="15" xfId="0" applyNumberFormat="1" applyFont="1" applyFill="1" applyBorder="1" applyAlignment="1">
      <alignment horizontal="right" vertical="center"/>
    </xf>
    <xf numFmtId="1" fontId="26" fillId="0" borderId="16" xfId="0" applyNumberFormat="1" applyFont="1" applyBorder="1" applyAlignment="1">
      <alignment horizontal="center" vertical="center"/>
    </xf>
    <xf numFmtId="165" fontId="26" fillId="0" borderId="16" xfId="1" applyNumberFormat="1" applyFont="1" applyFill="1" applyBorder="1" applyAlignment="1">
      <alignment horizontal="center" vertical="center"/>
    </xf>
    <xf numFmtId="165" fontId="26" fillId="0" borderId="0" xfId="1" applyNumberFormat="1" applyFont="1" applyFill="1" applyBorder="1" applyAlignment="1">
      <alignment horizontal="right" vertical="center"/>
    </xf>
    <xf numFmtId="0" fontId="26" fillId="0" borderId="17" xfId="0" applyFont="1" applyBorder="1" applyAlignment="1">
      <alignment vertical="center"/>
    </xf>
    <xf numFmtId="0" fontId="28" fillId="0" borderId="17" xfId="0" applyFont="1" applyBorder="1" applyAlignment="1">
      <alignment horizontal="left" vertical="center"/>
    </xf>
    <xf numFmtId="164" fontId="26" fillId="0" borderId="17" xfId="1" applyFont="1" applyFill="1" applyBorder="1" applyAlignment="1">
      <alignment horizontal="right" vertical="center"/>
    </xf>
    <xf numFmtId="164" fontId="26" fillId="0" borderId="17" xfId="1" applyFont="1" applyFill="1" applyBorder="1" applyAlignment="1">
      <alignment horizontal="center" vertical="center"/>
    </xf>
    <xf numFmtId="165" fontId="26" fillId="0" borderId="17" xfId="1" applyNumberFormat="1" applyFont="1" applyFill="1" applyBorder="1" applyAlignment="1">
      <alignment horizontal="right" vertical="center"/>
    </xf>
    <xf numFmtId="166" fontId="26" fillId="2" borderId="17" xfId="1" applyNumberFormat="1" applyFont="1" applyFill="1" applyBorder="1" applyAlignment="1">
      <alignment horizontal="center" vertical="center"/>
    </xf>
    <xf numFmtId="164" fontId="26" fillId="2" borderId="17" xfId="1" applyFont="1" applyFill="1" applyBorder="1" applyAlignment="1">
      <alignment horizontal="center" vertical="center"/>
    </xf>
    <xf numFmtId="164" fontId="26" fillId="2" borderId="17" xfId="1" applyFont="1" applyFill="1" applyBorder="1" applyAlignment="1">
      <alignment horizontal="right" vertical="center"/>
    </xf>
    <xf numFmtId="0" fontId="26" fillId="0" borderId="17" xfId="1" applyNumberFormat="1" applyFont="1" applyFill="1" applyBorder="1" applyAlignment="1">
      <alignment horizontal="center" vertical="center"/>
    </xf>
    <xf numFmtId="165" fontId="26" fillId="0" borderId="2" xfId="1" applyNumberFormat="1" applyFont="1" applyFill="1" applyBorder="1" applyAlignment="1">
      <alignment horizontal="right" vertical="center"/>
    </xf>
    <xf numFmtId="165" fontId="26" fillId="0" borderId="7" xfId="1" applyNumberFormat="1" applyFont="1" applyFill="1" applyBorder="1" applyAlignment="1">
      <alignment horizontal="right" vertical="center"/>
    </xf>
    <xf numFmtId="0" fontId="27" fillId="0" borderId="18" xfId="0" applyFont="1" applyBorder="1" applyAlignment="1">
      <alignment vertical="center"/>
    </xf>
    <xf numFmtId="0" fontId="28" fillId="0" borderId="18" xfId="0" applyFont="1" applyBorder="1" applyAlignment="1">
      <alignment horizontal="left" vertical="center"/>
    </xf>
    <xf numFmtId="164" fontId="26" fillId="0" borderId="18" xfId="1" applyFont="1" applyFill="1" applyBorder="1" applyAlignment="1">
      <alignment horizontal="right" vertical="center"/>
    </xf>
    <xf numFmtId="164" fontId="26" fillId="0" borderId="18" xfId="1" applyFont="1" applyFill="1" applyBorder="1" applyAlignment="1">
      <alignment horizontal="center" vertical="center"/>
    </xf>
    <xf numFmtId="164" fontId="26" fillId="0" borderId="19" xfId="1" applyFont="1" applyFill="1" applyBorder="1" applyAlignment="1">
      <alignment horizontal="right" vertical="center"/>
    </xf>
    <xf numFmtId="165" fontId="26" fillId="0" borderId="19" xfId="1" applyNumberFormat="1" applyFont="1" applyFill="1" applyBorder="1" applyAlignment="1">
      <alignment horizontal="right" vertical="center"/>
    </xf>
    <xf numFmtId="166" fontId="26" fillId="2" borderId="19" xfId="0" applyNumberFormat="1" applyFont="1" applyFill="1" applyBorder="1" applyAlignment="1">
      <alignment horizontal="center" vertical="center"/>
    </xf>
    <xf numFmtId="164" fontId="26" fillId="2" borderId="19" xfId="0" applyNumberFormat="1" applyFont="1" applyFill="1" applyBorder="1" applyAlignment="1">
      <alignment horizontal="center" vertical="center" shrinkToFit="1"/>
    </xf>
    <xf numFmtId="164" fontId="26" fillId="2" borderId="18" xfId="0" applyNumberFormat="1" applyFont="1" applyFill="1" applyBorder="1" applyAlignment="1">
      <alignment horizontal="right" vertical="center"/>
    </xf>
    <xf numFmtId="0" fontId="26" fillId="0" borderId="18" xfId="0" applyFont="1" applyBorder="1" applyAlignment="1">
      <alignment horizontal="center" vertical="center"/>
    </xf>
    <xf numFmtId="1" fontId="26" fillId="0" borderId="18" xfId="0" applyNumberFormat="1" applyFont="1" applyBorder="1" applyAlignment="1">
      <alignment horizontal="center" vertical="center"/>
    </xf>
    <xf numFmtId="1" fontId="26" fillId="0" borderId="19" xfId="0" applyNumberFormat="1" applyFont="1" applyBorder="1" applyAlignment="1">
      <alignment horizontal="center" vertical="center"/>
    </xf>
    <xf numFmtId="165" fontId="26" fillId="0" borderId="12" xfId="1" applyNumberFormat="1" applyFont="1" applyFill="1" applyBorder="1" applyAlignment="1">
      <alignment horizontal="center" vertical="center"/>
    </xf>
    <xf numFmtId="165" fontId="26" fillId="0" borderId="26" xfId="1" applyNumberFormat="1" applyFont="1" applyFill="1" applyBorder="1" applyAlignment="1">
      <alignment horizontal="center" vertical="center"/>
    </xf>
    <xf numFmtId="165" fontId="26" fillId="0" borderId="12" xfId="1" applyNumberFormat="1" applyFont="1" applyFill="1" applyBorder="1" applyAlignment="1">
      <alignment horizontal="right" vertical="center"/>
    </xf>
    <xf numFmtId="1" fontId="26" fillId="0" borderId="12" xfId="0" applyNumberFormat="1" applyFont="1" applyBorder="1" applyAlignment="1">
      <alignment horizontal="center" vertical="center"/>
    </xf>
    <xf numFmtId="0" fontId="26" fillId="0" borderId="12" xfId="0" applyFont="1" applyBorder="1" applyAlignment="1">
      <alignment vertical="center"/>
    </xf>
    <xf numFmtId="49" fontId="26" fillId="0" borderId="12" xfId="0" applyNumberFormat="1" applyFont="1" applyBorder="1" applyAlignment="1">
      <alignment horizontal="left" vertical="center"/>
    </xf>
    <xf numFmtId="164" fontId="26" fillId="0" borderId="12" xfId="2" applyFont="1" applyFill="1" applyBorder="1" applyAlignment="1">
      <alignment horizontal="center" vertical="center" shrinkToFit="1"/>
    </xf>
    <xf numFmtId="39" fontId="26" fillId="0" borderId="12" xfId="0" applyNumberFormat="1" applyFont="1" applyBorder="1" applyAlignment="1">
      <alignment horizontal="center" vertical="center"/>
    </xf>
    <xf numFmtId="43" fontId="26" fillId="0" borderId="15" xfId="1" applyNumberFormat="1" applyFont="1" applyFill="1" applyBorder="1" applyAlignment="1">
      <alignment vertical="center"/>
    </xf>
    <xf numFmtId="43" fontId="26" fillId="0" borderId="12" xfId="1" applyNumberFormat="1" applyFont="1" applyFill="1" applyBorder="1" applyAlignment="1">
      <alignment vertical="center"/>
    </xf>
    <xf numFmtId="43" fontId="26" fillId="0" borderId="12" xfId="0" applyNumberFormat="1" applyFont="1" applyBorder="1" applyAlignment="1">
      <alignment vertical="center"/>
    </xf>
    <xf numFmtId="166" fontId="26" fillId="2" borderId="12" xfId="3" applyNumberFormat="1" applyFont="1" applyFill="1" applyBorder="1" applyAlignment="1">
      <alignment horizontal="center" vertical="center" shrinkToFit="1"/>
    </xf>
    <xf numFmtId="0" fontId="26" fillId="2" borderId="12" xfId="3" quotePrefix="1" applyFont="1" applyFill="1" applyBorder="1" applyAlignment="1">
      <alignment horizontal="center" vertical="center" shrinkToFit="1"/>
    </xf>
    <xf numFmtId="164" fontId="26" fillId="2" borderId="12" xfId="2" applyFont="1" applyFill="1" applyBorder="1" applyAlignment="1">
      <alignment shrinkToFit="1"/>
    </xf>
    <xf numFmtId="16" fontId="26" fillId="0" borderId="12" xfId="3" applyNumberFormat="1" applyFont="1" applyBorder="1" applyAlignment="1">
      <alignment horizontal="center" vertical="center" shrinkToFit="1"/>
    </xf>
    <xf numFmtId="1" fontId="26" fillId="0" borderId="12" xfId="3" applyNumberFormat="1" applyFont="1" applyBorder="1" applyAlignment="1">
      <alignment horizontal="center" vertical="center" shrinkToFit="1"/>
    </xf>
    <xf numFmtId="164" fontId="26" fillId="0" borderId="12" xfId="1" applyFont="1" applyFill="1" applyBorder="1" applyAlignment="1">
      <alignment horizontal="center" vertical="center"/>
    </xf>
    <xf numFmtId="164" fontId="26" fillId="0" borderId="22" xfId="1" applyFont="1" applyFill="1" applyBorder="1" applyAlignment="1">
      <alignment horizontal="center" vertical="center"/>
    </xf>
    <xf numFmtId="164" fontId="26" fillId="0" borderId="12" xfId="1" applyFont="1" applyFill="1" applyBorder="1" applyAlignment="1">
      <alignment horizontal="right" vertical="center"/>
    </xf>
    <xf numFmtId="4" fontId="26" fillId="0" borderId="12" xfId="0" applyNumberFormat="1" applyFont="1" applyBorder="1" applyAlignment="1">
      <alignment vertical="center"/>
    </xf>
    <xf numFmtId="167" fontId="26" fillId="3" borderId="9" xfId="0" applyNumberFormat="1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vertical="center"/>
    </xf>
    <xf numFmtId="0" fontId="26" fillId="3" borderId="17" xfId="0" applyFont="1" applyFill="1" applyBorder="1" applyAlignment="1">
      <alignment horizontal="left" vertical="center"/>
    </xf>
    <xf numFmtId="164" fontId="26" fillId="3" borderId="17" xfId="1" applyFont="1" applyFill="1" applyBorder="1" applyAlignment="1">
      <alignment horizontal="right" vertical="center"/>
    </xf>
    <xf numFmtId="164" fontId="26" fillId="3" borderId="17" xfId="1" applyFont="1" applyFill="1" applyBorder="1" applyAlignment="1">
      <alignment horizontal="center" vertical="center"/>
    </xf>
    <xf numFmtId="43" fontId="26" fillId="3" borderId="17" xfId="1" applyNumberFormat="1" applyFont="1" applyFill="1" applyBorder="1" applyAlignment="1">
      <alignment horizontal="right" vertical="center"/>
    </xf>
    <xf numFmtId="165" fontId="26" fillId="3" borderId="17" xfId="1" applyNumberFormat="1" applyFont="1" applyFill="1" applyBorder="1" applyAlignment="1">
      <alignment horizontal="center" vertical="center"/>
    </xf>
    <xf numFmtId="165" fontId="26" fillId="3" borderId="17" xfId="1" applyNumberFormat="1" applyFont="1" applyFill="1" applyBorder="1" applyAlignment="1">
      <alignment horizontal="right" vertical="center"/>
    </xf>
    <xf numFmtId="43" fontId="26" fillId="0" borderId="19" xfId="1" applyNumberFormat="1" applyFont="1" applyFill="1" applyBorder="1" applyAlignment="1">
      <alignment horizontal="right" vertical="center"/>
    </xf>
    <xf numFmtId="164" fontId="26" fillId="0" borderId="52" xfId="1" applyFont="1" applyFill="1" applyBorder="1" applyAlignment="1">
      <alignment horizontal="center" vertical="center"/>
    </xf>
    <xf numFmtId="164" fontId="26" fillId="0" borderId="53" xfId="1" applyFont="1" applyFill="1" applyBorder="1" applyAlignment="1">
      <alignment horizontal="center" vertical="center"/>
    </xf>
    <xf numFmtId="164" fontId="26" fillId="0" borderId="2" xfId="1" applyFont="1" applyFill="1" applyBorder="1" applyAlignment="1">
      <alignment horizontal="right" vertical="center"/>
    </xf>
    <xf numFmtId="0" fontId="29" fillId="0" borderId="24" xfId="0" applyFont="1" applyBorder="1" applyAlignment="1">
      <alignment horizontal="left" vertical="center" shrinkToFit="1"/>
    </xf>
    <xf numFmtId="168" fontId="29" fillId="0" borderId="24" xfId="0" applyNumberFormat="1" applyFont="1" applyBorder="1" applyAlignment="1">
      <alignment vertical="center" shrinkToFit="1"/>
    </xf>
    <xf numFmtId="0" fontId="29" fillId="0" borderId="24" xfId="0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43" fontId="29" fillId="0" borderId="24" xfId="0" applyNumberFormat="1" applyFont="1" applyBorder="1" applyAlignment="1">
      <alignment horizontal="center" vertical="center" shrinkToFit="1"/>
    </xf>
    <xf numFmtId="43" fontId="29" fillId="0" borderId="24" xfId="0" applyNumberFormat="1" applyFont="1" applyBorder="1" applyAlignment="1">
      <alignment horizontal="right" vertical="center" shrinkToFit="1"/>
    </xf>
    <xf numFmtId="169" fontId="29" fillId="2" borderId="24" xfId="0" applyNumberFormat="1" applyFont="1" applyFill="1" applyBorder="1" applyAlignment="1">
      <alignment horizontal="center" vertical="center" shrinkToFit="1"/>
    </xf>
    <xf numFmtId="0" fontId="29" fillId="2" borderId="24" xfId="0" quotePrefix="1" applyFont="1" applyFill="1" applyBorder="1" applyAlignment="1">
      <alignment horizontal="center" vertical="center" shrinkToFit="1"/>
    </xf>
    <xf numFmtId="168" fontId="29" fillId="2" borderId="24" xfId="0" applyNumberFormat="1" applyFont="1" applyFill="1" applyBorder="1" applyAlignment="1">
      <alignment horizontal="center" shrinkToFit="1"/>
    </xf>
    <xf numFmtId="0" fontId="26" fillId="0" borderId="12" xfId="0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 shrinkToFit="1"/>
    </xf>
    <xf numFmtId="168" fontId="26" fillId="0" borderId="24" xfId="0" applyNumberFormat="1" applyFont="1" applyBorder="1" applyAlignment="1">
      <alignment vertical="center" shrinkToFit="1"/>
    </xf>
    <xf numFmtId="0" fontId="26" fillId="0" borderId="24" xfId="0" applyFont="1" applyBorder="1" applyAlignment="1">
      <alignment horizontal="center" vertical="center" shrinkToFit="1"/>
    </xf>
    <xf numFmtId="1" fontId="26" fillId="0" borderId="24" xfId="0" applyNumberFormat="1" applyFont="1" applyBorder="1" applyAlignment="1">
      <alignment horizontal="center" vertical="center" shrinkToFit="1"/>
    </xf>
    <xf numFmtId="168" fontId="26" fillId="2" borderId="24" xfId="0" applyNumberFormat="1" applyFont="1" applyFill="1" applyBorder="1" applyAlignment="1">
      <alignment horizontal="center" shrinkToFit="1"/>
    </xf>
    <xf numFmtId="17" fontId="26" fillId="0" borderId="9" xfId="0" applyNumberFormat="1" applyFont="1" applyBorder="1" applyAlignment="1">
      <alignment horizontal="center" vertical="center"/>
    </xf>
    <xf numFmtId="3" fontId="26" fillId="0" borderId="24" xfId="0" applyNumberFormat="1" applyFont="1" applyBorder="1" applyAlignment="1">
      <alignment horizontal="left" vertical="center" shrinkToFit="1"/>
    </xf>
    <xf numFmtId="43" fontId="26" fillId="0" borderId="24" xfId="0" applyNumberFormat="1" applyFont="1" applyBorder="1" applyAlignment="1">
      <alignment horizontal="center" vertical="center" shrinkToFit="1"/>
    </xf>
    <xf numFmtId="43" fontId="26" fillId="0" borderId="24" xfId="0" applyNumberFormat="1" applyFont="1" applyBorder="1" applyAlignment="1">
      <alignment horizontal="right" vertical="center" shrinkToFit="1"/>
    </xf>
    <xf numFmtId="169" fontId="26" fillId="2" borderId="24" xfId="0" applyNumberFormat="1" applyFont="1" applyFill="1" applyBorder="1" applyAlignment="1">
      <alignment horizontal="center" vertical="center" shrinkToFit="1"/>
    </xf>
    <xf numFmtId="0" fontId="26" fillId="2" borderId="24" xfId="0" quotePrefix="1" applyFont="1" applyFill="1" applyBorder="1" applyAlignment="1">
      <alignment horizontal="center" vertical="center" shrinkToFit="1"/>
    </xf>
    <xf numFmtId="0" fontId="26" fillId="0" borderId="25" xfId="0" applyFont="1" applyBorder="1" applyAlignment="1">
      <alignment horizontal="left" vertical="center" shrinkToFit="1"/>
    </xf>
    <xf numFmtId="168" fontId="26" fillId="0" borderId="25" xfId="0" applyNumberFormat="1" applyFont="1" applyBorder="1" applyAlignment="1">
      <alignment vertical="center" shrinkToFit="1"/>
    </xf>
    <xf numFmtId="1" fontId="26" fillId="0" borderId="15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left" vertical="center" shrinkToFit="1"/>
    </xf>
    <xf numFmtId="168" fontId="29" fillId="0" borderId="25" xfId="0" applyNumberFormat="1" applyFont="1" applyBorder="1" applyAlignment="1">
      <alignment vertical="center" shrinkToFit="1"/>
    </xf>
    <xf numFmtId="0" fontId="26" fillId="3" borderId="17" xfId="1" applyNumberFormat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1" fontId="26" fillId="0" borderId="12" xfId="3" applyNumberFormat="1" applyFont="1" applyBorder="1" applyAlignment="1">
      <alignment horizontal="center" vertical="center"/>
    </xf>
    <xf numFmtId="0" fontId="30" fillId="0" borderId="12" xfId="4" applyFont="1" applyBorder="1" applyAlignment="1">
      <alignment vertical="center" shrinkToFit="1"/>
    </xf>
    <xf numFmtId="49" fontId="30" fillId="0" borderId="12" xfId="4" applyNumberFormat="1" applyFont="1" applyBorder="1" applyAlignment="1">
      <alignment horizontal="left" vertical="center" shrinkToFit="1"/>
    </xf>
    <xf numFmtId="164" fontId="30" fillId="0" borderId="12" xfId="5" applyFont="1" applyFill="1" applyBorder="1" applyAlignment="1">
      <alignment horizontal="center" shrinkToFit="1"/>
    </xf>
    <xf numFmtId="43" fontId="26" fillId="0" borderId="15" xfId="1" applyNumberFormat="1" applyFont="1" applyFill="1" applyBorder="1" applyAlignment="1">
      <alignment horizontal="right" vertical="center"/>
    </xf>
    <xf numFmtId="43" fontId="26" fillId="0" borderId="12" xfId="1" applyNumberFormat="1" applyFont="1" applyFill="1" applyBorder="1" applyAlignment="1">
      <alignment horizontal="center" vertical="center"/>
    </xf>
    <xf numFmtId="43" fontId="26" fillId="0" borderId="12" xfId="0" applyNumberFormat="1" applyFont="1" applyBorder="1" applyAlignment="1">
      <alignment horizontal="right" vertical="center"/>
    </xf>
    <xf numFmtId="170" fontId="26" fillId="2" borderId="24" xfId="0" applyNumberFormat="1" applyFont="1" applyFill="1" applyBorder="1" applyAlignment="1">
      <alignment shrinkToFit="1"/>
    </xf>
    <xf numFmtId="164" fontId="26" fillId="0" borderId="22" xfId="1" applyFont="1" applyFill="1" applyBorder="1" applyAlignment="1">
      <alignment horizontal="right" vertical="center"/>
    </xf>
    <xf numFmtId="2" fontId="30" fillId="0" borderId="26" xfId="4" applyNumberFormat="1" applyFont="1" applyBorder="1" applyAlignment="1">
      <alignment horizontal="left" vertical="center"/>
    </xf>
    <xf numFmtId="1" fontId="30" fillId="0" borderId="26" xfId="4" applyNumberFormat="1" applyFont="1" applyBorder="1" applyAlignment="1">
      <alignment horizontal="left" vertical="center"/>
    </xf>
    <xf numFmtId="1" fontId="30" fillId="0" borderId="11" xfId="4" applyNumberFormat="1" applyFont="1" applyBorder="1" applyAlignment="1">
      <alignment horizontal="left" vertical="center"/>
    </xf>
    <xf numFmtId="0" fontId="30" fillId="0" borderId="15" xfId="4" applyFont="1" applyBorder="1" applyAlignment="1">
      <alignment vertical="center" shrinkToFit="1"/>
    </xf>
    <xf numFmtId="49" fontId="30" fillId="0" borderId="15" xfId="4" applyNumberFormat="1" applyFont="1" applyBorder="1" applyAlignment="1">
      <alignment horizontal="left" vertical="center" shrinkToFit="1"/>
    </xf>
    <xf numFmtId="164" fontId="26" fillId="0" borderId="15" xfId="1" applyFont="1" applyFill="1" applyBorder="1" applyAlignment="1">
      <alignment horizontal="right" vertical="center"/>
    </xf>
    <xf numFmtId="43" fontId="26" fillId="0" borderId="12" xfId="1" applyNumberFormat="1" applyFont="1" applyFill="1" applyBorder="1" applyAlignment="1">
      <alignment horizontal="right" vertical="center"/>
    </xf>
    <xf numFmtId="164" fontId="26" fillId="0" borderId="54" xfId="1" applyFont="1" applyFill="1" applyBorder="1" applyAlignment="1">
      <alignment horizontal="right" vertical="center"/>
    </xf>
    <xf numFmtId="43" fontId="26" fillId="0" borderId="55" xfId="0" applyNumberFormat="1" applyFont="1" applyBorder="1" applyAlignment="1">
      <alignment horizontal="right" vertical="center"/>
    </xf>
    <xf numFmtId="1" fontId="26" fillId="0" borderId="9" xfId="3" applyNumberFormat="1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shrinkToFit="1"/>
    </xf>
    <xf numFmtId="1" fontId="26" fillId="0" borderId="54" xfId="3" applyNumberFormat="1" applyFont="1" applyBorder="1" applyAlignment="1">
      <alignment horizontal="center" vertical="center" shrinkToFit="1"/>
    </xf>
    <xf numFmtId="1" fontId="26" fillId="0" borderId="54" xfId="0" applyNumberFormat="1" applyFont="1" applyBorder="1" applyAlignment="1">
      <alignment horizontal="center" vertical="center"/>
    </xf>
    <xf numFmtId="0" fontId="30" fillId="0" borderId="6" xfId="4" applyFont="1" applyBorder="1" applyAlignment="1">
      <alignment vertical="center" shrinkToFit="1"/>
    </xf>
    <xf numFmtId="49" fontId="30" fillId="0" borderId="6" xfId="4" applyNumberFormat="1" applyFont="1" applyBorder="1" applyAlignment="1">
      <alignment horizontal="left" vertical="center" shrinkToFit="1"/>
    </xf>
    <xf numFmtId="164" fontId="30" fillId="0" borderId="6" xfId="5" applyFont="1" applyFill="1" applyBorder="1" applyAlignment="1">
      <alignment horizontal="center" shrinkToFit="1"/>
    </xf>
    <xf numFmtId="16" fontId="26" fillId="0" borderId="6" xfId="3" applyNumberFormat="1" applyFont="1" applyBorder="1" applyAlignment="1">
      <alignment horizontal="center" vertical="center" shrinkToFit="1"/>
    </xf>
    <xf numFmtId="1" fontId="26" fillId="0" borderId="6" xfId="3" applyNumberFormat="1" applyFont="1" applyBorder="1" applyAlignment="1">
      <alignment horizontal="center" vertical="center" shrinkToFit="1"/>
    </xf>
    <xf numFmtId="43" fontId="26" fillId="0" borderId="6" xfId="1" applyNumberFormat="1" applyFont="1" applyFill="1" applyBorder="1" applyAlignment="1">
      <alignment horizontal="right" vertical="center"/>
    </xf>
    <xf numFmtId="43" fontId="26" fillId="0" borderId="6" xfId="1" applyNumberFormat="1" applyFont="1" applyFill="1" applyBorder="1" applyAlignment="1">
      <alignment horizontal="center" vertical="center"/>
    </xf>
    <xf numFmtId="43" fontId="26" fillId="0" borderId="6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164" fontId="26" fillId="0" borderId="31" xfId="1" applyFont="1" applyFill="1" applyBorder="1" applyAlignment="1">
      <alignment horizontal="right" vertical="center"/>
    </xf>
    <xf numFmtId="164" fontId="26" fillId="0" borderId="32" xfId="1" applyFont="1" applyFill="1" applyBorder="1" applyAlignment="1">
      <alignment horizontal="right" vertical="center"/>
    </xf>
    <xf numFmtId="4" fontId="26" fillId="3" borderId="17" xfId="1" applyNumberFormat="1" applyFont="1" applyFill="1" applyBorder="1" applyAlignment="1">
      <alignment horizontal="right" vertical="center"/>
    </xf>
    <xf numFmtId="164" fontId="26" fillId="0" borderId="19" xfId="1" applyFont="1" applyFill="1" applyBorder="1" applyAlignment="1">
      <alignment horizontal="center" vertical="center"/>
    </xf>
    <xf numFmtId="164" fontId="26" fillId="0" borderId="20" xfId="1" applyFont="1" applyFill="1" applyBorder="1" applyAlignment="1">
      <alignment horizontal="center" vertical="center"/>
    </xf>
    <xf numFmtId="0" fontId="30" fillId="0" borderId="6" xfId="0" applyFont="1" applyBorder="1" applyAlignment="1">
      <alignment vertical="center"/>
    </xf>
    <xf numFmtId="166" fontId="26" fillId="2" borderId="16" xfId="0" applyNumberFormat="1" applyFont="1" applyFill="1" applyBorder="1" applyAlignment="1">
      <alignment horizontal="center" vertical="center"/>
    </xf>
    <xf numFmtId="164" fontId="26" fillId="2" borderId="16" xfId="0" applyNumberFormat="1" applyFont="1" applyFill="1" applyBorder="1" applyAlignment="1">
      <alignment horizontal="center" vertical="center" shrinkToFit="1"/>
    </xf>
    <xf numFmtId="164" fontId="26" fillId="2" borderId="6" xfId="0" applyNumberFormat="1" applyFont="1" applyFill="1" applyBorder="1" applyAlignment="1">
      <alignment horizontal="right" vertical="center"/>
    </xf>
    <xf numFmtId="164" fontId="26" fillId="0" borderId="16" xfId="1" applyFont="1" applyFill="1" applyBorder="1" applyAlignment="1">
      <alignment horizontal="center" vertical="center"/>
    </xf>
    <xf numFmtId="164" fontId="26" fillId="0" borderId="0" xfId="1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left" vertical="center"/>
    </xf>
    <xf numFmtId="166" fontId="26" fillId="3" borderId="17" xfId="1" applyNumberFormat="1" applyFont="1" applyFill="1" applyBorder="1" applyAlignment="1">
      <alignment horizontal="center" vertical="center"/>
    </xf>
    <xf numFmtId="164" fontId="26" fillId="3" borderId="28" xfId="1" applyFont="1" applyFill="1" applyBorder="1" applyAlignment="1">
      <alignment horizontal="right" vertical="center"/>
    </xf>
    <xf numFmtId="0" fontId="26" fillId="0" borderId="9" xfId="0" applyFont="1" applyBorder="1" applyAlignment="1">
      <alignment vertical="center"/>
    </xf>
    <xf numFmtId="0" fontId="26" fillId="0" borderId="9" xfId="0" applyFont="1" applyBorder="1" applyAlignment="1">
      <alignment horizontal="left" vertical="center"/>
    </xf>
    <xf numFmtId="168" fontId="29" fillId="0" borderId="24" xfId="0" applyNumberFormat="1" applyFont="1" applyBorder="1" applyAlignment="1">
      <alignment horizontal="right" vertical="center" shrinkToFit="1"/>
    </xf>
    <xf numFmtId="164" fontId="26" fillId="0" borderId="9" xfId="1" applyFont="1" applyFill="1" applyBorder="1" applyAlignment="1">
      <alignment horizontal="center" vertical="center"/>
    </xf>
    <xf numFmtId="171" fontId="26" fillId="0" borderId="10" xfId="1" applyNumberFormat="1" applyFont="1" applyFill="1" applyBorder="1" applyAlignment="1">
      <alignment horizontal="center" vertical="center"/>
    </xf>
    <xf numFmtId="43" fontId="26" fillId="0" borderId="10" xfId="1" applyNumberFormat="1" applyFont="1" applyFill="1" applyBorder="1" applyAlignment="1">
      <alignment horizontal="right" vertical="center"/>
    </xf>
    <xf numFmtId="168" fontId="29" fillId="2" borderId="24" xfId="0" applyNumberFormat="1" applyFont="1" applyFill="1" applyBorder="1" applyAlignment="1">
      <alignment shrinkToFit="1"/>
    </xf>
    <xf numFmtId="164" fontId="26" fillId="0" borderId="29" xfId="1" applyFont="1" applyFill="1" applyBorder="1" applyAlignment="1">
      <alignment horizontal="right" vertical="center"/>
    </xf>
    <xf numFmtId="0" fontId="26" fillId="0" borderId="12" xfId="0" applyFont="1" applyBorder="1" applyAlignment="1">
      <alignment horizontal="left" vertical="center"/>
    </xf>
    <xf numFmtId="171" fontId="26" fillId="0" borderId="11" xfId="1" applyNumberFormat="1" applyFont="1" applyFill="1" applyBorder="1" applyAlignment="1">
      <alignment horizontal="center" vertical="center"/>
    </xf>
    <xf numFmtId="43" fontId="26" fillId="0" borderId="11" xfId="1" applyNumberFormat="1" applyFont="1" applyFill="1" applyBorder="1" applyAlignment="1">
      <alignment horizontal="right" vertical="center"/>
    </xf>
    <xf numFmtId="0" fontId="29" fillId="0" borderId="12" xfId="3" applyFont="1" applyBorder="1" applyAlignment="1">
      <alignment horizontal="center" vertical="center" shrinkToFit="1"/>
    </xf>
    <xf numFmtId="1" fontId="26" fillId="0" borderId="11" xfId="0" applyNumberFormat="1" applyFont="1" applyBorder="1" applyAlignment="1">
      <alignment horizontal="center" vertical="center"/>
    </xf>
    <xf numFmtId="164" fontId="26" fillId="0" borderId="12" xfId="0" applyNumberFormat="1" applyFont="1" applyBorder="1" applyAlignment="1">
      <alignment horizontal="right" vertical="center"/>
    </xf>
    <xf numFmtId="166" fontId="29" fillId="2" borderId="12" xfId="3" applyNumberFormat="1" applyFont="1" applyFill="1" applyBorder="1" applyAlignment="1">
      <alignment horizontal="center" vertical="center" shrinkToFit="1"/>
    </xf>
    <xf numFmtId="0" fontId="29" fillId="2" borderId="12" xfId="3" quotePrefix="1" applyFont="1" applyFill="1" applyBorder="1" applyAlignment="1">
      <alignment horizontal="center" vertical="center" wrapText="1" shrinkToFit="1"/>
    </xf>
    <xf numFmtId="168" fontId="29" fillId="2" borderId="24" xfId="0" applyNumberFormat="1" applyFont="1" applyFill="1" applyBorder="1" applyAlignment="1">
      <alignment horizontal="right" vertical="center" shrinkToFit="1"/>
    </xf>
    <xf numFmtId="1" fontId="29" fillId="0" borderId="12" xfId="3" applyNumberFormat="1" applyFont="1" applyBorder="1" applyAlignment="1">
      <alignment horizontal="center" vertical="center" shrinkToFit="1"/>
    </xf>
    <xf numFmtId="0" fontId="26" fillId="0" borderId="26" xfId="0" applyFont="1" applyBorder="1" applyAlignment="1">
      <alignment vertical="center"/>
    </xf>
    <xf numFmtId="0" fontId="26" fillId="2" borderId="12" xfId="3" quotePrefix="1" applyFont="1" applyFill="1" applyBorder="1" applyAlignment="1">
      <alignment horizontal="center" vertical="center" wrapText="1" shrinkToFit="1"/>
    </xf>
    <xf numFmtId="168" fontId="26" fillId="2" borderId="24" xfId="0" applyNumberFormat="1" applyFont="1" applyFill="1" applyBorder="1" applyAlignment="1">
      <alignment horizontal="right" vertical="center" shrinkToFit="1"/>
    </xf>
    <xf numFmtId="0" fontId="26" fillId="0" borderId="6" xfId="0" applyFont="1" applyBorder="1" applyAlignment="1">
      <alignment horizontal="left" vertical="center"/>
    </xf>
    <xf numFmtId="164" fontId="26" fillId="0" borderId="6" xfId="0" applyNumberFormat="1" applyFont="1" applyBorder="1" applyAlignment="1">
      <alignment horizontal="right" vertical="center"/>
    </xf>
    <xf numFmtId="39" fontId="26" fillId="0" borderId="6" xfId="0" applyNumberFormat="1" applyFont="1" applyBorder="1" applyAlignment="1">
      <alignment horizontal="center" vertical="center"/>
    </xf>
    <xf numFmtId="164" fontId="26" fillId="0" borderId="16" xfId="1" applyFont="1" applyFill="1" applyBorder="1" applyAlignment="1">
      <alignment horizontal="right" vertical="center"/>
    </xf>
    <xf numFmtId="43" fontId="26" fillId="0" borderId="16" xfId="1" applyNumberFormat="1" applyFont="1" applyFill="1" applyBorder="1" applyAlignment="1">
      <alignment horizontal="right" vertical="center"/>
    </xf>
    <xf numFmtId="164" fontId="26" fillId="0" borderId="27" xfId="1" applyFont="1" applyFill="1" applyBorder="1" applyAlignment="1">
      <alignment horizontal="right" vertical="center"/>
    </xf>
    <xf numFmtId="0" fontId="27" fillId="0" borderId="12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164" fontId="26" fillId="0" borderId="11" xfId="1" applyFont="1" applyFill="1" applyBorder="1" applyAlignment="1">
      <alignment horizontal="right" vertical="center"/>
    </xf>
    <xf numFmtId="0" fontId="26" fillId="0" borderId="15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64" fontId="26" fillId="0" borderId="14" xfId="1" applyFont="1" applyFill="1" applyBorder="1" applyAlignment="1">
      <alignment horizontal="center" vertical="center"/>
    </xf>
    <xf numFmtId="164" fontId="26" fillId="0" borderId="30" xfId="1" applyFont="1" applyFill="1" applyBorder="1" applyAlignment="1">
      <alignment horizontal="center" vertical="center"/>
    </xf>
    <xf numFmtId="164" fontId="26" fillId="0" borderId="12" xfId="1" applyFont="1" applyFill="1" applyBorder="1" applyAlignment="1">
      <alignment vertical="center"/>
    </xf>
    <xf numFmtId="0" fontId="29" fillId="2" borderId="12" xfId="3" quotePrefix="1" applyFont="1" applyFill="1" applyBorder="1" applyAlignment="1">
      <alignment horizontal="center" vertical="center" shrinkToFit="1"/>
    </xf>
    <xf numFmtId="164" fontId="29" fillId="2" borderId="12" xfId="2" applyFont="1" applyFill="1" applyBorder="1" applyAlignment="1">
      <alignment shrinkToFit="1"/>
    </xf>
    <xf numFmtId="17" fontId="26" fillId="0" borderId="12" xfId="0" applyNumberFormat="1" applyFont="1" applyBorder="1" applyAlignment="1">
      <alignment horizontal="center" vertical="center"/>
    </xf>
    <xf numFmtId="164" fontId="28" fillId="0" borderId="12" xfId="1" applyFont="1" applyFill="1" applyBorder="1" applyAlignment="1">
      <alignment horizontal="right" vertical="center"/>
    </xf>
    <xf numFmtId="164" fontId="28" fillId="0" borderId="22" xfId="1" applyFont="1" applyFill="1" applyBorder="1" applyAlignment="1">
      <alignment horizontal="center" vertical="center"/>
    </xf>
    <xf numFmtId="164" fontId="28" fillId="0" borderId="12" xfId="1" applyFont="1" applyFill="1" applyBorder="1" applyAlignment="1">
      <alignment vertical="center"/>
    </xf>
    <xf numFmtId="0" fontId="29" fillId="0" borderId="12" xfId="6" applyFont="1" applyBorder="1" applyAlignment="1">
      <alignment vertical="center" shrinkToFit="1"/>
    </xf>
    <xf numFmtId="1" fontId="29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vertical="center"/>
    </xf>
    <xf numFmtId="49" fontId="29" fillId="0" borderId="12" xfId="0" applyNumberFormat="1" applyFont="1" applyBorder="1" applyAlignment="1">
      <alignment horizontal="left" vertical="center"/>
    </xf>
    <xf numFmtId="164" fontId="29" fillId="0" borderId="12" xfId="1" applyFont="1" applyFill="1" applyBorder="1" applyAlignment="1">
      <alignment vertical="center"/>
    </xf>
    <xf numFmtId="39" fontId="31" fillId="0" borderId="12" xfId="0" applyNumberFormat="1" applyFont="1" applyBorder="1" applyAlignment="1">
      <alignment horizontal="center" vertical="center"/>
    </xf>
    <xf numFmtId="1" fontId="31" fillId="0" borderId="12" xfId="0" applyNumberFormat="1" applyFont="1" applyBorder="1" applyAlignment="1">
      <alignment horizontal="center" vertical="center"/>
    </xf>
    <xf numFmtId="43" fontId="31" fillId="0" borderId="12" xfId="1" applyNumberFormat="1" applyFont="1" applyFill="1" applyBorder="1" applyAlignment="1">
      <alignment horizontal="center" vertical="center"/>
    </xf>
    <xf numFmtId="43" fontId="31" fillId="0" borderId="12" xfId="1" applyNumberFormat="1" applyFont="1" applyFill="1" applyBorder="1" applyAlignment="1">
      <alignment horizontal="right" vertical="center"/>
    </xf>
    <xf numFmtId="0" fontId="31" fillId="0" borderId="12" xfId="0" applyFont="1" applyBorder="1" applyAlignment="1">
      <alignment horizontal="center" vertical="center"/>
    </xf>
    <xf numFmtId="164" fontId="31" fillId="0" borderId="12" xfId="1" applyFont="1" applyFill="1" applyBorder="1" applyAlignment="1">
      <alignment horizontal="right" vertical="center"/>
    </xf>
    <xf numFmtId="164" fontId="31" fillId="0" borderId="22" xfId="1" applyFont="1" applyFill="1" applyBorder="1" applyAlignment="1">
      <alignment horizontal="center" vertical="center"/>
    </xf>
    <xf numFmtId="164" fontId="31" fillId="0" borderId="12" xfId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26" fillId="0" borderId="15" xfId="0" applyFont="1" applyBorder="1" applyAlignment="1">
      <alignment vertical="center"/>
    </xf>
    <xf numFmtId="49" fontId="26" fillId="0" borderId="15" xfId="0" applyNumberFormat="1" applyFont="1" applyBorder="1" applyAlignment="1">
      <alignment horizontal="left" vertical="center"/>
    </xf>
    <xf numFmtId="164" fontId="26" fillId="0" borderId="15" xfId="1" applyFont="1" applyFill="1" applyBorder="1" applyAlignment="1">
      <alignment vertical="center"/>
    </xf>
    <xf numFmtId="164" fontId="26" fillId="0" borderId="23" xfId="1" applyFont="1" applyFill="1" applyBorder="1" applyAlignment="1">
      <alignment horizontal="center" vertical="center"/>
    </xf>
    <xf numFmtId="164" fontId="26" fillId="0" borderId="32" xfId="1" applyFont="1" applyFill="1" applyBorder="1" applyAlignment="1">
      <alignment vertical="center"/>
    </xf>
    <xf numFmtId="1" fontId="26" fillId="3" borderId="21" xfId="0" applyNumberFormat="1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43" fontId="26" fillId="3" borderId="21" xfId="0" applyNumberFormat="1" applyFont="1" applyFill="1" applyBorder="1" applyAlignment="1">
      <alignment vertical="center"/>
    </xf>
    <xf numFmtId="39" fontId="26" fillId="3" borderId="21" xfId="0" applyNumberFormat="1" applyFont="1" applyFill="1" applyBorder="1" applyAlignment="1">
      <alignment horizontal="center" vertical="center"/>
    </xf>
    <xf numFmtId="43" fontId="26" fillId="3" borderId="21" xfId="1" applyNumberFormat="1" applyFont="1" applyFill="1" applyBorder="1" applyAlignment="1">
      <alignment horizontal="center" vertical="center"/>
    </xf>
    <xf numFmtId="166" fontId="29" fillId="3" borderId="21" xfId="3" applyNumberFormat="1" applyFont="1" applyFill="1" applyBorder="1" applyAlignment="1">
      <alignment horizontal="center" vertical="center" wrapText="1" shrinkToFit="1"/>
    </xf>
    <xf numFmtId="0" fontId="29" fillId="3" borderId="21" xfId="3" quotePrefix="1" applyFont="1" applyFill="1" applyBorder="1" applyAlignment="1">
      <alignment horizontal="center" vertical="center" wrapText="1" shrinkToFit="1"/>
    </xf>
    <xf numFmtId="164" fontId="29" fillId="3" borderId="21" xfId="2" applyFont="1" applyFill="1" applyBorder="1" applyAlignment="1">
      <alignment vertical="center" shrinkToFit="1"/>
    </xf>
    <xf numFmtId="164" fontId="26" fillId="3" borderId="21" xfId="1" applyFont="1" applyFill="1" applyBorder="1" applyAlignment="1">
      <alignment horizontal="right" vertical="center"/>
    </xf>
    <xf numFmtId="164" fontId="26" fillId="3" borderId="21" xfId="1" applyFont="1" applyFill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28" fillId="0" borderId="9" xfId="0" applyFont="1" applyBorder="1" applyAlignment="1">
      <alignment horizontal="left" vertical="center"/>
    </xf>
    <xf numFmtId="164" fontId="26" fillId="0" borderId="10" xfId="1" applyFont="1" applyFill="1" applyBorder="1" applyAlignment="1">
      <alignment horizontal="right" vertical="center"/>
    </xf>
    <xf numFmtId="166" fontId="26" fillId="2" borderId="10" xfId="0" applyNumberFormat="1" applyFont="1" applyFill="1" applyBorder="1" applyAlignment="1">
      <alignment horizontal="center" vertical="center"/>
    </xf>
    <xf numFmtId="164" fontId="26" fillId="2" borderId="10" xfId="0" applyNumberFormat="1" applyFont="1" applyFill="1" applyBorder="1" applyAlignment="1">
      <alignment horizontal="center" vertical="center" shrinkToFit="1"/>
    </xf>
    <xf numFmtId="164" fontId="26" fillId="2" borderId="31" xfId="0" applyNumberFormat="1" applyFont="1" applyFill="1" applyBorder="1" applyAlignment="1">
      <alignment horizontal="right" vertical="center"/>
    </xf>
    <xf numFmtId="164" fontId="26" fillId="0" borderId="2" xfId="1" applyFont="1" applyFill="1" applyBorder="1" applyAlignment="1">
      <alignment vertical="center"/>
    </xf>
    <xf numFmtId="43" fontId="26" fillId="0" borderId="12" xfId="0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0" fontId="28" fillId="0" borderId="22" xfId="0" applyFont="1" applyBorder="1" applyAlignment="1">
      <alignment horizontal="center" vertical="center"/>
    </xf>
    <xf numFmtId="49" fontId="26" fillId="0" borderId="9" xfId="3" applyNumberFormat="1" applyFont="1" applyBorder="1" applyAlignment="1">
      <alignment vertical="center" shrinkToFit="1"/>
    </xf>
    <xf numFmtId="49" fontId="26" fillId="0" borderId="31" xfId="0" applyNumberFormat="1" applyFont="1" applyBorder="1" applyAlignment="1">
      <alignment horizontal="left" vertical="center" shrinkToFit="1"/>
    </xf>
    <xf numFmtId="0" fontId="26" fillId="0" borderId="32" xfId="0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164" fontId="26" fillId="0" borderId="33" xfId="1" applyFont="1" applyFill="1" applyBorder="1" applyAlignment="1">
      <alignment horizontal="right" vertical="center"/>
    </xf>
    <xf numFmtId="164" fontId="26" fillId="2" borderId="35" xfId="0" applyNumberFormat="1" applyFont="1" applyFill="1" applyBorder="1" applyAlignment="1">
      <alignment horizontal="right" vertical="center"/>
    </xf>
    <xf numFmtId="43" fontId="26" fillId="0" borderId="0" xfId="1" applyNumberFormat="1" applyFont="1" applyFill="1" applyAlignment="1">
      <alignment vertical="center"/>
    </xf>
    <xf numFmtId="166" fontId="29" fillId="3" borderId="17" xfId="3" applyNumberFormat="1" applyFont="1" applyFill="1" applyBorder="1" applyAlignment="1">
      <alignment horizontal="center" vertical="center" shrinkToFit="1"/>
    </xf>
    <xf numFmtId="0" fontId="29" fillId="3" borderId="17" xfId="3" quotePrefix="1" applyFont="1" applyFill="1" applyBorder="1" applyAlignment="1">
      <alignment horizontal="center" vertical="center" shrinkToFit="1"/>
    </xf>
    <xf numFmtId="164" fontId="29" fillId="3" borderId="17" xfId="2" applyFont="1" applyFill="1" applyBorder="1" applyAlignment="1">
      <alignment shrinkToFit="1"/>
    </xf>
    <xf numFmtId="0" fontId="26" fillId="3" borderId="17" xfId="0" applyFont="1" applyFill="1" applyBorder="1" applyAlignment="1">
      <alignment horizontal="center" vertical="center"/>
    </xf>
    <xf numFmtId="1" fontId="26" fillId="3" borderId="17" xfId="0" applyNumberFormat="1" applyFont="1" applyFill="1" applyBorder="1" applyAlignment="1">
      <alignment horizontal="center" vertical="center"/>
    </xf>
    <xf numFmtId="49" fontId="29" fillId="0" borderId="24" xfId="0" applyNumberFormat="1" applyFont="1" applyBorder="1" applyAlignment="1">
      <alignment horizontal="left" vertical="center" shrinkToFit="1"/>
    </xf>
    <xf numFmtId="168" fontId="29" fillId="0" borderId="24" xfId="0" applyNumberFormat="1" applyFont="1" applyBorder="1" applyAlignment="1">
      <alignment horizontal="center" shrinkToFit="1"/>
    </xf>
    <xf numFmtId="0" fontId="29" fillId="0" borderId="24" xfId="0" applyFont="1" applyBorder="1" applyAlignment="1">
      <alignment vertical="center" shrinkToFit="1"/>
    </xf>
    <xf numFmtId="49" fontId="29" fillId="0" borderId="24" xfId="0" applyNumberFormat="1" applyFont="1" applyBorder="1" applyAlignment="1">
      <alignment vertical="center" shrinkToFit="1"/>
    </xf>
    <xf numFmtId="14" fontId="29" fillId="0" borderId="24" xfId="0" applyNumberFormat="1" applyFont="1" applyBorder="1" applyAlignment="1">
      <alignment horizontal="left" vertical="center" shrinkToFit="1"/>
    </xf>
    <xf numFmtId="16" fontId="29" fillId="0" borderId="12" xfId="3" applyNumberFormat="1" applyFont="1" applyBorder="1" applyAlignment="1">
      <alignment horizontal="center" vertical="center" shrinkToFit="1"/>
    </xf>
    <xf numFmtId="164" fontId="26" fillId="0" borderId="12" xfId="1" applyFont="1" applyFill="1" applyBorder="1" applyAlignment="1">
      <alignment horizontal="center" vertical="center" shrinkToFit="1"/>
    </xf>
    <xf numFmtId="49" fontId="29" fillId="0" borderId="25" xfId="0" applyNumberFormat="1" applyFont="1" applyBorder="1" applyAlignment="1">
      <alignment horizontal="left" vertical="center" shrinkToFit="1"/>
    </xf>
    <xf numFmtId="0" fontId="29" fillId="0" borderId="24" xfId="0" applyFont="1" applyBorder="1" applyAlignment="1">
      <alignment horizontal="left" shrinkToFit="1"/>
    </xf>
    <xf numFmtId="0" fontId="29" fillId="0" borderId="36" xfId="0" applyFont="1" applyBorder="1" applyAlignment="1">
      <alignment horizontal="left" vertical="center" shrinkToFit="1"/>
    </xf>
    <xf numFmtId="0" fontId="29" fillId="0" borderId="37" xfId="0" applyFont="1" applyBorder="1" applyAlignment="1">
      <alignment horizontal="left" shrinkToFit="1"/>
    </xf>
    <xf numFmtId="172" fontId="26" fillId="0" borderId="12" xfId="1" applyNumberFormat="1" applyFont="1" applyFill="1" applyBorder="1" applyAlignment="1">
      <alignment horizontal="center" vertical="center" shrinkToFit="1"/>
    </xf>
    <xf numFmtId="164" fontId="26" fillId="0" borderId="15" xfId="1" applyFont="1" applyFill="1" applyBorder="1" applyAlignment="1">
      <alignment horizontal="center" vertical="center" shrinkToFit="1"/>
    </xf>
    <xf numFmtId="172" fontId="26" fillId="0" borderId="15" xfId="1" applyNumberFormat="1" applyFont="1" applyFill="1" applyBorder="1" applyAlignment="1">
      <alignment horizontal="center" vertical="center" shrinkToFit="1"/>
    </xf>
    <xf numFmtId="43" fontId="26" fillId="0" borderId="15" xfId="1" applyNumberFormat="1" applyFont="1" applyFill="1" applyBorder="1" applyAlignment="1">
      <alignment horizontal="center" vertical="center"/>
    </xf>
    <xf numFmtId="49" fontId="29" fillId="0" borderId="55" xfId="0" applyNumberFormat="1" applyFont="1" applyBorder="1" applyAlignment="1">
      <alignment horizontal="left" vertical="center" shrinkToFit="1"/>
    </xf>
    <xf numFmtId="0" fontId="29" fillId="0" borderId="57" xfId="0" applyFont="1" applyBorder="1" applyAlignment="1">
      <alignment horizontal="left" shrinkToFit="1"/>
    </xf>
    <xf numFmtId="0" fontId="29" fillId="0" borderId="55" xfId="0" applyFont="1" applyBorder="1" applyAlignment="1">
      <alignment horizontal="left" shrinkToFit="1"/>
    </xf>
    <xf numFmtId="0" fontId="29" fillId="0" borderId="12" xfId="0" applyFont="1" applyBorder="1" applyAlignment="1">
      <alignment horizontal="left" shrinkToFit="1"/>
    </xf>
    <xf numFmtId="0" fontId="29" fillId="0" borderId="26" xfId="0" applyFont="1" applyBorder="1" applyAlignment="1">
      <alignment horizontal="left" shrinkToFit="1"/>
    </xf>
    <xf numFmtId="167" fontId="26" fillId="3" borderId="17" xfId="0" applyNumberFormat="1" applyFont="1" applyFill="1" applyBorder="1" applyAlignment="1">
      <alignment horizontal="center" vertical="center"/>
    </xf>
    <xf numFmtId="40" fontId="26" fillId="3" borderId="17" xfId="1" applyNumberFormat="1" applyFont="1" applyFill="1" applyBorder="1" applyAlignment="1">
      <alignment horizontal="center" vertical="center"/>
    </xf>
    <xf numFmtId="40" fontId="26" fillId="3" borderId="17" xfId="1" applyNumberFormat="1" applyFont="1" applyFill="1" applyBorder="1" applyAlignment="1">
      <alignment horizontal="right" vertical="center"/>
    </xf>
    <xf numFmtId="164" fontId="26" fillId="3" borderId="17" xfId="0" applyNumberFormat="1" applyFont="1" applyFill="1" applyBorder="1" applyAlignment="1">
      <alignment vertical="center"/>
    </xf>
    <xf numFmtId="0" fontId="26" fillId="0" borderId="41" xfId="0" applyFont="1" applyBorder="1" applyAlignment="1">
      <alignment vertical="center"/>
    </xf>
    <xf numFmtId="43" fontId="26" fillId="0" borderId="19" xfId="1" applyNumberFormat="1" applyFont="1" applyFill="1" applyBorder="1" applyAlignment="1">
      <alignment horizontal="center" vertical="center"/>
    </xf>
    <xf numFmtId="164" fontId="26" fillId="2" borderId="23" xfId="0" applyNumberFormat="1" applyFont="1" applyFill="1" applyBorder="1" applyAlignment="1">
      <alignment horizontal="right" vertical="center"/>
    </xf>
    <xf numFmtId="164" fontId="26" fillId="0" borderId="31" xfId="1" applyFont="1" applyFill="1" applyBorder="1" applyAlignment="1">
      <alignment horizontal="center" vertical="center"/>
    </xf>
    <xf numFmtId="164" fontId="26" fillId="0" borderId="9" xfId="1" applyFont="1" applyFill="1" applyBorder="1" applyAlignment="1">
      <alignment vertical="center"/>
    </xf>
    <xf numFmtId="168" fontId="29" fillId="0" borderId="24" xfId="0" applyNumberFormat="1" applyFont="1" applyBorder="1" applyAlignment="1">
      <alignment shrinkToFit="1"/>
    </xf>
    <xf numFmtId="0" fontId="29" fillId="0" borderId="24" xfId="0" applyFont="1" applyBorder="1" applyAlignment="1">
      <alignment vertical="center"/>
    </xf>
    <xf numFmtId="0" fontId="26" fillId="0" borderId="24" xfId="0" applyFont="1" applyBorder="1" applyAlignment="1">
      <alignment vertical="center" shrinkToFit="1"/>
    </xf>
    <xf numFmtId="49" fontId="26" fillId="0" borderId="24" xfId="0" applyNumberFormat="1" applyFont="1" applyBorder="1" applyAlignment="1">
      <alignment horizontal="left" vertical="center" shrinkToFit="1"/>
    </xf>
    <xf numFmtId="168" fontId="26" fillId="0" borderId="24" xfId="0" applyNumberFormat="1" applyFont="1" applyBorder="1" applyAlignment="1">
      <alignment shrinkToFit="1"/>
    </xf>
    <xf numFmtId="0" fontId="29" fillId="0" borderId="12" xfId="0" applyFont="1" applyBorder="1" applyAlignment="1">
      <alignment horizontal="center" vertical="center"/>
    </xf>
    <xf numFmtId="43" fontId="29" fillId="0" borderId="12" xfId="1" applyNumberFormat="1" applyFont="1" applyFill="1" applyBorder="1" applyAlignment="1">
      <alignment horizontal="center" vertical="center"/>
    </xf>
    <xf numFmtId="43" fontId="29" fillId="0" borderId="12" xfId="1" applyNumberFormat="1" applyFont="1" applyFill="1" applyBorder="1" applyAlignment="1">
      <alignment vertical="center"/>
    </xf>
    <xf numFmtId="164" fontId="29" fillId="0" borderId="12" xfId="1" applyFont="1" applyFill="1" applyBorder="1" applyAlignment="1">
      <alignment horizontal="center" vertical="center"/>
    </xf>
    <xf numFmtId="164" fontId="29" fillId="0" borderId="22" xfId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4" fontId="28" fillId="0" borderId="12" xfId="1" applyFont="1" applyFill="1" applyBorder="1" applyAlignment="1">
      <alignment horizontal="center" vertical="center"/>
    </xf>
    <xf numFmtId="49" fontId="29" fillId="0" borderId="36" xfId="0" applyNumberFormat="1" applyFont="1" applyBorder="1" applyAlignment="1">
      <alignment vertical="center" shrinkToFit="1"/>
    </xf>
    <xf numFmtId="49" fontId="29" fillId="0" borderId="42" xfId="0" applyNumberFormat="1" applyFont="1" applyBorder="1" applyAlignment="1">
      <alignment horizontal="left" vertical="center" shrinkToFit="1"/>
    </xf>
    <xf numFmtId="49" fontId="29" fillId="0" borderId="43" xfId="0" applyNumberFormat="1" applyFont="1" applyBorder="1" applyAlignment="1">
      <alignment horizontal="left" vertical="center" shrinkToFit="1"/>
    </xf>
    <xf numFmtId="0" fontId="26" fillId="0" borderId="44" xfId="0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1" fontId="26" fillId="0" borderId="12" xfId="0" applyNumberFormat="1" applyFont="1" applyBorder="1" applyAlignment="1">
      <alignment vertical="center"/>
    </xf>
    <xf numFmtId="1" fontId="26" fillId="0" borderId="22" xfId="0" applyNumberFormat="1" applyFont="1" applyBorder="1" applyAlignment="1">
      <alignment horizontal="left" vertical="center"/>
    </xf>
    <xf numFmtId="1" fontId="26" fillId="0" borderId="6" xfId="0" applyNumberFormat="1" applyFont="1" applyBorder="1" applyAlignment="1">
      <alignment vertical="center"/>
    </xf>
    <xf numFmtId="1" fontId="26" fillId="0" borderId="23" xfId="0" applyNumberFormat="1" applyFont="1" applyBorder="1" applyAlignment="1">
      <alignment horizontal="left" vertical="center"/>
    </xf>
    <xf numFmtId="16" fontId="29" fillId="2" borderId="12" xfId="3" quotePrefix="1" applyNumberFormat="1" applyFont="1" applyFill="1" applyBorder="1" applyAlignment="1">
      <alignment horizontal="center" vertical="center" shrinkToFit="1"/>
    </xf>
    <xf numFmtId="164" fontId="26" fillId="0" borderId="32" xfId="1" applyFont="1" applyFill="1" applyBorder="1" applyAlignment="1">
      <alignment horizontal="center" vertical="center"/>
    </xf>
    <xf numFmtId="164" fontId="26" fillId="0" borderId="33" xfId="1" applyFont="1" applyFill="1" applyBorder="1" applyAlignment="1">
      <alignment horizontal="center" vertical="center"/>
    </xf>
    <xf numFmtId="167" fontId="26" fillId="3" borderId="8" xfId="0" applyNumberFormat="1" applyFont="1" applyFill="1" applyBorder="1" applyAlignment="1">
      <alignment horizontal="center" vertical="center"/>
    </xf>
    <xf numFmtId="43" fontId="26" fillId="3" borderId="17" xfId="1" applyNumberFormat="1" applyFont="1" applyFill="1" applyBorder="1" applyAlignment="1">
      <alignment horizontal="center" vertical="center"/>
    </xf>
    <xf numFmtId="165" fontId="26" fillId="3" borderId="28" xfId="1" applyNumberFormat="1" applyFont="1" applyFill="1" applyBorder="1" applyAlignment="1">
      <alignment horizontal="right" vertical="center"/>
    </xf>
    <xf numFmtId="0" fontId="29" fillId="0" borderId="12" xfId="3" applyFont="1" applyBorder="1" applyAlignment="1">
      <alignment horizontal="left" vertical="center" shrinkToFit="1"/>
    </xf>
    <xf numFmtId="164" fontId="29" fillId="0" borderId="12" xfId="2" applyFont="1" applyFill="1" applyBorder="1" applyAlignment="1">
      <alignment horizontal="right" vertical="center" shrinkToFit="1"/>
    </xf>
    <xf numFmtId="1" fontId="26" fillId="0" borderId="12" xfId="1" applyNumberFormat="1" applyFont="1" applyFill="1" applyBorder="1" applyAlignment="1">
      <alignment vertical="center"/>
    </xf>
    <xf numFmtId="169" fontId="29" fillId="2" borderId="36" xfId="0" applyNumberFormat="1" applyFont="1" applyFill="1" applyBorder="1" applyAlignment="1">
      <alignment horizontal="center" vertical="center" shrinkToFit="1"/>
    </xf>
    <xf numFmtId="0" fontId="29" fillId="2" borderId="36" xfId="0" quotePrefix="1" applyFont="1" applyFill="1" applyBorder="1" applyAlignment="1">
      <alignment horizontal="center" vertical="center" shrinkToFit="1"/>
    </xf>
    <xf numFmtId="168" fontId="29" fillId="2" borderId="45" xfId="0" applyNumberFormat="1" applyFont="1" applyFill="1" applyBorder="1" applyAlignment="1">
      <alignment horizontal="right" vertical="center" shrinkToFit="1"/>
    </xf>
    <xf numFmtId="164" fontId="32" fillId="0" borderId="27" xfId="5" applyFont="1" applyFill="1" applyBorder="1" applyAlignment="1">
      <alignment horizontal="center" vertical="center" shrinkToFit="1"/>
    </xf>
    <xf numFmtId="1" fontId="32" fillId="0" borderId="27" xfId="5" applyNumberFormat="1" applyFont="1" applyFill="1" applyBorder="1" applyAlignment="1">
      <alignment horizontal="center" vertical="center" shrinkToFit="1"/>
    </xf>
    <xf numFmtId="164" fontId="26" fillId="0" borderId="27" xfId="1" applyFont="1" applyFill="1" applyBorder="1" applyAlignment="1">
      <alignment horizontal="center" vertical="center"/>
    </xf>
    <xf numFmtId="164" fontId="26" fillId="0" borderId="58" xfId="1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" fontId="26" fillId="0" borderId="21" xfId="0" applyNumberFormat="1" applyFont="1" applyBorder="1" applyAlignment="1">
      <alignment horizontal="center" vertical="center"/>
    </xf>
    <xf numFmtId="164" fontId="26" fillId="0" borderId="21" xfId="1" applyFont="1" applyFill="1" applyBorder="1" applyAlignment="1">
      <alignment horizontal="center" vertical="center"/>
    </xf>
    <xf numFmtId="164" fontId="26" fillId="0" borderId="3" xfId="1" applyFont="1" applyFill="1" applyBorder="1" applyAlignment="1">
      <alignment horizontal="center" vertical="center"/>
    </xf>
    <xf numFmtId="164" fontId="26" fillId="0" borderId="21" xfId="1" applyFont="1" applyFill="1" applyBorder="1" applyAlignment="1">
      <alignment horizontal="right" vertical="center"/>
    </xf>
    <xf numFmtId="0" fontId="26" fillId="3" borderId="21" xfId="1" applyNumberFormat="1" applyFont="1" applyFill="1" applyBorder="1" applyAlignment="1">
      <alignment horizontal="center" vertical="center"/>
    </xf>
    <xf numFmtId="164" fontId="26" fillId="3" borderId="3" xfId="1" applyFont="1" applyFill="1" applyBorder="1" applyAlignment="1">
      <alignment horizontal="right" vertical="center"/>
    </xf>
    <xf numFmtId="167" fontId="26" fillId="4" borderId="9" xfId="0" applyNumberFormat="1" applyFont="1" applyFill="1" applyBorder="1" applyAlignment="1">
      <alignment horizontal="center" vertical="center"/>
    </xf>
    <xf numFmtId="0" fontId="27" fillId="4" borderId="18" xfId="0" applyFont="1" applyFill="1" applyBorder="1" applyAlignment="1">
      <alignment vertical="center"/>
    </xf>
    <xf numFmtId="0" fontId="28" fillId="4" borderId="18" xfId="0" applyFont="1" applyFill="1" applyBorder="1" applyAlignment="1">
      <alignment horizontal="left" vertical="center"/>
    </xf>
    <xf numFmtId="164" fontId="26" fillId="4" borderId="18" xfId="1" applyFont="1" applyFill="1" applyBorder="1" applyAlignment="1">
      <alignment horizontal="right" vertical="center"/>
    </xf>
    <xf numFmtId="164" fontId="26" fillId="4" borderId="18" xfId="1" applyFont="1" applyFill="1" applyBorder="1" applyAlignment="1">
      <alignment horizontal="center" vertical="center"/>
    </xf>
    <xf numFmtId="164" fontId="26" fillId="4" borderId="19" xfId="1" applyFont="1" applyFill="1" applyBorder="1" applyAlignment="1">
      <alignment horizontal="right" vertical="center"/>
    </xf>
    <xf numFmtId="43" fontId="26" fillId="4" borderId="19" xfId="1" applyNumberFormat="1" applyFont="1" applyFill="1" applyBorder="1" applyAlignment="1">
      <alignment horizontal="right" vertical="center"/>
    </xf>
    <xf numFmtId="166" fontId="26" fillId="4" borderId="19" xfId="0" applyNumberFormat="1" applyFont="1" applyFill="1" applyBorder="1" applyAlignment="1">
      <alignment horizontal="center" vertical="center"/>
    </xf>
    <xf numFmtId="164" fontId="26" fillId="4" borderId="19" xfId="0" applyNumberFormat="1" applyFont="1" applyFill="1" applyBorder="1" applyAlignment="1">
      <alignment horizontal="center" vertical="center" shrinkToFit="1"/>
    </xf>
    <xf numFmtId="164" fontId="26" fillId="4" borderId="35" xfId="0" applyNumberFormat="1" applyFont="1" applyFill="1" applyBorder="1" applyAlignment="1">
      <alignment horizontal="right" vertical="center"/>
    </xf>
    <xf numFmtId="0" fontId="26" fillId="4" borderId="6" xfId="0" applyFont="1" applyFill="1" applyBorder="1" applyAlignment="1">
      <alignment horizontal="center" vertical="center"/>
    </xf>
    <xf numFmtId="1" fontId="26" fillId="4" borderId="6" xfId="0" applyNumberFormat="1" applyFont="1" applyFill="1" applyBorder="1" applyAlignment="1">
      <alignment horizontal="center" vertical="center"/>
    </xf>
    <xf numFmtId="164" fontId="26" fillId="4" borderId="6" xfId="1" applyFont="1" applyFill="1" applyBorder="1" applyAlignment="1">
      <alignment horizontal="center" vertical="center"/>
    </xf>
    <xf numFmtId="164" fontId="26" fillId="4" borderId="23" xfId="1" applyFont="1" applyFill="1" applyBorder="1" applyAlignment="1">
      <alignment horizontal="center" vertical="center"/>
    </xf>
    <xf numFmtId="164" fontId="26" fillId="4" borderId="2" xfId="1" applyFont="1" applyFill="1" applyBorder="1" applyAlignment="1">
      <alignment horizontal="right" vertical="center"/>
    </xf>
    <xf numFmtId="0" fontId="26" fillId="4" borderId="0" xfId="0" applyFont="1" applyFill="1" applyAlignment="1">
      <alignment vertical="center"/>
    </xf>
    <xf numFmtId="0" fontId="26" fillId="4" borderId="9" xfId="0" applyFont="1" applyFill="1" applyBorder="1" applyAlignment="1">
      <alignment vertical="center"/>
    </xf>
    <xf numFmtId="0" fontId="28" fillId="4" borderId="9" xfId="0" applyFont="1" applyFill="1" applyBorder="1" applyAlignment="1">
      <alignment horizontal="left" vertical="center"/>
    </xf>
    <xf numFmtId="164" fontId="26" fillId="4" borderId="9" xfId="1" applyFont="1" applyFill="1" applyBorder="1" applyAlignment="1">
      <alignment horizontal="right" vertical="center"/>
    </xf>
    <xf numFmtId="0" fontId="26" fillId="4" borderId="12" xfId="0" applyFont="1" applyFill="1" applyBorder="1" applyAlignment="1">
      <alignment horizontal="center" vertical="center"/>
    </xf>
    <xf numFmtId="172" fontId="26" fillId="4" borderId="9" xfId="1" applyNumberFormat="1" applyFont="1" applyFill="1" applyBorder="1" applyAlignment="1">
      <alignment horizontal="right" vertical="center"/>
    </xf>
    <xf numFmtId="172" fontId="26" fillId="4" borderId="10" xfId="1" applyNumberFormat="1" applyFont="1" applyFill="1" applyBorder="1" applyAlignment="1">
      <alignment horizontal="right" vertical="center"/>
    </xf>
    <xf numFmtId="43" fontId="26" fillId="4" borderId="10" xfId="1" applyNumberFormat="1" applyFont="1" applyFill="1" applyBorder="1" applyAlignment="1">
      <alignment horizontal="right" vertical="center"/>
    </xf>
    <xf numFmtId="166" fontId="26" fillId="4" borderId="10" xfId="0" applyNumberFormat="1" applyFont="1" applyFill="1" applyBorder="1" applyAlignment="1">
      <alignment horizontal="center" vertical="center"/>
    </xf>
    <xf numFmtId="164" fontId="26" fillId="4" borderId="10" xfId="0" applyNumberFormat="1" applyFont="1" applyFill="1" applyBorder="1" applyAlignment="1">
      <alignment horizontal="center" vertical="center" shrinkToFit="1"/>
    </xf>
    <xf numFmtId="164" fontId="26" fillId="4" borderId="31" xfId="0" applyNumberFormat="1" applyFont="1" applyFill="1" applyBorder="1" applyAlignment="1">
      <alignment horizontal="right" vertical="center"/>
    </xf>
    <xf numFmtId="1" fontId="26" fillId="4" borderId="12" xfId="0" applyNumberFormat="1" applyFont="1" applyFill="1" applyBorder="1" applyAlignment="1">
      <alignment horizontal="center" vertical="center"/>
    </xf>
    <xf numFmtId="164" fontId="26" fillId="4" borderId="11" xfId="1" applyFont="1" applyFill="1" applyBorder="1" applyAlignment="1">
      <alignment horizontal="center" vertical="center"/>
    </xf>
    <xf numFmtId="164" fontId="26" fillId="4" borderId="12" xfId="1" applyFont="1" applyFill="1" applyBorder="1" applyAlignment="1">
      <alignment horizontal="center" vertical="center"/>
    </xf>
    <xf numFmtId="167" fontId="32" fillId="3" borderId="46" xfId="4" applyNumberFormat="1" applyFont="1" applyFill="1" applyBorder="1" applyAlignment="1">
      <alignment horizontal="center" vertical="center"/>
    </xf>
    <xf numFmtId="0" fontId="29" fillId="3" borderId="46" xfId="4" applyFont="1" applyFill="1" applyBorder="1" applyAlignment="1">
      <alignment vertical="center" shrinkToFit="1"/>
    </xf>
    <xf numFmtId="164" fontId="29" fillId="3" borderId="46" xfId="5" applyFont="1" applyFill="1" applyBorder="1" applyAlignment="1">
      <alignment horizontal="right" vertical="center" shrinkToFit="1"/>
    </xf>
    <xf numFmtId="43" fontId="29" fillId="3" borderId="46" xfId="5" applyNumberFormat="1" applyFont="1" applyFill="1" applyBorder="1" applyAlignment="1">
      <alignment horizontal="right" vertical="center" shrinkToFit="1"/>
    </xf>
    <xf numFmtId="164" fontId="29" fillId="3" borderId="46" xfId="5" applyFont="1" applyFill="1" applyBorder="1" applyAlignment="1">
      <alignment horizontal="center" vertical="center" shrinkToFit="1"/>
    </xf>
    <xf numFmtId="164" fontId="33" fillId="4" borderId="0" xfId="1" applyFont="1" applyFill="1"/>
    <xf numFmtId="167" fontId="32" fillId="0" borderId="0" xfId="4" applyNumberFormat="1" applyFont="1" applyAlignment="1">
      <alignment horizontal="center" vertical="center"/>
    </xf>
    <xf numFmtId="0" fontId="29" fillId="0" borderId="0" xfId="4" applyFont="1" applyAlignment="1">
      <alignment vertical="center" shrinkToFit="1"/>
    </xf>
    <xf numFmtId="164" fontId="29" fillId="0" borderId="0" xfId="5" applyFont="1" applyFill="1" applyBorder="1" applyAlignment="1">
      <alignment horizontal="right" vertical="center" shrinkToFit="1"/>
    </xf>
    <xf numFmtId="164" fontId="29" fillId="0" borderId="0" xfId="5" applyFont="1" applyFill="1" applyBorder="1" applyAlignment="1">
      <alignment horizontal="center" vertical="center" shrinkToFit="1"/>
    </xf>
    <xf numFmtId="164" fontId="33" fillId="0" borderId="0" xfId="1" applyFont="1" applyFill="1" applyBorder="1"/>
    <xf numFmtId="167" fontId="26" fillId="6" borderId="17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vertical="center"/>
    </xf>
    <xf numFmtId="0" fontId="26" fillId="6" borderId="17" xfId="0" applyFont="1" applyFill="1" applyBorder="1" applyAlignment="1">
      <alignment horizontal="left" vertical="center"/>
    </xf>
    <xf numFmtId="164" fontId="26" fillId="6" borderId="17" xfId="1" applyFont="1" applyFill="1" applyBorder="1" applyAlignment="1">
      <alignment horizontal="right" vertical="center"/>
    </xf>
    <xf numFmtId="164" fontId="26" fillId="6" borderId="17" xfId="1" applyFont="1" applyFill="1" applyBorder="1" applyAlignment="1">
      <alignment horizontal="center" vertical="center"/>
    </xf>
    <xf numFmtId="165" fontId="26" fillId="6" borderId="17" xfId="1" applyNumberFormat="1" applyFont="1" applyFill="1" applyBorder="1" applyAlignment="1">
      <alignment horizontal="right" vertical="center"/>
    </xf>
    <xf numFmtId="165" fontId="26" fillId="6" borderId="17" xfId="1" applyNumberFormat="1" applyFont="1" applyFill="1" applyBorder="1" applyAlignment="1">
      <alignment horizontal="center" vertical="center"/>
    </xf>
    <xf numFmtId="0" fontId="26" fillId="6" borderId="17" xfId="1" applyNumberFormat="1" applyFont="1" applyFill="1" applyBorder="1" applyAlignment="1">
      <alignment horizontal="center" vertical="center"/>
    </xf>
    <xf numFmtId="167" fontId="26" fillId="4" borderId="0" xfId="0" applyNumberFormat="1" applyFont="1" applyFill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164" fontId="26" fillId="4" borderId="0" xfId="1" applyFont="1" applyFill="1" applyBorder="1" applyAlignment="1">
      <alignment horizontal="right" vertical="center"/>
    </xf>
    <xf numFmtId="164" fontId="26" fillId="4" borderId="0" xfId="1" applyFont="1" applyFill="1" applyBorder="1" applyAlignment="1">
      <alignment horizontal="center" vertical="center"/>
    </xf>
    <xf numFmtId="165" fontId="26" fillId="4" borderId="0" xfId="1" applyNumberFormat="1" applyFont="1" applyFill="1" applyBorder="1" applyAlignment="1">
      <alignment horizontal="right" vertical="center"/>
    </xf>
    <xf numFmtId="165" fontId="26" fillId="4" borderId="0" xfId="1" applyNumberFormat="1" applyFont="1" applyFill="1" applyBorder="1" applyAlignment="1">
      <alignment horizontal="center" vertical="center"/>
    </xf>
    <xf numFmtId="0" fontId="26" fillId="4" borderId="0" xfId="1" applyNumberFormat="1" applyFont="1" applyFill="1" applyBorder="1" applyAlignment="1">
      <alignment horizontal="center" vertical="center"/>
    </xf>
    <xf numFmtId="49" fontId="26" fillId="0" borderId="21" xfId="0" applyNumberFormat="1" applyFont="1" applyBorder="1" applyAlignment="1">
      <alignment vertical="center"/>
    </xf>
    <xf numFmtId="0" fontId="26" fillId="0" borderId="21" xfId="0" applyFont="1" applyBorder="1" applyAlignment="1">
      <alignment horizontal="left" vertical="center"/>
    </xf>
    <xf numFmtId="165" fontId="26" fillId="0" borderId="21" xfId="1" applyNumberFormat="1" applyFont="1" applyFill="1" applyBorder="1" applyAlignment="1">
      <alignment horizontal="center" vertical="center"/>
    </xf>
    <xf numFmtId="165" fontId="26" fillId="0" borderId="21" xfId="1" applyNumberFormat="1" applyFont="1" applyFill="1" applyBorder="1" applyAlignment="1">
      <alignment horizontal="right" vertical="center"/>
    </xf>
    <xf numFmtId="166" fontId="32" fillId="2" borderId="21" xfId="2" applyNumberFormat="1" applyFont="1" applyFill="1" applyBorder="1" applyAlignment="1">
      <alignment horizontal="center" vertical="center" shrinkToFit="1"/>
    </xf>
    <xf numFmtId="0" fontId="32" fillId="2" borderId="21" xfId="2" quotePrefix="1" applyNumberFormat="1" applyFont="1" applyFill="1" applyBorder="1" applyAlignment="1">
      <alignment horizontal="center" vertical="center" shrinkToFit="1"/>
    </xf>
    <xf numFmtId="164" fontId="32" fillId="2" borderId="21" xfId="2" applyFont="1" applyFill="1" applyBorder="1" applyAlignment="1">
      <alignment horizontal="right" vertical="center" shrinkToFit="1"/>
    </xf>
    <xf numFmtId="165" fontId="26" fillId="0" borderId="21" xfId="1" applyNumberFormat="1" applyFont="1" applyFill="1" applyBorder="1" applyAlignment="1">
      <alignment vertical="center"/>
    </xf>
    <xf numFmtId="164" fontId="28" fillId="4" borderId="0" xfId="1" applyFont="1" applyFill="1" applyBorder="1"/>
    <xf numFmtId="1" fontId="29" fillId="0" borderId="21" xfId="3" applyNumberFormat="1" applyFont="1" applyBorder="1" applyAlignment="1">
      <alignment horizontal="center" vertical="center"/>
    </xf>
    <xf numFmtId="0" fontId="29" fillId="0" borderId="21" xfId="3" applyFont="1" applyBorder="1" applyAlignment="1">
      <alignment horizontal="left" vertical="center"/>
    </xf>
    <xf numFmtId="0" fontId="29" fillId="0" borderId="21" xfId="3" applyFont="1" applyBorder="1" applyAlignment="1">
      <alignment horizontal="left" vertical="center" shrinkToFit="1"/>
    </xf>
    <xf numFmtId="164" fontId="29" fillId="0" borderId="21" xfId="2" applyFont="1" applyFill="1" applyBorder="1" applyAlignment="1">
      <alignment horizontal="right" vertical="center" shrinkToFit="1"/>
    </xf>
    <xf numFmtId="164" fontId="29" fillId="0" borderId="21" xfId="2" applyFont="1" applyFill="1" applyBorder="1" applyAlignment="1">
      <alignment horizontal="center" vertical="center" shrinkToFit="1"/>
    </xf>
    <xf numFmtId="0" fontId="29" fillId="0" borderId="21" xfId="2" applyNumberFormat="1" applyFont="1" applyFill="1" applyBorder="1" applyAlignment="1">
      <alignment horizontal="center" vertical="center" shrinkToFit="1"/>
    </xf>
    <xf numFmtId="43" fontId="29" fillId="0" borderId="21" xfId="3" applyNumberFormat="1" applyFont="1" applyBorder="1" applyAlignment="1">
      <alignment horizontal="right" vertical="center" shrinkToFit="1"/>
    </xf>
    <xf numFmtId="164" fontId="29" fillId="2" borderId="21" xfId="2" applyFont="1" applyFill="1" applyBorder="1" applyAlignment="1">
      <alignment horizontal="center" vertical="center" shrinkToFit="1"/>
    </xf>
    <xf numFmtId="164" fontId="29" fillId="2" borderId="21" xfId="2" applyFont="1" applyFill="1" applyBorder="1" applyAlignment="1">
      <alignment horizontal="right" vertical="center" shrinkToFit="1"/>
    </xf>
    <xf numFmtId="172" fontId="29" fillId="0" borderId="21" xfId="2" applyNumberFormat="1" applyFont="1" applyFill="1" applyBorder="1" applyAlignment="1">
      <alignment horizontal="right" vertical="center" shrinkToFit="1"/>
    </xf>
    <xf numFmtId="164" fontId="28" fillId="0" borderId="0" xfId="1" applyFont="1" applyFill="1"/>
    <xf numFmtId="164" fontId="29" fillId="0" borderId="3" xfId="2" applyFont="1" applyFill="1" applyBorder="1" applyAlignment="1">
      <alignment horizontal="right" vertical="center" shrinkToFit="1"/>
    </xf>
    <xf numFmtId="164" fontId="26" fillId="0" borderId="0" xfId="1" applyFont="1" applyFill="1"/>
    <xf numFmtId="164" fontId="29" fillId="0" borderId="0" xfId="2" applyFont="1" applyFill="1" applyBorder="1" applyAlignment="1">
      <alignment horizontal="center" vertical="center" shrinkToFit="1"/>
    </xf>
    <xf numFmtId="0" fontId="29" fillId="0" borderId="0" xfId="2" applyNumberFormat="1" applyFont="1" applyFill="1" applyBorder="1" applyAlignment="1">
      <alignment horizontal="center" vertical="center" shrinkToFit="1"/>
    </xf>
    <xf numFmtId="164" fontId="29" fillId="0" borderId="0" xfId="2" applyFont="1" applyFill="1" applyBorder="1" applyAlignment="1">
      <alignment horizontal="right" vertical="center" shrinkToFit="1"/>
    </xf>
    <xf numFmtId="43" fontId="29" fillId="0" borderId="0" xfId="3" applyNumberFormat="1" applyFont="1" applyAlignment="1">
      <alignment horizontal="right" vertical="center" shrinkToFit="1"/>
    </xf>
    <xf numFmtId="164" fontId="29" fillId="2" borderId="0" xfId="2" applyFont="1" applyFill="1" applyBorder="1" applyAlignment="1">
      <alignment horizontal="center" vertical="center" shrinkToFit="1"/>
    </xf>
    <xf numFmtId="164" fontId="29" fillId="2" borderId="0" xfId="2" applyFont="1" applyFill="1" applyBorder="1" applyAlignment="1">
      <alignment horizontal="right" vertical="center" shrinkToFit="1"/>
    </xf>
    <xf numFmtId="172" fontId="29" fillId="0" borderId="0" xfId="2" applyNumberFormat="1" applyFont="1" applyFill="1" applyBorder="1" applyAlignment="1">
      <alignment horizontal="right" vertical="center" shrinkToFit="1"/>
    </xf>
    <xf numFmtId="43" fontId="29" fillId="0" borderId="16" xfId="3" applyNumberFormat="1" applyFont="1" applyBorder="1" applyAlignment="1">
      <alignment horizontal="right" vertical="center" shrinkToFit="1"/>
    </xf>
    <xf numFmtId="164" fontId="26" fillId="0" borderId="0" xfId="1" applyFont="1" applyFill="1" applyBorder="1"/>
    <xf numFmtId="167" fontId="29" fillId="3" borderId="47" xfId="3" applyNumberFormat="1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vertical="center"/>
    </xf>
    <xf numFmtId="164" fontId="29" fillId="3" borderId="47" xfId="2" applyFont="1" applyFill="1" applyBorder="1" applyAlignment="1">
      <alignment horizontal="right" vertical="center" shrinkToFit="1"/>
    </xf>
    <xf numFmtId="164" fontId="29" fillId="3" borderId="47" xfId="2" applyFont="1" applyFill="1" applyBorder="1" applyAlignment="1">
      <alignment horizontal="center" vertical="center" shrinkToFit="1"/>
    </xf>
    <xf numFmtId="164" fontId="29" fillId="3" borderId="17" xfId="2" applyFont="1" applyFill="1" applyBorder="1" applyAlignment="1">
      <alignment horizontal="right" vertical="center" shrinkToFit="1"/>
    </xf>
    <xf numFmtId="164" fontId="29" fillId="3" borderId="41" xfId="2" applyFont="1" applyFill="1" applyBorder="1" applyAlignment="1">
      <alignment horizontal="right" vertical="center" shrinkToFit="1"/>
    </xf>
    <xf numFmtId="164" fontId="29" fillId="3" borderId="28" xfId="2" applyFont="1" applyFill="1" applyBorder="1" applyAlignment="1">
      <alignment horizontal="right" vertical="center" shrinkToFit="1"/>
    </xf>
    <xf numFmtId="167" fontId="29" fillId="0" borderId="0" xfId="3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26" fillId="0" borderId="23" xfId="0" applyFont="1" applyBorder="1" applyAlignment="1">
      <alignment horizontal="left" vertical="center"/>
    </xf>
    <xf numFmtId="39" fontId="26" fillId="0" borderId="15" xfId="0" applyNumberFormat="1" applyFont="1" applyBorder="1" applyAlignment="1">
      <alignment horizontal="center" vertical="center"/>
    </xf>
    <xf numFmtId="165" fontId="26" fillId="0" borderId="15" xfId="1" applyNumberFormat="1" applyFont="1" applyFill="1" applyBorder="1" applyAlignment="1">
      <alignment horizontal="right" vertical="center"/>
    </xf>
    <xf numFmtId="165" fontId="26" fillId="0" borderId="15" xfId="0" applyNumberFormat="1" applyFont="1" applyBorder="1" applyAlignment="1">
      <alignment horizontal="center" vertical="center"/>
    </xf>
    <xf numFmtId="165" fontId="26" fillId="0" borderId="15" xfId="0" applyNumberFormat="1" applyFont="1" applyBorder="1" applyAlignment="1">
      <alignment horizontal="right" vertical="center"/>
    </xf>
    <xf numFmtId="166" fontId="29" fillId="2" borderId="15" xfId="3" applyNumberFormat="1" applyFont="1" applyFill="1" applyBorder="1" applyAlignment="1">
      <alignment horizontal="center" vertical="center" shrinkToFit="1"/>
    </xf>
    <xf numFmtId="0" fontId="29" fillId="2" borderId="15" xfId="3" quotePrefix="1" applyFont="1" applyFill="1" applyBorder="1" applyAlignment="1">
      <alignment horizontal="center" vertical="center" shrinkToFit="1"/>
    </xf>
    <xf numFmtId="164" fontId="29" fillId="2" borderId="15" xfId="2" applyFont="1" applyFill="1" applyBorder="1" applyAlignment="1">
      <alignment shrinkToFit="1"/>
    </xf>
    <xf numFmtId="1" fontId="28" fillId="0" borderId="0" xfId="0" applyNumberFormat="1" applyFont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right" vertical="center"/>
    </xf>
    <xf numFmtId="166" fontId="29" fillId="2" borderId="0" xfId="3" applyNumberFormat="1" applyFont="1" applyFill="1" applyAlignment="1">
      <alignment horizontal="center" vertical="center" shrinkToFit="1"/>
    </xf>
    <xf numFmtId="0" fontId="29" fillId="2" borderId="0" xfId="3" quotePrefix="1" applyFont="1" applyFill="1" applyAlignment="1">
      <alignment horizontal="center" vertical="center" shrinkToFit="1"/>
    </xf>
    <xf numFmtId="164" fontId="29" fillId="2" borderId="0" xfId="2" applyFont="1" applyFill="1" applyBorder="1" applyAlignment="1">
      <alignment shrinkToFit="1"/>
    </xf>
    <xf numFmtId="1" fontId="26" fillId="0" borderId="0" xfId="0" applyNumberFormat="1" applyFont="1" applyAlignment="1">
      <alignment horizontal="center" vertical="center"/>
    </xf>
    <xf numFmtId="167" fontId="29" fillId="3" borderId="48" xfId="3" applyNumberFormat="1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vertical="center"/>
    </xf>
    <xf numFmtId="164" fontId="29" fillId="3" borderId="48" xfId="2" applyFont="1" applyFill="1" applyBorder="1" applyAlignment="1">
      <alignment horizontal="right" vertical="center" shrinkToFit="1"/>
    </xf>
    <xf numFmtId="164" fontId="29" fillId="3" borderId="48" xfId="2" applyFont="1" applyFill="1" applyBorder="1" applyAlignment="1">
      <alignment horizontal="center" vertical="center" shrinkToFit="1"/>
    </xf>
    <xf numFmtId="164" fontId="29" fillId="3" borderId="49" xfId="2" applyFont="1" applyFill="1" applyBorder="1" applyAlignment="1">
      <alignment horizontal="right" vertical="center" shrinkToFit="1"/>
    </xf>
    <xf numFmtId="164" fontId="29" fillId="3" borderId="50" xfId="2" applyFont="1" applyFill="1" applyBorder="1" applyAlignment="1">
      <alignment horizontal="center" vertical="center" shrinkToFit="1"/>
    </xf>
    <xf numFmtId="164" fontId="29" fillId="3" borderId="50" xfId="2" applyFont="1" applyFill="1" applyBorder="1" applyAlignment="1">
      <alignment horizontal="right" vertical="center" shrinkToFit="1"/>
    </xf>
    <xf numFmtId="49" fontId="29" fillId="0" borderId="21" xfId="3" applyNumberFormat="1" applyFont="1" applyBorder="1" applyAlignment="1">
      <alignment horizontal="left" vertical="center" shrinkToFit="1"/>
    </xf>
    <xf numFmtId="164" fontId="29" fillId="0" borderId="21" xfId="2" applyFont="1" applyFill="1" applyBorder="1" applyAlignment="1">
      <alignment vertical="center" shrinkToFit="1"/>
    </xf>
    <xf numFmtId="39" fontId="29" fillId="0" borderId="21" xfId="3" applyNumberFormat="1" applyFont="1" applyBorder="1" applyAlignment="1">
      <alignment horizontal="center" vertical="center" shrinkToFit="1"/>
    </xf>
    <xf numFmtId="1" fontId="29" fillId="0" borderId="21" xfId="3" applyNumberFormat="1" applyFont="1" applyBorder="1" applyAlignment="1">
      <alignment horizontal="center" vertical="center" shrinkToFit="1"/>
    </xf>
    <xf numFmtId="164" fontId="29" fillId="0" borderId="21" xfId="3" applyNumberFormat="1" applyFont="1" applyBorder="1" applyAlignment="1">
      <alignment horizontal="right" vertical="center" shrinkToFit="1"/>
    </xf>
    <xf numFmtId="166" fontId="29" fillId="2" borderId="21" xfId="3" applyNumberFormat="1" applyFont="1" applyFill="1" applyBorder="1" applyAlignment="1">
      <alignment horizontal="center" vertical="center" shrinkToFit="1"/>
    </xf>
    <xf numFmtId="0" fontId="29" fillId="2" borderId="21" xfId="3" applyFont="1" applyFill="1" applyBorder="1" applyAlignment="1">
      <alignment horizontal="center" vertical="center" shrinkToFit="1"/>
    </xf>
    <xf numFmtId="164" fontId="29" fillId="2" borderId="21" xfId="2" applyFont="1" applyFill="1" applyBorder="1" applyAlignment="1">
      <alignment vertical="center" shrinkToFit="1"/>
    </xf>
    <xf numFmtId="1" fontId="29" fillId="0" borderId="3" xfId="3" applyNumberFormat="1" applyFont="1" applyBorder="1" applyAlignment="1">
      <alignment horizontal="center" vertical="center" shrinkToFit="1"/>
    </xf>
    <xf numFmtId="164" fontId="29" fillId="0" borderId="21" xfId="2" applyFont="1" applyFill="1" applyBorder="1" applyAlignment="1">
      <alignment shrinkToFit="1"/>
    </xf>
    <xf numFmtId="164" fontId="29" fillId="2" borderId="21" xfId="2" applyFont="1" applyFill="1" applyBorder="1" applyAlignment="1">
      <alignment shrinkToFit="1"/>
    </xf>
    <xf numFmtId="164" fontId="29" fillId="0" borderId="3" xfId="2" applyFont="1" applyFill="1" applyBorder="1" applyAlignment="1">
      <alignment horizontal="center" vertical="center" shrinkToFit="1"/>
    </xf>
    <xf numFmtId="0" fontId="28" fillId="0" borderId="21" xfId="3" applyFont="1" applyBorder="1" applyAlignment="1">
      <alignment horizontal="left" vertical="center"/>
    </xf>
    <xf numFmtId="1" fontId="29" fillId="0" borderId="2" xfId="3" applyNumberFormat="1" applyFont="1" applyBorder="1" applyAlignment="1">
      <alignment horizontal="center" vertical="center"/>
    </xf>
    <xf numFmtId="0" fontId="29" fillId="0" borderId="2" xfId="3" applyFont="1" applyBorder="1" applyAlignment="1">
      <alignment horizontal="left" vertical="center" shrinkToFit="1"/>
    </xf>
    <xf numFmtId="164" fontId="29" fillId="0" borderId="2" xfId="2" applyFont="1" applyFill="1" applyBorder="1" applyAlignment="1">
      <alignment horizontal="right" vertical="center" shrinkToFit="1"/>
    </xf>
    <xf numFmtId="164" fontId="29" fillId="0" borderId="2" xfId="2" applyFont="1" applyFill="1" applyBorder="1" applyAlignment="1">
      <alignment horizontal="center" vertical="center" shrinkToFit="1"/>
    </xf>
    <xf numFmtId="43" fontId="29" fillId="0" borderId="2" xfId="3" applyNumberFormat="1" applyFont="1" applyBorder="1" applyAlignment="1">
      <alignment horizontal="right" vertical="center" shrinkToFit="1"/>
    </xf>
    <xf numFmtId="164" fontId="29" fillId="2" borderId="2" xfId="2" applyFont="1" applyFill="1" applyBorder="1" applyAlignment="1">
      <alignment horizontal="center" vertical="center" shrinkToFit="1"/>
    </xf>
    <xf numFmtId="164" fontId="29" fillId="2" borderId="2" xfId="2" applyFont="1" applyFill="1" applyBorder="1" applyAlignment="1">
      <alignment horizontal="right" vertical="center" shrinkToFit="1"/>
    </xf>
    <xf numFmtId="164" fontId="29" fillId="0" borderId="7" xfId="2" applyFont="1" applyFill="1" applyBorder="1" applyAlignment="1">
      <alignment horizontal="right" vertical="center" shrinkToFit="1"/>
    </xf>
    <xf numFmtId="0" fontId="28" fillId="0" borderId="2" xfId="3" applyFont="1" applyBorder="1" applyAlignment="1">
      <alignment horizontal="left" vertical="center"/>
    </xf>
    <xf numFmtId="1" fontId="29" fillId="3" borderId="47" xfId="3" applyNumberFormat="1" applyFont="1" applyFill="1" applyBorder="1" applyAlignment="1">
      <alignment horizontal="center" vertical="center"/>
    </xf>
    <xf numFmtId="164" fontId="29" fillId="3" borderId="28" xfId="2" applyFont="1" applyFill="1" applyBorder="1" applyAlignment="1">
      <alignment horizontal="center" vertical="center" shrinkToFit="1"/>
    </xf>
    <xf numFmtId="164" fontId="29" fillId="3" borderId="17" xfId="2" applyFont="1" applyFill="1" applyBorder="1" applyAlignment="1">
      <alignment horizontal="center" vertical="center" shrinkToFit="1"/>
    </xf>
    <xf numFmtId="43" fontId="29" fillId="3" borderId="17" xfId="3" applyNumberFormat="1" applyFont="1" applyFill="1" applyBorder="1" applyAlignment="1">
      <alignment horizontal="right" vertical="center" shrinkToFit="1"/>
    </xf>
    <xf numFmtId="164" fontId="28" fillId="0" borderId="0" xfId="1" applyFont="1" applyFill="1" applyBorder="1"/>
    <xf numFmtId="1" fontId="29" fillId="4" borderId="0" xfId="3" applyNumberFormat="1" applyFont="1" applyFill="1" applyAlignment="1">
      <alignment horizontal="center" vertical="center"/>
    </xf>
    <xf numFmtId="0" fontId="28" fillId="4" borderId="0" xfId="3" applyFont="1" applyFill="1" applyAlignment="1">
      <alignment horizontal="left" vertical="center"/>
    </xf>
    <xf numFmtId="0" fontId="29" fillId="4" borderId="0" xfId="3" applyFont="1" applyFill="1" applyAlignment="1">
      <alignment horizontal="left" vertical="center" shrinkToFit="1"/>
    </xf>
    <xf numFmtId="164" fontId="29" fillId="4" borderId="0" xfId="2" applyFont="1" applyFill="1" applyBorder="1" applyAlignment="1">
      <alignment horizontal="right" vertical="center" shrinkToFit="1"/>
    </xf>
    <xf numFmtId="164" fontId="29" fillId="4" borderId="0" xfId="2" applyFont="1" applyFill="1" applyBorder="1" applyAlignment="1">
      <alignment horizontal="center" vertical="center" shrinkToFit="1"/>
    </xf>
    <xf numFmtId="43" fontId="29" fillId="4" borderId="0" xfId="3" applyNumberFormat="1" applyFont="1" applyFill="1" applyAlignment="1">
      <alignment horizontal="right" vertical="center" shrinkToFit="1"/>
    </xf>
    <xf numFmtId="1" fontId="26" fillId="6" borderId="47" xfId="0" applyNumberFormat="1" applyFont="1" applyFill="1" applyBorder="1" applyAlignment="1">
      <alignment horizontal="center" vertical="center"/>
    </xf>
    <xf numFmtId="49" fontId="26" fillId="6" borderId="47" xfId="0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center" vertical="center"/>
    </xf>
    <xf numFmtId="39" fontId="26" fillId="6" borderId="47" xfId="0" applyNumberFormat="1" applyFont="1" applyFill="1" applyBorder="1" applyAlignment="1">
      <alignment horizontal="center" vertical="center"/>
    </xf>
    <xf numFmtId="165" fontId="26" fillId="6" borderId="17" xfId="0" applyNumberFormat="1" applyFont="1" applyFill="1" applyBorder="1" applyAlignment="1">
      <alignment horizontal="right" vertical="center"/>
    </xf>
    <xf numFmtId="166" fontId="26" fillId="6" borderId="47" xfId="0" applyNumberFormat="1" applyFont="1" applyFill="1" applyBorder="1" applyAlignment="1">
      <alignment horizontal="center" vertical="center"/>
    </xf>
    <xf numFmtId="43" fontId="26" fillId="6" borderId="17" xfId="0" applyNumberFormat="1" applyFont="1" applyFill="1" applyBorder="1" applyAlignment="1">
      <alignment vertical="center"/>
    </xf>
    <xf numFmtId="165" fontId="26" fillId="6" borderId="47" xfId="1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165" fontId="26" fillId="0" borderId="0" xfId="0" applyNumberFormat="1" applyFont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43" fontId="26" fillId="0" borderId="0" xfId="0" applyNumberFormat="1" applyFont="1" applyAlignment="1">
      <alignment vertical="center"/>
    </xf>
    <xf numFmtId="165" fontId="26" fillId="0" borderId="0" xfId="1" applyNumberFormat="1" applyFont="1" applyFill="1" applyBorder="1" applyAlignment="1">
      <alignment horizontal="center" vertical="center"/>
    </xf>
    <xf numFmtId="165" fontId="26" fillId="0" borderId="0" xfId="1" applyNumberFormat="1" applyFont="1" applyFill="1" applyBorder="1" applyAlignment="1">
      <alignment vertical="center"/>
    </xf>
    <xf numFmtId="165" fontId="26" fillId="0" borderId="0" xfId="1" applyNumberFormat="1" applyFont="1" applyFill="1" applyAlignment="1">
      <alignment horizontal="center" vertical="center"/>
    </xf>
    <xf numFmtId="165" fontId="26" fillId="0" borderId="0" xfId="1" applyNumberFormat="1" applyFont="1" applyFill="1" applyAlignment="1">
      <alignment vertical="center"/>
    </xf>
    <xf numFmtId="168" fontId="35" fillId="0" borderId="24" xfId="0" applyNumberFormat="1" applyFont="1" applyBorder="1" applyAlignment="1">
      <alignment vertical="center" shrinkToFit="1"/>
    </xf>
    <xf numFmtId="168" fontId="36" fillId="0" borderId="24" xfId="0" applyNumberFormat="1" applyFont="1" applyBorder="1" applyAlignment="1">
      <alignment vertical="center" shrinkToFit="1"/>
    </xf>
    <xf numFmtId="168" fontId="36" fillId="0" borderId="25" xfId="0" applyNumberFormat="1" applyFont="1" applyBorder="1" applyAlignment="1">
      <alignment vertical="center" shrinkToFit="1"/>
    </xf>
    <xf numFmtId="168" fontId="35" fillId="0" borderId="25" xfId="0" applyNumberFormat="1" applyFont="1" applyBorder="1" applyAlignment="1">
      <alignment vertical="center" shrinkToFit="1"/>
    </xf>
    <xf numFmtId="168" fontId="35" fillId="0" borderId="24" xfId="0" applyNumberFormat="1" applyFont="1" applyBorder="1" applyAlignment="1">
      <alignment horizontal="right" vertical="center" shrinkToFit="1"/>
    </xf>
    <xf numFmtId="168" fontId="35" fillId="2" borderId="24" xfId="0" applyNumberFormat="1" applyFont="1" applyFill="1" applyBorder="1" applyAlignment="1">
      <alignment shrinkToFit="1"/>
    </xf>
    <xf numFmtId="166" fontId="35" fillId="2" borderId="12" xfId="3" applyNumberFormat="1" applyFont="1" applyFill="1" applyBorder="1" applyAlignment="1">
      <alignment horizontal="center" vertical="center" shrinkToFit="1"/>
    </xf>
    <xf numFmtId="166" fontId="36" fillId="2" borderId="12" xfId="3" applyNumberFormat="1" applyFont="1" applyFill="1" applyBorder="1" applyAlignment="1">
      <alignment horizontal="center" vertical="center" shrinkToFit="1"/>
    </xf>
    <xf numFmtId="164" fontId="36" fillId="0" borderId="12" xfId="0" applyNumberFormat="1" applyFont="1" applyBorder="1" applyAlignment="1">
      <alignment horizontal="right" vertical="center"/>
    </xf>
    <xf numFmtId="164" fontId="36" fillId="0" borderId="6" xfId="0" applyNumberFormat="1" applyFont="1" applyBorder="1" applyAlignment="1">
      <alignment horizontal="right" vertical="center"/>
    </xf>
    <xf numFmtId="0" fontId="35" fillId="2" borderId="12" xfId="3" quotePrefix="1" applyFont="1" applyFill="1" applyBorder="1" applyAlignment="1">
      <alignment horizontal="center" vertical="center" shrinkToFit="1"/>
    </xf>
    <xf numFmtId="164" fontId="35" fillId="2" borderId="12" xfId="2" applyFont="1" applyFill="1" applyBorder="1" applyAlignment="1">
      <alignment shrinkToFit="1"/>
    </xf>
    <xf numFmtId="0" fontId="36" fillId="2" borderId="12" xfId="3" quotePrefix="1" applyFont="1" applyFill="1" applyBorder="1" applyAlignment="1">
      <alignment horizontal="center" vertical="center" shrinkToFit="1"/>
    </xf>
    <xf numFmtId="164" fontId="36" fillId="2" borderId="12" xfId="2" applyFont="1" applyFill="1" applyBorder="1" applyAlignment="1">
      <alignment shrinkToFit="1"/>
    </xf>
    <xf numFmtId="168" fontId="35" fillId="0" borderId="24" xfId="0" applyNumberFormat="1" applyFont="1" applyBorder="1" applyAlignment="1">
      <alignment horizontal="center" shrinkToFit="1"/>
    </xf>
    <xf numFmtId="168" fontId="35" fillId="9" borderId="24" xfId="0" applyNumberFormat="1" applyFont="1" applyFill="1" applyBorder="1" applyAlignment="1">
      <alignment horizontal="center" shrinkToFit="1"/>
    </xf>
    <xf numFmtId="1" fontId="26" fillId="9" borderId="12" xfId="0" applyNumberFormat="1" applyFont="1" applyFill="1" applyBorder="1" applyAlignment="1">
      <alignment horizontal="center" vertical="center"/>
    </xf>
    <xf numFmtId="14" fontId="29" fillId="9" borderId="24" xfId="0" applyNumberFormat="1" applyFont="1" applyFill="1" applyBorder="1" applyAlignment="1">
      <alignment horizontal="left" vertical="center" shrinkToFit="1"/>
    </xf>
    <xf numFmtId="49" fontId="29" fillId="9" borderId="24" xfId="0" applyNumberFormat="1" applyFont="1" applyFill="1" applyBorder="1" applyAlignment="1">
      <alignment horizontal="left" vertical="center" shrinkToFit="1"/>
    </xf>
    <xf numFmtId="168" fontId="29" fillId="9" borderId="24" xfId="0" applyNumberFormat="1" applyFont="1" applyFill="1" applyBorder="1" applyAlignment="1">
      <alignment horizontal="center" shrinkToFit="1"/>
    </xf>
    <xf numFmtId="0" fontId="26" fillId="9" borderId="12" xfId="0" applyFont="1" applyFill="1" applyBorder="1" applyAlignment="1">
      <alignment horizontal="center" vertical="center"/>
    </xf>
    <xf numFmtId="43" fontId="26" fillId="9" borderId="12" xfId="1" applyNumberFormat="1" applyFont="1" applyFill="1" applyBorder="1" applyAlignment="1">
      <alignment horizontal="center" vertical="center"/>
    </xf>
    <xf numFmtId="43" fontId="26" fillId="9" borderId="12" xfId="1" applyNumberFormat="1" applyFont="1" applyFill="1" applyBorder="1" applyAlignment="1">
      <alignment horizontal="right" vertical="center"/>
    </xf>
    <xf numFmtId="166" fontId="29" fillId="9" borderId="12" xfId="3" applyNumberFormat="1" applyFont="1" applyFill="1" applyBorder="1" applyAlignment="1">
      <alignment horizontal="center" vertical="center" shrinkToFit="1"/>
    </xf>
    <xf numFmtId="0" fontId="29" fillId="9" borderId="12" xfId="3" quotePrefix="1" applyFont="1" applyFill="1" applyBorder="1" applyAlignment="1">
      <alignment horizontal="center" vertical="center" shrinkToFit="1"/>
    </xf>
    <xf numFmtId="164" fontId="29" fillId="9" borderId="12" xfId="2" applyFont="1" applyFill="1" applyBorder="1" applyAlignment="1">
      <alignment shrinkToFit="1"/>
    </xf>
    <xf numFmtId="164" fontId="26" fillId="9" borderId="12" xfId="1" applyFont="1" applyFill="1" applyBorder="1" applyAlignment="1">
      <alignment horizontal="right" vertical="center"/>
    </xf>
    <xf numFmtId="164" fontId="26" fillId="9" borderId="22" xfId="1" applyFont="1" applyFill="1" applyBorder="1" applyAlignment="1">
      <alignment horizontal="right" vertical="center"/>
    </xf>
    <xf numFmtId="0" fontId="26" fillId="9" borderId="0" xfId="0" applyFont="1" applyFill="1" applyAlignment="1">
      <alignment vertical="center"/>
    </xf>
    <xf numFmtId="0" fontId="29" fillId="9" borderId="24" xfId="0" applyFont="1" applyFill="1" applyBorder="1" applyAlignment="1">
      <alignment horizontal="left" vertical="center" shrinkToFit="1"/>
    </xf>
    <xf numFmtId="39" fontId="26" fillId="9" borderId="12" xfId="0" applyNumberFormat="1" applyFont="1" applyFill="1" applyBorder="1" applyAlignment="1">
      <alignment horizontal="center" vertical="center"/>
    </xf>
    <xf numFmtId="17" fontId="26" fillId="9" borderId="12" xfId="0" applyNumberFormat="1" applyFont="1" applyFill="1" applyBorder="1" applyAlignment="1">
      <alignment horizontal="center" vertical="center"/>
    </xf>
    <xf numFmtId="1" fontId="2" fillId="9" borderId="12" xfId="0" applyNumberFormat="1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vertical="center" shrinkToFit="1"/>
    </xf>
    <xf numFmtId="49" fontId="6" fillId="9" borderId="24" xfId="0" applyNumberFormat="1" applyFont="1" applyFill="1" applyBorder="1" applyAlignment="1">
      <alignment horizontal="left" vertical="center" shrinkToFit="1"/>
    </xf>
    <xf numFmtId="0" fontId="2" fillId="9" borderId="12" xfId="0" applyFont="1" applyFill="1" applyBorder="1" applyAlignment="1">
      <alignment horizontal="center" vertical="center"/>
    </xf>
    <xf numFmtId="165" fontId="2" fillId="9" borderId="12" xfId="1" applyNumberFormat="1" applyFont="1" applyFill="1" applyBorder="1" applyAlignment="1">
      <alignment horizontal="center" vertical="center"/>
    </xf>
    <xf numFmtId="165" fontId="2" fillId="9" borderId="12" xfId="1" applyNumberFormat="1" applyFont="1" applyFill="1" applyBorder="1" applyAlignment="1">
      <alignment horizontal="right" vertical="center"/>
    </xf>
    <xf numFmtId="166" fontId="35" fillId="9" borderId="12" xfId="3" applyNumberFormat="1" applyFont="1" applyFill="1" applyBorder="1" applyAlignment="1">
      <alignment horizontal="center" vertical="center" shrinkToFit="1"/>
    </xf>
    <xf numFmtId="0" fontId="35" fillId="9" borderId="12" xfId="3" quotePrefix="1" applyFont="1" applyFill="1" applyBorder="1" applyAlignment="1">
      <alignment horizontal="center" vertical="center" shrinkToFit="1"/>
    </xf>
    <xf numFmtId="164" fontId="35" fillId="9" borderId="12" xfId="2" applyFont="1" applyFill="1" applyBorder="1" applyAlignment="1">
      <alignment shrinkToFit="1"/>
    </xf>
    <xf numFmtId="17" fontId="2" fillId="9" borderId="21" xfId="0" applyNumberFormat="1" applyFont="1" applyFill="1" applyBorder="1" applyAlignment="1">
      <alignment horizontal="center" vertical="center"/>
    </xf>
    <xf numFmtId="1" fontId="2" fillId="9" borderId="21" xfId="0" applyNumberFormat="1" applyFont="1" applyFill="1" applyBorder="1" applyAlignment="1">
      <alignment horizontal="center" vertical="center"/>
    </xf>
    <xf numFmtId="165" fontId="2" fillId="9" borderId="21" xfId="1" applyNumberFormat="1" applyFont="1" applyFill="1" applyBorder="1" applyAlignment="1">
      <alignment horizontal="center" vertical="center"/>
    </xf>
    <xf numFmtId="165" fontId="2" fillId="9" borderId="3" xfId="1" applyNumberFormat="1" applyFont="1" applyFill="1" applyBorder="1" applyAlignment="1">
      <alignment horizontal="center" vertical="center"/>
    </xf>
    <xf numFmtId="165" fontId="2" fillId="9" borderId="21" xfId="1" applyNumberFormat="1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29" fillId="9" borderId="24" xfId="0" applyFont="1" applyFill="1" applyBorder="1" applyAlignment="1">
      <alignment vertical="center" shrinkToFit="1"/>
    </xf>
    <xf numFmtId="39" fontId="2" fillId="9" borderId="12" xfId="0" applyNumberFormat="1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170" fontId="2" fillId="2" borderId="24" xfId="0" applyNumberFormat="1" applyFont="1" applyFill="1" applyBorder="1" applyAlignment="1">
      <alignment shrinkToFit="1"/>
    </xf>
    <xf numFmtId="0" fontId="2" fillId="2" borderId="12" xfId="3" quotePrefix="1" applyFont="1" applyFill="1" applyBorder="1" applyAlignment="1">
      <alignment horizontal="center" vertical="center" wrapText="1" shrinkToFit="1"/>
    </xf>
    <xf numFmtId="168" fontId="2" fillId="2" borderId="24" xfId="0" applyNumberFormat="1" applyFont="1" applyFill="1" applyBorder="1" applyAlignment="1">
      <alignment horizontal="right" vertical="center" shrinkToFit="1"/>
    </xf>
    <xf numFmtId="166" fontId="6" fillId="9" borderId="12" xfId="3" applyNumberFormat="1" applyFont="1" applyFill="1" applyBorder="1" applyAlignment="1">
      <alignment horizontal="center" vertical="center" shrinkToFit="1"/>
    </xf>
    <xf numFmtId="0" fontId="6" fillId="9" borderId="12" xfId="3" quotePrefix="1" applyFont="1" applyFill="1" applyBorder="1" applyAlignment="1">
      <alignment horizontal="center" vertical="center" shrinkToFit="1"/>
    </xf>
    <xf numFmtId="164" fontId="6" fillId="9" borderId="12" xfId="2" applyFont="1" applyFill="1" applyBorder="1" applyAlignment="1">
      <alignment shrinkToFit="1"/>
    </xf>
    <xf numFmtId="166" fontId="2" fillId="4" borderId="19" xfId="0" applyNumberFormat="1" applyFont="1" applyFill="1" applyBorder="1" applyAlignment="1">
      <alignment horizontal="center" vertical="center"/>
    </xf>
    <xf numFmtId="164" fontId="2" fillId="4" borderId="19" xfId="0" applyNumberFormat="1" applyFont="1" applyFill="1" applyBorder="1" applyAlignment="1">
      <alignment horizontal="center" vertical="center" shrinkToFit="1"/>
    </xf>
    <xf numFmtId="164" fontId="2" fillId="4" borderId="35" xfId="0" applyNumberFormat="1" applyFont="1" applyFill="1" applyBorder="1" applyAlignment="1">
      <alignment horizontal="right" vertical="center"/>
    </xf>
    <xf numFmtId="166" fontId="2" fillId="4" borderId="10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 shrinkToFit="1"/>
    </xf>
    <xf numFmtId="164" fontId="2" fillId="4" borderId="31" xfId="0" applyNumberFormat="1" applyFont="1" applyFill="1" applyBorder="1" applyAlignment="1">
      <alignment horizontal="right" vertical="center"/>
    </xf>
    <xf numFmtId="164" fontId="6" fillId="0" borderId="0" xfId="5" applyFont="1" applyFill="1" applyBorder="1" applyAlignment="1">
      <alignment horizontal="center" vertical="center" shrinkToFit="1"/>
    </xf>
    <xf numFmtId="164" fontId="6" fillId="0" borderId="0" xfId="5" applyFont="1" applyFill="1" applyBorder="1" applyAlignment="1">
      <alignment horizontal="right" vertical="center" shrinkToFit="1"/>
    </xf>
    <xf numFmtId="168" fontId="35" fillId="0" borderId="24" xfId="0" applyNumberFormat="1" applyFont="1" applyBorder="1" applyAlignment="1">
      <alignment shrinkToFit="1"/>
    </xf>
    <xf numFmtId="168" fontId="36" fillId="0" borderId="24" xfId="0" applyNumberFormat="1" applyFont="1" applyBorder="1" applyAlignment="1">
      <alignment shrinkToFit="1"/>
    </xf>
    <xf numFmtId="168" fontId="6" fillId="9" borderId="24" xfId="0" applyNumberFormat="1" applyFont="1" applyFill="1" applyBorder="1" applyAlignment="1">
      <alignment shrinkToFit="1"/>
    </xf>
    <xf numFmtId="168" fontId="29" fillId="9" borderId="24" xfId="0" applyNumberFormat="1" applyFont="1" applyFill="1" applyBorder="1" applyAlignment="1">
      <alignment shrinkToFit="1"/>
    </xf>
    <xf numFmtId="168" fontId="35" fillId="9" borderId="24" xfId="0" applyNumberFormat="1" applyFont="1" applyFill="1" applyBorder="1" applyAlignment="1">
      <alignment shrinkToFit="1"/>
    </xf>
    <xf numFmtId="164" fontId="2" fillId="9" borderId="21" xfId="1" applyFont="1" applyFill="1" applyBorder="1" applyAlignment="1">
      <alignment horizontal="center" vertical="center"/>
    </xf>
    <xf numFmtId="164" fontId="2" fillId="9" borderId="3" xfId="1" applyFont="1" applyFill="1" applyBorder="1" applyAlignment="1">
      <alignment horizontal="center" vertical="center"/>
    </xf>
    <xf numFmtId="164" fontId="2" fillId="9" borderId="21" xfId="1" applyFont="1" applyFill="1" applyBorder="1" applyAlignment="1">
      <alignment vertical="center"/>
    </xf>
    <xf numFmtId="43" fontId="26" fillId="9" borderId="12" xfId="1" applyNumberFormat="1" applyFont="1" applyFill="1" applyBorder="1" applyAlignment="1">
      <alignment vertical="center"/>
    </xf>
    <xf numFmtId="164" fontId="26" fillId="9" borderId="12" xfId="1" applyFont="1" applyFill="1" applyBorder="1" applyAlignment="1">
      <alignment horizontal="center" vertical="center"/>
    </xf>
    <xf numFmtId="164" fontId="26" fillId="9" borderId="22" xfId="1" applyFont="1" applyFill="1" applyBorder="1" applyAlignment="1">
      <alignment horizontal="center" vertical="center"/>
    </xf>
    <xf numFmtId="164" fontId="26" fillId="9" borderId="12" xfId="1" applyFont="1" applyFill="1" applyBorder="1" applyAlignment="1">
      <alignment vertical="center"/>
    </xf>
    <xf numFmtId="16" fontId="35" fillId="2" borderId="12" xfId="3" quotePrefix="1" applyNumberFormat="1" applyFont="1" applyFill="1" applyBorder="1" applyAlignment="1">
      <alignment horizontal="center" vertical="center" shrinkToFit="1"/>
    </xf>
    <xf numFmtId="166" fontId="36" fillId="4" borderId="10" xfId="0" applyNumberFormat="1" applyFont="1" applyFill="1" applyBorder="1" applyAlignment="1">
      <alignment horizontal="center" vertical="center"/>
    </xf>
    <xf numFmtId="164" fontId="36" fillId="4" borderId="10" xfId="0" applyNumberFormat="1" applyFont="1" applyFill="1" applyBorder="1" applyAlignment="1">
      <alignment horizontal="center" vertical="center" shrinkToFit="1"/>
    </xf>
    <xf numFmtId="164" fontId="36" fillId="4" borderId="31" xfId="0" applyNumberFormat="1" applyFont="1" applyFill="1" applyBorder="1" applyAlignment="1">
      <alignment horizontal="right" vertical="center"/>
    </xf>
    <xf numFmtId="166" fontId="35" fillId="2" borderId="21" xfId="2" applyNumberFormat="1" applyFont="1" applyFill="1" applyBorder="1" applyAlignment="1">
      <alignment horizontal="center" vertical="center" shrinkToFit="1"/>
    </xf>
    <xf numFmtId="0" fontId="35" fillId="2" borderId="21" xfId="2" quotePrefix="1" applyNumberFormat="1" applyFont="1" applyFill="1" applyBorder="1" applyAlignment="1">
      <alignment horizontal="center" vertical="center" shrinkToFit="1"/>
    </xf>
    <xf numFmtId="164" fontId="35" fillId="2" borderId="21" xfId="2" applyFont="1" applyFill="1" applyBorder="1" applyAlignment="1">
      <alignment horizontal="right" vertical="center" shrinkToFit="1"/>
    </xf>
    <xf numFmtId="16" fontId="36" fillId="0" borderId="12" xfId="3" applyNumberFormat="1" applyFont="1" applyBorder="1" applyAlignment="1">
      <alignment horizontal="center" vertical="center" shrinkToFit="1"/>
    </xf>
    <xf numFmtId="0" fontId="35" fillId="0" borderId="24" xfId="0" applyFont="1" applyBorder="1" applyAlignment="1">
      <alignment horizontal="center" vertical="center" shrinkToFit="1"/>
    </xf>
    <xf numFmtId="1" fontId="36" fillId="0" borderId="12" xfId="0" applyNumberFormat="1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 shrinkToFit="1"/>
    </xf>
    <xf numFmtId="1" fontId="36" fillId="0" borderId="12" xfId="3" applyNumberFormat="1" applyFont="1" applyBorder="1" applyAlignment="1">
      <alignment horizontal="center" vertical="center" shrinkToFit="1"/>
    </xf>
    <xf numFmtId="164" fontId="37" fillId="9" borderId="0" xfId="1" applyFont="1" applyFill="1" applyBorder="1"/>
    <xf numFmtId="164" fontId="6" fillId="0" borderId="24" xfId="1" applyFont="1" applyBorder="1" applyAlignment="1">
      <alignment horizontal="left" vertical="center" shrinkToFit="1"/>
    </xf>
    <xf numFmtId="164" fontId="6" fillId="9" borderId="0" xfId="1" applyFont="1" applyFill="1" applyBorder="1" applyAlignment="1">
      <alignment horizontal="left" vertical="center" shrinkToFit="1"/>
    </xf>
    <xf numFmtId="165" fontId="2" fillId="8" borderId="0" xfId="0" applyNumberFormat="1" applyFont="1" applyFill="1" applyAlignment="1">
      <alignment vertical="center"/>
    </xf>
    <xf numFmtId="167" fontId="14" fillId="4" borderId="15" xfId="0" applyNumberFormat="1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vertical="center"/>
    </xf>
    <xf numFmtId="0" fontId="16" fillId="4" borderId="15" xfId="0" applyFont="1" applyFill="1" applyBorder="1" applyAlignment="1">
      <alignment horizontal="left" vertical="center"/>
    </xf>
    <xf numFmtId="164" fontId="16" fillId="4" borderId="15" xfId="1" applyFont="1" applyFill="1" applyBorder="1" applyAlignment="1">
      <alignment horizontal="left" vertical="center"/>
    </xf>
    <xf numFmtId="165" fontId="14" fillId="4" borderId="17" xfId="1" applyNumberFormat="1" applyFont="1" applyFill="1" applyBorder="1" applyAlignment="1">
      <alignment horizontal="right" vertical="center"/>
    </xf>
    <xf numFmtId="43" fontId="14" fillId="4" borderId="0" xfId="0" applyNumberFormat="1" applyFont="1" applyFill="1" applyAlignment="1">
      <alignment vertical="center"/>
    </xf>
    <xf numFmtId="164" fontId="2" fillId="4" borderId="18" xfId="0" applyNumberFormat="1" applyFont="1" applyFill="1" applyBorder="1" applyAlignment="1">
      <alignment horizontal="right" vertical="center"/>
    </xf>
    <xf numFmtId="164" fontId="2" fillId="4" borderId="9" xfId="0" applyNumberFormat="1" applyFont="1" applyFill="1" applyBorder="1" applyAlignment="1">
      <alignment horizontal="right" vertical="center"/>
    </xf>
    <xf numFmtId="40" fontId="2" fillId="9" borderId="0" xfId="0" applyNumberFormat="1" applyFont="1" applyFill="1" applyAlignment="1">
      <alignment vertical="center"/>
    </xf>
    <xf numFmtId="164" fontId="4" fillId="9" borderId="0" xfId="1" applyFont="1" applyFill="1" applyBorder="1"/>
    <xf numFmtId="49" fontId="4" fillId="0" borderId="12" xfId="0" applyNumberFormat="1" applyFont="1" applyBorder="1" applyAlignment="1">
      <alignment horizontal="left" vertical="center"/>
    </xf>
    <xf numFmtId="164" fontId="4" fillId="0" borderId="12" xfId="1" applyFont="1" applyBorder="1" applyAlignment="1">
      <alignment horizontal="left" vertical="center"/>
    </xf>
    <xf numFmtId="16" fontId="38" fillId="0" borderId="12" xfId="3" applyNumberFormat="1" applyFont="1" applyBorder="1" applyAlignment="1">
      <alignment horizontal="center" vertical="center" shrinkToFit="1"/>
    </xf>
    <xf numFmtId="1" fontId="4" fillId="0" borderId="12" xfId="3" applyNumberFormat="1" applyFont="1" applyBorder="1" applyAlignment="1">
      <alignment horizontal="center" vertical="center" shrinkToFit="1"/>
    </xf>
    <xf numFmtId="165" fontId="4" fillId="0" borderId="21" xfId="1" applyNumberFormat="1" applyFont="1" applyFill="1" applyBorder="1" applyAlignment="1">
      <alignment horizontal="right" vertical="center"/>
    </xf>
    <xf numFmtId="164" fontId="4" fillId="0" borderId="0" xfId="1" applyFont="1" applyBorder="1" applyAlignment="1">
      <alignment horizontal="left" vertical="center" shrinkToFit="1"/>
    </xf>
    <xf numFmtId="17" fontId="4" fillId="0" borderId="9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shrinkToFit="1"/>
    </xf>
    <xf numFmtId="1" fontId="4" fillId="0" borderId="12" xfId="0" applyNumberFormat="1" applyFont="1" applyBorder="1" applyAlignment="1">
      <alignment horizontal="center" vertical="center"/>
    </xf>
    <xf numFmtId="164" fontId="4" fillId="0" borderId="24" xfId="1" applyFont="1" applyBorder="1" applyAlignment="1">
      <alignment horizontal="left" vertical="center" shrinkToFit="1"/>
    </xf>
    <xf numFmtId="0" fontId="38" fillId="0" borderId="24" xfId="0" applyFont="1" applyBorder="1" applyAlignment="1">
      <alignment horizontal="center" vertical="center" shrinkToFit="1"/>
    </xf>
    <xf numFmtId="1" fontId="38" fillId="0" borderId="12" xfId="0" applyNumberFormat="1" applyFont="1" applyBorder="1" applyAlignment="1">
      <alignment horizontal="center" vertical="center"/>
    </xf>
    <xf numFmtId="0" fontId="39" fillId="0" borderId="12" xfId="4" applyFont="1" applyBorder="1" applyAlignment="1">
      <alignment vertical="center" shrinkToFit="1"/>
    </xf>
    <xf numFmtId="49" fontId="39" fillId="0" borderId="12" xfId="4" applyNumberFormat="1" applyFont="1" applyBorder="1" applyAlignment="1">
      <alignment horizontal="left" vertical="center" shrinkToFit="1"/>
    </xf>
    <xf numFmtId="164" fontId="39" fillId="0" borderId="0" xfId="1" applyFont="1" applyBorder="1" applyAlignment="1">
      <alignment horizontal="left" vertical="center" shrinkToFit="1"/>
    </xf>
    <xf numFmtId="1" fontId="38" fillId="0" borderId="12" xfId="3" applyNumberFormat="1" applyFont="1" applyBorder="1" applyAlignment="1">
      <alignment horizontal="center" vertical="center" shrinkToFit="1"/>
    </xf>
    <xf numFmtId="0" fontId="39" fillId="0" borderId="15" xfId="4" applyFont="1" applyBorder="1" applyAlignment="1">
      <alignment vertical="center" shrinkToFit="1"/>
    </xf>
    <xf numFmtId="49" fontId="39" fillId="0" borderId="15" xfId="4" applyNumberFormat="1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1" fontId="4" fillId="0" borderId="6" xfId="3" applyNumberFormat="1" applyFont="1" applyBorder="1" applyAlignment="1">
      <alignment horizontal="center" vertical="center" shrinkToFit="1"/>
    </xf>
    <xf numFmtId="0" fontId="39" fillId="0" borderId="27" xfId="4" applyFont="1" applyBorder="1" applyAlignment="1">
      <alignment vertical="center" shrinkToFit="1"/>
    </xf>
    <xf numFmtId="0" fontId="39" fillId="0" borderId="6" xfId="4" applyFont="1" applyBorder="1" applyAlignment="1">
      <alignment vertical="center" shrinkToFit="1"/>
    </xf>
    <xf numFmtId="49" fontId="39" fillId="0" borderId="6" xfId="4" applyNumberFormat="1" applyFont="1" applyBorder="1" applyAlignment="1">
      <alignment horizontal="left" vertical="center" shrinkToFit="1"/>
    </xf>
    <xf numFmtId="0" fontId="4" fillId="0" borderId="9" xfId="0" applyFont="1" applyBorder="1" applyAlignment="1">
      <alignment vertical="center"/>
    </xf>
    <xf numFmtId="0" fontId="4" fillId="0" borderId="12" xfId="3" applyFont="1" applyBorder="1" applyAlignment="1">
      <alignment horizontal="center" vertical="center" shrinkToFit="1"/>
    </xf>
    <xf numFmtId="1" fontId="4" fillId="0" borderId="9" xfId="0" applyNumberFormat="1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 shrinkToFit="1"/>
    </xf>
    <xf numFmtId="0" fontId="4" fillId="0" borderId="12" xfId="6" applyFont="1" applyBorder="1" applyAlignment="1">
      <alignment vertical="center" shrinkToFit="1"/>
    </xf>
    <xf numFmtId="164" fontId="4" fillId="0" borderId="26" xfId="1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7" fontId="4" fillId="0" borderId="21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 shrinkToFit="1"/>
    </xf>
    <xf numFmtId="49" fontId="4" fillId="0" borderId="24" xfId="0" applyNumberFormat="1" applyFont="1" applyBorder="1" applyAlignment="1">
      <alignment horizontal="left" vertical="center" shrinkToFit="1"/>
    </xf>
    <xf numFmtId="49" fontId="4" fillId="0" borderId="24" xfId="0" applyNumberFormat="1" applyFont="1" applyBorder="1" applyAlignment="1">
      <alignment vertical="center" shrinkToFit="1"/>
    </xf>
    <xf numFmtId="164" fontId="4" fillId="0" borderId="21" xfId="1" applyFont="1" applyFill="1" applyBorder="1" applyAlignment="1">
      <alignment vertical="center"/>
    </xf>
    <xf numFmtId="0" fontId="4" fillId="0" borderId="21" xfId="0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164" fontId="4" fillId="0" borderId="21" xfId="1" applyFont="1" applyBorder="1" applyAlignment="1">
      <alignment horizontal="left" vertical="center"/>
    </xf>
    <xf numFmtId="164" fontId="4" fillId="0" borderId="21" xfId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6" fillId="3" borderId="47" xfId="3" applyFont="1" applyFill="1" applyBorder="1" applyAlignment="1">
      <alignment horizontal="left" vertical="center" shrinkToFit="1"/>
    </xf>
    <xf numFmtId="39" fontId="2" fillId="0" borderId="0" xfId="0" applyNumberFormat="1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3" fontId="2" fillId="2" borderId="3" xfId="0" applyNumberFormat="1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5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3" fontId="2" fillId="2" borderId="2" xfId="0" applyNumberFormat="1" applyFont="1" applyFill="1" applyBorder="1" applyAlignment="1">
      <alignment horizontal="center" vertical="center"/>
    </xf>
    <xf numFmtId="43" fontId="2" fillId="2" borderId="6" xfId="0" applyNumberFormat="1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2" fillId="0" borderId="4" xfId="1" applyNumberFormat="1" applyFont="1" applyFill="1" applyBorder="1" applyAlignment="1">
      <alignment horizontal="center" vertical="center"/>
    </xf>
    <xf numFmtId="165" fontId="2" fillId="0" borderId="5" xfId="1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4" fillId="0" borderId="23" xfId="3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39" fontId="26" fillId="0" borderId="0" xfId="0" applyNumberFormat="1" applyFont="1" applyAlignment="1">
      <alignment horizontal="center" vertical="center"/>
    </xf>
    <xf numFmtId="4" fontId="26" fillId="0" borderId="1" xfId="0" applyNumberFormat="1" applyFont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left" vertical="center"/>
    </xf>
    <xf numFmtId="49" fontId="26" fillId="0" borderId="6" xfId="0" applyNumberFormat="1" applyFont="1" applyBorder="1" applyAlignment="1">
      <alignment horizontal="left" vertical="center"/>
    </xf>
    <xf numFmtId="4" fontId="26" fillId="0" borderId="2" xfId="0" applyNumberFormat="1" applyFont="1" applyBorder="1" applyAlignment="1">
      <alignment horizontal="center" vertical="center" wrapText="1"/>
    </xf>
    <xf numFmtId="4" fontId="26" fillId="0" borderId="6" xfId="0" applyNumberFormat="1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43" fontId="26" fillId="2" borderId="3" xfId="0" applyNumberFormat="1" applyFont="1" applyFill="1" applyBorder="1" applyAlignment="1">
      <alignment horizontal="center" vertical="center"/>
    </xf>
    <xf numFmtId="43" fontId="26" fillId="2" borderId="4" xfId="0" applyNumberFormat="1" applyFont="1" applyFill="1" applyBorder="1" applyAlignment="1">
      <alignment horizontal="center" vertical="center"/>
    </xf>
    <xf numFmtId="43" fontId="26" fillId="2" borderId="5" xfId="0" applyNumberFormat="1" applyFont="1" applyFill="1" applyBorder="1" applyAlignment="1">
      <alignment horizontal="center" vertical="center"/>
    </xf>
    <xf numFmtId="0" fontId="28" fillId="0" borderId="23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0" fontId="34" fillId="7" borderId="1" xfId="0" applyFont="1" applyFill="1" applyBorder="1" applyAlignment="1">
      <alignment horizontal="center" vertical="center"/>
    </xf>
    <xf numFmtId="0" fontId="29" fillId="3" borderId="47" xfId="3" applyFont="1" applyFill="1" applyBorder="1" applyAlignment="1">
      <alignment horizontal="left" vertical="center" shrinkToFit="1"/>
    </xf>
    <xf numFmtId="0" fontId="26" fillId="0" borderId="2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3" xfId="1" applyNumberFormat="1" applyFont="1" applyFill="1" applyBorder="1" applyAlignment="1">
      <alignment horizontal="center" vertical="center"/>
    </xf>
    <xf numFmtId="165" fontId="26" fillId="0" borderId="4" xfId="1" applyNumberFormat="1" applyFont="1" applyFill="1" applyBorder="1" applyAlignment="1">
      <alignment horizontal="center" vertical="center"/>
    </xf>
    <xf numFmtId="165" fontId="26" fillId="0" borderId="5" xfId="1" applyNumberFormat="1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165" fontId="26" fillId="0" borderId="4" xfId="0" applyNumberFormat="1" applyFont="1" applyBorder="1" applyAlignment="1">
      <alignment horizontal="center" vertical="center"/>
    </xf>
    <xf numFmtId="165" fontId="26" fillId="0" borderId="5" xfId="0" applyNumberFormat="1" applyFont="1" applyBorder="1" applyAlignment="1">
      <alignment horizontal="center" vertical="center"/>
    </xf>
    <xf numFmtId="166" fontId="26" fillId="2" borderId="2" xfId="0" applyNumberFormat="1" applyFont="1" applyFill="1" applyBorder="1" applyAlignment="1">
      <alignment horizontal="center" vertical="center"/>
    </xf>
    <xf numFmtId="166" fontId="26" fillId="2" borderId="6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43" fontId="26" fillId="2" borderId="2" xfId="0" applyNumberFormat="1" applyFont="1" applyFill="1" applyBorder="1" applyAlignment="1">
      <alignment horizontal="center" vertical="center"/>
    </xf>
    <xf numFmtId="43" fontId="26" fillId="2" borderId="6" xfId="0" applyNumberFormat="1" applyFont="1" applyFill="1" applyBorder="1" applyAlignment="1">
      <alignment horizontal="center" vertical="center"/>
    </xf>
    <xf numFmtId="1" fontId="18" fillId="0" borderId="22" xfId="4" applyNumberFormat="1" applyFont="1" applyBorder="1" applyAlignment="1">
      <alignment horizontal="left" vertical="center"/>
    </xf>
    <xf numFmtId="1" fontId="18" fillId="0" borderId="26" xfId="4" applyNumberFormat="1" applyFont="1" applyBorder="1" applyAlignment="1">
      <alignment horizontal="left" vertical="center"/>
    </xf>
    <xf numFmtId="1" fontId="18" fillId="0" borderId="11" xfId="4" applyNumberFormat="1" applyFont="1" applyBorder="1" applyAlignment="1">
      <alignment horizontal="left" vertical="center"/>
    </xf>
    <xf numFmtId="1" fontId="9" fillId="0" borderId="22" xfId="4" applyNumberFormat="1" applyFont="1" applyBorder="1" applyAlignment="1">
      <alignment horizontal="left" vertical="center"/>
    </xf>
    <xf numFmtId="1" fontId="9" fillId="0" borderId="26" xfId="4" applyNumberFormat="1" applyFont="1" applyBorder="1" applyAlignment="1">
      <alignment horizontal="left" vertical="center"/>
    </xf>
    <xf numFmtId="1" fontId="9" fillId="0" borderId="11" xfId="4" applyNumberFormat="1" applyFont="1" applyBorder="1" applyAlignment="1">
      <alignment horizontal="left" vertical="center"/>
    </xf>
    <xf numFmtId="167" fontId="2" fillId="0" borderId="31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2" fillId="0" borderId="16" xfId="0" applyNumberFormat="1" applyFont="1" applyBorder="1" applyAlignment="1">
      <alignment horizontal="left" vertical="center"/>
    </xf>
    <xf numFmtId="167" fontId="2" fillId="0" borderId="23" xfId="0" applyNumberFormat="1" applyFont="1" applyBorder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</cellXfs>
  <cellStyles count="7">
    <cellStyle name="Comma" xfId="1" builtinId="3"/>
    <cellStyle name="Comma 4" xfId="2" xr:uid="{DCF97DA1-05D2-4002-8C63-91B8D951F763}"/>
    <cellStyle name="Comma 4 2" xfId="5" xr:uid="{3ADDB2FA-5951-47B7-8904-A47D55A614B2}"/>
    <cellStyle name="Normal" xfId="0" builtinId="0"/>
    <cellStyle name="Normal 5" xfId="3" xr:uid="{CC1B75C2-6C97-4A4B-A77B-CE5365E0C319}"/>
    <cellStyle name="Normal 5 2" xfId="4" xr:uid="{9E3CBB4C-B9A8-47C4-84EF-75FF5038E7D9}"/>
    <cellStyle name="Normal 5 4" xfId="6" xr:uid="{55AAA571-89C2-4981-A853-3E40289595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FE3C-A3F5-434C-B1C0-D151880E64FD}">
  <sheetPr>
    <tabColor rgb="FFFFFF00"/>
  </sheetPr>
  <dimension ref="A1:AA492"/>
  <sheetViews>
    <sheetView tabSelected="1" zoomScale="59" zoomScaleNormal="59" workbookViewId="0">
      <pane ySplit="9" topLeftCell="A62" activePane="bottomLeft" state="frozen"/>
      <selection pane="bottomLeft" activeCell="C67" sqref="C67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4197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82">
        <v>41513.86</v>
      </c>
      <c r="E11" s="71" t="s">
        <v>3750</v>
      </c>
      <c r="F11" s="67">
        <v>1</v>
      </c>
      <c r="G11" s="67">
        <v>1</v>
      </c>
      <c r="H11" s="72">
        <v>8374</v>
      </c>
      <c r="I11" s="73">
        <v>586.17999999999995</v>
      </c>
      <c r="J11" s="74">
        <v>8960.1800000000076</v>
      </c>
      <c r="K11" s="83" t="s">
        <v>4198</v>
      </c>
      <c r="L11" s="84" t="s">
        <v>4199</v>
      </c>
      <c r="M11" s="85">
        <v>33436.43</v>
      </c>
      <c r="N11" s="1271" t="s">
        <v>4200</v>
      </c>
      <c r="O11" s="79">
        <v>1</v>
      </c>
      <c r="P11" s="79">
        <v>1</v>
      </c>
      <c r="Q11" s="73">
        <f t="shared" ref="Q11:Q12" si="0">ROUND(S11*100/107,2)</f>
        <v>15923</v>
      </c>
      <c r="R11" s="80">
        <f t="shared" ref="R11:R12" si="1">ROUND((Q11*0.07),2)</f>
        <v>1114.6099999999999</v>
      </c>
      <c r="S11" s="66">
        <f t="shared" ref="S11:S12" si="2">+D11+J11-M11</f>
        <v>17037.610000000008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/>
      <c r="F12" s="67"/>
      <c r="G12" s="67"/>
      <c r="H12" s="72">
        <v>0</v>
      </c>
      <c r="I12" s="73">
        <v>0</v>
      </c>
      <c r="J12" s="74">
        <v>-1.0913936421275139E-11</v>
      </c>
      <c r="K12" s="83"/>
      <c r="L12" s="84"/>
      <c r="M12" s="85"/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41513.86</v>
      </c>
      <c r="E14" s="103"/>
      <c r="F14" s="102"/>
      <c r="G14" s="102"/>
      <c r="H14" s="104">
        <f>SUM(H11:H13)</f>
        <v>8374</v>
      </c>
      <c r="I14" s="104">
        <f t="shared" ref="I14:J14" si="3">SUM(I11:I13)</f>
        <v>586.17999999999995</v>
      </c>
      <c r="J14" s="104">
        <f t="shared" si="3"/>
        <v>8960.1799999999967</v>
      </c>
      <c r="K14" s="105"/>
      <c r="L14" s="105"/>
      <c r="M14" s="104">
        <f>SUM(M11:M13)</f>
        <v>33436.43</v>
      </c>
      <c r="N14" s="105"/>
      <c r="O14" s="104"/>
      <c r="P14" s="104"/>
      <c r="Q14" s="104">
        <f t="shared" ref="Q14:S14" si="4">SUM(Q11:Q13)</f>
        <v>15923</v>
      </c>
      <c r="R14" s="104">
        <f t="shared" si="4"/>
        <v>1114.6099999999999</v>
      </c>
      <c r="S14" s="104">
        <f t="shared" si="4"/>
        <v>17037.609999999997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188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>
        <v>46181</v>
      </c>
      <c r="L16" s="113" t="s">
        <v>4201</v>
      </c>
      <c r="M16" s="114">
        <v>321</v>
      </c>
      <c r="N16" s="19"/>
      <c r="O16" s="67"/>
      <c r="P16" s="67"/>
      <c r="Q16" s="73">
        <f t="shared" ref="Q16:Q30" si="5">ROUND(S16*100/107,2)</f>
        <v>0</v>
      </c>
      <c r="R16" s="80">
        <f t="shared" ref="R16:R30" si="6">ROUND((Q16*0.07),2)</f>
        <v>0</v>
      </c>
      <c r="S16" s="66">
        <f t="shared" ref="S16:S30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188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>
        <v>46181</v>
      </c>
      <c r="L17" s="113" t="s">
        <v>4202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188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>
        <v>46184</v>
      </c>
      <c r="L18" s="113" t="s">
        <v>4203</v>
      </c>
      <c r="M18" s="114">
        <v>321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89">
        <v>321</v>
      </c>
      <c r="E19" s="117"/>
      <c r="F19" s="118"/>
      <c r="G19" s="118"/>
      <c r="H19" s="110">
        <v>-300</v>
      </c>
      <c r="I19" s="110">
        <v>-21</v>
      </c>
      <c r="J19" s="111">
        <v>-321</v>
      </c>
      <c r="K19" s="112"/>
      <c r="L19" s="113"/>
      <c r="M19" s="121"/>
      <c r="N19" s="122"/>
      <c r="O19" s="67"/>
      <c r="P19" s="67"/>
      <c r="Q19" s="73">
        <f t="shared" si="5"/>
        <v>0</v>
      </c>
      <c r="R19" s="80">
        <f t="shared" si="6"/>
        <v>0</v>
      </c>
      <c r="S19" s="66">
        <f t="shared" si="7"/>
        <v>0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189">
        <v>321</v>
      </c>
      <c r="E20" s="108"/>
      <c r="F20" s="109"/>
      <c r="G20" s="109"/>
      <c r="H20" s="110">
        <v>-300</v>
      </c>
      <c r="I20" s="110">
        <v>-21</v>
      </c>
      <c r="J20" s="111">
        <v>-321</v>
      </c>
      <c r="K20" s="119"/>
      <c r="L20" s="120"/>
      <c r="M20" s="121"/>
      <c r="N20" s="19"/>
      <c r="O20" s="67"/>
      <c r="P20" s="67"/>
      <c r="Q20" s="73">
        <f t="shared" si="5"/>
        <v>0</v>
      </c>
      <c r="R20" s="80">
        <f t="shared" si="6"/>
        <v>0</v>
      </c>
      <c r="S20" s="66">
        <f t="shared" si="7"/>
        <v>0</v>
      </c>
    </row>
    <row r="21" spans="1:19" ht="34.5" customHeight="1">
      <c r="A21" s="67">
        <v>6</v>
      </c>
      <c r="B21" s="106" t="s">
        <v>50</v>
      </c>
      <c r="C21" s="106" t="s">
        <v>51</v>
      </c>
      <c r="D21" s="1189">
        <v>321</v>
      </c>
      <c r="E21" s="108"/>
      <c r="F21" s="109"/>
      <c r="G21" s="109"/>
      <c r="H21" s="110">
        <v>-300</v>
      </c>
      <c r="I21" s="110">
        <v>-21</v>
      </c>
      <c r="J21" s="111">
        <v>-321</v>
      </c>
      <c r="K21" s="119"/>
      <c r="L21" s="120"/>
      <c r="M21" s="121"/>
      <c r="N21" s="122"/>
      <c r="O21" s="67"/>
      <c r="P21" s="67"/>
      <c r="Q21" s="73">
        <f t="shared" si="5"/>
        <v>0</v>
      </c>
      <c r="R21" s="80">
        <f t="shared" si="6"/>
        <v>0</v>
      </c>
      <c r="S21" s="66">
        <f t="shared" si="7"/>
        <v>0</v>
      </c>
    </row>
    <row r="22" spans="1:19" ht="34.5" customHeight="1">
      <c r="A22" s="67">
        <v>7</v>
      </c>
      <c r="B22" s="125" t="s">
        <v>52</v>
      </c>
      <c r="C22" s="125" t="s">
        <v>53</v>
      </c>
      <c r="D22" s="1190">
        <v>963</v>
      </c>
      <c r="E22" s="108"/>
      <c r="F22" s="109"/>
      <c r="G22" s="109"/>
      <c r="H22" s="110">
        <v>0</v>
      </c>
      <c r="I22" s="110">
        <v>0</v>
      </c>
      <c r="J22" s="111">
        <v>0</v>
      </c>
      <c r="K22" s="119">
        <v>46183</v>
      </c>
      <c r="L22" s="120" t="s">
        <v>4204</v>
      </c>
      <c r="M22" s="121">
        <v>1926</v>
      </c>
      <c r="N22" s="122"/>
      <c r="O22" s="127"/>
      <c r="P22" s="127"/>
      <c r="Q22" s="73">
        <f t="shared" si="5"/>
        <v>-900</v>
      </c>
      <c r="R22" s="80">
        <f t="shared" si="6"/>
        <v>-63</v>
      </c>
      <c r="S22" s="66">
        <f t="shared" si="7"/>
        <v>-963</v>
      </c>
    </row>
    <row r="23" spans="1:19" ht="34.5" customHeight="1">
      <c r="A23" s="67">
        <v>8</v>
      </c>
      <c r="B23" s="125" t="s">
        <v>54</v>
      </c>
      <c r="C23" s="125" t="s">
        <v>55</v>
      </c>
      <c r="D23" s="1191">
        <v>321</v>
      </c>
      <c r="E23" s="108"/>
      <c r="F23" s="109"/>
      <c r="G23" s="109"/>
      <c r="H23" s="110">
        <v>0</v>
      </c>
      <c r="I23" s="110">
        <v>0</v>
      </c>
      <c r="J23" s="111">
        <v>0</v>
      </c>
      <c r="K23" s="112">
        <v>46183</v>
      </c>
      <c r="L23" s="113" t="s">
        <v>4205</v>
      </c>
      <c r="M23" s="114">
        <v>321</v>
      </c>
      <c r="N23" s="128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57</v>
      </c>
      <c r="C24" s="125" t="s">
        <v>58</v>
      </c>
      <c r="D24" s="1191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>
        <v>46183</v>
      </c>
      <c r="L24" s="113" t="s">
        <v>4206</v>
      </c>
      <c r="M24" s="114">
        <v>321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15" t="s">
        <v>60</v>
      </c>
      <c r="C25" s="106" t="s">
        <v>61</v>
      </c>
      <c r="D25" s="1189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9">
        <v>46175</v>
      </c>
      <c r="L25" s="120" t="s">
        <v>4207</v>
      </c>
      <c r="M25" s="121">
        <v>321</v>
      </c>
      <c r="N25" s="19"/>
      <c r="O25" s="67"/>
      <c r="P25" s="6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25" t="s">
        <v>62</v>
      </c>
      <c r="C26" s="125" t="s">
        <v>63</v>
      </c>
      <c r="D26" s="1191">
        <v>642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>
        <v>46195</v>
      </c>
      <c r="L26" s="113" t="s">
        <v>4208</v>
      </c>
      <c r="M26" s="114">
        <v>642</v>
      </c>
      <c r="N26" s="128"/>
      <c r="O26" s="127"/>
      <c r="P26" s="12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06" t="s">
        <v>65</v>
      </c>
      <c r="C27" s="106" t="s">
        <v>66</v>
      </c>
      <c r="D27" s="1188">
        <v>963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>
        <v>46202</v>
      </c>
      <c r="L27" s="113" t="s">
        <v>4209</v>
      </c>
      <c r="M27" s="114">
        <v>963</v>
      </c>
      <c r="N27" s="128"/>
      <c r="O27" s="67"/>
      <c r="P27" s="6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68</v>
      </c>
      <c r="C28" s="106" t="s">
        <v>69</v>
      </c>
      <c r="D28" s="1188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/>
      <c r="L28" s="113"/>
      <c r="M28" s="114"/>
      <c r="N28" s="128" t="s">
        <v>4214</v>
      </c>
      <c r="O28" s="67">
        <v>1</v>
      </c>
      <c r="P28" s="67">
        <v>1</v>
      </c>
      <c r="Q28" s="73">
        <f t="shared" si="5"/>
        <v>900</v>
      </c>
      <c r="R28" s="80">
        <f t="shared" si="6"/>
        <v>63</v>
      </c>
      <c r="S28" s="66">
        <f t="shared" si="7"/>
        <v>963</v>
      </c>
    </row>
    <row r="29" spans="1:19" ht="34.5" customHeight="1">
      <c r="A29" s="67">
        <v>14</v>
      </c>
      <c r="B29" s="106" t="s">
        <v>72</v>
      </c>
      <c r="C29" s="106" t="s">
        <v>66</v>
      </c>
      <c r="D29" s="1188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 t="s">
        <v>4210</v>
      </c>
      <c r="L29" s="113" t="s">
        <v>4211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74</v>
      </c>
      <c r="C30" s="106" t="s">
        <v>75</v>
      </c>
      <c r="D30" s="1188">
        <v>2097.1999999999998</v>
      </c>
      <c r="E30" s="108" t="s">
        <v>3768</v>
      </c>
      <c r="F30" s="109">
        <v>1</v>
      </c>
      <c r="G30" s="109">
        <v>1</v>
      </c>
      <c r="H30" s="110">
        <v>1890</v>
      </c>
      <c r="I30" s="110">
        <v>132.30000000000001</v>
      </c>
      <c r="J30" s="111">
        <v>2022.2999999999997</v>
      </c>
      <c r="K30" s="112">
        <v>46202</v>
      </c>
      <c r="L30" s="113" t="s">
        <v>4212</v>
      </c>
      <c r="M30" s="114">
        <v>2022.3</v>
      </c>
      <c r="N30" s="1272" t="s">
        <v>4213</v>
      </c>
      <c r="O30" s="1273">
        <v>1</v>
      </c>
      <c r="P30" s="1273">
        <v>1</v>
      </c>
      <c r="Q30" s="73">
        <f t="shared" si="5"/>
        <v>1960</v>
      </c>
      <c r="R30" s="80">
        <f t="shared" si="6"/>
        <v>137.19999999999999</v>
      </c>
      <c r="S30" s="66">
        <f t="shared" si="7"/>
        <v>2097.1999999999998</v>
      </c>
    </row>
    <row r="31" spans="1:19" ht="34.5" customHeight="1">
      <c r="A31" s="20"/>
      <c r="B31" s="600" t="s">
        <v>2150</v>
      </c>
      <c r="C31" s="593"/>
      <c r="D31" s="594"/>
      <c r="E31" s="148"/>
      <c r="F31" s="595"/>
      <c r="G31" s="595"/>
      <c r="H31" s="596"/>
      <c r="I31" s="596"/>
      <c r="J31" s="597"/>
      <c r="K31" s="145"/>
      <c r="L31" s="146"/>
      <c r="M31" s="598"/>
      <c r="N31" s="599"/>
      <c r="O31" s="4"/>
      <c r="P31" s="4"/>
      <c r="Q31" s="91"/>
      <c r="R31" s="98"/>
      <c r="S31" s="439"/>
    </row>
    <row r="32" spans="1:19" ht="34.5" customHeight="1" thickBot="1">
      <c r="A32" s="99"/>
      <c r="B32" s="100" t="s">
        <v>19</v>
      </c>
      <c r="C32" s="101"/>
      <c r="D32" s="102">
        <f>SUM(D16:D30)</f>
        <v>9480.2000000000007</v>
      </c>
      <c r="E32" s="103"/>
      <c r="F32" s="102"/>
      <c r="G32" s="102"/>
      <c r="H32" s="104">
        <f>SUM(H16:H30)-H20-H21-H22-H19</f>
        <v>1890</v>
      </c>
      <c r="I32" s="104">
        <f t="shared" ref="I32:J32" si="8">SUM(I16:I30)-I20-I21-I22-I19</f>
        <v>132.30000000000001</v>
      </c>
      <c r="J32" s="104">
        <f t="shared" si="8"/>
        <v>2022.2999999999997</v>
      </c>
      <c r="K32" s="103"/>
      <c r="L32" s="103"/>
      <c r="M32" s="102">
        <f>SUM(M16:M30)</f>
        <v>8442.2999999999993</v>
      </c>
      <c r="N32" s="129"/>
      <c r="O32" s="102"/>
      <c r="P32" s="102"/>
      <c r="Q32" s="104">
        <f>SUM(Q16:Q30)-Q22</f>
        <v>2860</v>
      </c>
      <c r="R32" s="104">
        <f t="shared" ref="R32:S32" si="9">SUM(R16:R30)-R20-R21-R22-R19</f>
        <v>200.2</v>
      </c>
      <c r="S32" s="104">
        <f t="shared" si="9"/>
        <v>3060.2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26496.95</v>
      </c>
      <c r="E34" s="78" t="s">
        <v>3750</v>
      </c>
      <c r="F34" s="79">
        <v>1</v>
      </c>
      <c r="G34" s="127">
        <v>1</v>
      </c>
      <c r="H34" s="72">
        <v>11211.75</v>
      </c>
      <c r="I34" s="73">
        <v>784.82</v>
      </c>
      <c r="J34" s="74">
        <v>11996.57</v>
      </c>
      <c r="K34" s="119" t="s">
        <v>4216</v>
      </c>
      <c r="L34" s="120" t="s">
        <v>4217</v>
      </c>
      <c r="M34" s="1238">
        <v>31054.34</v>
      </c>
      <c r="N34" s="1274" t="s">
        <v>4200</v>
      </c>
      <c r="O34" s="1275">
        <v>1</v>
      </c>
      <c r="P34" s="1273">
        <v>1</v>
      </c>
      <c r="Q34" s="73">
        <f t="shared" ref="Q34:Q46" si="10">ROUND(S34*100/107,2)</f>
        <v>6952.5</v>
      </c>
      <c r="R34" s="80">
        <f t="shared" ref="R34:R46" si="11">ROUND((Q34*0.07),2)</f>
        <v>486.68</v>
      </c>
      <c r="S34" s="66">
        <f>+D34+J34-M34</f>
        <v>7439.1800000000039</v>
      </c>
      <c r="T34" s="667"/>
      <c r="U34" s="663"/>
      <c r="V34" s="663"/>
      <c r="W34" s="663"/>
      <c r="X34" s="663"/>
      <c r="Y34" s="663"/>
      <c r="Z34" s="663"/>
      <c r="AA34" s="664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20138.739999999998</v>
      </c>
      <c r="E35" s="78" t="s">
        <v>3750</v>
      </c>
      <c r="F35" s="79">
        <v>1</v>
      </c>
      <c r="G35" s="127">
        <v>1</v>
      </c>
      <c r="H35" s="72">
        <v>8113.5</v>
      </c>
      <c r="I35" s="73">
        <v>567.95000000000005</v>
      </c>
      <c r="J35" s="74">
        <v>8681.4500000000007</v>
      </c>
      <c r="K35" s="119" t="s">
        <v>4218</v>
      </c>
      <c r="L35" s="120" t="s">
        <v>4219</v>
      </c>
      <c r="M35" s="1238">
        <v>21048.78</v>
      </c>
      <c r="N35" s="1274" t="s">
        <v>4200</v>
      </c>
      <c r="O35" s="1275">
        <v>1</v>
      </c>
      <c r="P35" s="1273">
        <v>1</v>
      </c>
      <c r="Q35" s="73">
        <f>ROUND(S35*100/107,2)</f>
        <v>7263</v>
      </c>
      <c r="R35" s="80">
        <f t="shared" si="11"/>
        <v>508.41</v>
      </c>
      <c r="S35" s="66">
        <f>+D35+J35-M35</f>
        <v>7771.41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6004.3099999999995</v>
      </c>
      <c r="E36" s="78" t="s">
        <v>3750</v>
      </c>
      <c r="F36" s="79">
        <v>1</v>
      </c>
      <c r="G36" s="127">
        <v>1</v>
      </c>
      <c r="H36" s="72">
        <v>1906.28</v>
      </c>
      <c r="I36" s="73">
        <v>133.44</v>
      </c>
      <c r="J36" s="74">
        <v>2039.72</v>
      </c>
      <c r="K36" s="119" t="s">
        <v>4220</v>
      </c>
      <c r="L36" s="120" t="s">
        <v>4221</v>
      </c>
      <c r="M36" s="1238">
        <v>6693.42</v>
      </c>
      <c r="N36" s="1274" t="s">
        <v>4200</v>
      </c>
      <c r="O36" s="1275">
        <v>1</v>
      </c>
      <c r="P36" s="1273">
        <v>1</v>
      </c>
      <c r="Q36" s="73">
        <f t="shared" si="10"/>
        <v>1262.25</v>
      </c>
      <c r="R36" s="80">
        <f t="shared" si="11"/>
        <v>88.36</v>
      </c>
      <c r="S36" s="66">
        <f>+D36+J36-M36</f>
        <v>1350.6099999999997</v>
      </c>
      <c r="T36" s="2" t="s">
        <v>4215</v>
      </c>
    </row>
    <row r="37" spans="1:27" ht="34.5" customHeight="1">
      <c r="A37" s="130">
        <v>4</v>
      </c>
      <c r="B37" s="140" t="s">
        <v>137</v>
      </c>
      <c r="C37" s="141" t="s">
        <v>81</v>
      </c>
      <c r="D37" s="133">
        <v>452.61</v>
      </c>
      <c r="E37" s="78" t="s">
        <v>3768</v>
      </c>
      <c r="F37" s="79">
        <v>1</v>
      </c>
      <c r="G37" s="127">
        <v>1</v>
      </c>
      <c r="H37" s="72">
        <v>756</v>
      </c>
      <c r="I37" s="73">
        <v>52.92</v>
      </c>
      <c r="J37" s="74">
        <v>808.91999999999985</v>
      </c>
      <c r="K37" s="119" t="s">
        <v>4210</v>
      </c>
      <c r="L37" s="120" t="s">
        <v>4222</v>
      </c>
      <c r="M37" s="1238">
        <v>808.92</v>
      </c>
      <c r="N37" s="1274" t="s">
        <v>4213</v>
      </c>
      <c r="O37" s="1275">
        <v>1</v>
      </c>
      <c r="P37" s="1273">
        <v>1</v>
      </c>
      <c r="Q37" s="73">
        <f t="shared" si="10"/>
        <v>423</v>
      </c>
      <c r="R37" s="80">
        <f t="shared" si="11"/>
        <v>29.61</v>
      </c>
      <c r="S37" s="66">
        <f t="shared" ref="S37:S46" si="12">+D37+J37-M37</f>
        <v>452.60999999999979</v>
      </c>
    </row>
    <row r="38" spans="1:27" ht="34.5" customHeight="1">
      <c r="A38" s="130">
        <v>5</v>
      </c>
      <c r="B38" s="140" t="s">
        <v>100</v>
      </c>
      <c r="C38" s="141" t="s">
        <v>81</v>
      </c>
      <c r="D38" s="133">
        <v>0</v>
      </c>
      <c r="E38" s="78"/>
      <c r="F38" s="79"/>
      <c r="G38" s="127"/>
      <c r="H38" s="72">
        <v>0</v>
      </c>
      <c r="I38" s="73">
        <v>0</v>
      </c>
      <c r="J38" s="74">
        <v>0</v>
      </c>
      <c r="K38" s="119"/>
      <c r="L38" s="120"/>
      <c r="M38" s="1238"/>
      <c r="N38" s="108"/>
      <c r="O38" s="79"/>
      <c r="P38" s="67"/>
      <c r="Q38" s="73">
        <f t="shared" si="10"/>
        <v>0</v>
      </c>
      <c r="R38" s="80">
        <f t="shared" si="11"/>
        <v>0</v>
      </c>
      <c r="S38" s="66">
        <f t="shared" si="12"/>
        <v>0</v>
      </c>
    </row>
    <row r="39" spans="1:27" ht="34.5" customHeight="1">
      <c r="A39" s="130">
        <v>6</v>
      </c>
      <c r="B39" s="131" t="s">
        <v>103</v>
      </c>
      <c r="C39" s="141" t="s">
        <v>81</v>
      </c>
      <c r="D39" s="133">
        <v>2542.3200000000002</v>
      </c>
      <c r="E39" s="78" t="s">
        <v>3768</v>
      </c>
      <c r="F39" s="79">
        <v>1</v>
      </c>
      <c r="G39" s="67">
        <v>1</v>
      </c>
      <c r="H39" s="142">
        <v>1316.25</v>
      </c>
      <c r="I39" s="73">
        <v>92.14</v>
      </c>
      <c r="J39" s="74">
        <v>1408.3900000000003</v>
      </c>
      <c r="K39" s="119">
        <v>46202</v>
      </c>
      <c r="L39" s="120" t="s">
        <v>4223</v>
      </c>
      <c r="M39" s="1238">
        <v>1408.39</v>
      </c>
      <c r="N39" s="1274" t="s">
        <v>4213</v>
      </c>
      <c r="O39" s="1275">
        <v>1</v>
      </c>
      <c r="P39" s="1273">
        <v>1</v>
      </c>
      <c r="Q39" s="73">
        <f>ROUND(S39*100/107,2)</f>
        <v>2376</v>
      </c>
      <c r="R39" s="80">
        <f t="shared" si="11"/>
        <v>166.32</v>
      </c>
      <c r="S39" s="66">
        <f>+D39+J39-M39</f>
        <v>2542.3200000000006</v>
      </c>
    </row>
    <row r="40" spans="1:27" ht="34.5" customHeight="1">
      <c r="A40" s="130">
        <v>7</v>
      </c>
      <c r="B40" s="140" t="s">
        <v>3777</v>
      </c>
      <c r="C40" s="141" t="s">
        <v>81</v>
      </c>
      <c r="D40" s="133">
        <v>52.97</v>
      </c>
      <c r="E40" s="78" t="s">
        <v>3768</v>
      </c>
      <c r="F40" s="79">
        <v>1</v>
      </c>
      <c r="G40" s="67">
        <v>1</v>
      </c>
      <c r="H40" s="142">
        <v>13.5</v>
      </c>
      <c r="I40" s="73">
        <v>0.95</v>
      </c>
      <c r="J40" s="74">
        <v>14.45</v>
      </c>
      <c r="K40" s="119">
        <v>46195</v>
      </c>
      <c r="L40" s="120" t="s">
        <v>4224</v>
      </c>
      <c r="M40" s="1238">
        <v>14.45</v>
      </c>
      <c r="N40" s="1274" t="s">
        <v>4213</v>
      </c>
      <c r="O40" s="1275">
        <v>1</v>
      </c>
      <c r="P40" s="1273">
        <v>1</v>
      </c>
      <c r="Q40" s="73">
        <f t="shared" si="10"/>
        <v>49.5</v>
      </c>
      <c r="R40" s="80">
        <f t="shared" si="11"/>
        <v>3.47</v>
      </c>
      <c r="S40" s="66">
        <f t="shared" si="12"/>
        <v>52.97</v>
      </c>
    </row>
    <row r="41" spans="1:27" ht="34.5" customHeight="1">
      <c r="A41" s="130">
        <v>8</v>
      </c>
      <c r="B41" s="140" t="s">
        <v>107</v>
      </c>
      <c r="C41" s="141" t="s">
        <v>81</v>
      </c>
      <c r="D41" s="133">
        <v>440.57</v>
      </c>
      <c r="E41" s="78" t="s">
        <v>3768</v>
      </c>
      <c r="F41" s="79">
        <v>1</v>
      </c>
      <c r="G41" s="67">
        <v>1</v>
      </c>
      <c r="H41" s="142">
        <v>463.5</v>
      </c>
      <c r="I41" s="73">
        <v>32.450000000000003</v>
      </c>
      <c r="J41" s="74">
        <v>495.95000000000005</v>
      </c>
      <c r="K41" s="119">
        <v>46197</v>
      </c>
      <c r="L41" s="120" t="s">
        <v>4225</v>
      </c>
      <c r="M41" s="1238">
        <v>495.95</v>
      </c>
      <c r="N41" s="1274" t="s">
        <v>4213</v>
      </c>
      <c r="O41" s="1275">
        <v>1</v>
      </c>
      <c r="P41" s="1273">
        <v>1</v>
      </c>
      <c r="Q41" s="73">
        <f t="shared" si="10"/>
        <v>411.75</v>
      </c>
      <c r="R41" s="80">
        <f t="shared" si="11"/>
        <v>28.82</v>
      </c>
      <c r="S41" s="66">
        <f t="shared" si="12"/>
        <v>440.57</v>
      </c>
    </row>
    <row r="42" spans="1:27" ht="34.5" customHeight="1">
      <c r="A42" s="130">
        <v>9</v>
      </c>
      <c r="B42" s="131" t="s">
        <v>109</v>
      </c>
      <c r="C42" s="141" t="s">
        <v>81</v>
      </c>
      <c r="D42" s="133">
        <v>38.520000000000003</v>
      </c>
      <c r="E42" s="143" t="s">
        <v>3768</v>
      </c>
      <c r="F42" s="144">
        <v>1</v>
      </c>
      <c r="G42" s="4">
        <v>1</v>
      </c>
      <c r="H42" s="35">
        <v>15.75</v>
      </c>
      <c r="I42" s="91">
        <v>1.1000000000000001</v>
      </c>
      <c r="J42" s="92">
        <v>16.850000000000001</v>
      </c>
      <c r="K42" s="119">
        <v>46195</v>
      </c>
      <c r="L42" s="120" t="s">
        <v>4226</v>
      </c>
      <c r="M42" s="1238">
        <v>16.850000000000001</v>
      </c>
      <c r="N42" s="148" t="s">
        <v>4213</v>
      </c>
      <c r="O42" s="144">
        <v>1</v>
      </c>
      <c r="P42" s="4">
        <v>1</v>
      </c>
      <c r="Q42" s="73">
        <f t="shared" si="10"/>
        <v>36</v>
      </c>
      <c r="R42" s="80">
        <f t="shared" si="11"/>
        <v>2.52</v>
      </c>
      <c r="S42" s="66">
        <f t="shared" si="12"/>
        <v>38.520000000000003</v>
      </c>
    </row>
    <row r="43" spans="1:27" ht="34.5" customHeight="1">
      <c r="A43" s="130">
        <v>10</v>
      </c>
      <c r="B43" s="150" t="s">
        <v>111</v>
      </c>
      <c r="C43" s="141" t="s">
        <v>81</v>
      </c>
      <c r="D43" s="133">
        <v>406.87</v>
      </c>
      <c r="E43" s="143" t="s">
        <v>3768</v>
      </c>
      <c r="F43" s="144">
        <v>1</v>
      </c>
      <c r="G43" s="4">
        <v>1</v>
      </c>
      <c r="H43" s="35">
        <v>393.75</v>
      </c>
      <c r="I43" s="91">
        <v>27.56</v>
      </c>
      <c r="J43" s="92">
        <v>421.31</v>
      </c>
      <c r="K43" s="119">
        <v>46182</v>
      </c>
      <c r="L43" s="120" t="s">
        <v>4227</v>
      </c>
      <c r="M43" s="1238">
        <v>421.31</v>
      </c>
      <c r="N43" s="148" t="s">
        <v>4213</v>
      </c>
      <c r="O43" s="144">
        <v>1</v>
      </c>
      <c r="P43" s="4">
        <v>1</v>
      </c>
      <c r="Q43" s="73">
        <f t="shared" si="10"/>
        <v>380.25</v>
      </c>
      <c r="R43" s="80">
        <f t="shared" si="11"/>
        <v>26.62</v>
      </c>
      <c r="S43" s="66">
        <f t="shared" si="12"/>
        <v>406.87000000000006</v>
      </c>
    </row>
    <row r="44" spans="1:27" ht="34.5" customHeight="1">
      <c r="A44" s="130">
        <v>11</v>
      </c>
      <c r="B44" s="151" t="s">
        <v>113</v>
      </c>
      <c r="C44" s="152" t="s">
        <v>81</v>
      </c>
      <c r="D44" s="133">
        <v>24315.75</v>
      </c>
      <c r="E44" s="143" t="s">
        <v>3750</v>
      </c>
      <c r="F44" s="144">
        <v>1</v>
      </c>
      <c r="G44" s="4">
        <v>1</v>
      </c>
      <c r="H44" s="35">
        <v>5616</v>
      </c>
      <c r="I44" s="91">
        <v>393.12</v>
      </c>
      <c r="J44" s="92">
        <v>6009.1200000000026</v>
      </c>
      <c r="K44" s="119" t="s">
        <v>4228</v>
      </c>
      <c r="L44" s="120" t="s">
        <v>4229</v>
      </c>
      <c r="M44" s="1238">
        <v>20800.8</v>
      </c>
      <c r="N44" s="1274" t="s">
        <v>4200</v>
      </c>
      <c r="O44" s="1275">
        <v>1</v>
      </c>
      <c r="P44" s="1273">
        <v>1</v>
      </c>
      <c r="Q44" s="73">
        <f t="shared" si="10"/>
        <v>8901</v>
      </c>
      <c r="R44" s="80">
        <f t="shared" si="11"/>
        <v>623.07000000000005</v>
      </c>
      <c r="S44" s="66">
        <f t="shared" si="12"/>
        <v>9524.0700000000033</v>
      </c>
    </row>
    <row r="45" spans="1:27" ht="34.5" customHeight="1">
      <c r="A45" s="130">
        <v>12</v>
      </c>
      <c r="B45" s="151" t="s">
        <v>1743</v>
      </c>
      <c r="C45" s="152" t="s">
        <v>81</v>
      </c>
      <c r="D45" s="153">
        <v>0</v>
      </c>
      <c r="E45" s="143"/>
      <c r="F45" s="144"/>
      <c r="G45" s="4"/>
      <c r="H45" s="35">
        <v>0</v>
      </c>
      <c r="I45" s="91">
        <v>0</v>
      </c>
      <c r="J45" s="92">
        <v>0</v>
      </c>
      <c r="K45" s="112"/>
      <c r="L45" s="113"/>
      <c r="M45" s="134"/>
      <c r="N45" s="148"/>
      <c r="O45" s="144"/>
      <c r="P45" s="4"/>
      <c r="Q45" s="73">
        <f t="shared" si="10"/>
        <v>0</v>
      </c>
      <c r="R45" s="80">
        <f t="shared" si="11"/>
        <v>0</v>
      </c>
      <c r="S45" s="66">
        <f t="shared" si="12"/>
        <v>0</v>
      </c>
    </row>
    <row r="46" spans="1:27" ht="34.5" customHeight="1">
      <c r="A46" s="130">
        <v>13</v>
      </c>
      <c r="B46" s="151" t="s">
        <v>91</v>
      </c>
      <c r="C46" s="152" t="s">
        <v>81</v>
      </c>
      <c r="D46" s="153">
        <v>0</v>
      </c>
      <c r="E46" s="143"/>
      <c r="F46" s="144"/>
      <c r="G46" s="4"/>
      <c r="H46" s="35">
        <v>0</v>
      </c>
      <c r="I46" s="91">
        <v>0</v>
      </c>
      <c r="J46" s="92">
        <v>0</v>
      </c>
      <c r="K46" s="112"/>
      <c r="L46" s="113"/>
      <c r="M46" s="134"/>
      <c r="N46" s="148"/>
      <c r="O46" s="144"/>
      <c r="P46" s="4"/>
      <c r="Q46" s="73">
        <f t="shared" si="10"/>
        <v>0</v>
      </c>
      <c r="R46" s="80">
        <f t="shared" si="11"/>
        <v>0</v>
      </c>
      <c r="S46" s="66">
        <f t="shared" si="12"/>
        <v>0</v>
      </c>
    </row>
    <row r="47" spans="1:27" ht="34.5" customHeight="1" thickBot="1">
      <c r="A47" s="99"/>
      <c r="B47" s="100" t="s">
        <v>19</v>
      </c>
      <c r="C47" s="101"/>
      <c r="D47" s="154">
        <f>SUM(D34:D46)</f>
        <v>80889.61</v>
      </c>
      <c r="E47" s="103"/>
      <c r="F47" s="102"/>
      <c r="G47" s="102"/>
      <c r="H47" s="104">
        <f>SUM(H34:H46)</f>
        <v>29806.28</v>
      </c>
      <c r="I47" s="104">
        <f t="shared" ref="I47" si="13">SUM(I34:I45)</f>
        <v>2086.4500000000003</v>
      </c>
      <c r="J47" s="104">
        <f>SUM(J34:J45)</f>
        <v>31892.730000000003</v>
      </c>
      <c r="K47" s="103"/>
      <c r="L47" s="103"/>
      <c r="M47" s="102">
        <f>SUM(M34:M46)</f>
        <v>82763.209999999977</v>
      </c>
      <c r="N47" s="129"/>
      <c r="O47" s="102"/>
      <c r="P47" s="102"/>
      <c r="Q47" s="104">
        <f>SUM(Q34:Q46)</f>
        <v>28055.25</v>
      </c>
      <c r="R47" s="104">
        <f>SUM(R34:R46)</f>
        <v>1963.8799999999997</v>
      </c>
      <c r="S47" s="104">
        <f>SUM(S34:S46)</f>
        <v>30019.130000000008</v>
      </c>
    </row>
    <row r="48" spans="1:27" ht="34.5" customHeight="1" thickTop="1">
      <c r="A48" s="30"/>
      <c r="B48" s="52" t="s">
        <v>115</v>
      </c>
      <c r="C48" s="53"/>
      <c r="D48" s="54"/>
      <c r="E48" s="55"/>
      <c r="F48" s="54"/>
      <c r="G48" s="56"/>
      <c r="H48" s="57"/>
      <c r="I48" s="57"/>
      <c r="J48" s="57"/>
      <c r="K48" s="58"/>
      <c r="L48" s="59"/>
      <c r="M48" s="60"/>
      <c r="N48" s="61"/>
      <c r="O48" s="62"/>
      <c r="P48" s="63"/>
      <c r="Q48" s="64"/>
      <c r="R48" s="65"/>
      <c r="S48" s="66"/>
    </row>
    <row r="49" spans="1:19" ht="34.5" customHeight="1">
      <c r="A49" s="30">
        <v>1</v>
      </c>
      <c r="B49" s="31" t="s">
        <v>116</v>
      </c>
      <c r="C49" s="32"/>
      <c r="D49" s="33"/>
      <c r="E49" s="34"/>
      <c r="F49" s="33"/>
      <c r="G49" s="33"/>
      <c r="H49" s="35"/>
      <c r="I49" s="35"/>
      <c r="J49" s="35"/>
      <c r="K49" s="156"/>
      <c r="L49" s="157"/>
      <c r="M49" s="158"/>
      <c r="N49" s="10"/>
      <c r="O49" s="4"/>
      <c r="P49" s="39"/>
      <c r="Q49" s="40"/>
      <c r="R49" s="159"/>
      <c r="S49" s="66"/>
    </row>
    <row r="50" spans="1:19" ht="34.5" customHeight="1" thickBot="1">
      <c r="A50" s="99"/>
      <c r="B50" s="100" t="s">
        <v>19</v>
      </c>
      <c r="C50" s="160"/>
      <c r="D50" s="102">
        <v>0</v>
      </c>
      <c r="E50" s="103"/>
      <c r="F50" s="102"/>
      <c r="G50" s="102"/>
      <c r="H50" s="104">
        <v>0</v>
      </c>
      <c r="I50" s="104">
        <v>0</v>
      </c>
      <c r="J50" s="104">
        <v>0</v>
      </c>
      <c r="K50" s="161"/>
      <c r="L50" s="103"/>
      <c r="M50" s="102">
        <v>0</v>
      </c>
      <c r="N50" s="129"/>
      <c r="O50" s="102"/>
      <c r="P50" s="102"/>
      <c r="Q50" s="104">
        <v>0</v>
      </c>
      <c r="R50" s="155">
        <v>0</v>
      </c>
      <c r="S50" s="162">
        <v>0</v>
      </c>
    </row>
    <row r="51" spans="1:19" ht="34.5" customHeight="1" thickTop="1">
      <c r="A51" s="30"/>
      <c r="B51" s="52" t="s">
        <v>117</v>
      </c>
      <c r="C51" s="53"/>
      <c r="D51" s="54"/>
      <c r="E51" s="55"/>
      <c r="F51" s="54"/>
      <c r="G51" s="56"/>
      <c r="H51" s="57"/>
      <c r="I51" s="57"/>
      <c r="J51" s="57"/>
      <c r="K51" s="58"/>
      <c r="L51" s="59"/>
      <c r="M51" s="60"/>
      <c r="N51" s="61"/>
      <c r="O51" s="62"/>
      <c r="P51" s="63"/>
      <c r="Q51" s="64"/>
      <c r="R51" s="65"/>
      <c r="S51" s="66"/>
    </row>
    <row r="52" spans="1:19" ht="34.5" customHeight="1">
      <c r="A52" s="30">
        <v>1</v>
      </c>
      <c r="B52" s="163" t="s">
        <v>22</v>
      </c>
      <c r="C52" s="164" t="s">
        <v>118</v>
      </c>
      <c r="D52" s="1192">
        <v>7278.2</v>
      </c>
      <c r="E52" s="166" t="s">
        <v>3750</v>
      </c>
      <c r="F52" s="20">
        <v>1</v>
      </c>
      <c r="G52" s="167">
        <v>1</v>
      </c>
      <c r="H52" s="168">
        <v>1674.8</v>
      </c>
      <c r="I52" s="73">
        <v>117.24</v>
      </c>
      <c r="J52" s="74">
        <v>1792.04</v>
      </c>
      <c r="K52" s="112" t="s">
        <v>4198</v>
      </c>
      <c r="L52" s="113" t="s">
        <v>4230</v>
      </c>
      <c r="M52" s="169">
        <v>5663.24</v>
      </c>
      <c r="N52" s="170" t="s">
        <v>4200</v>
      </c>
      <c r="O52" s="20">
        <v>1</v>
      </c>
      <c r="P52" s="21">
        <v>1</v>
      </c>
      <c r="Q52" s="171">
        <f t="shared" ref="Q52:Q53" si="14">ROUND(S52*100/107,2)</f>
        <v>3184.11</v>
      </c>
      <c r="R52" s="172">
        <f t="shared" ref="R52:R53" si="15">ROUND((Q52*0.07),2)</f>
        <v>222.89</v>
      </c>
      <c r="S52" s="66">
        <f>+D52+J52-M52</f>
        <v>3407</v>
      </c>
    </row>
    <row r="53" spans="1:19" ht="34.5" customHeight="1">
      <c r="A53" s="30">
        <v>2</v>
      </c>
      <c r="B53" s="68" t="s">
        <v>28</v>
      </c>
      <c r="C53" s="173" t="s">
        <v>118</v>
      </c>
      <c r="D53" s="165">
        <v>0</v>
      </c>
      <c r="E53" s="174"/>
      <c r="F53" s="67"/>
      <c r="G53" s="175"/>
      <c r="H53" s="176">
        <v>0</v>
      </c>
      <c r="I53" s="73">
        <v>0</v>
      </c>
      <c r="J53" s="74">
        <v>0</v>
      </c>
      <c r="K53" s="112"/>
      <c r="L53" s="113"/>
      <c r="M53" s="169"/>
      <c r="N53" s="170"/>
      <c r="O53" s="67"/>
      <c r="P53" s="177"/>
      <c r="Q53" s="171">
        <f t="shared" si="14"/>
        <v>0</v>
      </c>
      <c r="R53" s="172">
        <f t="shared" si="15"/>
        <v>0</v>
      </c>
      <c r="S53" s="66">
        <f>+D53+J53-M53</f>
        <v>0</v>
      </c>
    </row>
    <row r="54" spans="1:19" ht="34.5" customHeight="1" thickBot="1">
      <c r="A54" s="99"/>
      <c r="B54" s="100" t="s">
        <v>19</v>
      </c>
      <c r="C54" s="101"/>
      <c r="D54" s="102">
        <f>SUM(D52:D53)</f>
        <v>7278.2</v>
      </c>
      <c r="E54" s="103"/>
      <c r="F54" s="102"/>
      <c r="G54" s="102"/>
      <c r="H54" s="104">
        <f>SUM(H52:H53)</f>
        <v>1674.8</v>
      </c>
      <c r="I54" s="104">
        <f t="shared" ref="I54:J54" si="16">SUM(I52:I53)</f>
        <v>117.24</v>
      </c>
      <c r="J54" s="104">
        <f t="shared" si="16"/>
        <v>1792.04</v>
      </c>
      <c r="K54" s="103"/>
      <c r="L54" s="103"/>
      <c r="M54" s="102">
        <f>SUM(M52:M53)</f>
        <v>5663.24</v>
      </c>
      <c r="N54" s="129"/>
      <c r="O54" s="102"/>
      <c r="P54" s="102"/>
      <c r="Q54" s="104">
        <f>SUM(Q52:Q53)</f>
        <v>3184.11</v>
      </c>
      <c r="R54" s="155">
        <f>SUM(R52:R53)</f>
        <v>222.89</v>
      </c>
      <c r="S54" s="162">
        <f>SUM(S52:S53)</f>
        <v>3407</v>
      </c>
    </row>
    <row r="55" spans="1:19" ht="34.5" customHeight="1" thickTop="1">
      <c r="A55" s="30"/>
      <c r="B55" s="52" t="s">
        <v>121</v>
      </c>
      <c r="C55" s="53"/>
      <c r="D55" s="54"/>
      <c r="E55" s="55"/>
      <c r="F55" s="54"/>
      <c r="G55" s="56"/>
      <c r="H55" s="57"/>
      <c r="I55" s="57"/>
      <c r="J55" s="57"/>
      <c r="K55" s="58"/>
      <c r="L55" s="59"/>
      <c r="M55" s="60"/>
      <c r="N55" s="61"/>
      <c r="O55" s="62"/>
      <c r="P55" s="63"/>
      <c r="Q55" s="64"/>
      <c r="R55" s="65"/>
      <c r="S55" s="66"/>
    </row>
    <row r="56" spans="1:19" s="181" customFormat="1" ht="34.5" customHeight="1">
      <c r="A56" s="67">
        <v>1</v>
      </c>
      <c r="B56" s="173" t="s">
        <v>122</v>
      </c>
      <c r="C56" s="173" t="s">
        <v>123</v>
      </c>
      <c r="D56" s="1196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 t="s">
        <v>4210</v>
      </c>
      <c r="L56" s="179" t="s">
        <v>4231</v>
      </c>
      <c r="M56" s="180">
        <v>2000</v>
      </c>
      <c r="N56" s="170"/>
      <c r="O56" s="79"/>
      <c r="P56" s="67"/>
      <c r="Q56" s="73">
        <f t="shared" ref="Q56:Q63" si="17">ROUND(S56*100/107,2)</f>
        <v>0</v>
      </c>
      <c r="R56" s="80">
        <f t="shared" ref="R56:R63" si="18">ROUND((Q56*0.07),2)</f>
        <v>0</v>
      </c>
      <c r="S56" s="66">
        <f t="shared" ref="S56:S63" si="19">+D56+J56-M56</f>
        <v>0</v>
      </c>
    </row>
    <row r="57" spans="1:19" s="181" customFormat="1" ht="34.5" customHeight="1">
      <c r="A57" s="67">
        <v>2</v>
      </c>
      <c r="B57" s="173" t="s">
        <v>125</v>
      </c>
      <c r="C57" s="173" t="s">
        <v>123</v>
      </c>
      <c r="D57" s="1196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 t="s">
        <v>4210</v>
      </c>
      <c r="L57" s="179" t="s">
        <v>4232</v>
      </c>
      <c r="M57" s="180">
        <v>2000</v>
      </c>
      <c r="N57" s="128"/>
      <c r="O57" s="67"/>
      <c r="P57" s="67"/>
      <c r="Q57" s="73">
        <f t="shared" si="17"/>
        <v>0</v>
      </c>
      <c r="R57" s="80">
        <f t="shared" si="18"/>
        <v>0</v>
      </c>
      <c r="S57" s="66">
        <f t="shared" si="19"/>
        <v>0</v>
      </c>
    </row>
    <row r="58" spans="1:19" s="181" customFormat="1" ht="34.5" customHeight="1">
      <c r="A58" s="67">
        <v>3</v>
      </c>
      <c r="B58" s="173" t="s">
        <v>127</v>
      </c>
      <c r="C58" s="173" t="s">
        <v>123</v>
      </c>
      <c r="D58" s="1196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 t="s">
        <v>4210</v>
      </c>
      <c r="L58" s="179" t="s">
        <v>4233</v>
      </c>
      <c r="M58" s="180">
        <v>2000</v>
      </c>
      <c r="N58" s="128"/>
      <c r="O58" s="67"/>
      <c r="P58" s="67"/>
      <c r="Q58" s="73">
        <f t="shared" si="17"/>
        <v>0</v>
      </c>
      <c r="R58" s="80">
        <f t="shared" si="18"/>
        <v>0</v>
      </c>
      <c r="S58" s="66">
        <f t="shared" si="19"/>
        <v>0</v>
      </c>
    </row>
    <row r="59" spans="1:19" s="181" customFormat="1" ht="34.5" customHeight="1">
      <c r="A59" s="67">
        <v>4</v>
      </c>
      <c r="B59" s="173" t="s">
        <v>91</v>
      </c>
      <c r="C59" s="173" t="s">
        <v>129</v>
      </c>
      <c r="D59" s="1196">
        <v>3210</v>
      </c>
      <c r="E59" s="71"/>
      <c r="F59" s="67"/>
      <c r="G59" s="127"/>
      <c r="H59" s="72">
        <v>0</v>
      </c>
      <c r="I59" s="73">
        <v>0</v>
      </c>
      <c r="J59" s="74">
        <v>0</v>
      </c>
      <c r="K59" s="83">
        <v>46178</v>
      </c>
      <c r="L59" s="1239" t="s">
        <v>4234</v>
      </c>
      <c r="M59" s="1240">
        <v>3210</v>
      </c>
      <c r="N59" s="128"/>
      <c r="O59" s="67"/>
      <c r="P59" s="67"/>
      <c r="Q59" s="73">
        <f t="shared" si="17"/>
        <v>0</v>
      </c>
      <c r="R59" s="80">
        <f t="shared" si="18"/>
        <v>0</v>
      </c>
      <c r="S59" s="66">
        <f t="shared" si="19"/>
        <v>0</v>
      </c>
    </row>
    <row r="60" spans="1:19" s="181" customFormat="1" ht="34.5" customHeight="1">
      <c r="A60" s="67">
        <v>5</v>
      </c>
      <c r="B60" s="173" t="s">
        <v>91</v>
      </c>
      <c r="C60" s="173" t="s">
        <v>131</v>
      </c>
      <c r="D60" s="1196">
        <v>2140</v>
      </c>
      <c r="E60" s="71"/>
      <c r="F60" s="67"/>
      <c r="G60" s="127"/>
      <c r="H60" s="72">
        <v>0</v>
      </c>
      <c r="I60" s="73">
        <v>0</v>
      </c>
      <c r="J60" s="74">
        <v>0</v>
      </c>
      <c r="K60" s="83">
        <v>46178</v>
      </c>
      <c r="L60" s="1239" t="s">
        <v>4235</v>
      </c>
      <c r="M60" s="1240">
        <v>2140</v>
      </c>
      <c r="N60" s="128"/>
      <c r="O60" s="67"/>
      <c r="P60" s="67"/>
      <c r="Q60" s="73">
        <f t="shared" si="17"/>
        <v>0</v>
      </c>
      <c r="R60" s="80">
        <f t="shared" si="18"/>
        <v>0</v>
      </c>
      <c r="S60" s="66">
        <f t="shared" si="19"/>
        <v>0</v>
      </c>
    </row>
    <row r="61" spans="1:19" s="181" customFormat="1" ht="34.5" customHeight="1">
      <c r="A61" s="67">
        <v>6</v>
      </c>
      <c r="B61" s="173" t="s">
        <v>133</v>
      </c>
      <c r="C61" s="173" t="s">
        <v>131</v>
      </c>
      <c r="D61" s="1196">
        <v>2140</v>
      </c>
      <c r="E61" s="71"/>
      <c r="F61" s="67"/>
      <c r="G61" s="127"/>
      <c r="H61" s="72">
        <v>-2000</v>
      </c>
      <c r="I61" s="73">
        <v>-140</v>
      </c>
      <c r="J61" s="74">
        <v>-2140</v>
      </c>
      <c r="K61" s="83">
        <v>46199</v>
      </c>
      <c r="L61" s="1239" t="s">
        <v>4236</v>
      </c>
      <c r="M61" s="1240">
        <v>2140</v>
      </c>
      <c r="N61" s="182"/>
      <c r="O61" s="67"/>
      <c r="P61" s="67"/>
      <c r="Q61" s="73">
        <f t="shared" si="17"/>
        <v>-2000</v>
      </c>
      <c r="R61" s="80">
        <f t="shared" si="18"/>
        <v>-140</v>
      </c>
      <c r="S61" s="66">
        <f t="shared" si="19"/>
        <v>-2140</v>
      </c>
    </row>
    <row r="62" spans="1:19" s="181" customFormat="1" ht="34.5" customHeight="1">
      <c r="A62" s="67">
        <v>7</v>
      </c>
      <c r="B62" s="173" t="s">
        <v>133</v>
      </c>
      <c r="C62" s="173" t="s">
        <v>135</v>
      </c>
      <c r="D62" s="1196">
        <v>3210</v>
      </c>
      <c r="E62" s="71"/>
      <c r="F62" s="67"/>
      <c r="G62" s="127"/>
      <c r="H62" s="72">
        <v>-3000</v>
      </c>
      <c r="I62" s="73">
        <v>-210</v>
      </c>
      <c r="J62" s="74">
        <v>-3210</v>
      </c>
      <c r="K62" s="83">
        <v>46199</v>
      </c>
      <c r="L62" s="1239" t="s">
        <v>4237</v>
      </c>
      <c r="M62" s="1240">
        <v>3210</v>
      </c>
      <c r="N62" s="182"/>
      <c r="O62" s="67"/>
      <c r="P62" s="67"/>
      <c r="Q62" s="73">
        <f t="shared" si="17"/>
        <v>-3000</v>
      </c>
      <c r="R62" s="80">
        <f t="shared" si="18"/>
        <v>-210</v>
      </c>
      <c r="S62" s="66">
        <f t="shared" si="19"/>
        <v>-3210</v>
      </c>
    </row>
    <row r="63" spans="1:19" ht="34.5" customHeight="1">
      <c r="A63" s="20">
        <v>8</v>
      </c>
      <c r="B63" s="183" t="s">
        <v>137</v>
      </c>
      <c r="C63" s="183" t="s">
        <v>138</v>
      </c>
      <c r="D63" s="1197">
        <v>2407.5</v>
      </c>
      <c r="E63" s="90" t="s">
        <v>3768</v>
      </c>
      <c r="F63" s="4">
        <v>1</v>
      </c>
      <c r="G63" s="4">
        <v>1</v>
      </c>
      <c r="H63" s="35">
        <v>2300</v>
      </c>
      <c r="I63" s="91">
        <v>161</v>
      </c>
      <c r="J63" s="92">
        <v>2461</v>
      </c>
      <c r="K63" s="75" t="s">
        <v>4210</v>
      </c>
      <c r="L63" s="179" t="s">
        <v>4238</v>
      </c>
      <c r="M63" s="180">
        <v>2461</v>
      </c>
      <c r="N63" s="188" t="s">
        <v>4213</v>
      </c>
      <c r="O63" s="144">
        <v>1</v>
      </c>
      <c r="P63" s="4">
        <v>1</v>
      </c>
      <c r="Q63" s="73">
        <f t="shared" si="17"/>
        <v>2250</v>
      </c>
      <c r="R63" s="80">
        <f t="shared" si="18"/>
        <v>157.5</v>
      </c>
      <c r="S63" s="66">
        <f t="shared" si="19"/>
        <v>2407.5</v>
      </c>
    </row>
    <row r="64" spans="1:19" ht="34.5" customHeight="1" thickBot="1">
      <c r="A64" s="99"/>
      <c r="B64" s="100" t="s">
        <v>19</v>
      </c>
      <c r="C64" s="101"/>
      <c r="D64" s="102">
        <f>SUM(D56:D63)</f>
        <v>19107.5</v>
      </c>
      <c r="E64" s="103"/>
      <c r="F64" s="102"/>
      <c r="G64" s="102"/>
      <c r="H64" s="104">
        <f>SUM(H63:H63)</f>
        <v>2300</v>
      </c>
      <c r="I64" s="104">
        <f>SUM(I63:I63)</f>
        <v>161</v>
      </c>
      <c r="J64" s="104">
        <f>SUM(J63:J63)</f>
        <v>2461</v>
      </c>
      <c r="K64" s="103"/>
      <c r="L64" s="103"/>
      <c r="M64" s="102">
        <f>SUM(M56:M63)</f>
        <v>19161</v>
      </c>
      <c r="N64" s="129"/>
      <c r="O64" s="102"/>
      <c r="P64" s="102"/>
      <c r="Q64" s="104">
        <f>SUM(Q56:Q63)-Q61-Q62</f>
        <v>2250</v>
      </c>
      <c r="R64" s="104">
        <f t="shared" ref="R64:S64" si="20">SUM(R56:R63)-R61-R62</f>
        <v>157.5</v>
      </c>
      <c r="S64" s="104">
        <f t="shared" si="20"/>
        <v>2407.5</v>
      </c>
    </row>
    <row r="65" spans="1:19" ht="34.5" customHeight="1" thickTop="1">
      <c r="A65" s="30"/>
      <c r="B65" s="52" t="s">
        <v>140</v>
      </c>
      <c r="C65" s="53"/>
      <c r="D65" s="54"/>
      <c r="E65" s="55"/>
      <c r="F65" s="54"/>
      <c r="G65" s="56"/>
      <c r="H65" s="57"/>
      <c r="I65" s="57"/>
      <c r="J65" s="57"/>
      <c r="K65" s="58"/>
      <c r="L65" s="59"/>
      <c r="M65" s="60"/>
      <c r="N65" s="61"/>
      <c r="O65" s="62"/>
      <c r="P65" s="63"/>
      <c r="Q65" s="64"/>
      <c r="R65" s="65"/>
      <c r="S65" s="189"/>
    </row>
    <row r="66" spans="1:19" ht="34.5" customHeight="1">
      <c r="A66" s="30">
        <v>1</v>
      </c>
      <c r="B66" s="31"/>
      <c r="C66" s="32"/>
      <c r="D66" s="33"/>
      <c r="E66" s="34"/>
      <c r="F66" s="33"/>
      <c r="G66" s="33"/>
      <c r="H66" s="35"/>
      <c r="I66" s="35"/>
      <c r="J66" s="35"/>
      <c r="K66" s="156"/>
      <c r="L66" s="157"/>
      <c r="M66" s="158"/>
      <c r="N66" s="10"/>
      <c r="O66" s="4"/>
      <c r="P66" s="39"/>
      <c r="Q66" s="40"/>
      <c r="R66" s="159"/>
      <c r="S66" s="66"/>
    </row>
    <row r="67" spans="1:19" ht="34.5" customHeight="1" thickBot="1">
      <c r="A67" s="99"/>
      <c r="B67" s="100" t="s">
        <v>19</v>
      </c>
      <c r="C67" s="160"/>
      <c r="D67" s="102">
        <v>0</v>
      </c>
      <c r="E67" s="103"/>
      <c r="F67" s="102"/>
      <c r="G67" s="102"/>
      <c r="H67" s="104">
        <v>0</v>
      </c>
      <c r="I67" s="104">
        <v>0</v>
      </c>
      <c r="J67" s="104">
        <v>0</v>
      </c>
      <c r="K67" s="161"/>
      <c r="L67" s="103"/>
      <c r="M67" s="102">
        <v>0</v>
      </c>
      <c r="N67" s="129"/>
      <c r="O67" s="102"/>
      <c r="P67" s="102"/>
      <c r="Q67" s="104">
        <v>0</v>
      </c>
      <c r="R67" s="155">
        <v>0</v>
      </c>
      <c r="S67" s="162">
        <v>0</v>
      </c>
    </row>
    <row r="68" spans="1:19" ht="34.5" customHeight="1" thickTop="1">
      <c r="A68" s="30"/>
      <c r="B68" s="52" t="s">
        <v>141</v>
      </c>
      <c r="C68" s="53"/>
      <c r="D68" s="54"/>
      <c r="E68" s="55"/>
      <c r="F68" s="54"/>
      <c r="G68" s="56"/>
      <c r="H68" s="57"/>
      <c r="I68" s="57"/>
      <c r="J68" s="57"/>
      <c r="K68" s="58"/>
      <c r="L68" s="59"/>
      <c r="M68" s="60"/>
      <c r="N68" s="61"/>
      <c r="O68" s="62"/>
      <c r="P68" s="63"/>
      <c r="Q68" s="64"/>
      <c r="R68" s="65"/>
      <c r="S68" s="66"/>
    </row>
    <row r="69" spans="1:19" ht="34.5" customHeight="1">
      <c r="A69" s="30"/>
      <c r="B69" s="190" t="s">
        <v>142</v>
      </c>
      <c r="C69" s="32"/>
      <c r="D69" s="33"/>
      <c r="E69" s="34"/>
      <c r="F69" s="33"/>
      <c r="G69" s="191"/>
      <c r="H69" s="192"/>
      <c r="I69" s="192"/>
      <c r="J69" s="192"/>
      <c r="K69" s="156"/>
      <c r="L69" s="157"/>
      <c r="M69" s="158"/>
      <c r="N69" s="10"/>
      <c r="O69" s="4"/>
      <c r="P69" s="39"/>
      <c r="Q69" s="40"/>
      <c r="R69" s="159"/>
      <c r="S69" s="66"/>
    </row>
    <row r="70" spans="1:19" ht="34.5" customHeight="1" thickBot="1">
      <c r="A70" s="99"/>
      <c r="B70" s="100" t="s">
        <v>19</v>
      </c>
      <c r="C70" s="101"/>
      <c r="D70" s="102">
        <v>0</v>
      </c>
      <c r="E70" s="103"/>
      <c r="F70" s="102"/>
      <c r="G70" s="102"/>
      <c r="H70" s="104"/>
      <c r="I70" s="104"/>
      <c r="J70" s="104"/>
      <c r="K70" s="103"/>
      <c r="L70" s="103"/>
      <c r="M70" s="102"/>
      <c r="N70" s="129"/>
      <c r="O70" s="102"/>
      <c r="P70" s="102"/>
      <c r="Q70" s="104"/>
      <c r="R70" s="155"/>
      <c r="S70" s="162"/>
    </row>
    <row r="71" spans="1:19" ht="34.5" customHeight="1" thickTop="1">
      <c r="A71" s="30"/>
      <c r="B71" s="52" t="s">
        <v>143</v>
      </c>
      <c r="C71" s="53"/>
      <c r="D71" s="54"/>
      <c r="E71" s="55"/>
      <c r="F71" s="54"/>
      <c r="G71" s="56"/>
      <c r="H71" s="57"/>
      <c r="I71" s="57"/>
      <c r="J71" s="57"/>
      <c r="K71" s="58"/>
      <c r="L71" s="59"/>
      <c r="M71" s="60"/>
      <c r="N71" s="61"/>
      <c r="O71" s="62"/>
      <c r="P71" s="63"/>
      <c r="Q71" s="64"/>
      <c r="R71" s="65"/>
      <c r="S71" s="66"/>
    </row>
    <row r="72" spans="1:19" ht="34.5" customHeight="1">
      <c r="A72" s="30">
        <v>1</v>
      </c>
      <c r="B72" s="31"/>
      <c r="C72" s="32"/>
      <c r="D72" s="33"/>
      <c r="E72" s="34"/>
      <c r="F72" s="33"/>
      <c r="G72" s="33"/>
      <c r="H72" s="35"/>
      <c r="I72" s="35"/>
      <c r="J72" s="35"/>
      <c r="K72" s="156"/>
      <c r="L72" s="157"/>
      <c r="M72" s="158"/>
      <c r="N72" s="10"/>
      <c r="O72" s="4"/>
      <c r="P72" s="39"/>
      <c r="Q72" s="40"/>
      <c r="R72" s="159"/>
      <c r="S72" s="66"/>
    </row>
    <row r="73" spans="1:19" ht="34.5" customHeight="1" thickBot="1">
      <c r="A73" s="99"/>
      <c r="B73" s="100" t="s">
        <v>19</v>
      </c>
      <c r="C73" s="160"/>
      <c r="D73" s="102">
        <v>0</v>
      </c>
      <c r="E73" s="103"/>
      <c r="F73" s="102"/>
      <c r="G73" s="102"/>
      <c r="H73" s="104">
        <v>0</v>
      </c>
      <c r="I73" s="104">
        <v>0</v>
      </c>
      <c r="J73" s="104">
        <v>0</v>
      </c>
      <c r="K73" s="161"/>
      <c r="L73" s="103"/>
      <c r="M73" s="102">
        <v>0</v>
      </c>
      <c r="N73" s="129"/>
      <c r="O73" s="102"/>
      <c r="P73" s="102"/>
      <c r="Q73" s="104">
        <v>0</v>
      </c>
      <c r="R73" s="155">
        <v>0</v>
      </c>
      <c r="S73" s="162">
        <v>0</v>
      </c>
    </row>
    <row r="74" spans="1:19" ht="34.5" customHeight="1" thickTop="1">
      <c r="A74" s="30"/>
      <c r="B74" s="193" t="s">
        <v>144</v>
      </c>
      <c r="C74" s="194"/>
      <c r="D74" s="195"/>
      <c r="E74" s="174"/>
      <c r="F74" s="195"/>
      <c r="G74" s="196"/>
      <c r="H74" s="176"/>
      <c r="I74" s="176"/>
      <c r="J74" s="176"/>
      <c r="K74" s="25"/>
      <c r="L74" s="26"/>
      <c r="M74" s="27"/>
      <c r="N74" s="197"/>
      <c r="O74" s="127"/>
      <c r="P74" s="198"/>
      <c r="Q74" s="199"/>
      <c r="R74" s="200"/>
      <c r="S74" s="66"/>
    </row>
    <row r="75" spans="1:19" ht="34.5" customHeight="1">
      <c r="A75" s="67">
        <v>1</v>
      </c>
      <c r="B75" s="173" t="s">
        <v>145</v>
      </c>
      <c r="C75" s="69" t="s">
        <v>146</v>
      </c>
      <c r="D75" s="201">
        <v>9126</v>
      </c>
      <c r="E75" s="71" t="s">
        <v>3828</v>
      </c>
      <c r="F75" s="67">
        <v>1</v>
      </c>
      <c r="G75" s="67">
        <v>1</v>
      </c>
      <c r="H75" s="73">
        <v>9126</v>
      </c>
      <c r="I75" s="73"/>
      <c r="J75" s="142">
        <v>9126</v>
      </c>
      <c r="K75" s="75">
        <v>46177</v>
      </c>
      <c r="L75" s="76" t="s">
        <v>4239</v>
      </c>
      <c r="M75" s="77">
        <v>9126</v>
      </c>
      <c r="N75" s="128" t="s">
        <v>4214</v>
      </c>
      <c r="O75" s="67">
        <v>1</v>
      </c>
      <c r="P75" s="67">
        <v>1</v>
      </c>
      <c r="Q75" s="73">
        <f t="shared" ref="Q75:Q103" si="21">S75</f>
        <v>9126</v>
      </c>
      <c r="R75" s="80"/>
      <c r="S75" s="203">
        <f t="shared" ref="S75:S103" si="22">+D75+J75-M75</f>
        <v>9126</v>
      </c>
    </row>
    <row r="76" spans="1:19" ht="34.5" customHeight="1">
      <c r="A76" s="67">
        <v>2</v>
      </c>
      <c r="B76" s="173" t="s">
        <v>149</v>
      </c>
      <c r="C76" s="69" t="s">
        <v>150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75">
        <v>46202</v>
      </c>
      <c r="L76" s="76" t="s">
        <v>4240</v>
      </c>
      <c r="M76" s="77">
        <v>4563</v>
      </c>
      <c r="N76" s="128"/>
      <c r="O76" s="67"/>
      <c r="P76" s="67"/>
      <c r="Q76" s="73">
        <f t="shared" si="21"/>
        <v>0</v>
      </c>
      <c r="R76" s="80"/>
      <c r="S76" s="203">
        <f t="shared" si="22"/>
        <v>0</v>
      </c>
    </row>
    <row r="77" spans="1:19" ht="34.5" customHeight="1">
      <c r="A77" s="67">
        <v>3</v>
      </c>
      <c r="B77" s="173" t="s">
        <v>152</v>
      </c>
      <c r="C77" s="69" t="s">
        <v>153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75" t="s">
        <v>4210</v>
      </c>
      <c r="L77" s="76" t="s">
        <v>4241</v>
      </c>
      <c r="M77" s="77">
        <v>4563</v>
      </c>
      <c r="N77" s="128"/>
      <c r="O77" s="67"/>
      <c r="P77" s="67"/>
      <c r="Q77" s="73">
        <f t="shared" si="21"/>
        <v>0</v>
      </c>
      <c r="R77" s="80"/>
      <c r="S77" s="203">
        <f t="shared" si="22"/>
        <v>0</v>
      </c>
    </row>
    <row r="78" spans="1:19" ht="34.5" customHeight="1">
      <c r="A78" s="67">
        <v>4</v>
      </c>
      <c r="B78" s="173" t="s">
        <v>155</v>
      </c>
      <c r="C78" s="69" t="s">
        <v>156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75" t="s">
        <v>4210</v>
      </c>
      <c r="L78" s="76" t="s">
        <v>4242</v>
      </c>
      <c r="M78" s="77">
        <v>4563</v>
      </c>
      <c r="N78" s="128"/>
      <c r="O78" s="67"/>
      <c r="P78" s="67"/>
      <c r="Q78" s="73">
        <f t="shared" si="21"/>
        <v>0</v>
      </c>
      <c r="R78" s="80"/>
      <c r="S78" s="203">
        <f t="shared" si="22"/>
        <v>0</v>
      </c>
    </row>
    <row r="79" spans="1:19" ht="34.5" customHeight="1">
      <c r="A79" s="67">
        <v>5</v>
      </c>
      <c r="B79" s="68" t="s">
        <v>158</v>
      </c>
      <c r="C79" s="69" t="s">
        <v>159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75"/>
      <c r="L79" s="76"/>
      <c r="M79" s="77"/>
      <c r="N79" s="128" t="s">
        <v>4214</v>
      </c>
      <c r="O79" s="67">
        <v>1</v>
      </c>
      <c r="P79" s="67">
        <v>1</v>
      </c>
      <c r="Q79" s="73">
        <f t="shared" si="21"/>
        <v>4563</v>
      </c>
      <c r="R79" s="80"/>
      <c r="S79" s="203">
        <f t="shared" si="22"/>
        <v>4563</v>
      </c>
    </row>
    <row r="80" spans="1:19" ht="34.5" customHeight="1">
      <c r="A80" s="67">
        <v>6</v>
      </c>
      <c r="B80" s="68" t="s">
        <v>161</v>
      </c>
      <c r="C80" s="69" t="s">
        <v>162</v>
      </c>
      <c r="D80" s="201">
        <v>4563</v>
      </c>
      <c r="E80" s="71"/>
      <c r="F80" s="67"/>
      <c r="G80" s="67"/>
      <c r="H80" s="73">
        <v>0</v>
      </c>
      <c r="I80" s="73"/>
      <c r="J80" s="142">
        <v>0</v>
      </c>
      <c r="K80" s="75">
        <v>46199</v>
      </c>
      <c r="L80" s="76" t="s">
        <v>4243</v>
      </c>
      <c r="M80" s="77">
        <v>4563</v>
      </c>
      <c r="N80" s="128"/>
      <c r="O80" s="67"/>
      <c r="P80" s="67"/>
      <c r="Q80" s="73">
        <f t="shared" si="21"/>
        <v>0</v>
      </c>
      <c r="R80" s="80"/>
      <c r="S80" s="203">
        <f t="shared" si="22"/>
        <v>0</v>
      </c>
    </row>
    <row r="81" spans="1:19" ht="34.5" customHeight="1">
      <c r="A81" s="67">
        <v>7</v>
      </c>
      <c r="B81" s="68" t="s">
        <v>164</v>
      </c>
      <c r="C81" s="69" t="s">
        <v>165</v>
      </c>
      <c r="D81" s="201">
        <v>4563</v>
      </c>
      <c r="E81" s="71"/>
      <c r="F81" s="67"/>
      <c r="G81" s="67"/>
      <c r="H81" s="73">
        <v>-4563</v>
      </c>
      <c r="I81" s="73"/>
      <c r="J81" s="142">
        <v>-4563</v>
      </c>
      <c r="K81" s="75">
        <v>46202</v>
      </c>
      <c r="L81" s="76" t="s">
        <v>4244</v>
      </c>
      <c r="M81" s="77">
        <v>4563</v>
      </c>
      <c r="N81" s="128"/>
      <c r="O81" s="67"/>
      <c r="P81" s="67"/>
      <c r="Q81" s="204">
        <f t="shared" si="21"/>
        <v>-4563</v>
      </c>
      <c r="R81" s="205"/>
      <c r="S81" s="206">
        <f t="shared" si="22"/>
        <v>-4563</v>
      </c>
    </row>
    <row r="82" spans="1:19" ht="34.5" customHeight="1">
      <c r="A82" s="67">
        <v>8</v>
      </c>
      <c r="B82" s="68" t="s">
        <v>164</v>
      </c>
      <c r="C82" s="69" t="s">
        <v>167</v>
      </c>
      <c r="D82" s="201">
        <v>4563</v>
      </c>
      <c r="E82" s="128"/>
      <c r="F82" s="67"/>
      <c r="G82" s="67"/>
      <c r="H82" s="73">
        <v>-4563</v>
      </c>
      <c r="I82" s="73"/>
      <c r="J82" s="142">
        <v>-4563</v>
      </c>
      <c r="K82" s="75">
        <v>46202</v>
      </c>
      <c r="L82" s="76" t="s">
        <v>4245</v>
      </c>
      <c r="M82" s="77">
        <v>4563</v>
      </c>
      <c r="N82" s="128"/>
      <c r="O82" s="67"/>
      <c r="P82" s="67"/>
      <c r="Q82" s="204">
        <f t="shared" si="21"/>
        <v>-4563</v>
      </c>
      <c r="R82" s="205"/>
      <c r="S82" s="206">
        <f t="shared" si="22"/>
        <v>-4563</v>
      </c>
    </row>
    <row r="83" spans="1:19" ht="34.5" customHeight="1">
      <c r="A83" s="67">
        <v>9</v>
      </c>
      <c r="B83" s="207" t="s">
        <v>169</v>
      </c>
      <c r="C83" s="69" t="s">
        <v>170</v>
      </c>
      <c r="D83" s="201">
        <v>4563</v>
      </c>
      <c r="E83" s="128"/>
      <c r="F83" s="67"/>
      <c r="G83" s="67"/>
      <c r="H83" s="73">
        <v>-4563</v>
      </c>
      <c r="I83" s="73"/>
      <c r="J83" s="142">
        <v>-4563</v>
      </c>
      <c r="K83" s="75">
        <v>46202</v>
      </c>
      <c r="L83" s="76" t="s">
        <v>4246</v>
      </c>
      <c r="M83" s="77">
        <v>4563</v>
      </c>
      <c r="N83" s="128"/>
      <c r="O83" s="67"/>
      <c r="P83" s="67"/>
      <c r="Q83" s="204">
        <f t="shared" si="21"/>
        <v>-4563</v>
      </c>
      <c r="R83" s="205"/>
      <c r="S83" s="206">
        <f t="shared" si="22"/>
        <v>-4563</v>
      </c>
    </row>
    <row r="84" spans="1:19" ht="34.5" customHeight="1">
      <c r="A84" s="67">
        <v>10</v>
      </c>
      <c r="B84" s="68" t="s">
        <v>172</v>
      </c>
      <c r="C84" s="69" t="s">
        <v>173</v>
      </c>
      <c r="D84" s="201">
        <v>4563</v>
      </c>
      <c r="E84" s="128"/>
      <c r="F84" s="67"/>
      <c r="G84" s="67"/>
      <c r="H84" s="73">
        <v>0</v>
      </c>
      <c r="I84" s="73"/>
      <c r="J84" s="142">
        <v>0</v>
      </c>
      <c r="K84" s="75">
        <v>46202</v>
      </c>
      <c r="L84" s="76" t="s">
        <v>4247</v>
      </c>
      <c r="M84" s="77">
        <v>4563</v>
      </c>
      <c r="N84" s="128"/>
      <c r="O84" s="67"/>
      <c r="P84" s="67"/>
      <c r="Q84" s="73">
        <f t="shared" si="21"/>
        <v>0</v>
      </c>
      <c r="R84" s="80"/>
      <c r="S84" s="203">
        <f t="shared" si="22"/>
        <v>0</v>
      </c>
    </row>
    <row r="85" spans="1:19" ht="34.5" customHeight="1">
      <c r="A85" s="67">
        <v>11</v>
      </c>
      <c r="B85" s="68" t="s">
        <v>175</v>
      </c>
      <c r="C85" s="69" t="s">
        <v>176</v>
      </c>
      <c r="D85" s="201">
        <v>9126</v>
      </c>
      <c r="E85" s="71"/>
      <c r="F85" s="67"/>
      <c r="G85" s="67"/>
      <c r="H85" s="73">
        <v>0</v>
      </c>
      <c r="I85" s="73"/>
      <c r="J85" s="142">
        <v>0</v>
      </c>
      <c r="K85" s="75" t="s">
        <v>4210</v>
      </c>
      <c r="L85" s="76" t="s">
        <v>4248</v>
      </c>
      <c r="M85" s="77">
        <v>9126</v>
      </c>
      <c r="N85" s="128"/>
      <c r="O85" s="67"/>
      <c r="P85" s="67"/>
      <c r="Q85" s="73">
        <f t="shared" si="21"/>
        <v>0</v>
      </c>
      <c r="R85" s="80"/>
      <c r="S85" s="203">
        <f t="shared" si="22"/>
        <v>0</v>
      </c>
    </row>
    <row r="86" spans="1:19" s="219" customFormat="1" ht="34.5" customHeight="1">
      <c r="A86" s="208">
        <v>12</v>
      </c>
      <c r="B86" s="209" t="s">
        <v>178</v>
      </c>
      <c r="C86" s="210" t="s">
        <v>179</v>
      </c>
      <c r="D86" s="211">
        <v>4563</v>
      </c>
      <c r="E86" s="212"/>
      <c r="F86" s="213"/>
      <c r="G86" s="213"/>
      <c r="H86" s="214">
        <v>-4563</v>
      </c>
      <c r="I86" s="214"/>
      <c r="J86" s="215">
        <v>-4563</v>
      </c>
      <c r="K86" s="75">
        <v>46199</v>
      </c>
      <c r="L86" s="76" t="s">
        <v>4249</v>
      </c>
      <c r="M86" s="77">
        <v>4563</v>
      </c>
      <c r="N86" s="216"/>
      <c r="O86" s="213"/>
      <c r="P86" s="213"/>
      <c r="Q86" s="214">
        <f t="shared" si="21"/>
        <v>-4563</v>
      </c>
      <c r="R86" s="217"/>
      <c r="S86" s="218">
        <f t="shared" si="22"/>
        <v>-4563</v>
      </c>
    </row>
    <row r="87" spans="1:19" ht="34.5" customHeight="1">
      <c r="A87" s="67">
        <v>13</v>
      </c>
      <c r="B87" s="68" t="s">
        <v>181</v>
      </c>
      <c r="C87" s="69" t="s">
        <v>182</v>
      </c>
      <c r="D87" s="201">
        <v>4563</v>
      </c>
      <c r="E87" s="128"/>
      <c r="F87" s="67"/>
      <c r="G87" s="67"/>
      <c r="H87" s="73">
        <v>0</v>
      </c>
      <c r="I87" s="73"/>
      <c r="J87" s="142">
        <v>0</v>
      </c>
      <c r="K87" s="75">
        <v>46202</v>
      </c>
      <c r="L87" s="76" t="s">
        <v>4240</v>
      </c>
      <c r="M87" s="77">
        <v>4563</v>
      </c>
      <c r="N87" s="128"/>
      <c r="O87" s="67"/>
      <c r="P87" s="67"/>
      <c r="Q87" s="73">
        <f t="shared" si="21"/>
        <v>0</v>
      </c>
      <c r="R87" s="80"/>
      <c r="S87" s="203">
        <f t="shared" si="22"/>
        <v>0</v>
      </c>
    </row>
    <row r="88" spans="1:19" ht="34.5" customHeight="1">
      <c r="A88" s="67">
        <v>14</v>
      </c>
      <c r="B88" s="68" t="s">
        <v>184</v>
      </c>
      <c r="C88" s="69" t="s">
        <v>185</v>
      </c>
      <c r="D88" s="201">
        <v>4563</v>
      </c>
      <c r="E88" s="71"/>
      <c r="F88" s="67"/>
      <c r="G88" s="67"/>
      <c r="H88" s="73">
        <v>-4563</v>
      </c>
      <c r="I88" s="73"/>
      <c r="J88" s="142">
        <v>-4563</v>
      </c>
      <c r="K88" s="75">
        <v>46199</v>
      </c>
      <c r="L88" s="76" t="s">
        <v>4250</v>
      </c>
      <c r="M88" s="77">
        <v>4563</v>
      </c>
      <c r="N88" s="128"/>
      <c r="O88" s="67"/>
      <c r="P88" s="67"/>
      <c r="Q88" s="204">
        <f t="shared" si="21"/>
        <v>-4563</v>
      </c>
      <c r="R88" s="205"/>
      <c r="S88" s="206">
        <f t="shared" si="22"/>
        <v>-4563</v>
      </c>
    </row>
    <row r="89" spans="1:19" ht="34.5" customHeight="1">
      <c r="A89" s="67">
        <v>15</v>
      </c>
      <c r="B89" s="68" t="s">
        <v>187</v>
      </c>
      <c r="C89" s="69" t="s">
        <v>188</v>
      </c>
      <c r="D89" s="201">
        <v>4563</v>
      </c>
      <c r="E89" s="128"/>
      <c r="F89" s="67"/>
      <c r="G89" s="67"/>
      <c r="H89" s="73">
        <v>-4563</v>
      </c>
      <c r="I89" s="73"/>
      <c r="J89" s="142">
        <v>-4563</v>
      </c>
      <c r="K89" s="75">
        <v>46199</v>
      </c>
      <c r="L89" s="76" t="s">
        <v>4251</v>
      </c>
      <c r="M89" s="77">
        <v>4563</v>
      </c>
      <c r="N89" s="128"/>
      <c r="O89" s="67"/>
      <c r="P89" s="67"/>
      <c r="Q89" s="204">
        <f t="shared" si="21"/>
        <v>-4563</v>
      </c>
      <c r="R89" s="205"/>
      <c r="S89" s="206">
        <f t="shared" si="22"/>
        <v>-4563</v>
      </c>
    </row>
    <row r="90" spans="1:19" ht="34.5" customHeight="1">
      <c r="A90" s="67">
        <v>16</v>
      </c>
      <c r="B90" s="68" t="s">
        <v>190</v>
      </c>
      <c r="C90" s="69" t="s">
        <v>191</v>
      </c>
      <c r="D90" s="201">
        <v>4563</v>
      </c>
      <c r="E90" s="71"/>
      <c r="F90" s="67"/>
      <c r="G90" s="67"/>
      <c r="H90" s="73">
        <v>0</v>
      </c>
      <c r="I90" s="73"/>
      <c r="J90" s="142">
        <v>0</v>
      </c>
      <c r="K90" s="75" t="s">
        <v>4210</v>
      </c>
      <c r="L90" s="76" t="s">
        <v>4252</v>
      </c>
      <c r="M90" s="77">
        <v>2281.5</v>
      </c>
      <c r="N90" s="128" t="s">
        <v>4214</v>
      </c>
      <c r="O90" s="67">
        <v>1</v>
      </c>
      <c r="P90" s="67">
        <v>1</v>
      </c>
      <c r="Q90" s="73">
        <f t="shared" si="21"/>
        <v>2281.5</v>
      </c>
      <c r="R90" s="80"/>
      <c r="S90" s="203">
        <f t="shared" si="22"/>
        <v>2281.5</v>
      </c>
    </row>
    <row r="91" spans="1:19" ht="34.5" customHeight="1">
      <c r="A91" s="67">
        <v>17</v>
      </c>
      <c r="B91" s="68" t="s">
        <v>194</v>
      </c>
      <c r="C91" s="69" t="s">
        <v>195</v>
      </c>
      <c r="D91" s="201">
        <v>9126</v>
      </c>
      <c r="E91" s="71"/>
      <c r="F91" s="67"/>
      <c r="G91" s="67"/>
      <c r="H91" s="73">
        <v>0</v>
      </c>
      <c r="I91" s="73"/>
      <c r="J91" s="142">
        <v>0</v>
      </c>
      <c r="K91" s="75" t="s">
        <v>4210</v>
      </c>
      <c r="L91" s="76" t="s">
        <v>4253</v>
      </c>
      <c r="M91" s="77">
        <v>9126</v>
      </c>
      <c r="N91" s="128"/>
      <c r="O91" s="67"/>
      <c r="P91" s="67"/>
      <c r="Q91" s="73">
        <f t="shared" si="21"/>
        <v>0</v>
      </c>
      <c r="R91" s="80"/>
      <c r="S91" s="203">
        <f t="shared" si="22"/>
        <v>0</v>
      </c>
    </row>
    <row r="92" spans="1:19" ht="34.5" customHeight="1">
      <c r="A92" s="67">
        <v>18</v>
      </c>
      <c r="B92" s="68" t="s">
        <v>197</v>
      </c>
      <c r="C92" s="69" t="s">
        <v>198</v>
      </c>
      <c r="D92" s="201">
        <v>4563</v>
      </c>
      <c r="E92" s="128"/>
      <c r="F92" s="67"/>
      <c r="G92" s="67"/>
      <c r="H92" s="73">
        <v>0</v>
      </c>
      <c r="I92" s="73"/>
      <c r="J92" s="142">
        <v>0</v>
      </c>
      <c r="K92" s="75" t="s">
        <v>4210</v>
      </c>
      <c r="L92" s="76" t="s">
        <v>4254</v>
      </c>
      <c r="M92" s="77">
        <v>4563</v>
      </c>
      <c r="N92" s="128"/>
      <c r="O92" s="67"/>
      <c r="P92" s="67"/>
      <c r="Q92" s="73">
        <f t="shared" si="21"/>
        <v>0</v>
      </c>
      <c r="R92" s="80"/>
      <c r="S92" s="203">
        <f t="shared" si="22"/>
        <v>0</v>
      </c>
    </row>
    <row r="93" spans="1:19" ht="34.5" customHeight="1">
      <c r="A93" s="67">
        <v>19</v>
      </c>
      <c r="B93" s="68" t="s">
        <v>200</v>
      </c>
      <c r="C93" s="69" t="s">
        <v>201</v>
      </c>
      <c r="D93" s="201">
        <v>4563</v>
      </c>
      <c r="E93" s="128"/>
      <c r="F93" s="67"/>
      <c r="G93" s="67"/>
      <c r="H93" s="73">
        <v>-4563</v>
      </c>
      <c r="I93" s="73"/>
      <c r="J93" s="142">
        <v>-4563</v>
      </c>
      <c r="K93" s="75">
        <v>46202</v>
      </c>
      <c r="L93" s="76" t="s">
        <v>4255</v>
      </c>
      <c r="M93" s="77">
        <v>4563</v>
      </c>
      <c r="N93" s="128"/>
      <c r="O93" s="67"/>
      <c r="P93" s="67"/>
      <c r="Q93" s="204">
        <f t="shared" si="21"/>
        <v>-4563</v>
      </c>
      <c r="R93" s="205"/>
      <c r="S93" s="206">
        <f t="shared" si="22"/>
        <v>-4563</v>
      </c>
    </row>
    <row r="94" spans="1:19" ht="34.5" customHeight="1">
      <c r="A94" s="67">
        <v>20</v>
      </c>
      <c r="B94" s="68" t="s">
        <v>203</v>
      </c>
      <c r="C94" s="69" t="s">
        <v>204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75">
        <v>46199</v>
      </c>
      <c r="L94" s="76" t="s">
        <v>4256</v>
      </c>
      <c r="M94" s="77">
        <v>4563</v>
      </c>
      <c r="N94" s="128"/>
      <c r="O94" s="67"/>
      <c r="P94" s="67"/>
      <c r="Q94" s="204">
        <f t="shared" si="21"/>
        <v>-4563</v>
      </c>
      <c r="R94" s="205"/>
      <c r="S94" s="206">
        <f t="shared" si="22"/>
        <v>-4563</v>
      </c>
    </row>
    <row r="95" spans="1:19" ht="34.5" customHeight="1">
      <c r="A95" s="67">
        <v>21</v>
      </c>
      <c r="B95" s="68" t="s">
        <v>206</v>
      </c>
      <c r="C95" s="69" t="s">
        <v>207</v>
      </c>
      <c r="D95" s="201">
        <v>4563</v>
      </c>
      <c r="E95" s="128"/>
      <c r="F95" s="67"/>
      <c r="G95" s="67"/>
      <c r="H95" s="73">
        <v>0</v>
      </c>
      <c r="I95" s="73"/>
      <c r="J95" s="142">
        <v>0</v>
      </c>
      <c r="K95" s="75" t="s">
        <v>4210</v>
      </c>
      <c r="L95" s="76" t="s">
        <v>4257</v>
      </c>
      <c r="M95" s="77">
        <v>4563</v>
      </c>
      <c r="N95" s="128"/>
      <c r="O95" s="67"/>
      <c r="P95" s="67"/>
      <c r="Q95" s="73">
        <f t="shared" si="21"/>
        <v>0</v>
      </c>
      <c r="R95" s="80"/>
      <c r="S95" s="203">
        <f t="shared" si="22"/>
        <v>0</v>
      </c>
    </row>
    <row r="96" spans="1:19" ht="34.5" customHeight="1">
      <c r="A96" s="67">
        <v>22</v>
      </c>
      <c r="B96" s="68" t="s">
        <v>209</v>
      </c>
      <c r="C96" s="69" t="s">
        <v>210</v>
      </c>
      <c r="D96" s="201">
        <v>4563</v>
      </c>
      <c r="E96" s="71"/>
      <c r="F96" s="67"/>
      <c r="G96" s="67"/>
      <c r="H96" s="73">
        <v>-4563</v>
      </c>
      <c r="I96" s="73"/>
      <c r="J96" s="142">
        <v>-4563</v>
      </c>
      <c r="K96" s="75">
        <v>46193</v>
      </c>
      <c r="L96" s="76" t="s">
        <v>4258</v>
      </c>
      <c r="M96" s="77">
        <v>4563</v>
      </c>
      <c r="N96" s="128"/>
      <c r="O96" s="67"/>
      <c r="P96" s="67"/>
      <c r="Q96" s="73">
        <f t="shared" si="21"/>
        <v>-4563</v>
      </c>
      <c r="R96" s="80"/>
      <c r="S96" s="203">
        <f t="shared" si="22"/>
        <v>-4563</v>
      </c>
    </row>
    <row r="97" spans="1:19" ht="34.5" customHeight="1">
      <c r="A97" s="67">
        <v>23</v>
      </c>
      <c r="B97" s="68" t="s">
        <v>212</v>
      </c>
      <c r="C97" s="69" t="s">
        <v>213</v>
      </c>
      <c r="D97" s="201">
        <v>4563</v>
      </c>
      <c r="E97" s="128"/>
      <c r="F97" s="67"/>
      <c r="G97" s="67"/>
      <c r="H97" s="73">
        <v>0</v>
      </c>
      <c r="I97" s="73"/>
      <c r="J97" s="142">
        <v>0</v>
      </c>
      <c r="K97" s="75">
        <v>46202</v>
      </c>
      <c r="L97" s="76" t="s">
        <v>4259</v>
      </c>
      <c r="M97" s="77">
        <v>4563</v>
      </c>
      <c r="N97" s="128"/>
      <c r="O97" s="67"/>
      <c r="P97" s="67"/>
      <c r="Q97" s="73">
        <f t="shared" si="21"/>
        <v>0</v>
      </c>
      <c r="R97" s="80"/>
      <c r="S97" s="203">
        <f t="shared" si="22"/>
        <v>0</v>
      </c>
    </row>
    <row r="98" spans="1:19" ht="34.5" customHeight="1">
      <c r="A98" s="67">
        <v>24</v>
      </c>
      <c r="B98" s="68" t="s">
        <v>215</v>
      </c>
      <c r="C98" s="69" t="s">
        <v>216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75">
        <v>46202</v>
      </c>
      <c r="L98" s="76" t="s">
        <v>4260</v>
      </c>
      <c r="M98" s="77">
        <v>4563</v>
      </c>
      <c r="N98" s="128"/>
      <c r="O98" s="67"/>
      <c r="P98" s="67"/>
      <c r="Q98" s="73">
        <f t="shared" si="21"/>
        <v>0</v>
      </c>
      <c r="R98" s="80"/>
      <c r="S98" s="203">
        <f t="shared" si="22"/>
        <v>0</v>
      </c>
    </row>
    <row r="99" spans="1:19" ht="34.5" customHeight="1">
      <c r="A99" s="67">
        <v>25</v>
      </c>
      <c r="B99" s="68" t="s">
        <v>218</v>
      </c>
      <c r="C99" s="69" t="s">
        <v>219</v>
      </c>
      <c r="D99" s="201">
        <v>4563</v>
      </c>
      <c r="E99" s="128"/>
      <c r="F99" s="67"/>
      <c r="G99" s="67"/>
      <c r="H99" s="73">
        <v>0</v>
      </c>
      <c r="I99" s="73"/>
      <c r="J99" s="142">
        <v>0</v>
      </c>
      <c r="K99" s="75" t="s">
        <v>4210</v>
      </c>
      <c r="L99" s="76" t="s">
        <v>4261</v>
      </c>
      <c r="M99" s="77">
        <v>4563</v>
      </c>
      <c r="N99" s="128"/>
      <c r="O99" s="67"/>
      <c r="P99" s="67"/>
      <c r="Q99" s="73">
        <f t="shared" si="21"/>
        <v>0</v>
      </c>
      <c r="R99" s="80"/>
      <c r="S99" s="203">
        <f t="shared" si="22"/>
        <v>0</v>
      </c>
    </row>
    <row r="100" spans="1:19" ht="34.5" customHeight="1">
      <c r="A100" s="67">
        <v>26</v>
      </c>
      <c r="B100" s="68" t="s">
        <v>221</v>
      </c>
      <c r="C100" s="69" t="s">
        <v>222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75" t="s">
        <v>4262</v>
      </c>
      <c r="L100" s="76" t="s">
        <v>4263</v>
      </c>
      <c r="M100" s="77">
        <v>4563</v>
      </c>
      <c r="N100" s="128"/>
      <c r="O100" s="67"/>
      <c r="P100" s="67"/>
      <c r="Q100" s="73">
        <f t="shared" si="21"/>
        <v>-4563</v>
      </c>
      <c r="R100" s="80"/>
      <c r="S100" s="203">
        <f t="shared" si="22"/>
        <v>-4563</v>
      </c>
    </row>
    <row r="101" spans="1:19" ht="34.5" customHeight="1">
      <c r="A101" s="67">
        <v>27</v>
      </c>
      <c r="B101" s="68" t="s">
        <v>224</v>
      </c>
      <c r="C101" s="69" t="s">
        <v>225</v>
      </c>
      <c r="D101" s="201">
        <v>4563</v>
      </c>
      <c r="E101" s="71" t="s">
        <v>3828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75" t="s">
        <v>4264</v>
      </c>
      <c r="L101" s="76" t="s">
        <v>4265</v>
      </c>
      <c r="M101" s="77">
        <v>9126</v>
      </c>
      <c r="N101" s="128"/>
      <c r="O101" s="67"/>
      <c r="P101" s="67"/>
      <c r="Q101" s="73">
        <f t="shared" si="21"/>
        <v>0</v>
      </c>
      <c r="R101" s="80"/>
      <c r="S101" s="203">
        <f t="shared" si="22"/>
        <v>0</v>
      </c>
    </row>
    <row r="102" spans="1:19" ht="34.5" customHeight="1">
      <c r="A102" s="67">
        <v>28</v>
      </c>
      <c r="B102" s="68" t="s">
        <v>227</v>
      </c>
      <c r="C102" s="69" t="s">
        <v>228</v>
      </c>
      <c r="D102" s="201">
        <v>4563</v>
      </c>
      <c r="E102" s="71" t="s">
        <v>3828</v>
      </c>
      <c r="F102" s="67">
        <v>1</v>
      </c>
      <c r="G102" s="67">
        <v>1</v>
      </c>
      <c r="H102" s="73">
        <v>4563</v>
      </c>
      <c r="I102" s="73"/>
      <c r="J102" s="142">
        <v>4563</v>
      </c>
      <c r="K102" s="75">
        <v>46198</v>
      </c>
      <c r="L102" s="76" t="s">
        <v>4266</v>
      </c>
      <c r="M102" s="77">
        <v>4563</v>
      </c>
      <c r="N102" s="128" t="s">
        <v>4214</v>
      </c>
      <c r="O102" s="67">
        <v>1</v>
      </c>
      <c r="P102" s="67">
        <v>1</v>
      </c>
      <c r="Q102" s="73">
        <f t="shared" si="21"/>
        <v>4563</v>
      </c>
      <c r="R102" s="80"/>
      <c r="S102" s="203">
        <f t="shared" si="22"/>
        <v>4563</v>
      </c>
    </row>
    <row r="103" spans="1:19" ht="34.5" customHeight="1">
      <c r="A103" s="67">
        <v>29</v>
      </c>
      <c r="B103" s="220" t="s">
        <v>230</v>
      </c>
      <c r="C103" s="221" t="s">
        <v>231</v>
      </c>
      <c r="D103" s="222">
        <v>13689</v>
      </c>
      <c r="E103" s="71"/>
      <c r="F103" s="67"/>
      <c r="G103" s="67"/>
      <c r="H103" s="73">
        <v>0</v>
      </c>
      <c r="I103" s="73"/>
      <c r="J103" s="142">
        <v>0</v>
      </c>
      <c r="K103" s="83">
        <v>46199</v>
      </c>
      <c r="L103" s="84" t="s">
        <v>4267</v>
      </c>
      <c r="M103" s="85">
        <v>13689</v>
      </c>
      <c r="N103" s="197"/>
      <c r="O103" s="127"/>
      <c r="P103" s="127"/>
      <c r="Q103" s="171">
        <f t="shared" si="21"/>
        <v>0</v>
      </c>
      <c r="R103" s="172"/>
      <c r="S103" s="203">
        <f t="shared" si="22"/>
        <v>0</v>
      </c>
    </row>
    <row r="104" spans="1:19" ht="34.5" customHeight="1">
      <c r="A104" s="223"/>
      <c r="B104" s="1364" t="s">
        <v>19</v>
      </c>
      <c r="C104" s="1364"/>
      <c r="D104" s="225">
        <f>SUM(D75:D103)</f>
        <v>155142</v>
      </c>
      <c r="E104" s="226"/>
      <c r="F104" s="223"/>
      <c r="G104" s="223"/>
      <c r="H104" s="227">
        <f>SUM(H75:H103)-H81-H82-H88-H89-H93-H94-H96-H100-H83-H86</f>
        <v>18252</v>
      </c>
      <c r="I104" s="227">
        <f t="shared" ref="I104:J104" si="23">SUM(I75:I103)-I81-I82-I88-I89-I93-I94-I96-I100-I83-I86</f>
        <v>0</v>
      </c>
      <c r="J104" s="227">
        <f t="shared" si="23"/>
        <v>18252</v>
      </c>
      <c r="K104" s="228"/>
      <c r="L104" s="229"/>
      <c r="M104" s="230">
        <f>SUM(M75:M103)</f>
        <v>152860.5</v>
      </c>
      <c r="N104" s="224"/>
      <c r="O104" s="223"/>
      <c r="P104" s="223"/>
      <c r="Q104" s="227">
        <f>SUM(Q75:Q103)-Q81-Q82-Q83-Q86-Q88-Q89-Q93-Q94-Q96-Q100</f>
        <v>20533.5</v>
      </c>
      <c r="R104" s="227">
        <f>SUM(R75:R103)-R81-R82-R83-R86-R88-R89-R93-R94-R96-R100</f>
        <v>0</v>
      </c>
      <c r="S104" s="227">
        <f>SUM(S75:S103)-S81-S82-S83-S86-S88-S89-S93-S94-S96-S100</f>
        <v>20533.5</v>
      </c>
    </row>
    <row r="105" spans="1:19" ht="34.5" customHeight="1">
      <c r="A105" s="30"/>
      <c r="B105" s="231" t="s">
        <v>233</v>
      </c>
      <c r="C105" s="232"/>
      <c r="D105" s="18"/>
      <c r="E105" s="166"/>
      <c r="F105" s="18"/>
      <c r="G105" s="233"/>
      <c r="H105" s="168"/>
      <c r="I105" s="168"/>
      <c r="J105" s="168"/>
      <c r="K105" s="234"/>
      <c r="L105" s="235"/>
      <c r="M105" s="236"/>
      <c r="N105" s="237"/>
      <c r="O105" s="238"/>
      <c r="P105" s="238"/>
      <c r="Q105" s="239"/>
      <c r="R105" s="240"/>
      <c r="S105" s="203"/>
    </row>
    <row r="106" spans="1:19" ht="34.5" customHeight="1">
      <c r="A106" s="67">
        <v>1</v>
      </c>
      <c r="B106" s="68" t="s">
        <v>234</v>
      </c>
      <c r="C106" s="173" t="s">
        <v>235</v>
      </c>
      <c r="D106" s="201">
        <v>2645</v>
      </c>
      <c r="E106" s="71"/>
      <c r="F106" s="67"/>
      <c r="G106" s="67"/>
      <c r="H106" s="142">
        <v>-2645</v>
      </c>
      <c r="I106" s="241"/>
      <c r="J106" s="74">
        <v>-2645</v>
      </c>
      <c r="K106" s="75">
        <v>46202</v>
      </c>
      <c r="L106" s="76" t="s">
        <v>4268</v>
      </c>
      <c r="M106" s="77">
        <v>2645</v>
      </c>
      <c r="N106" s="242"/>
      <c r="O106" s="243"/>
      <c r="P106" s="243"/>
      <c r="Q106" s="189">
        <v>-2645</v>
      </c>
      <c r="R106" s="8"/>
      <c r="S106" s="189">
        <v>-2645</v>
      </c>
    </row>
    <row r="107" spans="1:19" ht="34.5" customHeight="1">
      <c r="A107" s="67">
        <v>2</v>
      </c>
      <c r="B107" s="163" t="s">
        <v>2636</v>
      </c>
      <c r="C107" s="604" t="s">
        <v>235</v>
      </c>
      <c r="D107" s="201">
        <v>4200</v>
      </c>
      <c r="E107" s="71"/>
      <c r="F107" s="67"/>
      <c r="G107" s="67"/>
      <c r="H107" s="142"/>
      <c r="I107" s="241"/>
      <c r="J107" s="74"/>
      <c r="K107" s="75" t="s">
        <v>4210</v>
      </c>
      <c r="L107" s="76" t="s">
        <v>4269</v>
      </c>
      <c r="M107" s="77">
        <v>4200</v>
      </c>
      <c r="N107" s="605"/>
      <c r="O107" s="243"/>
      <c r="P107" s="243"/>
      <c r="Q107" s="189">
        <v>0</v>
      </c>
      <c r="R107" s="8"/>
      <c r="S107" s="189">
        <v>0</v>
      </c>
    </row>
    <row r="108" spans="1:19" ht="34.5" customHeight="1">
      <c r="A108" s="67">
        <v>3</v>
      </c>
      <c r="B108" s="244" t="s">
        <v>91</v>
      </c>
      <c r="C108" s="245" t="s">
        <v>237</v>
      </c>
      <c r="D108" s="201">
        <v>18000</v>
      </c>
      <c r="E108" s="71"/>
      <c r="F108" s="67"/>
      <c r="G108" s="67"/>
      <c r="H108" s="142">
        <v>0</v>
      </c>
      <c r="I108" s="241"/>
      <c r="J108" s="74">
        <v>0</v>
      </c>
      <c r="K108" s="83">
        <v>46178</v>
      </c>
      <c r="L108" s="84" t="s">
        <v>4270</v>
      </c>
      <c r="M108" s="85">
        <v>18000</v>
      </c>
      <c r="N108" s="246"/>
      <c r="O108" s="243"/>
      <c r="P108" s="243"/>
      <c r="Q108" s="189">
        <v>0</v>
      </c>
      <c r="R108" s="8"/>
      <c r="S108" s="203">
        <v>0</v>
      </c>
    </row>
    <row r="109" spans="1:19" ht="34.5" customHeight="1" thickBot="1">
      <c r="A109" s="99"/>
      <c r="B109" s="100" t="s">
        <v>19</v>
      </c>
      <c r="C109" s="101"/>
      <c r="D109" s="102">
        <f>SUM(D106:D108)</f>
        <v>24845</v>
      </c>
      <c r="E109" s="103"/>
      <c r="F109" s="102"/>
      <c r="G109" s="102"/>
      <c r="H109" s="104"/>
      <c r="I109" s="104"/>
      <c r="J109" s="104"/>
      <c r="K109" s="103"/>
      <c r="L109" s="103"/>
      <c r="M109" s="247">
        <f>SUM(M106:M108)</f>
        <v>24845</v>
      </c>
      <c r="N109" s="129"/>
      <c r="O109" s="102"/>
      <c r="P109" s="102"/>
      <c r="Q109" s="104">
        <f>SUM(Q106:Q108)-Q106</f>
        <v>0</v>
      </c>
      <c r="R109" s="104">
        <f t="shared" ref="R109:S109" si="24">SUM(R106:R108)-R106</f>
        <v>0</v>
      </c>
      <c r="S109" s="104">
        <f t="shared" si="24"/>
        <v>0</v>
      </c>
    </row>
    <row r="110" spans="1:19" ht="34.5" customHeight="1" thickTop="1">
      <c r="A110" s="30"/>
      <c r="B110" s="52" t="s">
        <v>239</v>
      </c>
      <c r="C110" s="53"/>
      <c r="D110" s="54"/>
      <c r="E110" s="55"/>
      <c r="F110" s="54"/>
      <c r="G110" s="56"/>
      <c r="H110" s="57"/>
      <c r="I110" s="57"/>
      <c r="J110" s="57"/>
      <c r="K110" s="58"/>
      <c r="L110" s="59"/>
      <c r="M110" s="248"/>
      <c r="N110" s="237"/>
      <c r="O110" s="238"/>
      <c r="P110" s="238"/>
      <c r="Q110" s="239"/>
      <c r="R110" s="240"/>
      <c r="S110" s="66"/>
    </row>
    <row r="111" spans="1:19" ht="34.5" customHeight="1">
      <c r="A111" s="67">
        <v>1</v>
      </c>
      <c r="B111" s="173" t="s">
        <v>240</v>
      </c>
      <c r="C111" s="69" t="s">
        <v>241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249">
        <v>0</v>
      </c>
      <c r="K111" s="75" t="s">
        <v>4210</v>
      </c>
      <c r="L111" s="76" t="s">
        <v>4271</v>
      </c>
      <c r="M111" s="77">
        <v>100</v>
      </c>
      <c r="N111" s="250"/>
      <c r="O111" s="243"/>
      <c r="P111" s="243"/>
      <c r="Q111" s="189">
        <f t="shared" ref="Q111:Q139" si="25">ROUND(S111*100/107,2)</f>
        <v>0</v>
      </c>
      <c r="R111" s="8">
        <f>ROUND((Q111*0.07),2)</f>
        <v>0</v>
      </c>
      <c r="S111" s="203">
        <f t="shared" ref="S111:S139" si="26">+D111+J111-M111</f>
        <v>0</v>
      </c>
    </row>
    <row r="112" spans="1:19" ht="34.5" customHeight="1">
      <c r="A112" s="67">
        <v>2</v>
      </c>
      <c r="B112" s="173" t="s">
        <v>243</v>
      </c>
      <c r="C112" s="69" t="s">
        <v>244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>
        <v>46202</v>
      </c>
      <c r="L112" s="76" t="s">
        <v>4272</v>
      </c>
      <c r="M112" s="77">
        <v>100</v>
      </c>
      <c r="N112" s="246"/>
      <c r="O112" s="243"/>
      <c r="P112" s="243"/>
      <c r="Q112" s="189">
        <f t="shared" si="25"/>
        <v>0</v>
      </c>
      <c r="R112" s="8">
        <f t="shared" ref="R112:R139" si="27">ROUND((Q112*0.07),2)</f>
        <v>0</v>
      </c>
      <c r="S112" s="203">
        <f t="shared" si="26"/>
        <v>0</v>
      </c>
    </row>
    <row r="113" spans="1:19" ht="34.5" customHeight="1">
      <c r="A113" s="67">
        <v>3</v>
      </c>
      <c r="B113" s="173" t="s">
        <v>246</v>
      </c>
      <c r="C113" s="69" t="s">
        <v>247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 t="s">
        <v>4210</v>
      </c>
      <c r="L113" s="76" t="s">
        <v>4273</v>
      </c>
      <c r="M113" s="77">
        <v>100</v>
      </c>
      <c r="N113" s="246"/>
      <c r="O113" s="243"/>
      <c r="P113" s="243"/>
      <c r="Q113" s="189">
        <f t="shared" si="25"/>
        <v>0</v>
      </c>
      <c r="R113" s="8">
        <f t="shared" si="27"/>
        <v>0</v>
      </c>
      <c r="S113" s="203">
        <f t="shared" si="26"/>
        <v>0</v>
      </c>
    </row>
    <row r="114" spans="1:19" ht="34.5" customHeight="1">
      <c r="A114" s="67">
        <v>4</v>
      </c>
      <c r="B114" s="173" t="s">
        <v>249</v>
      </c>
      <c r="C114" s="69" t="s">
        <v>250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 t="s">
        <v>4210</v>
      </c>
      <c r="L114" s="76" t="s">
        <v>4274</v>
      </c>
      <c r="M114" s="77">
        <v>100</v>
      </c>
      <c r="N114" s="246"/>
      <c r="O114" s="243"/>
      <c r="P114" s="243"/>
      <c r="Q114" s="189">
        <f t="shared" si="25"/>
        <v>0</v>
      </c>
      <c r="R114" s="8">
        <f t="shared" si="27"/>
        <v>0</v>
      </c>
      <c r="S114" s="203">
        <f t="shared" si="26"/>
        <v>0</v>
      </c>
    </row>
    <row r="115" spans="1:19" ht="34.5" customHeight="1">
      <c r="A115" s="67">
        <v>5</v>
      </c>
      <c r="B115" s="68" t="s">
        <v>252</v>
      </c>
      <c r="C115" s="69" t="s">
        <v>253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/>
      <c r="L115" s="76"/>
      <c r="M115" s="77"/>
      <c r="N115" s="246" t="s">
        <v>4214</v>
      </c>
      <c r="O115" s="243">
        <v>1</v>
      </c>
      <c r="P115" s="243">
        <v>1</v>
      </c>
      <c r="Q115" s="189">
        <f t="shared" si="25"/>
        <v>93.46</v>
      </c>
      <c r="R115" s="8">
        <f t="shared" si="27"/>
        <v>6.54</v>
      </c>
      <c r="S115" s="203">
        <f t="shared" si="26"/>
        <v>100</v>
      </c>
    </row>
    <row r="116" spans="1:19" ht="34.5" customHeight="1">
      <c r="A116" s="67">
        <v>6</v>
      </c>
      <c r="B116" s="68" t="s">
        <v>161</v>
      </c>
      <c r="C116" s="69" t="s">
        <v>255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>
        <v>46199</v>
      </c>
      <c r="L116" s="76" t="s">
        <v>4275</v>
      </c>
      <c r="M116" s="77">
        <v>100</v>
      </c>
      <c r="N116" s="246"/>
      <c r="O116" s="243"/>
      <c r="P116" s="243"/>
      <c r="Q116" s="189">
        <f t="shared" si="25"/>
        <v>0</v>
      </c>
      <c r="R116" s="8">
        <f t="shared" si="27"/>
        <v>0</v>
      </c>
      <c r="S116" s="203">
        <f t="shared" si="26"/>
        <v>0</v>
      </c>
    </row>
    <row r="117" spans="1:19" ht="34.5" customHeight="1">
      <c r="A117" s="67">
        <v>7</v>
      </c>
      <c r="B117" s="68" t="s">
        <v>257</v>
      </c>
      <c r="C117" s="69" t="s">
        <v>258</v>
      </c>
      <c r="D117" s="201">
        <v>100</v>
      </c>
      <c r="E117" s="71"/>
      <c r="F117" s="67"/>
      <c r="G117" s="67"/>
      <c r="H117" s="73">
        <v>0</v>
      </c>
      <c r="I117" s="73">
        <v>0</v>
      </c>
      <c r="J117" s="142">
        <v>0</v>
      </c>
      <c r="K117" s="75">
        <v>46202</v>
      </c>
      <c r="L117" s="76" t="s">
        <v>4276</v>
      </c>
      <c r="M117" s="77">
        <v>100</v>
      </c>
      <c r="N117" s="246"/>
      <c r="O117" s="243"/>
      <c r="P117" s="243"/>
      <c r="Q117" s="189">
        <f t="shared" si="25"/>
        <v>0</v>
      </c>
      <c r="R117" s="8">
        <f t="shared" si="27"/>
        <v>0</v>
      </c>
      <c r="S117" s="203">
        <f t="shared" si="26"/>
        <v>0</v>
      </c>
    </row>
    <row r="118" spans="1:19" ht="34.5" customHeight="1">
      <c r="A118" s="67">
        <v>8</v>
      </c>
      <c r="B118" s="68" t="s">
        <v>260</v>
      </c>
      <c r="C118" s="69" t="s">
        <v>261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>
        <v>46202</v>
      </c>
      <c r="L118" s="76" t="s">
        <v>4277</v>
      </c>
      <c r="M118" s="77">
        <v>100</v>
      </c>
      <c r="N118" s="246"/>
      <c r="O118" s="243"/>
      <c r="P118" s="243"/>
      <c r="Q118" s="189">
        <f t="shared" si="25"/>
        <v>0</v>
      </c>
      <c r="R118" s="8">
        <f t="shared" si="27"/>
        <v>0</v>
      </c>
      <c r="S118" s="203">
        <f t="shared" si="26"/>
        <v>0</v>
      </c>
    </row>
    <row r="119" spans="1:19" ht="34.5" customHeight="1">
      <c r="A119" s="67">
        <v>9</v>
      </c>
      <c r="B119" s="68" t="s">
        <v>169</v>
      </c>
      <c r="C119" s="69" t="s">
        <v>263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>
        <v>46202</v>
      </c>
      <c r="L119" s="76" t="s">
        <v>4278</v>
      </c>
      <c r="M119" s="77">
        <v>100</v>
      </c>
      <c r="N119" s="246"/>
      <c r="O119" s="243"/>
      <c r="P119" s="243"/>
      <c r="Q119" s="189">
        <f t="shared" si="25"/>
        <v>0</v>
      </c>
      <c r="R119" s="8">
        <f t="shared" si="27"/>
        <v>0</v>
      </c>
      <c r="S119" s="203">
        <f t="shared" si="26"/>
        <v>0</v>
      </c>
    </row>
    <row r="120" spans="1:19" ht="34.5" customHeight="1">
      <c r="A120" s="67">
        <v>10</v>
      </c>
      <c r="B120" s="68" t="s">
        <v>172</v>
      </c>
      <c r="C120" s="69" t="s">
        <v>265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>
        <v>46202</v>
      </c>
      <c r="L120" s="76" t="s">
        <v>4279</v>
      </c>
      <c r="M120" s="77">
        <v>100</v>
      </c>
      <c r="N120" s="246"/>
      <c r="O120" s="243"/>
      <c r="P120" s="243"/>
      <c r="Q120" s="189">
        <f t="shared" si="25"/>
        <v>0</v>
      </c>
      <c r="R120" s="8">
        <f t="shared" si="27"/>
        <v>0</v>
      </c>
      <c r="S120" s="203">
        <f t="shared" si="26"/>
        <v>0</v>
      </c>
    </row>
    <row r="121" spans="1:19" ht="34.5" customHeight="1">
      <c r="A121" s="67">
        <v>11</v>
      </c>
      <c r="B121" s="68" t="s">
        <v>267</v>
      </c>
      <c r="C121" s="69" t="s">
        <v>268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 t="s">
        <v>4210</v>
      </c>
      <c r="L121" s="76" t="s">
        <v>4280</v>
      </c>
      <c r="M121" s="77">
        <v>100</v>
      </c>
      <c r="N121" s="246"/>
      <c r="O121" s="243"/>
      <c r="P121" s="243"/>
      <c r="Q121" s="189">
        <f t="shared" si="25"/>
        <v>0</v>
      </c>
      <c r="R121" s="8">
        <f t="shared" si="27"/>
        <v>0</v>
      </c>
      <c r="S121" s="203">
        <f t="shared" si="26"/>
        <v>0</v>
      </c>
    </row>
    <row r="122" spans="1:19" ht="34.5" customHeight="1">
      <c r="A122" s="67">
        <v>12</v>
      </c>
      <c r="B122" s="68" t="s">
        <v>178</v>
      </c>
      <c r="C122" s="69" t="s">
        <v>270</v>
      </c>
      <c r="D122" s="201">
        <v>100</v>
      </c>
      <c r="E122" s="71"/>
      <c r="F122" s="67"/>
      <c r="G122" s="67"/>
      <c r="H122" s="73">
        <v>0</v>
      </c>
      <c r="I122" s="73">
        <v>0</v>
      </c>
      <c r="J122" s="142">
        <v>0</v>
      </c>
      <c r="K122" s="75">
        <v>46199</v>
      </c>
      <c r="L122" s="76" t="s">
        <v>4281</v>
      </c>
      <c r="M122" s="77">
        <v>100</v>
      </c>
      <c r="N122" s="246"/>
      <c r="O122" s="243"/>
      <c r="P122" s="243"/>
      <c r="Q122" s="189">
        <f t="shared" si="25"/>
        <v>0</v>
      </c>
      <c r="R122" s="8">
        <f t="shared" si="27"/>
        <v>0</v>
      </c>
      <c r="S122" s="203">
        <f t="shared" si="26"/>
        <v>0</v>
      </c>
    </row>
    <row r="123" spans="1:19" ht="34.5" customHeight="1">
      <c r="A123" s="67">
        <v>13</v>
      </c>
      <c r="B123" s="68" t="s">
        <v>272</v>
      </c>
      <c r="C123" s="69" t="s">
        <v>273</v>
      </c>
      <c r="D123" s="201">
        <v>100</v>
      </c>
      <c r="E123" s="128"/>
      <c r="F123" s="67"/>
      <c r="G123" s="67"/>
      <c r="H123" s="73">
        <v>0</v>
      </c>
      <c r="I123" s="73">
        <v>0</v>
      </c>
      <c r="J123" s="142">
        <v>0</v>
      </c>
      <c r="K123" s="75">
        <v>46202</v>
      </c>
      <c r="L123" s="76" t="s">
        <v>4282</v>
      </c>
      <c r="M123" s="77">
        <v>100</v>
      </c>
      <c r="N123" s="246"/>
      <c r="O123" s="243"/>
      <c r="P123" s="243"/>
      <c r="Q123" s="189">
        <f t="shared" si="25"/>
        <v>0</v>
      </c>
      <c r="R123" s="8">
        <f t="shared" si="27"/>
        <v>0</v>
      </c>
      <c r="S123" s="203">
        <f t="shared" si="26"/>
        <v>0</v>
      </c>
    </row>
    <row r="124" spans="1:19" ht="34.5" customHeight="1">
      <c r="A124" s="67">
        <v>14</v>
      </c>
      <c r="B124" s="68" t="s">
        <v>275</v>
      </c>
      <c r="C124" s="69" t="s">
        <v>276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>
        <v>46199</v>
      </c>
      <c r="L124" s="76" t="s">
        <v>4283</v>
      </c>
      <c r="M124" s="77">
        <v>100</v>
      </c>
      <c r="N124" s="246"/>
      <c r="O124" s="243"/>
      <c r="P124" s="243"/>
      <c r="Q124" s="189">
        <f t="shared" si="25"/>
        <v>0</v>
      </c>
      <c r="R124" s="8">
        <f t="shared" si="27"/>
        <v>0</v>
      </c>
      <c r="S124" s="203">
        <f t="shared" si="26"/>
        <v>0</v>
      </c>
    </row>
    <row r="125" spans="1:19" ht="34.5" customHeight="1">
      <c r="A125" s="67">
        <v>15</v>
      </c>
      <c r="B125" s="68" t="s">
        <v>278</v>
      </c>
      <c r="C125" s="69" t="s">
        <v>279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>
        <v>46199</v>
      </c>
      <c r="L125" s="76" t="s">
        <v>4284</v>
      </c>
      <c r="M125" s="77">
        <v>100</v>
      </c>
      <c r="N125" s="246"/>
      <c r="O125" s="243"/>
      <c r="P125" s="243"/>
      <c r="Q125" s="189">
        <f t="shared" si="25"/>
        <v>0</v>
      </c>
      <c r="R125" s="8">
        <f t="shared" si="27"/>
        <v>0</v>
      </c>
      <c r="S125" s="203">
        <f t="shared" si="26"/>
        <v>0</v>
      </c>
    </row>
    <row r="126" spans="1:19" ht="34.5" customHeight="1">
      <c r="A126" s="67">
        <v>16</v>
      </c>
      <c r="B126" s="68" t="s">
        <v>281</v>
      </c>
      <c r="C126" s="69" t="s">
        <v>282</v>
      </c>
      <c r="D126" s="201">
        <v>100</v>
      </c>
      <c r="E126" s="71"/>
      <c r="F126" s="67"/>
      <c r="G126" s="67"/>
      <c r="H126" s="73">
        <v>0</v>
      </c>
      <c r="I126" s="73">
        <v>0</v>
      </c>
      <c r="J126" s="142">
        <v>0</v>
      </c>
      <c r="K126" s="75" t="s">
        <v>4210</v>
      </c>
      <c r="L126" s="76" t="s">
        <v>4285</v>
      </c>
      <c r="M126" s="77">
        <v>50</v>
      </c>
      <c r="N126" s="250" t="s">
        <v>4214</v>
      </c>
      <c r="O126" s="243">
        <v>1</v>
      </c>
      <c r="P126" s="243">
        <v>1</v>
      </c>
      <c r="Q126" s="189">
        <f t="shared" si="25"/>
        <v>46.73</v>
      </c>
      <c r="R126" s="8">
        <f t="shared" si="27"/>
        <v>3.27</v>
      </c>
      <c r="S126" s="203">
        <f t="shared" si="26"/>
        <v>50</v>
      </c>
    </row>
    <row r="127" spans="1:19" ht="34.5" customHeight="1">
      <c r="A127" s="67">
        <v>17</v>
      </c>
      <c r="B127" s="68" t="s">
        <v>194</v>
      </c>
      <c r="C127" s="69" t="s">
        <v>284</v>
      </c>
      <c r="D127" s="201">
        <v>100</v>
      </c>
      <c r="E127" s="71"/>
      <c r="F127" s="67"/>
      <c r="G127" s="67"/>
      <c r="H127" s="73">
        <v>0</v>
      </c>
      <c r="I127" s="73">
        <v>0</v>
      </c>
      <c r="J127" s="142">
        <v>0</v>
      </c>
      <c r="K127" s="75" t="s">
        <v>4210</v>
      </c>
      <c r="L127" s="76" t="s">
        <v>4286</v>
      </c>
      <c r="M127" s="77">
        <v>100</v>
      </c>
      <c r="N127" s="246"/>
      <c r="O127" s="243"/>
      <c r="P127" s="243"/>
      <c r="Q127" s="189">
        <f t="shared" si="25"/>
        <v>0</v>
      </c>
      <c r="R127" s="8">
        <f t="shared" si="27"/>
        <v>0</v>
      </c>
      <c r="S127" s="203">
        <f t="shared" si="26"/>
        <v>0</v>
      </c>
    </row>
    <row r="128" spans="1:19" ht="34.5" customHeight="1">
      <c r="A128" s="67">
        <v>18</v>
      </c>
      <c r="B128" s="68" t="s">
        <v>286</v>
      </c>
      <c r="C128" s="69" t="s">
        <v>287</v>
      </c>
      <c r="D128" s="201">
        <v>100</v>
      </c>
      <c r="E128" s="128"/>
      <c r="F128" s="67"/>
      <c r="G128" s="67"/>
      <c r="H128" s="73">
        <v>0</v>
      </c>
      <c r="I128" s="73">
        <v>0</v>
      </c>
      <c r="J128" s="142">
        <v>0</v>
      </c>
      <c r="K128" s="75" t="s">
        <v>4210</v>
      </c>
      <c r="L128" s="76" t="s">
        <v>4287</v>
      </c>
      <c r="M128" s="77">
        <v>100</v>
      </c>
      <c r="N128" s="246"/>
      <c r="O128" s="243"/>
      <c r="P128" s="243"/>
      <c r="Q128" s="189">
        <f t="shared" si="25"/>
        <v>0</v>
      </c>
      <c r="R128" s="8">
        <f t="shared" si="27"/>
        <v>0</v>
      </c>
      <c r="S128" s="203">
        <f t="shared" si="26"/>
        <v>0</v>
      </c>
    </row>
    <row r="129" spans="1:19" ht="34.5" customHeight="1">
      <c r="A129" s="67">
        <v>19</v>
      </c>
      <c r="B129" s="68" t="s">
        <v>289</v>
      </c>
      <c r="C129" s="69" t="s">
        <v>290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>
        <v>46202</v>
      </c>
      <c r="L129" s="76" t="s">
        <v>4288</v>
      </c>
      <c r="M129" s="77">
        <v>100</v>
      </c>
      <c r="N129" s="246"/>
      <c r="O129" s="243"/>
      <c r="P129" s="243"/>
      <c r="Q129" s="189">
        <f t="shared" si="25"/>
        <v>0</v>
      </c>
      <c r="R129" s="8">
        <f t="shared" si="27"/>
        <v>0</v>
      </c>
      <c r="S129" s="203">
        <f t="shared" si="26"/>
        <v>0</v>
      </c>
    </row>
    <row r="130" spans="1:19" ht="34.5" customHeight="1">
      <c r="A130" s="67">
        <v>20</v>
      </c>
      <c r="B130" s="68" t="s">
        <v>292</v>
      </c>
      <c r="C130" s="69" t="s">
        <v>293</v>
      </c>
      <c r="D130" s="201">
        <v>100</v>
      </c>
      <c r="E130" s="128"/>
      <c r="F130" s="67"/>
      <c r="G130" s="67"/>
      <c r="H130" s="73">
        <v>0</v>
      </c>
      <c r="I130" s="73">
        <v>0</v>
      </c>
      <c r="J130" s="142">
        <v>0</v>
      </c>
      <c r="K130" s="75">
        <v>46199</v>
      </c>
      <c r="L130" s="76" t="s">
        <v>4289</v>
      </c>
      <c r="M130" s="77">
        <v>100</v>
      </c>
      <c r="N130" s="246"/>
      <c r="O130" s="243"/>
      <c r="P130" s="243"/>
      <c r="Q130" s="189">
        <f t="shared" si="25"/>
        <v>0</v>
      </c>
      <c r="R130" s="8">
        <f t="shared" si="27"/>
        <v>0</v>
      </c>
      <c r="S130" s="203">
        <f t="shared" si="26"/>
        <v>0</v>
      </c>
    </row>
    <row r="131" spans="1:19" ht="34.5" customHeight="1">
      <c r="A131" s="67">
        <v>21</v>
      </c>
      <c r="B131" s="68" t="s">
        <v>206</v>
      </c>
      <c r="C131" s="69" t="s">
        <v>295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 t="s">
        <v>4210</v>
      </c>
      <c r="L131" s="76" t="s">
        <v>4290</v>
      </c>
      <c r="M131" s="77">
        <v>100</v>
      </c>
      <c r="N131" s="246"/>
      <c r="O131" s="243"/>
      <c r="P131" s="243"/>
      <c r="Q131" s="189">
        <f t="shared" si="25"/>
        <v>0</v>
      </c>
      <c r="R131" s="8">
        <f t="shared" si="27"/>
        <v>0</v>
      </c>
      <c r="S131" s="203">
        <f t="shared" si="26"/>
        <v>0</v>
      </c>
    </row>
    <row r="132" spans="1:19" ht="34.5" customHeight="1">
      <c r="A132" s="67">
        <v>22</v>
      </c>
      <c r="B132" s="68" t="s">
        <v>297</v>
      </c>
      <c r="C132" s="69" t="s">
        <v>298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>
        <v>46193</v>
      </c>
      <c r="L132" s="76" t="s">
        <v>4291</v>
      </c>
      <c r="M132" s="77">
        <v>100</v>
      </c>
      <c r="N132" s="246"/>
      <c r="O132" s="243"/>
      <c r="P132" s="243"/>
      <c r="Q132" s="189">
        <f t="shared" si="25"/>
        <v>0</v>
      </c>
      <c r="R132" s="8">
        <f t="shared" si="27"/>
        <v>0</v>
      </c>
      <c r="S132" s="203">
        <f t="shared" si="26"/>
        <v>0</v>
      </c>
    </row>
    <row r="133" spans="1:19" ht="34.5" customHeight="1">
      <c r="A133" s="67">
        <v>23</v>
      </c>
      <c r="B133" s="68" t="s">
        <v>300</v>
      </c>
      <c r="C133" s="69" t="s">
        <v>301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>
        <v>46202</v>
      </c>
      <c r="L133" s="76" t="s">
        <v>4292</v>
      </c>
      <c r="M133" s="77">
        <v>100</v>
      </c>
      <c r="N133" s="246"/>
      <c r="O133" s="246"/>
      <c r="P133" s="243"/>
      <c r="Q133" s="189">
        <f t="shared" si="25"/>
        <v>0</v>
      </c>
      <c r="R133" s="8">
        <f t="shared" si="27"/>
        <v>0</v>
      </c>
      <c r="S133" s="203">
        <f t="shared" si="26"/>
        <v>0</v>
      </c>
    </row>
    <row r="134" spans="1:19" ht="34.5" customHeight="1">
      <c r="A134" s="67">
        <v>24</v>
      </c>
      <c r="B134" s="68" t="s">
        <v>304</v>
      </c>
      <c r="C134" s="69" t="s">
        <v>305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>
        <v>46202</v>
      </c>
      <c r="L134" s="76" t="s">
        <v>4293</v>
      </c>
      <c r="M134" s="77">
        <v>100</v>
      </c>
      <c r="N134" s="246"/>
      <c r="O134" s="243"/>
      <c r="P134" s="243"/>
      <c r="Q134" s="189">
        <f t="shared" si="25"/>
        <v>0</v>
      </c>
      <c r="R134" s="8">
        <f t="shared" si="27"/>
        <v>0</v>
      </c>
      <c r="S134" s="203">
        <f t="shared" si="26"/>
        <v>0</v>
      </c>
    </row>
    <row r="135" spans="1:19" ht="34.5" customHeight="1">
      <c r="A135" s="67">
        <v>25</v>
      </c>
      <c r="B135" s="68" t="s">
        <v>307</v>
      </c>
      <c r="C135" s="69" t="s">
        <v>308</v>
      </c>
      <c r="D135" s="201">
        <v>100</v>
      </c>
      <c r="E135" s="128"/>
      <c r="F135" s="67"/>
      <c r="G135" s="67"/>
      <c r="H135" s="73">
        <v>0</v>
      </c>
      <c r="I135" s="73">
        <v>0</v>
      </c>
      <c r="J135" s="142">
        <v>0</v>
      </c>
      <c r="K135" s="75" t="s">
        <v>4210</v>
      </c>
      <c r="L135" s="76" t="s">
        <v>4294</v>
      </c>
      <c r="M135" s="77">
        <v>100</v>
      </c>
      <c r="N135" s="246"/>
      <c r="O135" s="243"/>
      <c r="P135" s="243"/>
      <c r="Q135" s="189">
        <f t="shared" si="25"/>
        <v>0</v>
      </c>
      <c r="R135" s="8">
        <f t="shared" si="27"/>
        <v>0</v>
      </c>
      <c r="S135" s="203">
        <f t="shared" si="26"/>
        <v>0</v>
      </c>
    </row>
    <row r="136" spans="1:19" ht="34.5" customHeight="1">
      <c r="A136" s="67">
        <v>26</v>
      </c>
      <c r="B136" s="68" t="s">
        <v>310</v>
      </c>
      <c r="C136" s="69" t="s">
        <v>311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75">
        <v>46202</v>
      </c>
      <c r="L136" s="76" t="s">
        <v>4295</v>
      </c>
      <c r="M136" s="77">
        <v>100</v>
      </c>
      <c r="N136" s="246"/>
      <c r="O136" s="243"/>
      <c r="P136" s="243"/>
      <c r="Q136" s="189">
        <f t="shared" si="25"/>
        <v>0</v>
      </c>
      <c r="R136" s="8">
        <f t="shared" si="27"/>
        <v>0</v>
      </c>
      <c r="S136" s="203">
        <f t="shared" si="26"/>
        <v>0</v>
      </c>
    </row>
    <row r="137" spans="1:19" ht="34.5" customHeight="1">
      <c r="A137" s="67">
        <v>27</v>
      </c>
      <c r="B137" s="68" t="s">
        <v>313</v>
      </c>
      <c r="C137" s="69" t="s">
        <v>314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 t="s">
        <v>4210</v>
      </c>
      <c r="L137" s="76" t="s">
        <v>4296</v>
      </c>
      <c r="M137" s="77">
        <v>100</v>
      </c>
      <c r="N137" s="246"/>
      <c r="O137" s="246"/>
      <c r="P137" s="246"/>
      <c r="Q137" s="189">
        <f t="shared" si="25"/>
        <v>0</v>
      </c>
      <c r="R137" s="8">
        <f t="shared" si="27"/>
        <v>0</v>
      </c>
      <c r="S137" s="203">
        <f t="shared" si="26"/>
        <v>0</v>
      </c>
    </row>
    <row r="138" spans="1:19" ht="34.5" customHeight="1">
      <c r="A138" s="67">
        <v>28</v>
      </c>
      <c r="B138" s="68" t="s">
        <v>227</v>
      </c>
      <c r="C138" s="69" t="s">
        <v>316</v>
      </c>
      <c r="D138" s="201">
        <v>100</v>
      </c>
      <c r="E138" s="71" t="s">
        <v>3828</v>
      </c>
      <c r="F138" s="67">
        <v>1</v>
      </c>
      <c r="G138" s="67">
        <v>1</v>
      </c>
      <c r="H138" s="73">
        <v>93.46</v>
      </c>
      <c r="I138" s="73">
        <v>6.54</v>
      </c>
      <c r="J138" s="142">
        <v>100</v>
      </c>
      <c r="K138" s="75">
        <v>46198</v>
      </c>
      <c r="L138" s="76" t="s">
        <v>4297</v>
      </c>
      <c r="M138" s="77">
        <v>100</v>
      </c>
      <c r="N138" s="250" t="s">
        <v>4214</v>
      </c>
      <c r="O138" s="243">
        <v>1</v>
      </c>
      <c r="P138" s="243">
        <v>1</v>
      </c>
      <c r="Q138" s="189">
        <f t="shared" si="25"/>
        <v>93.46</v>
      </c>
      <c r="R138" s="8">
        <f t="shared" si="27"/>
        <v>6.54</v>
      </c>
      <c r="S138" s="203">
        <f t="shared" si="26"/>
        <v>100</v>
      </c>
    </row>
    <row r="139" spans="1:19" ht="34.5" customHeight="1">
      <c r="A139" s="67">
        <v>29</v>
      </c>
      <c r="B139" s="68" t="s">
        <v>318</v>
      </c>
      <c r="C139" s="69" t="s">
        <v>319</v>
      </c>
      <c r="D139" s="201">
        <v>100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75">
        <v>46199</v>
      </c>
      <c r="L139" s="76" t="s">
        <v>4298</v>
      </c>
      <c r="M139" s="77">
        <v>100</v>
      </c>
      <c r="N139" s="246"/>
      <c r="O139" s="243"/>
      <c r="P139" s="243"/>
      <c r="Q139" s="189">
        <f t="shared" si="25"/>
        <v>0</v>
      </c>
      <c r="R139" s="8">
        <f t="shared" si="27"/>
        <v>0</v>
      </c>
      <c r="S139" s="203">
        <f t="shared" si="26"/>
        <v>0</v>
      </c>
    </row>
    <row r="140" spans="1:19" ht="34.5" customHeight="1" thickBot="1">
      <c r="A140" s="99"/>
      <c r="B140" s="100" t="s">
        <v>19</v>
      </c>
      <c r="C140" s="101"/>
      <c r="D140" s="102">
        <f>SUM(D111:D139)</f>
        <v>2900</v>
      </c>
      <c r="E140" s="103"/>
      <c r="F140" s="102"/>
      <c r="G140" s="102"/>
      <c r="H140" s="104">
        <f>SUM(H111:H139)</f>
        <v>93.46</v>
      </c>
      <c r="I140" s="104">
        <f t="shared" ref="I140:J140" si="28">SUM(I111:I139)</f>
        <v>6.54</v>
      </c>
      <c r="J140" s="104">
        <f t="shared" si="28"/>
        <v>100</v>
      </c>
      <c r="K140" s="254"/>
      <c r="L140" s="255"/>
      <c r="M140" s="256">
        <f>SUM(M111:M139)</f>
        <v>2750</v>
      </c>
      <c r="N140" s="257"/>
      <c r="O140" s="258"/>
      <c r="P140" s="258"/>
      <c r="Q140" s="105">
        <f>SUM(Q111:Q139)</f>
        <v>233.64999999999998</v>
      </c>
      <c r="R140" s="259">
        <f t="shared" ref="R140" si="29">SUM(R111:R139)</f>
        <v>16.350000000000001</v>
      </c>
      <c r="S140" s="227">
        <f>SUM(S111:S139)</f>
        <v>250</v>
      </c>
    </row>
    <row r="141" spans="1:19" ht="34.5" customHeight="1" thickTop="1">
      <c r="A141" s="30"/>
      <c r="B141" s="52" t="s">
        <v>321</v>
      </c>
      <c r="C141" s="53"/>
      <c r="D141" s="54"/>
      <c r="E141" s="55"/>
      <c r="F141" s="54"/>
      <c r="G141" s="56"/>
      <c r="H141" s="57"/>
      <c r="I141" s="57"/>
      <c r="J141" s="57"/>
      <c r="K141" s="58"/>
      <c r="L141" s="59"/>
      <c r="M141" s="248"/>
      <c r="N141" s="237"/>
      <c r="O141" s="238"/>
      <c r="P141" s="238"/>
      <c r="Q141" s="239"/>
      <c r="R141" s="240"/>
      <c r="S141" s="66"/>
    </row>
    <row r="142" spans="1:19" ht="34.5" customHeight="1">
      <c r="A142" s="67">
        <v>1</v>
      </c>
      <c r="B142" s="106" t="s">
        <v>322</v>
      </c>
      <c r="C142" s="260" t="s">
        <v>323</v>
      </c>
      <c r="D142" s="1202">
        <v>711.55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 t="s">
        <v>4210</v>
      </c>
      <c r="L142" s="76" t="s">
        <v>4299</v>
      </c>
      <c r="M142" s="77">
        <v>711.55</v>
      </c>
      <c r="N142" s="250"/>
      <c r="O142" s="243"/>
      <c r="P142" s="243"/>
      <c r="Q142" s="189">
        <f t="shared" ref="Q142:Q205" si="30">ROUND(S142*100/107,2)</f>
        <v>0</v>
      </c>
      <c r="R142" s="8">
        <f t="shared" ref="R142:R205" si="31">ROUND((Q142*0.07),2)</f>
        <v>0</v>
      </c>
      <c r="S142" s="203">
        <f t="shared" ref="S142:S205" si="32">+D142+J142-M142</f>
        <v>0</v>
      </c>
    </row>
    <row r="143" spans="1:19" ht="34.5" customHeight="1">
      <c r="A143" s="67">
        <v>2</v>
      </c>
      <c r="B143" s="106" t="s">
        <v>243</v>
      </c>
      <c r="C143" s="260" t="s">
        <v>325</v>
      </c>
      <c r="D143" s="1202">
        <v>224.7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>
        <v>46202</v>
      </c>
      <c r="L143" s="76" t="s">
        <v>4300</v>
      </c>
      <c r="M143" s="77">
        <v>224.7</v>
      </c>
      <c r="N143" s="246"/>
      <c r="O143" s="243"/>
      <c r="P143" s="243"/>
      <c r="Q143" s="189">
        <f t="shared" si="30"/>
        <v>0</v>
      </c>
      <c r="R143" s="8">
        <f t="shared" si="31"/>
        <v>0</v>
      </c>
      <c r="S143" s="203">
        <f t="shared" si="32"/>
        <v>0</v>
      </c>
    </row>
    <row r="144" spans="1:19" ht="34.5" customHeight="1">
      <c r="A144" s="67">
        <v>3</v>
      </c>
      <c r="B144" s="106" t="s">
        <v>246</v>
      </c>
      <c r="C144" s="260" t="s">
        <v>327</v>
      </c>
      <c r="D144" s="120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 t="s">
        <v>4210</v>
      </c>
      <c r="L144" s="76" t="s">
        <v>4301</v>
      </c>
      <c r="M144" s="77">
        <v>112.35</v>
      </c>
      <c r="N144" s="246"/>
      <c r="O144" s="243"/>
      <c r="P144" s="243"/>
      <c r="Q144" s="189">
        <f t="shared" si="30"/>
        <v>0</v>
      </c>
      <c r="R144" s="8">
        <f t="shared" si="31"/>
        <v>0</v>
      </c>
      <c r="S144" s="203">
        <f t="shared" si="32"/>
        <v>0</v>
      </c>
    </row>
    <row r="145" spans="1:19" ht="34.5" customHeight="1">
      <c r="A145" s="67">
        <v>4</v>
      </c>
      <c r="B145" s="106" t="s">
        <v>329</v>
      </c>
      <c r="C145" s="260" t="s">
        <v>330</v>
      </c>
      <c r="D145" s="1202">
        <v>112.35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 t="s">
        <v>4210</v>
      </c>
      <c r="L145" s="76" t="s">
        <v>4302</v>
      </c>
      <c r="M145" s="77">
        <v>112.35</v>
      </c>
      <c r="N145" s="246"/>
      <c r="O145" s="243"/>
      <c r="P145" s="243"/>
      <c r="Q145" s="189">
        <f t="shared" si="30"/>
        <v>0</v>
      </c>
      <c r="R145" s="8">
        <f t="shared" si="31"/>
        <v>0</v>
      </c>
      <c r="S145" s="203">
        <f t="shared" si="32"/>
        <v>0</v>
      </c>
    </row>
    <row r="146" spans="1:19" ht="34.5" customHeight="1">
      <c r="A146" s="67">
        <v>5</v>
      </c>
      <c r="B146" s="263" t="s">
        <v>252</v>
      </c>
      <c r="C146" s="260" t="s">
        <v>332</v>
      </c>
      <c r="D146" s="1202">
        <v>973.7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/>
      <c r="L146" s="76"/>
      <c r="M146" s="77"/>
      <c r="N146" s="246" t="s">
        <v>4214</v>
      </c>
      <c r="O146" s="243">
        <v>1</v>
      </c>
      <c r="P146" s="243">
        <v>1</v>
      </c>
      <c r="Q146" s="189">
        <f t="shared" si="30"/>
        <v>910</v>
      </c>
      <c r="R146" s="8">
        <f t="shared" si="31"/>
        <v>63.7</v>
      </c>
      <c r="S146" s="203">
        <f t="shared" si="32"/>
        <v>973.7</v>
      </c>
    </row>
    <row r="147" spans="1:19" ht="34.5" customHeight="1">
      <c r="A147" s="67">
        <v>6</v>
      </c>
      <c r="B147" s="263" t="s">
        <v>161</v>
      </c>
      <c r="C147" s="260" t="s">
        <v>334</v>
      </c>
      <c r="D147" s="1202">
        <v>112.35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>
        <v>46199</v>
      </c>
      <c r="L147" s="76" t="s">
        <v>4303</v>
      </c>
      <c r="M147" s="77">
        <v>112.35</v>
      </c>
      <c r="N147" s="246"/>
      <c r="O147" s="243"/>
      <c r="P147" s="243"/>
      <c r="Q147" s="189">
        <f t="shared" si="30"/>
        <v>0</v>
      </c>
      <c r="R147" s="8">
        <f t="shared" si="31"/>
        <v>0</v>
      </c>
      <c r="S147" s="203">
        <f t="shared" si="32"/>
        <v>0</v>
      </c>
    </row>
    <row r="148" spans="1:19" ht="34.5" customHeight="1">
      <c r="A148" s="67">
        <v>7</v>
      </c>
      <c r="B148" s="263" t="s">
        <v>260</v>
      </c>
      <c r="C148" s="260" t="s">
        <v>336</v>
      </c>
      <c r="D148" s="1202">
        <v>0</v>
      </c>
      <c r="E148" s="71"/>
      <c r="F148" s="67"/>
      <c r="G148" s="67"/>
      <c r="H148" s="73">
        <v>0</v>
      </c>
      <c r="I148" s="73">
        <v>0</v>
      </c>
      <c r="J148" s="142">
        <v>0</v>
      </c>
      <c r="K148" s="75"/>
      <c r="L148" s="76"/>
      <c r="M148" s="77"/>
      <c r="N148" s="246"/>
      <c r="O148" s="243"/>
      <c r="P148" s="243"/>
      <c r="Q148" s="189">
        <f t="shared" si="30"/>
        <v>0</v>
      </c>
      <c r="R148" s="8">
        <f t="shared" si="31"/>
        <v>0</v>
      </c>
      <c r="S148" s="203">
        <f t="shared" si="32"/>
        <v>0</v>
      </c>
    </row>
    <row r="149" spans="1:19" ht="34.5" customHeight="1">
      <c r="A149" s="67">
        <v>8</v>
      </c>
      <c r="B149" s="263" t="s">
        <v>260</v>
      </c>
      <c r="C149" s="260" t="s">
        <v>337</v>
      </c>
      <c r="D149" s="1202">
        <v>1123.5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>
        <v>46202</v>
      </c>
      <c r="L149" s="76" t="s">
        <v>4304</v>
      </c>
      <c r="M149" s="77">
        <v>1123.5</v>
      </c>
      <c r="N149" s="246"/>
      <c r="O149" s="243"/>
      <c r="P149" s="243"/>
      <c r="Q149" s="189">
        <f t="shared" si="30"/>
        <v>0</v>
      </c>
      <c r="R149" s="8">
        <f t="shared" si="31"/>
        <v>0</v>
      </c>
      <c r="S149" s="203">
        <f t="shared" si="32"/>
        <v>0</v>
      </c>
    </row>
    <row r="150" spans="1:19" ht="34.5" customHeight="1">
      <c r="A150" s="67">
        <v>9</v>
      </c>
      <c r="B150" s="263" t="s">
        <v>169</v>
      </c>
      <c r="C150" s="260" t="s">
        <v>339</v>
      </c>
      <c r="D150" s="1202">
        <v>786.45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>
        <v>46202</v>
      </c>
      <c r="L150" s="76" t="s">
        <v>4305</v>
      </c>
      <c r="M150" s="77">
        <v>786.45</v>
      </c>
      <c r="N150" s="246"/>
      <c r="O150" s="243"/>
      <c r="P150" s="243"/>
      <c r="Q150" s="189">
        <f t="shared" si="30"/>
        <v>0</v>
      </c>
      <c r="R150" s="8">
        <f t="shared" si="31"/>
        <v>0</v>
      </c>
      <c r="S150" s="203">
        <f t="shared" si="32"/>
        <v>0</v>
      </c>
    </row>
    <row r="151" spans="1:19" ht="34.5" customHeight="1">
      <c r="A151" s="67">
        <v>10</v>
      </c>
      <c r="B151" s="263" t="s">
        <v>341</v>
      </c>
      <c r="C151" s="260" t="s">
        <v>342</v>
      </c>
      <c r="D151" s="1202">
        <v>112.35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>
        <v>46202</v>
      </c>
      <c r="L151" s="76" t="s">
        <v>4306</v>
      </c>
      <c r="M151" s="77">
        <v>112.35</v>
      </c>
      <c r="N151" s="246"/>
      <c r="O151" s="243"/>
      <c r="P151" s="243"/>
      <c r="Q151" s="189">
        <f t="shared" si="30"/>
        <v>0</v>
      </c>
      <c r="R151" s="8">
        <f t="shared" si="31"/>
        <v>0</v>
      </c>
      <c r="S151" s="203">
        <f t="shared" si="32"/>
        <v>0</v>
      </c>
    </row>
    <row r="152" spans="1:19" ht="34.5" customHeight="1">
      <c r="A152" s="67">
        <v>11</v>
      </c>
      <c r="B152" s="263" t="s">
        <v>267</v>
      </c>
      <c r="C152" s="260" t="s">
        <v>344</v>
      </c>
      <c r="D152" s="1202">
        <v>1086.05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 t="s">
        <v>4210</v>
      </c>
      <c r="L152" s="76" t="s">
        <v>4307</v>
      </c>
      <c r="M152" s="77">
        <v>1086.05</v>
      </c>
      <c r="N152" s="246"/>
      <c r="O152" s="243"/>
      <c r="P152" s="243"/>
      <c r="Q152" s="189">
        <f t="shared" si="30"/>
        <v>0</v>
      </c>
      <c r="R152" s="8">
        <f t="shared" si="31"/>
        <v>0</v>
      </c>
      <c r="S152" s="203">
        <f t="shared" si="32"/>
        <v>0</v>
      </c>
    </row>
    <row r="153" spans="1:19" ht="34.5" customHeight="1">
      <c r="A153" s="67">
        <v>12</v>
      </c>
      <c r="B153" s="263" t="s">
        <v>178</v>
      </c>
      <c r="C153" s="260" t="s">
        <v>346</v>
      </c>
      <c r="D153" s="1202">
        <v>973.7</v>
      </c>
      <c r="E153" s="71"/>
      <c r="F153" s="67"/>
      <c r="G153" s="67"/>
      <c r="H153" s="73">
        <v>0</v>
      </c>
      <c r="I153" s="73">
        <v>0</v>
      </c>
      <c r="J153" s="142">
        <v>0</v>
      </c>
      <c r="K153" s="75">
        <v>46199</v>
      </c>
      <c r="L153" s="76" t="s">
        <v>4308</v>
      </c>
      <c r="M153" s="77">
        <v>973.7</v>
      </c>
      <c r="N153" s="246"/>
      <c r="O153" s="243"/>
      <c r="P153" s="243"/>
      <c r="Q153" s="189">
        <f t="shared" si="30"/>
        <v>0</v>
      </c>
      <c r="R153" s="8">
        <f t="shared" si="31"/>
        <v>0</v>
      </c>
      <c r="S153" s="203">
        <f t="shared" si="32"/>
        <v>0</v>
      </c>
    </row>
    <row r="154" spans="1:19" ht="34.5" customHeight="1">
      <c r="A154" s="67">
        <v>13</v>
      </c>
      <c r="B154" s="263" t="s">
        <v>272</v>
      </c>
      <c r="C154" s="260" t="s">
        <v>348</v>
      </c>
      <c r="D154" s="1202">
        <v>112.35</v>
      </c>
      <c r="E154" s="128"/>
      <c r="F154" s="67"/>
      <c r="G154" s="67"/>
      <c r="H154" s="73">
        <v>0</v>
      </c>
      <c r="I154" s="73">
        <v>0</v>
      </c>
      <c r="J154" s="142">
        <v>0</v>
      </c>
      <c r="K154" s="75">
        <v>46202</v>
      </c>
      <c r="L154" s="76" t="s">
        <v>4309</v>
      </c>
      <c r="M154" s="77">
        <v>112.35</v>
      </c>
      <c r="N154" s="246"/>
      <c r="O154" s="243"/>
      <c r="P154" s="243"/>
      <c r="Q154" s="189">
        <f t="shared" si="30"/>
        <v>0</v>
      </c>
      <c r="R154" s="8">
        <f t="shared" si="31"/>
        <v>0</v>
      </c>
      <c r="S154" s="203">
        <f t="shared" si="32"/>
        <v>0</v>
      </c>
    </row>
    <row r="155" spans="1:19" ht="34.5" customHeight="1">
      <c r="A155" s="67">
        <v>14</v>
      </c>
      <c r="B155" s="263" t="s">
        <v>275</v>
      </c>
      <c r="C155" s="260" t="s">
        <v>350</v>
      </c>
      <c r="D155" s="1202">
        <v>1610.35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>
        <v>46199</v>
      </c>
      <c r="L155" s="76" t="s">
        <v>4310</v>
      </c>
      <c r="M155" s="77">
        <v>1610.35</v>
      </c>
      <c r="N155" s="246"/>
      <c r="O155" s="243"/>
      <c r="P155" s="243"/>
      <c r="Q155" s="189">
        <f t="shared" si="30"/>
        <v>0</v>
      </c>
      <c r="R155" s="8">
        <f t="shared" si="31"/>
        <v>0</v>
      </c>
      <c r="S155" s="203">
        <f t="shared" si="32"/>
        <v>0</v>
      </c>
    </row>
    <row r="156" spans="1:19" ht="34.5" customHeight="1">
      <c r="A156" s="67">
        <v>15</v>
      </c>
      <c r="B156" s="263" t="s">
        <v>352</v>
      </c>
      <c r="C156" s="260" t="s">
        <v>353</v>
      </c>
      <c r="D156" s="1202">
        <v>1310.75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>
        <v>46199</v>
      </c>
      <c r="L156" s="76" t="s">
        <v>4311</v>
      </c>
      <c r="M156" s="77">
        <v>1310.75</v>
      </c>
      <c r="N156" s="246"/>
      <c r="O156" s="243"/>
      <c r="P156" s="243"/>
      <c r="Q156" s="189">
        <f t="shared" si="30"/>
        <v>0</v>
      </c>
      <c r="R156" s="8">
        <f t="shared" si="31"/>
        <v>0</v>
      </c>
      <c r="S156" s="203">
        <f t="shared" si="32"/>
        <v>0</v>
      </c>
    </row>
    <row r="157" spans="1:19" ht="34.5" customHeight="1">
      <c r="A157" s="67">
        <v>16</v>
      </c>
      <c r="B157" s="263" t="s">
        <v>355</v>
      </c>
      <c r="C157" s="260" t="s">
        <v>356</v>
      </c>
      <c r="D157" s="1202">
        <v>187.25</v>
      </c>
      <c r="E157" s="71"/>
      <c r="F157" s="67"/>
      <c r="G157" s="67"/>
      <c r="H157" s="73">
        <v>0</v>
      </c>
      <c r="I157" s="73">
        <v>0</v>
      </c>
      <c r="J157" s="142">
        <v>0</v>
      </c>
      <c r="K157" s="75"/>
      <c r="L157" s="76"/>
      <c r="M157" s="77"/>
      <c r="N157" s="250" t="s">
        <v>4214</v>
      </c>
      <c r="O157" s="243">
        <v>1</v>
      </c>
      <c r="P157" s="243">
        <v>1</v>
      </c>
      <c r="Q157" s="189">
        <f t="shared" si="30"/>
        <v>175</v>
      </c>
      <c r="R157" s="8">
        <f t="shared" si="31"/>
        <v>12.25</v>
      </c>
      <c r="S157" s="203">
        <f>+D157+J157-M157</f>
        <v>187.25</v>
      </c>
    </row>
    <row r="158" spans="1:19" ht="34.5" customHeight="1">
      <c r="A158" s="67">
        <v>17</v>
      </c>
      <c r="B158" s="263" t="s">
        <v>355</v>
      </c>
      <c r="C158" s="260" t="s">
        <v>356</v>
      </c>
      <c r="D158" s="120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 t="s">
        <v>4210</v>
      </c>
      <c r="L158" s="76" t="s">
        <v>4312</v>
      </c>
      <c r="M158" s="77">
        <v>112.35</v>
      </c>
      <c r="N158" s="246"/>
      <c r="O158" s="243"/>
      <c r="P158" s="243"/>
      <c r="Q158" s="189">
        <f t="shared" si="30"/>
        <v>0</v>
      </c>
      <c r="R158" s="8">
        <f t="shared" si="31"/>
        <v>0</v>
      </c>
      <c r="S158" s="203">
        <f>+D158+J158-M158</f>
        <v>0</v>
      </c>
    </row>
    <row r="159" spans="1:19" ht="34.5" customHeight="1">
      <c r="A159" s="67">
        <v>18</v>
      </c>
      <c r="B159" s="263" t="s">
        <v>360</v>
      </c>
      <c r="C159" s="260" t="s">
        <v>361</v>
      </c>
      <c r="D159" s="1202">
        <v>1123.5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 t="s">
        <v>4210</v>
      </c>
      <c r="L159" s="76" t="s">
        <v>4313</v>
      </c>
      <c r="M159" s="77">
        <v>1123.5</v>
      </c>
      <c r="N159" s="246"/>
      <c r="O159" s="243"/>
      <c r="P159" s="243"/>
      <c r="Q159" s="189">
        <f t="shared" si="30"/>
        <v>0</v>
      </c>
      <c r="R159" s="8">
        <f t="shared" si="31"/>
        <v>0</v>
      </c>
      <c r="S159" s="203">
        <f t="shared" si="32"/>
        <v>0</v>
      </c>
    </row>
    <row r="160" spans="1:19" ht="34.5" customHeight="1">
      <c r="A160" s="67">
        <v>19</v>
      </c>
      <c r="B160" s="263" t="s">
        <v>286</v>
      </c>
      <c r="C160" s="260" t="s">
        <v>363</v>
      </c>
      <c r="D160" s="1202">
        <v>112.35</v>
      </c>
      <c r="E160" s="128"/>
      <c r="F160" s="67"/>
      <c r="G160" s="67"/>
      <c r="H160" s="73">
        <v>0</v>
      </c>
      <c r="I160" s="73">
        <v>0</v>
      </c>
      <c r="J160" s="142">
        <v>0</v>
      </c>
      <c r="K160" s="75" t="s">
        <v>4210</v>
      </c>
      <c r="L160" s="76" t="s">
        <v>4314</v>
      </c>
      <c r="M160" s="77">
        <v>112.35</v>
      </c>
      <c r="N160" s="246"/>
      <c r="O160" s="243"/>
      <c r="P160" s="243"/>
      <c r="Q160" s="189">
        <f t="shared" si="30"/>
        <v>0</v>
      </c>
      <c r="R160" s="8">
        <f t="shared" si="31"/>
        <v>0</v>
      </c>
      <c r="S160" s="203">
        <f t="shared" si="32"/>
        <v>0</v>
      </c>
    </row>
    <row r="161" spans="1:19" ht="34.5" customHeight="1">
      <c r="A161" s="67">
        <v>20</v>
      </c>
      <c r="B161" s="263" t="s">
        <v>289</v>
      </c>
      <c r="C161" s="260" t="s">
        <v>365</v>
      </c>
      <c r="D161" s="1202">
        <v>112.35</v>
      </c>
      <c r="E161" s="71"/>
      <c r="F161" s="67"/>
      <c r="G161" s="67"/>
      <c r="H161" s="73">
        <v>0</v>
      </c>
      <c r="I161" s="73">
        <v>0</v>
      </c>
      <c r="J161" s="142">
        <v>0</v>
      </c>
      <c r="K161" s="75">
        <v>46202</v>
      </c>
      <c r="L161" s="76" t="s">
        <v>4315</v>
      </c>
      <c r="M161" s="77">
        <v>112.35</v>
      </c>
      <c r="N161" s="246"/>
      <c r="O161" s="243"/>
      <c r="P161" s="243"/>
      <c r="Q161" s="189">
        <f t="shared" si="30"/>
        <v>0</v>
      </c>
      <c r="R161" s="8">
        <f t="shared" si="31"/>
        <v>0</v>
      </c>
      <c r="S161" s="203">
        <f t="shared" si="32"/>
        <v>0</v>
      </c>
    </row>
    <row r="162" spans="1:19" ht="34.5" customHeight="1">
      <c r="A162" s="67">
        <v>21</v>
      </c>
      <c r="B162" s="263" t="s">
        <v>292</v>
      </c>
      <c r="C162" s="260" t="s">
        <v>367</v>
      </c>
      <c r="D162" s="1202">
        <v>861.35</v>
      </c>
      <c r="E162" s="128"/>
      <c r="F162" s="67"/>
      <c r="G162" s="67"/>
      <c r="H162" s="73">
        <v>0</v>
      </c>
      <c r="I162" s="73">
        <v>0</v>
      </c>
      <c r="J162" s="142">
        <v>0</v>
      </c>
      <c r="K162" s="75">
        <v>46199</v>
      </c>
      <c r="L162" s="76" t="s">
        <v>4316</v>
      </c>
      <c r="M162" s="77">
        <v>861.35</v>
      </c>
      <c r="N162" s="246"/>
      <c r="O162" s="243"/>
      <c r="P162" s="243"/>
      <c r="Q162" s="189">
        <f t="shared" si="30"/>
        <v>0</v>
      </c>
      <c r="R162" s="8">
        <f t="shared" si="31"/>
        <v>0</v>
      </c>
      <c r="S162" s="203">
        <f t="shared" si="32"/>
        <v>0</v>
      </c>
    </row>
    <row r="163" spans="1:19" ht="34.5" customHeight="1">
      <c r="A163" s="67">
        <v>22</v>
      </c>
      <c r="B163" s="263" t="s">
        <v>206</v>
      </c>
      <c r="C163" s="260" t="s">
        <v>369</v>
      </c>
      <c r="D163" s="1202">
        <v>561.75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 t="s">
        <v>4210</v>
      </c>
      <c r="L163" s="76" t="s">
        <v>4317</v>
      </c>
      <c r="M163" s="77">
        <v>561.75</v>
      </c>
      <c r="N163" s="246"/>
      <c r="O163" s="243"/>
      <c r="P163" s="243"/>
      <c r="Q163" s="189">
        <f t="shared" si="30"/>
        <v>0</v>
      </c>
      <c r="R163" s="8">
        <f t="shared" si="31"/>
        <v>0</v>
      </c>
      <c r="S163" s="203">
        <f t="shared" si="32"/>
        <v>0</v>
      </c>
    </row>
    <row r="164" spans="1:19" ht="34.5" customHeight="1">
      <c r="A164" s="67">
        <v>23</v>
      </c>
      <c r="B164" s="263" t="s">
        <v>371</v>
      </c>
      <c r="C164" s="260" t="s">
        <v>372</v>
      </c>
      <c r="D164" s="1202">
        <v>524.29999999999995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>
        <v>46193</v>
      </c>
      <c r="L164" s="76" t="s">
        <v>4318</v>
      </c>
      <c r="M164" s="77">
        <v>524.29999999999995</v>
      </c>
      <c r="N164" s="246"/>
      <c r="O164" s="243"/>
      <c r="P164" s="243"/>
      <c r="Q164" s="189">
        <f t="shared" si="30"/>
        <v>0</v>
      </c>
      <c r="R164" s="8">
        <f t="shared" si="31"/>
        <v>0</v>
      </c>
      <c r="S164" s="203">
        <f t="shared" si="32"/>
        <v>0</v>
      </c>
    </row>
    <row r="165" spans="1:19" ht="34.5" customHeight="1">
      <c r="A165" s="67">
        <v>24</v>
      </c>
      <c r="B165" s="263" t="s">
        <v>300</v>
      </c>
      <c r="C165" s="260" t="s">
        <v>374</v>
      </c>
      <c r="D165" s="1202">
        <v>149.80000000000001</v>
      </c>
      <c r="E165" s="71"/>
      <c r="F165" s="67"/>
      <c r="G165" s="67"/>
      <c r="H165" s="73">
        <v>0</v>
      </c>
      <c r="I165" s="73">
        <v>0</v>
      </c>
      <c r="J165" s="142">
        <v>0</v>
      </c>
      <c r="K165" s="75">
        <v>46202</v>
      </c>
      <c r="L165" s="76" t="s">
        <v>4319</v>
      </c>
      <c r="M165" s="77">
        <v>149.80000000000001</v>
      </c>
      <c r="N165" s="246"/>
      <c r="O165" s="243"/>
      <c r="P165" s="243"/>
      <c r="Q165" s="189">
        <f t="shared" si="30"/>
        <v>0</v>
      </c>
      <c r="R165" s="8">
        <f t="shared" si="31"/>
        <v>0</v>
      </c>
      <c r="S165" s="203">
        <f t="shared" si="32"/>
        <v>0</v>
      </c>
    </row>
    <row r="166" spans="1:19" ht="34.5" customHeight="1">
      <c r="A166" s="67">
        <v>25</v>
      </c>
      <c r="B166" s="263" t="s">
        <v>304</v>
      </c>
      <c r="C166" s="260" t="s">
        <v>376</v>
      </c>
      <c r="D166" s="1202">
        <v>112.35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>
        <v>46202</v>
      </c>
      <c r="L166" s="76" t="s">
        <v>4320</v>
      </c>
      <c r="M166" s="77">
        <v>112.35</v>
      </c>
      <c r="N166" s="246"/>
      <c r="O166" s="243"/>
      <c r="P166" s="243"/>
      <c r="Q166" s="189">
        <f t="shared" si="30"/>
        <v>0</v>
      </c>
      <c r="R166" s="8">
        <f t="shared" si="31"/>
        <v>0</v>
      </c>
      <c r="S166" s="203">
        <f t="shared" si="32"/>
        <v>0</v>
      </c>
    </row>
    <row r="167" spans="1:19" ht="34.5" customHeight="1">
      <c r="A167" s="67">
        <v>26</v>
      </c>
      <c r="B167" s="263" t="s">
        <v>378</v>
      </c>
      <c r="C167" s="260" t="s">
        <v>379</v>
      </c>
      <c r="D167" s="1202">
        <v>187.25</v>
      </c>
      <c r="E167" s="128"/>
      <c r="F167" s="67"/>
      <c r="G167" s="67"/>
      <c r="H167" s="73">
        <v>0</v>
      </c>
      <c r="I167" s="73">
        <v>0</v>
      </c>
      <c r="J167" s="142">
        <v>0</v>
      </c>
      <c r="K167" s="75" t="s">
        <v>4210</v>
      </c>
      <c r="L167" s="76" t="s">
        <v>4321</v>
      </c>
      <c r="M167" s="77">
        <v>187.25</v>
      </c>
      <c r="N167" s="246"/>
      <c r="O167" s="243"/>
      <c r="P167" s="243"/>
      <c r="Q167" s="189">
        <f t="shared" si="30"/>
        <v>0</v>
      </c>
      <c r="R167" s="8">
        <f t="shared" si="31"/>
        <v>0</v>
      </c>
      <c r="S167" s="203">
        <f t="shared" si="32"/>
        <v>0</v>
      </c>
    </row>
    <row r="168" spans="1:19" ht="34.5" customHeight="1">
      <c r="A168" s="67">
        <v>27</v>
      </c>
      <c r="B168" s="263" t="s">
        <v>310</v>
      </c>
      <c r="C168" s="260" t="s">
        <v>381</v>
      </c>
      <c r="D168" s="1202">
        <v>561.75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>
        <v>46202</v>
      </c>
      <c r="L168" s="76" t="s">
        <v>4322</v>
      </c>
      <c r="M168" s="77">
        <v>561.75</v>
      </c>
      <c r="N168" s="246"/>
      <c r="O168" s="243"/>
      <c r="P168" s="243"/>
      <c r="Q168" s="189">
        <f t="shared" si="30"/>
        <v>0</v>
      </c>
      <c r="R168" s="8">
        <f t="shared" si="31"/>
        <v>0</v>
      </c>
      <c r="S168" s="203">
        <f t="shared" si="32"/>
        <v>0</v>
      </c>
    </row>
    <row r="169" spans="1:19" ht="34.5" customHeight="1">
      <c r="A169" s="67">
        <v>28</v>
      </c>
      <c r="B169" s="263" t="s">
        <v>313</v>
      </c>
      <c r="C169" s="260" t="s">
        <v>383</v>
      </c>
      <c r="D169" s="1202">
        <v>112.35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 t="s">
        <v>4210</v>
      </c>
      <c r="L169" s="76" t="s">
        <v>4323</v>
      </c>
      <c r="M169" s="77">
        <v>112.35</v>
      </c>
      <c r="N169" s="250"/>
      <c r="O169" s="243"/>
      <c r="P169" s="243"/>
      <c r="Q169" s="189">
        <f t="shared" si="30"/>
        <v>0</v>
      </c>
      <c r="R169" s="8">
        <f t="shared" si="31"/>
        <v>0</v>
      </c>
      <c r="S169" s="203">
        <f t="shared" si="32"/>
        <v>0</v>
      </c>
    </row>
    <row r="170" spans="1:19" ht="34.5" customHeight="1">
      <c r="A170" s="67">
        <v>29</v>
      </c>
      <c r="B170" s="263" t="s">
        <v>227</v>
      </c>
      <c r="C170" s="260" t="s">
        <v>385</v>
      </c>
      <c r="D170" s="1202">
        <v>187.25</v>
      </c>
      <c r="E170" s="71" t="s">
        <v>3828</v>
      </c>
      <c r="F170" s="67">
        <v>1</v>
      </c>
      <c r="G170" s="67">
        <v>1</v>
      </c>
      <c r="H170" s="73">
        <v>140</v>
      </c>
      <c r="I170" s="73">
        <v>9.8000000000000007</v>
      </c>
      <c r="J170" s="142">
        <v>149.80000000000001</v>
      </c>
      <c r="K170" s="75">
        <v>46198</v>
      </c>
      <c r="L170" s="76" t="s">
        <v>4324</v>
      </c>
      <c r="M170" s="77">
        <v>149.80000000000001</v>
      </c>
      <c r="N170" s="250" t="s">
        <v>4214</v>
      </c>
      <c r="O170" s="243">
        <v>1</v>
      </c>
      <c r="P170" s="243">
        <v>1</v>
      </c>
      <c r="Q170" s="189">
        <f t="shared" si="30"/>
        <v>175</v>
      </c>
      <c r="R170" s="8">
        <f t="shared" si="31"/>
        <v>12.25</v>
      </c>
      <c r="S170" s="203">
        <f t="shared" si="32"/>
        <v>187.25</v>
      </c>
    </row>
    <row r="171" spans="1:19" ht="34.5" customHeight="1">
      <c r="A171" s="67">
        <v>30</v>
      </c>
      <c r="B171" s="263" t="s">
        <v>318</v>
      </c>
      <c r="C171" s="260" t="s">
        <v>387</v>
      </c>
      <c r="D171" s="1202">
        <v>299.60000000000002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>
        <v>46199</v>
      </c>
      <c r="L171" s="76" t="s">
        <v>4325</v>
      </c>
      <c r="M171" s="77">
        <v>299.60000000000002</v>
      </c>
      <c r="N171" s="246"/>
      <c r="O171" s="243"/>
      <c r="P171" s="243"/>
      <c r="Q171" s="189">
        <f t="shared" si="30"/>
        <v>0</v>
      </c>
      <c r="R171" s="8">
        <f t="shared" si="31"/>
        <v>0</v>
      </c>
      <c r="S171" s="203">
        <f t="shared" si="32"/>
        <v>0</v>
      </c>
    </row>
    <row r="172" spans="1:19" ht="34.5" customHeight="1">
      <c r="A172" s="67">
        <v>31</v>
      </c>
      <c r="B172" s="263" t="s">
        <v>389</v>
      </c>
      <c r="C172" s="260" t="s">
        <v>390</v>
      </c>
      <c r="D172" s="1202">
        <v>599.20000000000005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/>
      <c r="L172" s="76"/>
      <c r="M172" s="77"/>
      <c r="N172" s="246" t="s">
        <v>4214</v>
      </c>
      <c r="O172" s="243">
        <v>1</v>
      </c>
      <c r="P172" s="243">
        <v>1</v>
      </c>
      <c r="Q172" s="189">
        <f t="shared" si="30"/>
        <v>560</v>
      </c>
      <c r="R172" s="8">
        <f t="shared" si="31"/>
        <v>39.200000000000003</v>
      </c>
      <c r="S172" s="203">
        <f t="shared" si="32"/>
        <v>599.20000000000005</v>
      </c>
    </row>
    <row r="173" spans="1:19" ht="34.5" customHeight="1">
      <c r="A173" s="67">
        <v>32</v>
      </c>
      <c r="B173" s="263" t="s">
        <v>392</v>
      </c>
      <c r="C173" s="260" t="s">
        <v>393</v>
      </c>
      <c r="D173" s="1202">
        <v>187.25</v>
      </c>
      <c r="E173" s="128"/>
      <c r="F173" s="67"/>
      <c r="G173" s="67"/>
      <c r="H173" s="73">
        <v>0</v>
      </c>
      <c r="I173" s="73">
        <v>0</v>
      </c>
      <c r="J173" s="142">
        <v>0</v>
      </c>
      <c r="K173" s="75" t="s">
        <v>4210</v>
      </c>
      <c r="L173" s="76" t="s">
        <v>4326</v>
      </c>
      <c r="M173" s="77">
        <v>187.25</v>
      </c>
      <c r="N173" s="246"/>
      <c r="O173" s="243"/>
      <c r="P173" s="243"/>
      <c r="Q173" s="189">
        <f t="shared" si="30"/>
        <v>0</v>
      </c>
      <c r="R173" s="8">
        <f t="shared" si="31"/>
        <v>0</v>
      </c>
      <c r="S173" s="203">
        <f t="shared" si="32"/>
        <v>0</v>
      </c>
    </row>
    <row r="174" spans="1:19" ht="34.5" customHeight="1">
      <c r="A174" s="67">
        <v>33</v>
      </c>
      <c r="B174" s="263" t="s">
        <v>395</v>
      </c>
      <c r="C174" s="260" t="s">
        <v>396</v>
      </c>
      <c r="D174" s="1202">
        <v>224.7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/>
      <c r="L174" s="76"/>
      <c r="M174" s="77"/>
      <c r="N174" s="246" t="s">
        <v>4214</v>
      </c>
      <c r="O174" s="243">
        <v>1</v>
      </c>
      <c r="P174" s="243">
        <v>1</v>
      </c>
      <c r="Q174" s="189">
        <f t="shared" si="30"/>
        <v>210</v>
      </c>
      <c r="R174" s="8">
        <f t="shared" si="31"/>
        <v>14.7</v>
      </c>
      <c r="S174" s="203">
        <f t="shared" si="32"/>
        <v>224.7</v>
      </c>
    </row>
    <row r="175" spans="1:19" ht="34.5" customHeight="1">
      <c r="A175" s="67">
        <v>34</v>
      </c>
      <c r="B175" s="263" t="s">
        <v>401</v>
      </c>
      <c r="C175" s="260" t="s">
        <v>402</v>
      </c>
      <c r="D175" s="1202">
        <v>112.35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>
        <v>46202</v>
      </c>
      <c r="L175" s="76" t="s">
        <v>4327</v>
      </c>
      <c r="M175" s="77">
        <v>112.35</v>
      </c>
      <c r="N175" s="246"/>
      <c r="O175" s="243"/>
      <c r="P175" s="243"/>
      <c r="Q175" s="189">
        <f t="shared" si="30"/>
        <v>0</v>
      </c>
      <c r="R175" s="8">
        <f t="shared" si="31"/>
        <v>0</v>
      </c>
      <c r="S175" s="203">
        <f t="shared" si="32"/>
        <v>0</v>
      </c>
    </row>
    <row r="176" spans="1:19" ht="34.5" customHeight="1">
      <c r="A176" s="67">
        <v>35</v>
      </c>
      <c r="B176" s="263" t="s">
        <v>404</v>
      </c>
      <c r="C176" s="260" t="s">
        <v>405</v>
      </c>
      <c r="D176" s="1202">
        <v>112.35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 t="s">
        <v>4210</v>
      </c>
      <c r="L176" s="76" t="s">
        <v>4328</v>
      </c>
      <c r="M176" s="77">
        <v>112.35</v>
      </c>
      <c r="N176" s="246"/>
      <c r="O176" s="243"/>
      <c r="P176" s="243"/>
      <c r="Q176" s="189">
        <f t="shared" si="30"/>
        <v>0</v>
      </c>
      <c r="R176" s="8">
        <f t="shared" si="31"/>
        <v>0</v>
      </c>
      <c r="S176" s="203">
        <f t="shared" si="32"/>
        <v>0</v>
      </c>
    </row>
    <row r="177" spans="1:19" ht="34.5" customHeight="1">
      <c r="A177" s="67">
        <v>36</v>
      </c>
      <c r="B177" s="263" t="s">
        <v>409</v>
      </c>
      <c r="C177" s="260" t="s">
        <v>410</v>
      </c>
      <c r="D177" s="1202">
        <v>299.60000000000002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>
        <v>46202</v>
      </c>
      <c r="L177" s="76" t="s">
        <v>4329</v>
      </c>
      <c r="M177" s="77">
        <v>299.60000000000002</v>
      </c>
      <c r="N177" s="246"/>
      <c r="O177" s="243"/>
      <c r="P177" s="243"/>
      <c r="Q177" s="189">
        <f t="shared" si="30"/>
        <v>0</v>
      </c>
      <c r="R177" s="8">
        <f t="shared" si="31"/>
        <v>0</v>
      </c>
      <c r="S177" s="203">
        <f t="shared" si="32"/>
        <v>0</v>
      </c>
    </row>
    <row r="178" spans="1:19" ht="34.5" customHeight="1">
      <c r="A178" s="67">
        <v>37</v>
      </c>
      <c r="B178" s="263" t="s">
        <v>413</v>
      </c>
      <c r="C178" s="260" t="s">
        <v>414</v>
      </c>
      <c r="D178" s="1202">
        <v>1572.9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 t="s">
        <v>4210</v>
      </c>
      <c r="L178" s="76" t="s">
        <v>4330</v>
      </c>
      <c r="M178" s="77">
        <v>1572.9</v>
      </c>
      <c r="N178" s="246"/>
      <c r="O178" s="243"/>
      <c r="P178" s="243"/>
      <c r="Q178" s="189">
        <f t="shared" si="30"/>
        <v>0</v>
      </c>
      <c r="R178" s="8">
        <f t="shared" si="31"/>
        <v>0</v>
      </c>
      <c r="S178" s="203">
        <f t="shared" si="32"/>
        <v>0</v>
      </c>
    </row>
    <row r="179" spans="1:19" ht="34.5" customHeight="1">
      <c r="A179" s="67">
        <v>38</v>
      </c>
      <c r="B179" s="263" t="s">
        <v>417</v>
      </c>
      <c r="C179" s="260" t="s">
        <v>418</v>
      </c>
      <c r="D179" s="1202">
        <v>187.25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 t="s">
        <v>4210</v>
      </c>
      <c r="L179" s="76" t="s">
        <v>4331</v>
      </c>
      <c r="M179" s="77">
        <v>187.25</v>
      </c>
      <c r="N179" s="246"/>
      <c r="O179" s="243"/>
      <c r="P179" s="243"/>
      <c r="Q179" s="189">
        <f t="shared" si="30"/>
        <v>0</v>
      </c>
      <c r="R179" s="8">
        <f t="shared" si="31"/>
        <v>0</v>
      </c>
      <c r="S179" s="203">
        <f t="shared" si="32"/>
        <v>0</v>
      </c>
    </row>
    <row r="180" spans="1:19" ht="34.5" customHeight="1">
      <c r="A180" s="67">
        <v>39</v>
      </c>
      <c r="B180" s="263" t="s">
        <v>420</v>
      </c>
      <c r="C180" s="260" t="s">
        <v>421</v>
      </c>
      <c r="D180" s="1202">
        <v>112.35</v>
      </c>
      <c r="E180" s="71"/>
      <c r="F180" s="67"/>
      <c r="G180" s="67"/>
      <c r="H180" s="73">
        <v>0</v>
      </c>
      <c r="I180" s="73">
        <v>0</v>
      </c>
      <c r="J180" s="142">
        <v>0</v>
      </c>
      <c r="K180" s="75" t="s">
        <v>4210</v>
      </c>
      <c r="L180" s="76" t="s">
        <v>4332</v>
      </c>
      <c r="M180" s="77">
        <v>112.35</v>
      </c>
      <c r="N180" s="246"/>
      <c r="O180" s="243"/>
      <c r="P180" s="243"/>
      <c r="Q180" s="189">
        <f t="shared" si="30"/>
        <v>0</v>
      </c>
      <c r="R180" s="8">
        <f t="shared" si="31"/>
        <v>0</v>
      </c>
      <c r="S180" s="203">
        <f t="shared" si="32"/>
        <v>0</v>
      </c>
    </row>
    <row r="181" spans="1:19" ht="34.5" customHeight="1">
      <c r="A181" s="67">
        <v>40</v>
      </c>
      <c r="B181" s="263" t="s">
        <v>423</v>
      </c>
      <c r="C181" s="260" t="s">
        <v>424</v>
      </c>
      <c r="D181" s="1202">
        <v>0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/>
      <c r="L181" s="76"/>
      <c r="M181" s="77"/>
      <c r="N181" s="246"/>
      <c r="O181" s="243"/>
      <c r="P181" s="243"/>
      <c r="Q181" s="189">
        <f t="shared" si="30"/>
        <v>0</v>
      </c>
      <c r="R181" s="8">
        <f t="shared" si="31"/>
        <v>0</v>
      </c>
      <c r="S181" s="203">
        <f t="shared" si="32"/>
        <v>0</v>
      </c>
    </row>
    <row r="182" spans="1:19" ht="34.5" customHeight="1">
      <c r="A182" s="67">
        <v>41</v>
      </c>
      <c r="B182" s="263" t="s">
        <v>425</v>
      </c>
      <c r="C182" s="260" t="s">
        <v>426</v>
      </c>
      <c r="D182" s="1202">
        <v>112.35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 t="s">
        <v>4210</v>
      </c>
      <c r="L182" s="76" t="s">
        <v>4333</v>
      </c>
      <c r="M182" s="77">
        <v>112.35</v>
      </c>
      <c r="N182" s="246"/>
      <c r="O182" s="243"/>
      <c r="P182" s="243"/>
      <c r="Q182" s="189">
        <f t="shared" si="30"/>
        <v>0</v>
      </c>
      <c r="R182" s="8">
        <f t="shared" si="31"/>
        <v>0</v>
      </c>
      <c r="S182" s="203">
        <f t="shared" si="32"/>
        <v>0</v>
      </c>
    </row>
    <row r="183" spans="1:19" ht="34.5" customHeight="1">
      <c r="A183" s="67">
        <v>42</v>
      </c>
      <c r="B183" s="263" t="s">
        <v>430</v>
      </c>
      <c r="C183" s="260" t="s">
        <v>431</v>
      </c>
      <c r="D183" s="1202">
        <v>299.60000000000002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 t="s">
        <v>4210</v>
      </c>
      <c r="L183" s="76" t="s">
        <v>4334</v>
      </c>
      <c r="M183" s="77">
        <v>299.60000000000002</v>
      </c>
      <c r="N183" s="246"/>
      <c r="O183" s="243"/>
      <c r="P183" s="243"/>
      <c r="Q183" s="189">
        <f t="shared" si="30"/>
        <v>0</v>
      </c>
      <c r="R183" s="8">
        <f t="shared" si="31"/>
        <v>0</v>
      </c>
      <c r="S183" s="203">
        <f t="shared" si="32"/>
        <v>0</v>
      </c>
    </row>
    <row r="184" spans="1:19" ht="34.5" customHeight="1">
      <c r="A184" s="67">
        <v>43</v>
      </c>
      <c r="B184" s="263" t="s">
        <v>433</v>
      </c>
      <c r="C184" s="260" t="s">
        <v>434</v>
      </c>
      <c r="D184" s="1202">
        <v>187.25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>
        <v>46202</v>
      </c>
      <c r="L184" s="76" t="s">
        <v>4335</v>
      </c>
      <c r="M184" s="77">
        <v>187.25</v>
      </c>
      <c r="N184" s="246"/>
      <c r="O184" s="243"/>
      <c r="P184" s="243"/>
      <c r="Q184" s="189">
        <f t="shared" si="30"/>
        <v>0</v>
      </c>
      <c r="R184" s="8">
        <f t="shared" si="31"/>
        <v>0</v>
      </c>
      <c r="S184" s="203">
        <f t="shared" si="32"/>
        <v>0</v>
      </c>
    </row>
    <row r="185" spans="1:19" ht="34.5" customHeight="1">
      <c r="A185" s="67">
        <v>44</v>
      </c>
      <c r="B185" s="263" t="s">
        <v>436</v>
      </c>
      <c r="C185" s="260" t="s">
        <v>437</v>
      </c>
      <c r="D185" s="1202">
        <v>374.5</v>
      </c>
      <c r="E185" s="128"/>
      <c r="F185" s="67"/>
      <c r="G185" s="67"/>
      <c r="H185" s="73">
        <v>0</v>
      </c>
      <c r="I185" s="73">
        <v>0</v>
      </c>
      <c r="J185" s="142">
        <v>0</v>
      </c>
      <c r="K185" s="75" t="s">
        <v>4210</v>
      </c>
      <c r="L185" s="76" t="s">
        <v>4336</v>
      </c>
      <c r="M185" s="77">
        <v>374.5</v>
      </c>
      <c r="N185" s="246"/>
      <c r="O185" s="243"/>
      <c r="P185" s="243"/>
      <c r="Q185" s="189">
        <f t="shared" si="30"/>
        <v>0</v>
      </c>
      <c r="R185" s="8">
        <f t="shared" si="31"/>
        <v>0</v>
      </c>
      <c r="S185" s="203">
        <f t="shared" si="32"/>
        <v>0</v>
      </c>
    </row>
    <row r="186" spans="1:19" ht="34.5" customHeight="1">
      <c r="A186" s="67">
        <v>45</v>
      </c>
      <c r="B186" s="263" t="s">
        <v>441</v>
      </c>
      <c r="C186" s="260" t="s">
        <v>442</v>
      </c>
      <c r="D186" s="1202">
        <v>149.80000000000001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 t="s">
        <v>4210</v>
      </c>
      <c r="L186" s="76" t="s">
        <v>4337</v>
      </c>
      <c r="M186" s="77">
        <v>149.80000000000001</v>
      </c>
      <c r="N186" s="246"/>
      <c r="O186" s="243"/>
      <c r="P186" s="243"/>
      <c r="Q186" s="189">
        <f t="shared" si="30"/>
        <v>0</v>
      </c>
      <c r="R186" s="8">
        <f t="shared" si="31"/>
        <v>0</v>
      </c>
      <c r="S186" s="203">
        <f t="shared" si="32"/>
        <v>0</v>
      </c>
    </row>
    <row r="187" spans="1:19" ht="34.5" customHeight="1">
      <c r="A187" s="67">
        <v>46</v>
      </c>
      <c r="B187" s="263" t="s">
        <v>444</v>
      </c>
      <c r="C187" s="260" t="s">
        <v>445</v>
      </c>
      <c r="D187" s="1202">
        <v>449.4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 t="s">
        <v>4210</v>
      </c>
      <c r="L187" s="76" t="s">
        <v>4338</v>
      </c>
      <c r="M187" s="77">
        <v>449.4</v>
      </c>
      <c r="N187" s="246"/>
      <c r="O187" s="243"/>
      <c r="P187" s="243"/>
      <c r="Q187" s="189">
        <f t="shared" si="30"/>
        <v>0</v>
      </c>
      <c r="R187" s="8">
        <f t="shared" si="31"/>
        <v>0</v>
      </c>
      <c r="S187" s="203">
        <f t="shared" si="32"/>
        <v>0</v>
      </c>
    </row>
    <row r="188" spans="1:19" ht="34.5" customHeight="1">
      <c r="A188" s="67">
        <v>47</v>
      </c>
      <c r="B188" s="263" t="s">
        <v>447</v>
      </c>
      <c r="C188" s="260" t="s">
        <v>448</v>
      </c>
      <c r="D188" s="1202">
        <v>599.20000000000005</v>
      </c>
      <c r="E188" s="71"/>
      <c r="F188" s="67"/>
      <c r="G188" s="67"/>
      <c r="H188" s="73">
        <v>0</v>
      </c>
      <c r="I188" s="73">
        <v>0</v>
      </c>
      <c r="J188" s="142">
        <v>0</v>
      </c>
      <c r="K188" s="75">
        <v>46202</v>
      </c>
      <c r="L188" s="76" t="s">
        <v>4339</v>
      </c>
      <c r="M188" s="77">
        <v>599.20000000000005</v>
      </c>
      <c r="N188" s="246"/>
      <c r="O188" s="243"/>
      <c r="P188" s="243"/>
      <c r="Q188" s="189">
        <f t="shared" si="30"/>
        <v>0</v>
      </c>
      <c r="R188" s="8">
        <f t="shared" si="31"/>
        <v>0</v>
      </c>
      <c r="S188" s="203">
        <f t="shared" si="32"/>
        <v>0</v>
      </c>
    </row>
    <row r="189" spans="1:19" ht="34.5" customHeight="1">
      <c r="A189" s="67">
        <v>48</v>
      </c>
      <c r="B189" s="263" t="s">
        <v>45</v>
      </c>
      <c r="C189" s="260" t="s">
        <v>452</v>
      </c>
      <c r="D189" s="1202">
        <v>973.7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 t="s">
        <v>4210</v>
      </c>
      <c r="L189" s="76" t="s">
        <v>4340</v>
      </c>
      <c r="M189" s="77">
        <v>973.7</v>
      </c>
      <c r="N189" s="246"/>
      <c r="O189" s="243"/>
      <c r="P189" s="243"/>
      <c r="Q189" s="189">
        <f t="shared" si="30"/>
        <v>0</v>
      </c>
      <c r="R189" s="8">
        <f t="shared" si="31"/>
        <v>0</v>
      </c>
      <c r="S189" s="203">
        <f t="shared" si="32"/>
        <v>0</v>
      </c>
    </row>
    <row r="190" spans="1:19" ht="34.5" customHeight="1">
      <c r="A190" s="67">
        <v>49</v>
      </c>
      <c r="B190" s="263" t="s">
        <v>45</v>
      </c>
      <c r="C190" s="260" t="s">
        <v>454</v>
      </c>
      <c r="D190" s="1202">
        <v>674.1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 t="s">
        <v>4210</v>
      </c>
      <c r="L190" s="76" t="s">
        <v>4341</v>
      </c>
      <c r="M190" s="77">
        <v>674.1</v>
      </c>
      <c r="N190" s="246"/>
      <c r="O190" s="266"/>
      <c r="P190" s="266"/>
      <c r="Q190" s="189">
        <f t="shared" si="30"/>
        <v>0</v>
      </c>
      <c r="R190" s="8">
        <f t="shared" si="31"/>
        <v>0</v>
      </c>
      <c r="S190" s="203">
        <f t="shared" si="32"/>
        <v>0</v>
      </c>
    </row>
    <row r="191" spans="1:19" ht="34.5" customHeight="1">
      <c r="A191" s="67">
        <v>50</v>
      </c>
      <c r="B191" s="267" t="s">
        <v>456</v>
      </c>
      <c r="C191" s="260" t="s">
        <v>457</v>
      </c>
      <c r="D191" s="1202">
        <v>674.1</v>
      </c>
      <c r="E191" s="128"/>
      <c r="F191" s="67"/>
      <c r="G191" s="67"/>
      <c r="H191" s="73">
        <v>0</v>
      </c>
      <c r="I191" s="73">
        <v>0</v>
      </c>
      <c r="J191" s="142">
        <v>0</v>
      </c>
      <c r="K191" s="75" t="s">
        <v>4210</v>
      </c>
      <c r="L191" s="76" t="s">
        <v>4342</v>
      </c>
      <c r="M191" s="77">
        <v>674.1</v>
      </c>
      <c r="N191" s="246"/>
      <c r="O191" s="243"/>
      <c r="P191" s="243"/>
      <c r="Q191" s="189">
        <f t="shared" si="30"/>
        <v>0</v>
      </c>
      <c r="R191" s="8">
        <f t="shared" si="31"/>
        <v>0</v>
      </c>
      <c r="S191" s="203">
        <f t="shared" si="32"/>
        <v>0</v>
      </c>
    </row>
    <row r="192" spans="1:19" ht="34.5" customHeight="1">
      <c r="A192" s="67">
        <v>51</v>
      </c>
      <c r="B192" s="263" t="s">
        <v>459</v>
      </c>
      <c r="C192" s="260" t="s">
        <v>460</v>
      </c>
      <c r="D192" s="1202">
        <v>749</v>
      </c>
      <c r="E192" s="71"/>
      <c r="F192" s="67"/>
      <c r="G192" s="67"/>
      <c r="H192" s="73">
        <v>0</v>
      </c>
      <c r="I192" s="73">
        <v>0</v>
      </c>
      <c r="J192" s="142">
        <v>0</v>
      </c>
      <c r="K192" s="75"/>
      <c r="L192" s="76"/>
      <c r="M192" s="77"/>
      <c r="N192" s="246" t="s">
        <v>4214</v>
      </c>
      <c r="O192" s="243">
        <v>1</v>
      </c>
      <c r="P192" s="243">
        <v>1</v>
      </c>
      <c r="Q192" s="189">
        <f t="shared" si="30"/>
        <v>700</v>
      </c>
      <c r="R192" s="8">
        <f t="shared" si="31"/>
        <v>49</v>
      </c>
      <c r="S192" s="203">
        <f t="shared" si="32"/>
        <v>749</v>
      </c>
    </row>
    <row r="193" spans="1:19" ht="34.5" customHeight="1">
      <c r="A193" s="67">
        <v>52</v>
      </c>
      <c r="B193" s="263" t="s">
        <v>462</v>
      </c>
      <c r="C193" s="260" t="s">
        <v>463</v>
      </c>
      <c r="D193" s="1203">
        <v>112.35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>
        <v>46199</v>
      </c>
      <c r="L193" s="76" t="s">
        <v>4343</v>
      </c>
      <c r="M193" s="77">
        <v>112.35</v>
      </c>
      <c r="N193" s="250"/>
      <c r="O193" s="243"/>
      <c r="P193" s="243"/>
      <c r="Q193" s="189">
        <f t="shared" si="30"/>
        <v>0</v>
      </c>
      <c r="R193" s="8">
        <f t="shared" si="31"/>
        <v>0</v>
      </c>
      <c r="S193" s="203">
        <f t="shared" si="32"/>
        <v>0</v>
      </c>
    </row>
    <row r="194" spans="1:19" ht="34.5" customHeight="1">
      <c r="A194" s="67">
        <v>53</v>
      </c>
      <c r="B194" s="263" t="s">
        <v>465</v>
      </c>
      <c r="C194" s="260" t="s">
        <v>466</v>
      </c>
      <c r="D194" s="1202">
        <v>224.7</v>
      </c>
      <c r="E194" s="128"/>
      <c r="F194" s="67"/>
      <c r="G194" s="67"/>
      <c r="H194" s="73">
        <v>0</v>
      </c>
      <c r="I194" s="73">
        <v>0</v>
      </c>
      <c r="J194" s="142">
        <v>0</v>
      </c>
      <c r="K194" s="75" t="s">
        <v>4210</v>
      </c>
      <c r="L194" s="76" t="s">
        <v>4344</v>
      </c>
      <c r="M194" s="77">
        <v>224.7</v>
      </c>
      <c r="N194" s="246"/>
      <c r="O194" s="243"/>
      <c r="P194" s="243"/>
      <c r="Q194" s="189">
        <f t="shared" si="30"/>
        <v>0</v>
      </c>
      <c r="R194" s="8">
        <f t="shared" si="31"/>
        <v>0</v>
      </c>
      <c r="S194" s="203">
        <f t="shared" si="32"/>
        <v>0</v>
      </c>
    </row>
    <row r="195" spans="1:19" ht="34.5" customHeight="1">
      <c r="A195" s="67">
        <v>54</v>
      </c>
      <c r="B195" s="263" t="s">
        <v>468</v>
      </c>
      <c r="C195" s="260" t="s">
        <v>469</v>
      </c>
      <c r="D195" s="1202">
        <v>561.75</v>
      </c>
      <c r="E195" s="128"/>
      <c r="F195" s="67"/>
      <c r="G195" s="67"/>
      <c r="H195" s="73">
        <v>0</v>
      </c>
      <c r="I195" s="73">
        <v>0</v>
      </c>
      <c r="J195" s="142">
        <v>0</v>
      </c>
      <c r="K195" s="75">
        <v>46199</v>
      </c>
      <c r="L195" s="76" t="s">
        <v>4345</v>
      </c>
      <c r="M195" s="77">
        <v>561.75</v>
      </c>
      <c r="N195" s="246"/>
      <c r="O195" s="243"/>
      <c r="P195" s="243"/>
      <c r="Q195" s="189">
        <f t="shared" si="30"/>
        <v>0</v>
      </c>
      <c r="R195" s="8">
        <f t="shared" si="31"/>
        <v>0</v>
      </c>
      <c r="S195" s="203">
        <f t="shared" si="32"/>
        <v>0</v>
      </c>
    </row>
    <row r="196" spans="1:19" ht="34.5" customHeight="1">
      <c r="A196" s="67">
        <v>55</v>
      </c>
      <c r="B196" s="263" t="s">
        <v>472</v>
      </c>
      <c r="C196" s="260" t="s">
        <v>473</v>
      </c>
      <c r="D196" s="1202">
        <v>973.7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>
        <v>25384</v>
      </c>
      <c r="L196" s="76" t="s">
        <v>4346</v>
      </c>
      <c r="M196" s="77">
        <v>973.7</v>
      </c>
      <c r="N196" s="246"/>
      <c r="O196" s="243"/>
      <c r="P196" s="243"/>
      <c r="Q196" s="189">
        <f t="shared" si="30"/>
        <v>0</v>
      </c>
      <c r="R196" s="8">
        <f t="shared" si="31"/>
        <v>0</v>
      </c>
      <c r="S196" s="203">
        <f t="shared" si="32"/>
        <v>0</v>
      </c>
    </row>
    <row r="197" spans="1:19" ht="34.5" customHeight="1">
      <c r="A197" s="67">
        <v>56</v>
      </c>
      <c r="B197" s="263" t="s">
        <v>105</v>
      </c>
      <c r="C197" s="260" t="s">
        <v>475</v>
      </c>
      <c r="D197" s="1202">
        <v>149.80000000000001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 t="s">
        <v>4210</v>
      </c>
      <c r="L197" s="76" t="s">
        <v>4347</v>
      </c>
      <c r="M197" s="77">
        <v>149.80000000000001</v>
      </c>
      <c r="N197" s="246"/>
      <c r="O197" s="243"/>
      <c r="P197" s="243"/>
      <c r="Q197" s="189">
        <f t="shared" si="30"/>
        <v>0</v>
      </c>
      <c r="R197" s="8">
        <f t="shared" si="31"/>
        <v>0</v>
      </c>
      <c r="S197" s="203">
        <f t="shared" si="32"/>
        <v>0</v>
      </c>
    </row>
    <row r="198" spans="1:19" ht="34.5" customHeight="1">
      <c r="A198" s="67">
        <v>57</v>
      </c>
      <c r="B198" s="263" t="s">
        <v>105</v>
      </c>
      <c r="C198" s="106" t="s">
        <v>477</v>
      </c>
      <c r="D198" s="1202">
        <v>112.35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 t="s">
        <v>4210</v>
      </c>
      <c r="L198" s="76" t="s">
        <v>4347</v>
      </c>
      <c r="M198" s="77">
        <v>112.35</v>
      </c>
      <c r="N198" s="246"/>
      <c r="O198" s="243"/>
      <c r="P198" s="243"/>
      <c r="Q198" s="189">
        <f t="shared" si="30"/>
        <v>0</v>
      </c>
      <c r="R198" s="8">
        <f t="shared" si="31"/>
        <v>0</v>
      </c>
      <c r="S198" s="203">
        <f t="shared" si="32"/>
        <v>0</v>
      </c>
    </row>
    <row r="199" spans="1:19" ht="34.5" customHeight="1">
      <c r="A199" s="67">
        <v>58</v>
      </c>
      <c r="B199" s="263" t="s">
        <v>105</v>
      </c>
      <c r="C199" s="106" t="s">
        <v>477</v>
      </c>
      <c r="D199" s="1202">
        <v>149.80000000000001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 t="s">
        <v>4210</v>
      </c>
      <c r="L199" s="76" t="s">
        <v>4347</v>
      </c>
      <c r="M199" s="77">
        <v>149.80000000000001</v>
      </c>
      <c r="N199" s="246"/>
      <c r="O199" s="243"/>
      <c r="P199" s="243"/>
      <c r="Q199" s="189">
        <f t="shared" si="30"/>
        <v>0</v>
      </c>
      <c r="R199" s="8">
        <f t="shared" si="31"/>
        <v>0</v>
      </c>
      <c r="S199" s="203">
        <f t="shared" si="32"/>
        <v>0</v>
      </c>
    </row>
    <row r="200" spans="1:19" ht="34.5" customHeight="1">
      <c r="A200" s="67">
        <v>59</v>
      </c>
      <c r="B200" s="263" t="s">
        <v>478</v>
      </c>
      <c r="C200" s="106" t="s">
        <v>479</v>
      </c>
      <c r="D200" s="1202">
        <v>8126.65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/>
      <c r="L200" s="76"/>
      <c r="M200" s="77"/>
      <c r="N200" s="246" t="s">
        <v>4214</v>
      </c>
      <c r="O200" s="243">
        <v>1</v>
      </c>
      <c r="P200" s="243">
        <v>1</v>
      </c>
      <c r="Q200" s="189">
        <f t="shared" si="30"/>
        <v>7595</v>
      </c>
      <c r="R200" s="8">
        <f t="shared" si="31"/>
        <v>531.65</v>
      </c>
      <c r="S200" s="203">
        <f t="shared" si="32"/>
        <v>8126.65</v>
      </c>
    </row>
    <row r="201" spans="1:19" ht="34.5" customHeight="1">
      <c r="A201" s="67">
        <v>60</v>
      </c>
      <c r="B201" s="263" t="s">
        <v>481</v>
      </c>
      <c r="C201" s="106" t="s">
        <v>482</v>
      </c>
      <c r="D201" s="1202">
        <v>823.9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>
        <v>46199</v>
      </c>
      <c r="L201" s="76" t="s">
        <v>4348</v>
      </c>
      <c r="M201" s="77">
        <v>823.9</v>
      </c>
      <c r="N201" s="246"/>
      <c r="O201" s="243"/>
      <c r="P201" s="243"/>
      <c r="Q201" s="189">
        <f t="shared" si="30"/>
        <v>0</v>
      </c>
      <c r="R201" s="8">
        <f t="shared" si="31"/>
        <v>0</v>
      </c>
      <c r="S201" s="203">
        <f t="shared" si="32"/>
        <v>0</v>
      </c>
    </row>
    <row r="202" spans="1:19" ht="34.5" customHeight="1">
      <c r="A202" s="67"/>
      <c r="B202" s="263" t="s">
        <v>484</v>
      </c>
      <c r="C202" s="106" t="s">
        <v>3979</v>
      </c>
      <c r="D202" s="1202">
        <v>224.7</v>
      </c>
      <c r="E202" s="128"/>
      <c r="F202" s="67"/>
      <c r="G202" s="67"/>
      <c r="H202" s="73"/>
      <c r="I202" s="73"/>
      <c r="J202" s="142"/>
      <c r="K202" s="75">
        <v>46202</v>
      </c>
      <c r="L202" s="76" t="s">
        <v>4349</v>
      </c>
      <c r="M202" s="77">
        <v>224.7</v>
      </c>
      <c r="N202" s="246"/>
      <c r="O202" s="243"/>
      <c r="P202" s="243"/>
      <c r="Q202" s="189"/>
      <c r="R202" s="8"/>
      <c r="S202" s="203"/>
    </row>
    <row r="203" spans="1:19" ht="34.5" customHeight="1">
      <c r="A203" s="67">
        <v>61</v>
      </c>
      <c r="B203" s="263" t="s">
        <v>489</v>
      </c>
      <c r="C203" s="260" t="s">
        <v>490</v>
      </c>
      <c r="D203" s="1202">
        <v>262.14999999999998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>
        <v>46199</v>
      </c>
      <c r="L203" s="76" t="s">
        <v>4350</v>
      </c>
      <c r="M203" s="77">
        <v>262.14999999999998</v>
      </c>
      <c r="N203" s="246"/>
      <c r="O203" s="243"/>
      <c r="P203" s="243"/>
      <c r="Q203" s="189">
        <f t="shared" si="30"/>
        <v>0</v>
      </c>
      <c r="R203" s="8">
        <f t="shared" si="31"/>
        <v>0</v>
      </c>
      <c r="S203" s="203">
        <f t="shared" si="32"/>
        <v>0</v>
      </c>
    </row>
    <row r="204" spans="1:19" ht="34.5" customHeight="1">
      <c r="A204" s="67">
        <v>62</v>
      </c>
      <c r="B204" s="263" t="s">
        <v>492</v>
      </c>
      <c r="C204" s="260" t="s">
        <v>493</v>
      </c>
      <c r="D204" s="1202">
        <v>898.8</v>
      </c>
      <c r="E204" s="71"/>
      <c r="F204" s="67"/>
      <c r="G204" s="67"/>
      <c r="H204" s="73">
        <v>0</v>
      </c>
      <c r="I204" s="73">
        <v>0</v>
      </c>
      <c r="J204" s="142">
        <v>0</v>
      </c>
      <c r="K204" s="75">
        <v>46199</v>
      </c>
      <c r="L204" s="76" t="s">
        <v>4351</v>
      </c>
      <c r="M204" s="77">
        <v>898.8</v>
      </c>
      <c r="N204" s="246"/>
      <c r="O204" s="243"/>
      <c r="P204" s="243"/>
      <c r="Q204" s="189">
        <f t="shared" si="30"/>
        <v>0</v>
      </c>
      <c r="R204" s="8">
        <f t="shared" si="31"/>
        <v>0</v>
      </c>
      <c r="S204" s="203">
        <f t="shared" si="32"/>
        <v>0</v>
      </c>
    </row>
    <row r="205" spans="1:19" ht="34.5" customHeight="1">
      <c r="A205" s="67">
        <v>63</v>
      </c>
      <c r="B205" s="263" t="s">
        <v>107</v>
      </c>
      <c r="C205" s="260" t="s">
        <v>495</v>
      </c>
      <c r="D205" s="1202">
        <v>1647.8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4210</v>
      </c>
      <c r="L205" s="76" t="s">
        <v>4352</v>
      </c>
      <c r="M205" s="77">
        <v>1647.8</v>
      </c>
      <c r="N205" s="250"/>
      <c r="O205" s="243"/>
      <c r="P205" s="243"/>
      <c r="Q205" s="189">
        <f t="shared" si="30"/>
        <v>0</v>
      </c>
      <c r="R205" s="8">
        <f t="shared" si="31"/>
        <v>0</v>
      </c>
      <c r="S205" s="203">
        <f t="shared" si="32"/>
        <v>0</v>
      </c>
    </row>
    <row r="206" spans="1:19" ht="34.5" customHeight="1">
      <c r="A206" s="67">
        <v>64</v>
      </c>
      <c r="B206" s="263" t="s">
        <v>497</v>
      </c>
      <c r="C206" s="260" t="s">
        <v>498</v>
      </c>
      <c r="D206" s="1202">
        <v>0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/>
      <c r="L206" s="76"/>
      <c r="M206" s="77"/>
      <c r="N206" s="250"/>
      <c r="O206" s="243"/>
      <c r="P206" s="243"/>
      <c r="Q206" s="189">
        <f t="shared" ref="Q206:Q265" si="33">ROUND(S206*100/107,2)</f>
        <v>0</v>
      </c>
      <c r="R206" s="8">
        <f t="shared" ref="R206:R265" si="34">ROUND((Q206*0.07),2)</f>
        <v>0</v>
      </c>
      <c r="S206" s="203">
        <f t="shared" ref="S206:S265" si="35">+D206+J206-M206</f>
        <v>0</v>
      </c>
    </row>
    <row r="207" spans="1:19" ht="34.5" customHeight="1">
      <c r="A207" s="67">
        <v>65</v>
      </c>
      <c r="B207" s="263" t="s">
        <v>499</v>
      </c>
      <c r="C207" s="260" t="s">
        <v>500</v>
      </c>
      <c r="D207" s="1202">
        <v>112.35</v>
      </c>
      <c r="E207" s="71"/>
      <c r="F207" s="67"/>
      <c r="G207" s="67"/>
      <c r="H207" s="73">
        <v>0</v>
      </c>
      <c r="I207" s="73">
        <v>0</v>
      </c>
      <c r="J207" s="142">
        <v>0</v>
      </c>
      <c r="K207" s="75">
        <v>46199</v>
      </c>
      <c r="L207" s="76" t="s">
        <v>4353</v>
      </c>
      <c r="M207" s="77">
        <v>112.35</v>
      </c>
      <c r="N207" s="246"/>
      <c r="O207" s="243"/>
      <c r="P207" s="243"/>
      <c r="Q207" s="189">
        <f t="shared" si="33"/>
        <v>0</v>
      </c>
      <c r="R207" s="8">
        <f t="shared" si="34"/>
        <v>0</v>
      </c>
      <c r="S207" s="203">
        <f t="shared" si="35"/>
        <v>0</v>
      </c>
    </row>
    <row r="208" spans="1:19" ht="34.5" customHeight="1">
      <c r="A208" s="67">
        <v>66</v>
      </c>
      <c r="B208" s="263" t="s">
        <v>503</v>
      </c>
      <c r="C208" s="260" t="s">
        <v>504</v>
      </c>
      <c r="D208" s="1202">
        <v>112.35</v>
      </c>
      <c r="E208" s="71"/>
      <c r="F208" s="67"/>
      <c r="G208" s="67"/>
      <c r="H208" s="73">
        <v>0</v>
      </c>
      <c r="I208" s="73">
        <v>0</v>
      </c>
      <c r="J208" s="142">
        <v>0</v>
      </c>
      <c r="K208" s="75">
        <v>46199</v>
      </c>
      <c r="L208" s="76" t="s">
        <v>4354</v>
      </c>
      <c r="M208" s="77">
        <v>112.35</v>
      </c>
      <c r="N208" s="246"/>
      <c r="O208" s="243"/>
      <c r="P208" s="243"/>
      <c r="Q208" s="189">
        <f t="shared" si="33"/>
        <v>0</v>
      </c>
      <c r="R208" s="8">
        <f t="shared" si="34"/>
        <v>0</v>
      </c>
      <c r="S208" s="203">
        <f t="shared" si="35"/>
        <v>0</v>
      </c>
    </row>
    <row r="209" spans="1:19" ht="34.5" customHeight="1">
      <c r="A209" s="67">
        <v>67</v>
      </c>
      <c r="B209" s="268" t="s">
        <v>509</v>
      </c>
      <c r="C209" s="260" t="s">
        <v>510</v>
      </c>
      <c r="D209" s="1202">
        <v>524.29999999999995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>
        <v>46202</v>
      </c>
      <c r="L209" s="76" t="s">
        <v>4355</v>
      </c>
      <c r="M209" s="77">
        <v>524.29999999999995</v>
      </c>
      <c r="N209" s="246"/>
      <c r="O209" s="243"/>
      <c r="P209" s="243"/>
      <c r="Q209" s="189">
        <f t="shared" si="33"/>
        <v>0</v>
      </c>
      <c r="R209" s="8">
        <f t="shared" si="34"/>
        <v>0</v>
      </c>
      <c r="S209" s="203">
        <f t="shared" si="35"/>
        <v>0</v>
      </c>
    </row>
    <row r="210" spans="1:19" ht="34.5" customHeight="1">
      <c r="A210" s="67">
        <v>68</v>
      </c>
      <c r="B210" s="268" t="s">
        <v>513</v>
      </c>
      <c r="C210" s="260" t="s">
        <v>514</v>
      </c>
      <c r="D210" s="1202">
        <v>299.60000000000002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 t="s">
        <v>4210</v>
      </c>
      <c r="L210" s="76" t="s">
        <v>4356</v>
      </c>
      <c r="M210" s="77">
        <v>299.60000000000002</v>
      </c>
      <c r="N210" s="246"/>
      <c r="O210" s="243"/>
      <c r="P210" s="243"/>
      <c r="Q210" s="189">
        <f t="shared" si="33"/>
        <v>0</v>
      </c>
      <c r="R210" s="8">
        <f t="shared" si="34"/>
        <v>0</v>
      </c>
      <c r="S210" s="203">
        <f t="shared" si="35"/>
        <v>0</v>
      </c>
    </row>
    <row r="211" spans="1:19" ht="34.5" customHeight="1">
      <c r="A211" s="67">
        <v>69</v>
      </c>
      <c r="B211" s="106" t="s">
        <v>516</v>
      </c>
      <c r="C211" s="260" t="s">
        <v>517</v>
      </c>
      <c r="D211" s="1202">
        <v>1460.55</v>
      </c>
      <c r="E211" s="71"/>
      <c r="F211" s="67"/>
      <c r="G211" s="67"/>
      <c r="H211" s="73">
        <v>0</v>
      </c>
      <c r="I211" s="73">
        <v>0</v>
      </c>
      <c r="J211" s="142">
        <v>0</v>
      </c>
      <c r="K211" s="75" t="s">
        <v>4210</v>
      </c>
      <c r="L211" s="76" t="s">
        <v>4357</v>
      </c>
      <c r="M211" s="77">
        <v>1460.55</v>
      </c>
      <c r="N211" s="246"/>
      <c r="O211" s="243"/>
      <c r="P211" s="243"/>
      <c r="Q211" s="189">
        <f t="shared" si="33"/>
        <v>0</v>
      </c>
      <c r="R211" s="8">
        <f t="shared" si="34"/>
        <v>0</v>
      </c>
      <c r="S211" s="203">
        <f t="shared" si="35"/>
        <v>0</v>
      </c>
    </row>
    <row r="212" spans="1:19" ht="34.5" customHeight="1">
      <c r="A212" s="67">
        <v>70</v>
      </c>
      <c r="B212" s="263" t="s">
        <v>519</v>
      </c>
      <c r="C212" s="260" t="s">
        <v>520</v>
      </c>
      <c r="D212" s="1202">
        <v>0</v>
      </c>
      <c r="E212" s="71"/>
      <c r="F212" s="67"/>
      <c r="G212" s="67"/>
      <c r="H212" s="73">
        <v>0</v>
      </c>
      <c r="I212" s="73">
        <v>0</v>
      </c>
      <c r="J212" s="142">
        <v>0</v>
      </c>
      <c r="K212" s="75"/>
      <c r="L212" s="76"/>
      <c r="M212" s="77"/>
      <c r="N212" s="246"/>
      <c r="O212" s="243"/>
      <c r="P212" s="243"/>
      <c r="Q212" s="189">
        <f t="shared" si="33"/>
        <v>0</v>
      </c>
      <c r="R212" s="8">
        <f t="shared" si="34"/>
        <v>0</v>
      </c>
      <c r="S212" s="203">
        <f t="shared" si="35"/>
        <v>0</v>
      </c>
    </row>
    <row r="213" spans="1:19" ht="34.5" customHeight="1">
      <c r="A213" s="67">
        <v>71</v>
      </c>
      <c r="B213" s="263" t="s">
        <v>521</v>
      </c>
      <c r="C213" s="260" t="s">
        <v>522</v>
      </c>
      <c r="D213" s="1202">
        <v>898.8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 t="s">
        <v>4210</v>
      </c>
      <c r="L213" s="76" t="s">
        <v>4358</v>
      </c>
      <c r="M213" s="77">
        <v>898.8</v>
      </c>
      <c r="N213" s="246"/>
      <c r="O213" s="243"/>
      <c r="P213" s="243"/>
      <c r="Q213" s="189">
        <f>ROUND(S213*100/107,2)</f>
        <v>0</v>
      </c>
      <c r="R213" s="8">
        <f>ROUND((Q213*0.07),2)</f>
        <v>0</v>
      </c>
      <c r="S213" s="203">
        <f>+D213+J213-M213</f>
        <v>0</v>
      </c>
    </row>
    <row r="214" spans="1:19" ht="34.5" customHeight="1">
      <c r="A214" s="67">
        <v>72</v>
      </c>
      <c r="B214" s="263" t="s">
        <v>525</v>
      </c>
      <c r="C214" s="260" t="s">
        <v>526</v>
      </c>
      <c r="D214" s="1202">
        <v>2509.15</v>
      </c>
      <c r="E214" s="71"/>
      <c r="F214" s="67"/>
      <c r="G214" s="67"/>
      <c r="H214" s="73"/>
      <c r="I214" s="73"/>
      <c r="J214" s="142"/>
      <c r="K214" s="75" t="s">
        <v>4210</v>
      </c>
      <c r="L214" s="76" t="s">
        <v>4359</v>
      </c>
      <c r="M214" s="77">
        <v>2509.15</v>
      </c>
      <c r="N214" s="246"/>
      <c r="O214" s="243"/>
      <c r="P214" s="243"/>
      <c r="Q214" s="189"/>
      <c r="R214" s="8"/>
      <c r="S214" s="203"/>
    </row>
    <row r="215" spans="1:19" ht="34.5" customHeight="1">
      <c r="A215" s="67">
        <v>73</v>
      </c>
      <c r="B215" s="263" t="s">
        <v>529</v>
      </c>
      <c r="C215" s="260" t="s">
        <v>530</v>
      </c>
      <c r="D215" s="1202">
        <v>112.35</v>
      </c>
      <c r="E215" s="128"/>
      <c r="F215" s="67"/>
      <c r="G215" s="67"/>
      <c r="H215" s="73">
        <v>0</v>
      </c>
      <c r="I215" s="73">
        <v>0</v>
      </c>
      <c r="J215" s="142">
        <v>0</v>
      </c>
      <c r="K215" s="75" t="s">
        <v>4210</v>
      </c>
      <c r="L215" s="76" t="s">
        <v>4360</v>
      </c>
      <c r="M215" s="77">
        <v>112.35</v>
      </c>
      <c r="N215" s="246"/>
      <c r="O215" s="243"/>
      <c r="P215" s="243"/>
      <c r="Q215" s="189">
        <f t="shared" si="33"/>
        <v>0</v>
      </c>
      <c r="R215" s="8">
        <f t="shared" si="34"/>
        <v>0</v>
      </c>
      <c r="S215" s="203">
        <f t="shared" si="35"/>
        <v>0</v>
      </c>
    </row>
    <row r="216" spans="1:19" ht="34.5" customHeight="1">
      <c r="A216" s="67">
        <v>74</v>
      </c>
      <c r="B216" s="263" t="s">
        <v>532</v>
      </c>
      <c r="C216" s="260" t="s">
        <v>533</v>
      </c>
      <c r="D216" s="1202">
        <v>337.05</v>
      </c>
      <c r="E216" s="78"/>
      <c r="F216" s="79"/>
      <c r="G216" s="67"/>
      <c r="H216" s="73">
        <v>0</v>
      </c>
      <c r="I216" s="73">
        <v>0</v>
      </c>
      <c r="J216" s="142">
        <v>0</v>
      </c>
      <c r="K216" s="75">
        <v>46202</v>
      </c>
      <c r="L216" s="76" t="s">
        <v>4361</v>
      </c>
      <c r="M216" s="77">
        <v>337.05</v>
      </c>
      <c r="N216" s="246"/>
      <c r="O216" s="243"/>
      <c r="P216" s="243"/>
      <c r="Q216" s="189">
        <f t="shared" si="33"/>
        <v>0</v>
      </c>
      <c r="R216" s="8">
        <f t="shared" si="34"/>
        <v>0</v>
      </c>
      <c r="S216" s="203">
        <f t="shared" si="35"/>
        <v>0</v>
      </c>
    </row>
    <row r="217" spans="1:19" ht="34.5" customHeight="1">
      <c r="A217" s="67">
        <v>75</v>
      </c>
      <c r="B217" s="263" t="s">
        <v>536</v>
      </c>
      <c r="C217" s="260" t="s">
        <v>537</v>
      </c>
      <c r="D217" s="1202">
        <v>112.35</v>
      </c>
      <c r="E217" s="78"/>
      <c r="F217" s="79"/>
      <c r="G217" s="67"/>
      <c r="H217" s="73">
        <v>0</v>
      </c>
      <c r="I217" s="73">
        <v>0</v>
      </c>
      <c r="J217" s="142">
        <v>0</v>
      </c>
      <c r="K217" s="75" t="s">
        <v>4210</v>
      </c>
      <c r="L217" s="76" t="s">
        <v>4362</v>
      </c>
      <c r="M217" s="77">
        <v>112.35</v>
      </c>
      <c r="N217" s="246"/>
      <c r="O217" s="243"/>
      <c r="P217" s="243"/>
      <c r="Q217" s="189">
        <f t="shared" si="33"/>
        <v>0</v>
      </c>
      <c r="R217" s="8">
        <f t="shared" si="34"/>
        <v>0</v>
      </c>
      <c r="S217" s="203">
        <f t="shared" si="35"/>
        <v>0</v>
      </c>
    </row>
    <row r="218" spans="1:19" ht="34.5" customHeight="1">
      <c r="A218" s="67">
        <v>76</v>
      </c>
      <c r="B218" s="106" t="s">
        <v>539</v>
      </c>
      <c r="C218" s="260" t="s">
        <v>540</v>
      </c>
      <c r="D218" s="1202">
        <v>262.14999999999998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 t="s">
        <v>4210</v>
      </c>
      <c r="L218" s="76" t="s">
        <v>4363</v>
      </c>
      <c r="M218" s="77">
        <v>262.14999999999998</v>
      </c>
      <c r="N218" s="246"/>
      <c r="O218" s="243"/>
      <c r="P218" s="243"/>
      <c r="Q218" s="189">
        <f t="shared" si="33"/>
        <v>0</v>
      </c>
      <c r="R218" s="8">
        <f t="shared" si="34"/>
        <v>0</v>
      </c>
      <c r="S218" s="203">
        <f t="shared" si="35"/>
        <v>0</v>
      </c>
    </row>
    <row r="219" spans="1:19" ht="34.5" customHeight="1">
      <c r="A219" s="67">
        <v>77</v>
      </c>
      <c r="B219" s="106" t="s">
        <v>3980</v>
      </c>
      <c r="C219" s="260" t="s">
        <v>542</v>
      </c>
      <c r="D219" s="1202">
        <v>112.35</v>
      </c>
      <c r="E219" s="71"/>
      <c r="F219" s="67"/>
      <c r="G219" s="67"/>
      <c r="H219" s="73">
        <v>0</v>
      </c>
      <c r="I219" s="73">
        <v>0</v>
      </c>
      <c r="J219" s="142">
        <v>0</v>
      </c>
      <c r="K219" s="75" t="s">
        <v>4210</v>
      </c>
      <c r="L219" s="76" t="s">
        <v>4364</v>
      </c>
      <c r="M219" s="77">
        <v>112.35</v>
      </c>
      <c r="N219" s="250"/>
      <c r="O219" s="243"/>
      <c r="P219" s="243"/>
      <c r="Q219" s="189">
        <f t="shared" si="33"/>
        <v>0</v>
      </c>
      <c r="R219" s="8">
        <f t="shared" si="34"/>
        <v>0</v>
      </c>
      <c r="S219" s="203">
        <f t="shared" si="35"/>
        <v>0</v>
      </c>
    </row>
    <row r="220" spans="1:19" ht="34.5" customHeight="1">
      <c r="A220" s="67">
        <v>78</v>
      </c>
      <c r="B220" s="106" t="s">
        <v>544</v>
      </c>
      <c r="C220" s="260" t="s">
        <v>545</v>
      </c>
      <c r="D220" s="1202">
        <v>486.85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 t="s">
        <v>4210</v>
      </c>
      <c r="L220" s="76" t="s">
        <v>4365</v>
      </c>
      <c r="M220" s="77">
        <v>486.85</v>
      </c>
      <c r="N220" s="250"/>
      <c r="O220" s="243"/>
      <c r="P220" s="243"/>
      <c r="Q220" s="189">
        <f t="shared" si="33"/>
        <v>0</v>
      </c>
      <c r="R220" s="8">
        <f t="shared" si="34"/>
        <v>0</v>
      </c>
      <c r="S220" s="203">
        <f t="shared" si="35"/>
        <v>0</v>
      </c>
    </row>
    <row r="221" spans="1:19" ht="34.5" customHeight="1">
      <c r="A221" s="67">
        <v>79</v>
      </c>
      <c r="B221" s="263" t="s">
        <v>547</v>
      </c>
      <c r="C221" s="260" t="s">
        <v>548</v>
      </c>
      <c r="D221" s="120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/>
      <c r="N221" s="246"/>
      <c r="O221" s="243"/>
      <c r="P221" s="243"/>
      <c r="Q221" s="189">
        <f t="shared" si="33"/>
        <v>0</v>
      </c>
      <c r="R221" s="8">
        <f t="shared" si="34"/>
        <v>0</v>
      </c>
      <c r="S221" s="203">
        <f t="shared" si="35"/>
        <v>0</v>
      </c>
    </row>
    <row r="222" spans="1:19" ht="34.5" customHeight="1">
      <c r="A222" s="67">
        <v>80</v>
      </c>
      <c r="B222" s="263" t="s">
        <v>852</v>
      </c>
      <c r="C222" s="260" t="s">
        <v>1598</v>
      </c>
      <c r="D222" s="1202">
        <v>112.35</v>
      </c>
      <c r="E222" s="128"/>
      <c r="F222" s="67"/>
      <c r="G222" s="67"/>
      <c r="H222" s="73">
        <v>0</v>
      </c>
      <c r="I222" s="73">
        <v>0</v>
      </c>
      <c r="J222" s="142">
        <v>0</v>
      </c>
      <c r="K222" s="75">
        <v>46199</v>
      </c>
      <c r="L222" s="76" t="s">
        <v>4366</v>
      </c>
      <c r="M222" s="77">
        <v>112.35</v>
      </c>
      <c r="N222" s="246"/>
      <c r="O222" s="243"/>
      <c r="P222" s="243"/>
      <c r="Q222" s="189">
        <f t="shared" si="33"/>
        <v>0</v>
      </c>
      <c r="R222" s="8">
        <f t="shared" si="34"/>
        <v>0</v>
      </c>
      <c r="S222" s="203">
        <f t="shared" si="35"/>
        <v>0</v>
      </c>
    </row>
    <row r="223" spans="1:19" ht="34.5" customHeight="1">
      <c r="A223" s="67">
        <v>81</v>
      </c>
      <c r="B223" s="263" t="s">
        <v>549</v>
      </c>
      <c r="C223" s="260" t="s">
        <v>550</v>
      </c>
      <c r="D223" s="1202">
        <v>112.35</v>
      </c>
      <c r="E223" s="71"/>
      <c r="F223" s="67"/>
      <c r="G223" s="67"/>
      <c r="H223" s="73">
        <v>0</v>
      </c>
      <c r="I223" s="73">
        <v>0</v>
      </c>
      <c r="J223" s="142">
        <v>0</v>
      </c>
      <c r="K223" s="75" t="s">
        <v>4210</v>
      </c>
      <c r="L223" s="76" t="s">
        <v>4367</v>
      </c>
      <c r="M223" s="77">
        <v>112.35</v>
      </c>
      <c r="N223" s="246"/>
      <c r="O223" s="243"/>
      <c r="P223" s="243"/>
      <c r="Q223" s="189">
        <f t="shared" si="33"/>
        <v>0</v>
      </c>
      <c r="R223" s="8">
        <f t="shared" si="34"/>
        <v>0</v>
      </c>
      <c r="S223" s="203">
        <f t="shared" si="35"/>
        <v>0</v>
      </c>
    </row>
    <row r="224" spans="1:19" ht="34.5" customHeight="1">
      <c r="A224" s="67">
        <v>82</v>
      </c>
      <c r="B224" s="263" t="s">
        <v>552</v>
      </c>
      <c r="C224" s="260" t="s">
        <v>553</v>
      </c>
      <c r="D224" s="1202">
        <v>374.5</v>
      </c>
      <c r="E224" s="78"/>
      <c r="F224" s="79"/>
      <c r="G224" s="67"/>
      <c r="H224" s="73">
        <v>0</v>
      </c>
      <c r="I224" s="73">
        <v>0</v>
      </c>
      <c r="J224" s="142">
        <v>0</v>
      </c>
      <c r="K224" s="75">
        <v>46199</v>
      </c>
      <c r="L224" s="76" t="s">
        <v>4368</v>
      </c>
      <c r="M224" s="77">
        <v>374.5</v>
      </c>
      <c r="N224" s="246"/>
      <c r="O224" s="243"/>
      <c r="P224" s="243"/>
      <c r="Q224" s="189">
        <f t="shared" si="33"/>
        <v>0</v>
      </c>
      <c r="R224" s="8">
        <f t="shared" si="34"/>
        <v>0</v>
      </c>
      <c r="S224" s="203">
        <f t="shared" si="35"/>
        <v>0</v>
      </c>
    </row>
    <row r="225" spans="1:19" s="1234" customFormat="1" ht="34.5" customHeight="1">
      <c r="A225" s="1220">
        <v>83</v>
      </c>
      <c r="B225" s="1221" t="s">
        <v>555</v>
      </c>
      <c r="C225" s="1222" t="s">
        <v>556</v>
      </c>
      <c r="D225" s="1203">
        <v>112.35</v>
      </c>
      <c r="E225" s="1223"/>
      <c r="F225" s="1220"/>
      <c r="G225" s="1220"/>
      <c r="H225" s="1224">
        <v>0</v>
      </c>
      <c r="I225" s="1224">
        <v>0</v>
      </c>
      <c r="J225" s="1225">
        <v>0</v>
      </c>
      <c r="K225" s="1241">
        <v>46199</v>
      </c>
      <c r="L225" s="1242" t="s">
        <v>4369</v>
      </c>
      <c r="M225" s="1243">
        <v>112.35</v>
      </c>
      <c r="N225" s="1229"/>
      <c r="O225" s="1230"/>
      <c r="P225" s="1230"/>
      <c r="Q225" s="1231">
        <f t="shared" si="33"/>
        <v>0</v>
      </c>
      <c r="R225" s="1232">
        <f t="shared" si="34"/>
        <v>0</v>
      </c>
      <c r="S225" s="1233">
        <f t="shared" si="35"/>
        <v>0</v>
      </c>
    </row>
    <row r="226" spans="1:19" ht="34.5" customHeight="1">
      <c r="A226" s="67">
        <v>84</v>
      </c>
      <c r="B226" s="263" t="s">
        <v>558</v>
      </c>
      <c r="C226" s="260" t="s">
        <v>559</v>
      </c>
      <c r="D226" s="1202">
        <v>262.14999999999998</v>
      </c>
      <c r="E226" s="71"/>
      <c r="F226" s="67"/>
      <c r="G226" s="67"/>
      <c r="H226" s="73">
        <v>0</v>
      </c>
      <c r="I226" s="73">
        <v>0</v>
      </c>
      <c r="J226" s="142">
        <v>0</v>
      </c>
      <c r="K226" s="75" t="s">
        <v>4210</v>
      </c>
      <c r="L226" s="76" t="s">
        <v>4370</v>
      </c>
      <c r="M226" s="77">
        <v>262.14999999999998</v>
      </c>
      <c r="N226" s="246"/>
      <c r="O226" s="243"/>
      <c r="P226" s="243"/>
      <c r="Q226" s="189">
        <f t="shared" si="33"/>
        <v>0</v>
      </c>
      <c r="R226" s="8">
        <f t="shared" si="34"/>
        <v>0</v>
      </c>
      <c r="S226" s="203">
        <f t="shared" si="35"/>
        <v>0</v>
      </c>
    </row>
    <row r="227" spans="1:19" ht="34.5" customHeight="1">
      <c r="A227" s="67">
        <v>85</v>
      </c>
      <c r="B227" s="263" t="s">
        <v>558</v>
      </c>
      <c r="C227" s="260" t="s">
        <v>559</v>
      </c>
      <c r="D227" s="1202">
        <v>861.35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 t="s">
        <v>4210</v>
      </c>
      <c r="L227" s="76" t="s">
        <v>4370</v>
      </c>
      <c r="M227" s="77">
        <v>861.35</v>
      </c>
      <c r="N227" s="246"/>
      <c r="O227" s="243"/>
      <c r="P227" s="243"/>
      <c r="Q227" s="189">
        <f t="shared" si="33"/>
        <v>0</v>
      </c>
      <c r="R227" s="8">
        <f t="shared" si="34"/>
        <v>0</v>
      </c>
      <c r="S227" s="203">
        <f t="shared" si="35"/>
        <v>0</v>
      </c>
    </row>
    <row r="228" spans="1:19" ht="34.5" customHeight="1">
      <c r="A228" s="67">
        <v>86</v>
      </c>
      <c r="B228" s="263" t="s">
        <v>562</v>
      </c>
      <c r="C228" s="260" t="s">
        <v>563</v>
      </c>
      <c r="D228" s="1202">
        <v>112.35</v>
      </c>
      <c r="E228" s="71"/>
      <c r="F228" s="67"/>
      <c r="G228" s="67"/>
      <c r="H228" s="73"/>
      <c r="I228" s="73"/>
      <c r="J228" s="142"/>
      <c r="K228" s="75" t="s">
        <v>4210</v>
      </c>
      <c r="L228" s="76" t="s">
        <v>4371</v>
      </c>
      <c r="M228" s="77">
        <v>112.35</v>
      </c>
      <c r="N228" s="246"/>
      <c r="O228" s="243"/>
      <c r="P228" s="243"/>
      <c r="Q228" s="189"/>
      <c r="R228" s="8"/>
      <c r="S228" s="203"/>
    </row>
    <row r="229" spans="1:19" ht="34.5" customHeight="1">
      <c r="A229" s="67">
        <v>87</v>
      </c>
      <c r="B229" s="263" t="s">
        <v>558</v>
      </c>
      <c r="C229" s="260" t="s">
        <v>564</v>
      </c>
      <c r="D229" s="1202">
        <v>449.4</v>
      </c>
      <c r="E229" s="128"/>
      <c r="F229" s="67"/>
      <c r="G229" s="67"/>
      <c r="H229" s="73">
        <v>0</v>
      </c>
      <c r="I229" s="73">
        <v>0</v>
      </c>
      <c r="J229" s="142">
        <v>0</v>
      </c>
      <c r="K229" s="75" t="s">
        <v>4210</v>
      </c>
      <c r="L229" s="76" t="s">
        <v>4372</v>
      </c>
      <c r="M229" s="77">
        <v>449.4</v>
      </c>
      <c r="N229" s="246"/>
      <c r="O229" s="243"/>
      <c r="P229" s="243"/>
      <c r="Q229" s="189">
        <f t="shared" si="33"/>
        <v>0</v>
      </c>
      <c r="R229" s="8">
        <f t="shared" si="34"/>
        <v>0</v>
      </c>
      <c r="S229" s="203">
        <f t="shared" si="35"/>
        <v>0</v>
      </c>
    </row>
    <row r="230" spans="1:19" ht="34.5" customHeight="1">
      <c r="A230" s="67">
        <v>88</v>
      </c>
      <c r="B230" s="263" t="s">
        <v>566</v>
      </c>
      <c r="C230" s="260" t="s">
        <v>567</v>
      </c>
      <c r="D230" s="1202">
        <v>112.35</v>
      </c>
      <c r="E230" s="71"/>
      <c r="F230" s="67"/>
      <c r="G230" s="67"/>
      <c r="H230" s="73">
        <v>0</v>
      </c>
      <c r="I230" s="73">
        <v>0</v>
      </c>
      <c r="J230" s="142">
        <v>0</v>
      </c>
      <c r="K230" s="75">
        <v>46202</v>
      </c>
      <c r="L230" s="76" t="s">
        <v>4373</v>
      </c>
      <c r="M230" s="77">
        <v>112.35</v>
      </c>
      <c r="N230" s="246"/>
      <c r="O230" s="243"/>
      <c r="P230" s="243"/>
      <c r="Q230" s="189">
        <f t="shared" si="33"/>
        <v>0</v>
      </c>
      <c r="R230" s="8">
        <f t="shared" si="34"/>
        <v>0</v>
      </c>
      <c r="S230" s="203">
        <f t="shared" si="35"/>
        <v>0</v>
      </c>
    </row>
    <row r="231" spans="1:19" ht="34.5" customHeight="1">
      <c r="A231" s="67">
        <v>89</v>
      </c>
      <c r="B231" s="263" t="s">
        <v>572</v>
      </c>
      <c r="C231" s="260" t="s">
        <v>573</v>
      </c>
      <c r="D231" s="1202">
        <v>337.05</v>
      </c>
      <c r="E231" s="128"/>
      <c r="F231" s="67"/>
      <c r="G231" s="67"/>
      <c r="H231" s="73">
        <v>0</v>
      </c>
      <c r="I231" s="73">
        <v>0</v>
      </c>
      <c r="J231" s="142">
        <v>0</v>
      </c>
      <c r="K231" s="75" t="s">
        <v>4210</v>
      </c>
      <c r="L231" s="76" t="s">
        <v>4374</v>
      </c>
      <c r="M231" s="77">
        <v>337.05</v>
      </c>
      <c r="N231" s="246"/>
      <c r="O231" s="243"/>
      <c r="P231" s="243"/>
      <c r="Q231" s="189">
        <f t="shared" si="33"/>
        <v>0</v>
      </c>
      <c r="R231" s="8">
        <f t="shared" si="34"/>
        <v>0</v>
      </c>
      <c r="S231" s="203">
        <f t="shared" si="35"/>
        <v>0</v>
      </c>
    </row>
    <row r="232" spans="1:19" ht="34.5" customHeight="1">
      <c r="A232" s="67">
        <v>90</v>
      </c>
      <c r="B232" s="263" t="s">
        <v>572</v>
      </c>
      <c r="C232" s="260" t="s">
        <v>575</v>
      </c>
      <c r="D232" s="1202">
        <v>299.60000000000002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 t="s">
        <v>4210</v>
      </c>
      <c r="L232" s="76" t="s">
        <v>4375</v>
      </c>
      <c r="M232" s="77">
        <v>299.60000000000002</v>
      </c>
      <c r="N232" s="246"/>
      <c r="O232" s="243"/>
      <c r="P232" s="243"/>
      <c r="Q232" s="189">
        <f t="shared" si="33"/>
        <v>0</v>
      </c>
      <c r="R232" s="8">
        <f t="shared" si="34"/>
        <v>0</v>
      </c>
      <c r="S232" s="203">
        <f t="shared" si="35"/>
        <v>0</v>
      </c>
    </row>
    <row r="233" spans="1:19" ht="34.5" customHeight="1">
      <c r="A233" s="67">
        <v>91</v>
      </c>
      <c r="B233" s="263" t="s">
        <v>577</v>
      </c>
      <c r="C233" s="260" t="s">
        <v>578</v>
      </c>
      <c r="D233" s="1202">
        <v>449.4</v>
      </c>
      <c r="E233" s="71" t="s">
        <v>3828</v>
      </c>
      <c r="F233" s="67">
        <v>1</v>
      </c>
      <c r="G233" s="67">
        <v>1</v>
      </c>
      <c r="H233" s="73">
        <v>1155</v>
      </c>
      <c r="I233" s="73">
        <v>80.849999999999994</v>
      </c>
      <c r="J233" s="142">
        <v>1235.8499999999999</v>
      </c>
      <c r="K233" s="75">
        <v>46175</v>
      </c>
      <c r="L233" s="76" t="s">
        <v>4376</v>
      </c>
      <c r="M233" s="77">
        <v>1235.8499999999999</v>
      </c>
      <c r="N233" s="246" t="s">
        <v>4214</v>
      </c>
      <c r="O233" s="243">
        <v>1</v>
      </c>
      <c r="P233" s="243">
        <v>1</v>
      </c>
      <c r="Q233" s="189">
        <f t="shared" si="33"/>
        <v>420</v>
      </c>
      <c r="R233" s="8">
        <f t="shared" si="34"/>
        <v>29.4</v>
      </c>
      <c r="S233" s="203">
        <f t="shared" si="35"/>
        <v>449.40000000000009</v>
      </c>
    </row>
    <row r="234" spans="1:19" ht="34.5" customHeight="1">
      <c r="A234" s="67">
        <v>92</v>
      </c>
      <c r="B234" s="263" t="s">
        <v>580</v>
      </c>
      <c r="C234" s="260" t="s">
        <v>3159</v>
      </c>
      <c r="D234" s="1202">
        <v>674.1</v>
      </c>
      <c r="E234" s="71"/>
      <c r="F234" s="67"/>
      <c r="G234" s="67"/>
      <c r="H234" s="73">
        <v>0</v>
      </c>
      <c r="I234" s="73">
        <v>0</v>
      </c>
      <c r="J234" s="142">
        <v>0</v>
      </c>
      <c r="K234" s="75" t="s">
        <v>4210</v>
      </c>
      <c r="L234" s="76" t="s">
        <v>4377</v>
      </c>
      <c r="M234" s="77">
        <v>674.1</v>
      </c>
      <c r="N234" s="246"/>
      <c r="O234" s="243"/>
      <c r="P234" s="243"/>
      <c r="Q234" s="189">
        <f t="shared" si="33"/>
        <v>0</v>
      </c>
      <c r="R234" s="8">
        <f t="shared" si="34"/>
        <v>0</v>
      </c>
      <c r="S234" s="203">
        <f t="shared" si="35"/>
        <v>0</v>
      </c>
    </row>
    <row r="235" spans="1:19" s="1234" customFormat="1" ht="34.5" customHeight="1">
      <c r="A235" s="1220">
        <v>93</v>
      </c>
      <c r="B235" s="1221" t="s">
        <v>516</v>
      </c>
      <c r="C235" s="1222" t="s">
        <v>585</v>
      </c>
      <c r="D235" s="1203">
        <v>449.4</v>
      </c>
      <c r="E235" s="1236"/>
      <c r="F235" s="1220"/>
      <c r="G235" s="1220"/>
      <c r="H235" s="1224">
        <v>0</v>
      </c>
      <c r="I235" s="1224">
        <v>0</v>
      </c>
      <c r="J235" s="1225">
        <v>0</v>
      </c>
      <c r="K235" s="1241" t="s">
        <v>4210</v>
      </c>
      <c r="L235" s="1242" t="s">
        <v>4378</v>
      </c>
      <c r="M235" s="1243">
        <v>449.4</v>
      </c>
      <c r="N235" s="1237"/>
      <c r="O235" s="1230"/>
      <c r="P235" s="1230"/>
      <c r="Q235" s="1231">
        <f t="shared" si="33"/>
        <v>0</v>
      </c>
      <c r="R235" s="1232">
        <f t="shared" si="34"/>
        <v>0</v>
      </c>
      <c r="S235" s="1233">
        <v>0</v>
      </c>
    </row>
    <row r="236" spans="1:19" ht="34.5" customHeight="1">
      <c r="A236" s="67">
        <v>94</v>
      </c>
      <c r="B236" s="263" t="s">
        <v>587</v>
      </c>
      <c r="C236" s="260" t="s">
        <v>588</v>
      </c>
      <c r="D236" s="1202">
        <v>1610.35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 t="s">
        <v>4210</v>
      </c>
      <c r="L236" s="76" t="s">
        <v>4379</v>
      </c>
      <c r="M236" s="77">
        <v>1610.35</v>
      </c>
      <c r="N236" s="246"/>
      <c r="O236" s="243"/>
      <c r="P236" s="243"/>
      <c r="Q236" s="189">
        <f t="shared" si="33"/>
        <v>0</v>
      </c>
      <c r="R236" s="8">
        <f t="shared" si="34"/>
        <v>0</v>
      </c>
      <c r="S236" s="203">
        <f t="shared" si="35"/>
        <v>0</v>
      </c>
    </row>
    <row r="237" spans="1:19" ht="34.5" customHeight="1">
      <c r="A237" s="67">
        <v>95</v>
      </c>
      <c r="B237" s="263" t="s">
        <v>591</v>
      </c>
      <c r="C237" s="260" t="s">
        <v>592</v>
      </c>
      <c r="D237" s="1202">
        <v>112.35</v>
      </c>
      <c r="E237" s="71"/>
      <c r="F237" s="67"/>
      <c r="G237" s="67"/>
      <c r="H237" s="73">
        <v>0</v>
      </c>
      <c r="I237" s="73">
        <v>0</v>
      </c>
      <c r="J237" s="142">
        <v>0</v>
      </c>
      <c r="K237" s="75" t="s">
        <v>4210</v>
      </c>
      <c r="L237" s="76" t="s">
        <v>4380</v>
      </c>
      <c r="M237" s="77">
        <v>112.35</v>
      </c>
      <c r="N237" s="246"/>
      <c r="O237" s="243"/>
      <c r="P237" s="243"/>
      <c r="Q237" s="189">
        <f t="shared" si="33"/>
        <v>0</v>
      </c>
      <c r="R237" s="8">
        <f t="shared" si="34"/>
        <v>0</v>
      </c>
      <c r="S237" s="203">
        <f t="shared" si="35"/>
        <v>0</v>
      </c>
    </row>
    <row r="238" spans="1:19" ht="34.5" customHeight="1">
      <c r="A238" s="67">
        <v>96</v>
      </c>
      <c r="B238" s="267" t="s">
        <v>91</v>
      </c>
      <c r="C238" s="260" t="s">
        <v>594</v>
      </c>
      <c r="D238" s="1202">
        <v>711.55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/>
      <c r="L238" s="76"/>
      <c r="M238" s="77"/>
      <c r="N238" s="246" t="s">
        <v>4214</v>
      </c>
      <c r="O238" s="243">
        <v>1</v>
      </c>
      <c r="P238" s="243">
        <v>1</v>
      </c>
      <c r="Q238" s="189">
        <f t="shared" si="33"/>
        <v>665</v>
      </c>
      <c r="R238" s="8">
        <f t="shared" si="34"/>
        <v>46.55</v>
      </c>
      <c r="S238" s="203">
        <f t="shared" si="35"/>
        <v>711.55</v>
      </c>
    </row>
    <row r="239" spans="1:19" ht="34.5" customHeight="1">
      <c r="A239" s="67">
        <v>97</v>
      </c>
      <c r="B239" s="263" t="s">
        <v>91</v>
      </c>
      <c r="C239" s="260" t="s">
        <v>596</v>
      </c>
      <c r="D239" s="1202">
        <v>224.7</v>
      </c>
      <c r="E239" s="128"/>
      <c r="F239" s="67"/>
      <c r="G239" s="67"/>
      <c r="H239" s="73">
        <v>0</v>
      </c>
      <c r="I239" s="73">
        <v>0</v>
      </c>
      <c r="J239" s="142">
        <v>0</v>
      </c>
      <c r="K239" s="75">
        <v>46202</v>
      </c>
      <c r="L239" s="76" t="s">
        <v>4381</v>
      </c>
      <c r="M239" s="77">
        <v>224.7</v>
      </c>
      <c r="N239" s="246"/>
      <c r="O239" s="243"/>
      <c r="P239" s="243"/>
      <c r="Q239" s="189">
        <f t="shared" si="33"/>
        <v>0</v>
      </c>
      <c r="R239" s="8">
        <f t="shared" si="34"/>
        <v>0</v>
      </c>
      <c r="S239" s="203">
        <f t="shared" si="35"/>
        <v>0</v>
      </c>
    </row>
    <row r="240" spans="1:19" ht="34.5" customHeight="1">
      <c r="A240" s="67">
        <v>98</v>
      </c>
      <c r="B240" s="263" t="s">
        <v>91</v>
      </c>
      <c r="C240" s="260" t="s">
        <v>598</v>
      </c>
      <c r="D240" s="1202">
        <v>59720</v>
      </c>
      <c r="E240" s="128"/>
      <c r="F240" s="67"/>
      <c r="G240" s="67"/>
      <c r="H240" s="73">
        <v>0</v>
      </c>
      <c r="I240" s="73">
        <v>0</v>
      </c>
      <c r="J240" s="142">
        <v>0</v>
      </c>
      <c r="K240" s="75"/>
      <c r="L240" s="76"/>
      <c r="M240" s="77"/>
      <c r="N240" s="246" t="s">
        <v>4214</v>
      </c>
      <c r="O240" s="243">
        <v>1</v>
      </c>
      <c r="P240" s="243">
        <v>1</v>
      </c>
      <c r="Q240" s="189">
        <f t="shared" si="33"/>
        <v>55813.08</v>
      </c>
      <c r="R240" s="8">
        <f t="shared" si="34"/>
        <v>3906.92</v>
      </c>
      <c r="S240" s="203">
        <f t="shared" si="35"/>
        <v>59720</v>
      </c>
    </row>
    <row r="241" spans="1:19" ht="34.5" customHeight="1">
      <c r="A241" s="67">
        <v>99</v>
      </c>
      <c r="B241" s="267" t="s">
        <v>600</v>
      </c>
      <c r="C241" s="260" t="s">
        <v>601</v>
      </c>
      <c r="D241" s="1202">
        <v>262.14999999999998</v>
      </c>
      <c r="E241" s="128"/>
      <c r="F241" s="67"/>
      <c r="G241" s="67"/>
      <c r="H241" s="73">
        <v>0</v>
      </c>
      <c r="I241" s="73">
        <v>0</v>
      </c>
      <c r="J241" s="142">
        <v>0</v>
      </c>
      <c r="K241" s="75" t="s">
        <v>4210</v>
      </c>
      <c r="L241" s="76" t="s">
        <v>4382</v>
      </c>
      <c r="M241" s="77">
        <v>262.14999999999998</v>
      </c>
      <c r="N241" s="246"/>
      <c r="O241" s="243"/>
      <c r="P241" s="243"/>
      <c r="Q241" s="189">
        <f t="shared" si="33"/>
        <v>0</v>
      </c>
      <c r="R241" s="8">
        <f t="shared" si="34"/>
        <v>0</v>
      </c>
      <c r="S241" s="203">
        <f t="shared" si="35"/>
        <v>0</v>
      </c>
    </row>
    <row r="242" spans="1:19" ht="34.5" customHeight="1">
      <c r="A242" s="67">
        <v>100</v>
      </c>
      <c r="B242" s="267" t="s">
        <v>603</v>
      </c>
      <c r="C242" s="260" t="s">
        <v>604</v>
      </c>
      <c r="D242" s="1202">
        <v>262.14999999999998</v>
      </c>
      <c r="E242" s="128" t="s">
        <v>3828</v>
      </c>
      <c r="F242" s="67">
        <v>1</v>
      </c>
      <c r="G242" s="67">
        <v>1</v>
      </c>
      <c r="H242" s="73">
        <v>245</v>
      </c>
      <c r="I242" s="73">
        <v>17.149999999999999</v>
      </c>
      <c r="J242" s="142">
        <v>262.14999999999998</v>
      </c>
      <c r="K242" s="75">
        <v>46177</v>
      </c>
      <c r="L242" s="76" t="s">
        <v>4383</v>
      </c>
      <c r="M242" s="77">
        <v>262.14999999999998</v>
      </c>
      <c r="N242" s="246" t="s">
        <v>4214</v>
      </c>
      <c r="O242" s="243">
        <v>1</v>
      </c>
      <c r="P242" s="243">
        <v>1</v>
      </c>
      <c r="Q242" s="189">
        <f t="shared" si="33"/>
        <v>245</v>
      </c>
      <c r="R242" s="8">
        <f t="shared" si="34"/>
        <v>17.149999999999999</v>
      </c>
      <c r="S242" s="203">
        <f t="shared" si="35"/>
        <v>262.14999999999998</v>
      </c>
    </row>
    <row r="243" spans="1:19" ht="34.5" customHeight="1">
      <c r="A243" s="67">
        <v>101</v>
      </c>
      <c r="B243" s="267" t="s">
        <v>606</v>
      </c>
      <c r="C243" s="260" t="s">
        <v>607</v>
      </c>
      <c r="D243" s="1202">
        <v>1011.15</v>
      </c>
      <c r="E243" s="128"/>
      <c r="F243" s="67"/>
      <c r="G243" s="67"/>
      <c r="H243" s="73">
        <v>0</v>
      </c>
      <c r="I243" s="73">
        <v>0</v>
      </c>
      <c r="J243" s="142">
        <v>0</v>
      </c>
      <c r="K243" s="75" t="s">
        <v>4210</v>
      </c>
      <c r="L243" s="76" t="s">
        <v>4384</v>
      </c>
      <c r="M243" s="77">
        <v>1011.15</v>
      </c>
      <c r="N243" s="246"/>
      <c r="O243" s="243"/>
      <c r="P243" s="243"/>
      <c r="Q243" s="189">
        <f t="shared" si="33"/>
        <v>0</v>
      </c>
      <c r="R243" s="8">
        <f t="shared" si="34"/>
        <v>0</v>
      </c>
      <c r="S243" s="203">
        <f t="shared" si="35"/>
        <v>0</v>
      </c>
    </row>
    <row r="244" spans="1:19" ht="34.5" customHeight="1">
      <c r="A244" s="67">
        <v>102</v>
      </c>
      <c r="B244" s="267" t="s">
        <v>125</v>
      </c>
      <c r="C244" s="260" t="s">
        <v>609</v>
      </c>
      <c r="D244" s="1202">
        <v>112.35</v>
      </c>
      <c r="E244" s="128"/>
      <c r="F244" s="67"/>
      <c r="G244" s="67"/>
      <c r="H244" s="73">
        <v>0</v>
      </c>
      <c r="I244" s="73">
        <v>0</v>
      </c>
      <c r="J244" s="142">
        <v>0</v>
      </c>
      <c r="K244" s="75" t="s">
        <v>4210</v>
      </c>
      <c r="L244" s="76" t="s">
        <v>4385</v>
      </c>
      <c r="M244" s="77">
        <v>112.35</v>
      </c>
      <c r="N244" s="246"/>
      <c r="O244" s="243"/>
      <c r="P244" s="243"/>
      <c r="Q244" s="189">
        <f t="shared" si="33"/>
        <v>0</v>
      </c>
      <c r="R244" s="8">
        <f t="shared" si="34"/>
        <v>0</v>
      </c>
      <c r="S244" s="203">
        <f t="shared" si="35"/>
        <v>0</v>
      </c>
    </row>
    <row r="245" spans="1:19" ht="34.5" customHeight="1">
      <c r="A245" s="67">
        <v>103</v>
      </c>
      <c r="B245" s="263" t="s">
        <v>611</v>
      </c>
      <c r="C245" s="260" t="s">
        <v>612</v>
      </c>
      <c r="D245" s="1202">
        <v>112.35</v>
      </c>
      <c r="E245" s="78"/>
      <c r="F245" s="79"/>
      <c r="G245" s="67"/>
      <c r="H245" s="73">
        <v>0</v>
      </c>
      <c r="I245" s="73">
        <v>0</v>
      </c>
      <c r="J245" s="142">
        <v>0</v>
      </c>
      <c r="K245" s="75">
        <v>46199</v>
      </c>
      <c r="L245" s="76" t="s">
        <v>4386</v>
      </c>
      <c r="M245" s="77">
        <v>112.35</v>
      </c>
      <c r="N245" s="246"/>
      <c r="O245" s="243"/>
      <c r="P245" s="243"/>
      <c r="Q245" s="189">
        <f t="shared" si="33"/>
        <v>0</v>
      </c>
      <c r="R245" s="8">
        <f t="shared" si="34"/>
        <v>0</v>
      </c>
      <c r="S245" s="203">
        <f t="shared" si="35"/>
        <v>0</v>
      </c>
    </row>
    <row r="246" spans="1:19" ht="34.5" customHeight="1">
      <c r="A246" s="67">
        <v>104</v>
      </c>
      <c r="B246" s="263" t="s">
        <v>507</v>
      </c>
      <c r="C246" s="260" t="s">
        <v>615</v>
      </c>
      <c r="D246" s="1202">
        <v>936.25</v>
      </c>
      <c r="E246" s="128"/>
      <c r="F246" s="67"/>
      <c r="G246" s="67"/>
      <c r="H246" s="73">
        <v>0</v>
      </c>
      <c r="I246" s="73">
        <v>0</v>
      </c>
      <c r="J246" s="142">
        <v>0</v>
      </c>
      <c r="K246" s="75" t="s">
        <v>4210</v>
      </c>
      <c r="L246" s="76" t="s">
        <v>4387</v>
      </c>
      <c r="M246" s="114">
        <v>936.25</v>
      </c>
      <c r="N246" s="246"/>
      <c r="O246" s="243"/>
      <c r="P246" s="243"/>
      <c r="Q246" s="189">
        <f t="shared" si="33"/>
        <v>0</v>
      </c>
      <c r="R246" s="8">
        <f t="shared" si="34"/>
        <v>0</v>
      </c>
      <c r="S246" s="203">
        <f t="shared" si="35"/>
        <v>0</v>
      </c>
    </row>
    <row r="247" spans="1:19" ht="34.5" customHeight="1">
      <c r="A247" s="67">
        <v>105</v>
      </c>
      <c r="B247" s="106" t="s">
        <v>617</v>
      </c>
      <c r="C247" s="106" t="s">
        <v>618</v>
      </c>
      <c r="D247" s="1202">
        <v>599.20000000000005</v>
      </c>
      <c r="E247" s="128"/>
      <c r="F247" s="67"/>
      <c r="G247" s="67"/>
      <c r="H247" s="73">
        <v>0</v>
      </c>
      <c r="I247" s="73">
        <v>0</v>
      </c>
      <c r="J247" s="142">
        <v>0</v>
      </c>
      <c r="K247" s="75" t="s">
        <v>4210</v>
      </c>
      <c r="L247" s="76" t="s">
        <v>4388</v>
      </c>
      <c r="M247" s="114">
        <v>599.20000000000005</v>
      </c>
      <c r="N247" s="246"/>
      <c r="O247" s="243"/>
      <c r="P247" s="243"/>
      <c r="Q247" s="189">
        <f t="shared" si="33"/>
        <v>0</v>
      </c>
      <c r="R247" s="8">
        <f t="shared" si="34"/>
        <v>0</v>
      </c>
      <c r="S247" s="203">
        <f t="shared" si="35"/>
        <v>0</v>
      </c>
    </row>
    <row r="248" spans="1:19" ht="34.5" customHeight="1">
      <c r="A248" s="67">
        <v>106</v>
      </c>
      <c r="B248" s="106" t="s">
        <v>620</v>
      </c>
      <c r="C248" s="106" t="s">
        <v>621</v>
      </c>
      <c r="D248" s="1202">
        <v>1385.65</v>
      </c>
      <c r="E248" s="128"/>
      <c r="F248" s="67"/>
      <c r="G248" s="67"/>
      <c r="H248" s="73">
        <v>0</v>
      </c>
      <c r="I248" s="73">
        <v>0</v>
      </c>
      <c r="J248" s="142">
        <v>0</v>
      </c>
      <c r="K248" s="75"/>
      <c r="L248" s="76"/>
      <c r="M248" s="77"/>
      <c r="N248" s="246" t="s">
        <v>4214</v>
      </c>
      <c r="O248" s="243">
        <v>1</v>
      </c>
      <c r="P248" s="243">
        <v>1</v>
      </c>
      <c r="Q248" s="189">
        <f t="shared" si="33"/>
        <v>1295</v>
      </c>
      <c r="R248" s="8">
        <f t="shared" si="34"/>
        <v>90.65</v>
      </c>
      <c r="S248" s="203">
        <f t="shared" si="35"/>
        <v>1385.65</v>
      </c>
    </row>
    <row r="249" spans="1:19" ht="34.5" customHeight="1">
      <c r="A249" s="67">
        <v>107</v>
      </c>
      <c r="B249" s="106" t="s">
        <v>275</v>
      </c>
      <c r="C249" s="106" t="s">
        <v>618</v>
      </c>
      <c r="D249" s="1202">
        <v>2172.1</v>
      </c>
      <c r="E249" s="264"/>
      <c r="F249" s="67"/>
      <c r="G249" s="67"/>
      <c r="H249" s="73">
        <v>0</v>
      </c>
      <c r="I249" s="73">
        <v>0</v>
      </c>
      <c r="J249" s="142">
        <v>0</v>
      </c>
      <c r="K249" s="75">
        <v>46202</v>
      </c>
      <c r="L249" s="76" t="s">
        <v>4389</v>
      </c>
      <c r="M249" s="77">
        <v>2172.1</v>
      </c>
      <c r="N249" s="246"/>
      <c r="O249" s="243"/>
      <c r="P249" s="243"/>
      <c r="Q249" s="189">
        <f t="shared" si="33"/>
        <v>0</v>
      </c>
      <c r="R249" s="8">
        <f t="shared" si="34"/>
        <v>0</v>
      </c>
      <c r="S249" s="203">
        <f t="shared" si="35"/>
        <v>0</v>
      </c>
    </row>
    <row r="250" spans="1:19" ht="34.5" customHeight="1">
      <c r="A250" s="67">
        <v>108</v>
      </c>
      <c r="B250" s="106" t="s">
        <v>624</v>
      </c>
      <c r="C250" s="106" t="s">
        <v>625</v>
      </c>
      <c r="D250" s="1202">
        <v>299.60000000000002</v>
      </c>
      <c r="E250" s="264"/>
      <c r="F250" s="67"/>
      <c r="G250" s="67"/>
      <c r="H250" s="73">
        <v>0</v>
      </c>
      <c r="I250" s="73">
        <v>0</v>
      </c>
      <c r="J250" s="142">
        <v>0</v>
      </c>
      <c r="K250" s="75" t="s">
        <v>4210</v>
      </c>
      <c r="L250" s="76" t="s">
        <v>4390</v>
      </c>
      <c r="M250" s="77">
        <v>299.60000000000002</v>
      </c>
      <c r="N250" s="246"/>
      <c r="O250" s="243"/>
      <c r="P250" s="243"/>
      <c r="Q250" s="189">
        <f t="shared" si="33"/>
        <v>0</v>
      </c>
      <c r="R250" s="8">
        <f t="shared" si="34"/>
        <v>0</v>
      </c>
      <c r="S250" s="203">
        <f t="shared" si="35"/>
        <v>0</v>
      </c>
    </row>
    <row r="251" spans="1:19" ht="34.5" customHeight="1">
      <c r="A251" s="67">
        <v>109</v>
      </c>
      <c r="B251" s="267" t="s">
        <v>627</v>
      </c>
      <c r="C251" s="260" t="s">
        <v>628</v>
      </c>
      <c r="D251" s="1202">
        <v>0</v>
      </c>
      <c r="E251" s="78"/>
      <c r="F251" s="79"/>
      <c r="G251" s="67"/>
      <c r="H251" s="73">
        <v>0</v>
      </c>
      <c r="I251" s="73">
        <v>0</v>
      </c>
      <c r="J251" s="142">
        <v>0</v>
      </c>
      <c r="K251" s="75"/>
      <c r="L251" s="76"/>
      <c r="M251" s="77"/>
      <c r="N251" s="246"/>
      <c r="O251" s="243"/>
      <c r="P251" s="243"/>
      <c r="Q251" s="189">
        <f t="shared" si="33"/>
        <v>0</v>
      </c>
      <c r="R251" s="8">
        <f t="shared" si="34"/>
        <v>0</v>
      </c>
      <c r="S251" s="203">
        <f t="shared" si="35"/>
        <v>0</v>
      </c>
    </row>
    <row r="252" spans="1:19" ht="34.5" customHeight="1">
      <c r="A252" s="67">
        <v>110</v>
      </c>
      <c r="B252" s="267" t="s">
        <v>65</v>
      </c>
      <c r="C252" s="260" t="s">
        <v>618</v>
      </c>
      <c r="D252" s="1202">
        <v>1835.05</v>
      </c>
      <c r="E252" s="269"/>
      <c r="F252" s="2"/>
      <c r="G252" s="2"/>
      <c r="H252" s="73">
        <v>0</v>
      </c>
      <c r="I252" s="73">
        <v>0</v>
      </c>
      <c r="J252" s="142">
        <v>0</v>
      </c>
      <c r="K252" s="75">
        <v>46202</v>
      </c>
      <c r="L252" s="76" t="s">
        <v>4391</v>
      </c>
      <c r="M252" s="77">
        <v>1835.05</v>
      </c>
      <c r="N252" s="250"/>
      <c r="O252" s="243"/>
      <c r="P252" s="243"/>
      <c r="Q252" s="189">
        <f t="shared" si="33"/>
        <v>0</v>
      </c>
      <c r="R252" s="8">
        <f t="shared" si="34"/>
        <v>0</v>
      </c>
      <c r="S252" s="203">
        <f t="shared" si="35"/>
        <v>0</v>
      </c>
    </row>
    <row r="253" spans="1:19" ht="34.5" customHeight="1">
      <c r="A253" s="67">
        <v>111</v>
      </c>
      <c r="B253" s="263" t="s">
        <v>631</v>
      </c>
      <c r="C253" s="260" t="s">
        <v>2767</v>
      </c>
      <c r="D253" s="1202">
        <v>299.60000000000002</v>
      </c>
      <c r="E253" s="78"/>
      <c r="F253" s="79"/>
      <c r="G253" s="67"/>
      <c r="H253" s="73">
        <v>0</v>
      </c>
      <c r="I253" s="73">
        <v>0</v>
      </c>
      <c r="J253" s="142">
        <v>0</v>
      </c>
      <c r="K253" s="75">
        <v>46202</v>
      </c>
      <c r="L253" s="76" t="s">
        <v>4392</v>
      </c>
      <c r="M253" s="77">
        <v>299.60000000000002</v>
      </c>
      <c r="N253" s="250"/>
      <c r="O253" s="243"/>
      <c r="P253" s="243"/>
      <c r="Q253" s="189">
        <f t="shared" si="33"/>
        <v>0</v>
      </c>
      <c r="R253" s="8">
        <f t="shared" si="34"/>
        <v>0</v>
      </c>
      <c r="S253" s="203">
        <f t="shared" si="35"/>
        <v>0</v>
      </c>
    </row>
    <row r="254" spans="1:19" ht="34.5" customHeight="1">
      <c r="A254" s="67">
        <v>112</v>
      </c>
      <c r="B254" s="260" t="s">
        <v>634</v>
      </c>
      <c r="C254" s="106" t="s">
        <v>635</v>
      </c>
      <c r="D254" s="1202">
        <v>112.35</v>
      </c>
      <c r="E254" s="78"/>
      <c r="F254" s="79"/>
      <c r="G254" s="67"/>
      <c r="H254" s="73">
        <v>0</v>
      </c>
      <c r="I254" s="73">
        <v>0</v>
      </c>
      <c r="J254" s="142">
        <v>0</v>
      </c>
      <c r="K254" s="75" t="s">
        <v>4210</v>
      </c>
      <c r="L254" s="76" t="s">
        <v>4393</v>
      </c>
      <c r="M254" s="77">
        <v>112.35</v>
      </c>
      <c r="N254" s="246"/>
      <c r="O254" s="243"/>
      <c r="P254" s="243"/>
      <c r="Q254" s="189">
        <f t="shared" si="33"/>
        <v>0</v>
      </c>
      <c r="R254" s="8">
        <f t="shared" si="34"/>
        <v>0</v>
      </c>
      <c r="S254" s="203">
        <f t="shared" si="35"/>
        <v>0</v>
      </c>
    </row>
    <row r="255" spans="1:19" ht="34.5" customHeight="1">
      <c r="A255" s="67">
        <v>113</v>
      </c>
      <c r="B255" s="260" t="s">
        <v>634</v>
      </c>
      <c r="C255" s="106" t="s">
        <v>637</v>
      </c>
      <c r="D255" s="1202">
        <v>786.45</v>
      </c>
      <c r="E255" s="78"/>
      <c r="F255" s="79"/>
      <c r="G255" s="67"/>
      <c r="H255" s="73">
        <v>0</v>
      </c>
      <c r="I255" s="73">
        <v>0</v>
      </c>
      <c r="J255" s="142">
        <v>0</v>
      </c>
      <c r="K255" s="75">
        <v>46202</v>
      </c>
      <c r="L255" s="76" t="s">
        <v>4394</v>
      </c>
      <c r="M255" s="77">
        <v>786.45</v>
      </c>
      <c r="N255" s="246"/>
      <c r="O255" s="243"/>
      <c r="P255" s="243"/>
      <c r="Q255" s="189">
        <f t="shared" si="33"/>
        <v>0</v>
      </c>
      <c r="R255" s="8">
        <f t="shared" si="34"/>
        <v>0</v>
      </c>
      <c r="S255" s="203">
        <f t="shared" si="35"/>
        <v>0</v>
      </c>
    </row>
    <row r="256" spans="1:19" ht="34.5" customHeight="1">
      <c r="A256" s="67">
        <v>114</v>
      </c>
      <c r="B256" s="260" t="s">
        <v>395</v>
      </c>
      <c r="C256" s="106" t="s">
        <v>639</v>
      </c>
      <c r="D256" s="1202">
        <v>112.35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>
        <v>46202</v>
      </c>
      <c r="L256" s="76" t="s">
        <v>4395</v>
      </c>
      <c r="M256" s="77">
        <v>112.35</v>
      </c>
      <c r="N256" s="246"/>
      <c r="O256" s="243"/>
      <c r="P256" s="243"/>
      <c r="Q256" s="189">
        <f t="shared" si="33"/>
        <v>0</v>
      </c>
      <c r="R256" s="8">
        <f t="shared" si="34"/>
        <v>0</v>
      </c>
      <c r="S256" s="203">
        <f t="shared" si="35"/>
        <v>0</v>
      </c>
    </row>
    <row r="257" spans="1:20" ht="34.5" customHeight="1">
      <c r="A257" s="67">
        <v>115</v>
      </c>
      <c r="B257" s="260" t="s">
        <v>641</v>
      </c>
      <c r="C257" s="106" t="s">
        <v>642</v>
      </c>
      <c r="D257" s="1202">
        <v>486.85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>
        <v>46202</v>
      </c>
      <c r="L257" s="76" t="s">
        <v>4396</v>
      </c>
      <c r="M257" s="77">
        <v>486.85</v>
      </c>
      <c r="N257" s="246"/>
      <c r="O257" s="243"/>
      <c r="P257" s="243"/>
      <c r="Q257" s="189">
        <f t="shared" si="33"/>
        <v>0</v>
      </c>
      <c r="R257" s="8">
        <f t="shared" si="34"/>
        <v>0</v>
      </c>
      <c r="S257" s="203">
        <f t="shared" si="35"/>
        <v>0</v>
      </c>
    </row>
    <row r="258" spans="1:20" ht="34.5" customHeight="1">
      <c r="A258" s="67">
        <v>116</v>
      </c>
      <c r="B258" s="270" t="s">
        <v>641</v>
      </c>
      <c r="C258" s="106" t="s">
        <v>644</v>
      </c>
      <c r="D258" s="1202">
        <v>112.35</v>
      </c>
      <c r="E258" s="128"/>
      <c r="F258" s="67"/>
      <c r="G258" s="67"/>
      <c r="H258" s="73">
        <v>0</v>
      </c>
      <c r="I258" s="73">
        <v>0</v>
      </c>
      <c r="J258" s="142">
        <v>0</v>
      </c>
      <c r="K258" s="75">
        <v>46202</v>
      </c>
      <c r="L258" s="76" t="s">
        <v>4397</v>
      </c>
      <c r="M258" s="77">
        <v>112.35</v>
      </c>
      <c r="N258" s="246"/>
      <c r="O258" s="243"/>
      <c r="P258" s="243"/>
      <c r="Q258" s="189">
        <f t="shared" si="33"/>
        <v>0</v>
      </c>
      <c r="R258" s="8">
        <f t="shared" si="34"/>
        <v>0</v>
      </c>
      <c r="S258" s="203">
        <f t="shared" si="35"/>
        <v>0</v>
      </c>
    </row>
    <row r="259" spans="1:20" ht="34.5" customHeight="1">
      <c r="A259" s="67">
        <v>117</v>
      </c>
      <c r="B259" s="270" t="s">
        <v>634</v>
      </c>
      <c r="C259" s="106" t="s">
        <v>646</v>
      </c>
      <c r="D259" s="1202">
        <v>449.4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>
        <v>46202</v>
      </c>
      <c r="L259" s="76" t="s">
        <v>4398</v>
      </c>
      <c r="M259" s="77">
        <v>449.4</v>
      </c>
      <c r="N259" s="246"/>
      <c r="O259" s="243"/>
      <c r="P259" s="243"/>
      <c r="Q259" s="189">
        <f t="shared" si="33"/>
        <v>0</v>
      </c>
      <c r="R259" s="8">
        <f t="shared" si="34"/>
        <v>0</v>
      </c>
      <c r="S259" s="203">
        <f t="shared" si="35"/>
        <v>0</v>
      </c>
    </row>
    <row r="260" spans="1:20" ht="34.5" customHeight="1">
      <c r="A260" s="67">
        <v>118</v>
      </c>
      <c r="B260" s="270" t="s">
        <v>648</v>
      </c>
      <c r="C260" s="106" t="s">
        <v>570</v>
      </c>
      <c r="D260" s="1202">
        <v>299.60000000000002</v>
      </c>
      <c r="E260" s="78"/>
      <c r="F260" s="79"/>
      <c r="G260" s="67"/>
      <c r="H260" s="73">
        <v>0</v>
      </c>
      <c r="I260" s="73">
        <v>0</v>
      </c>
      <c r="J260" s="142">
        <v>0</v>
      </c>
      <c r="K260" s="75" t="s">
        <v>4210</v>
      </c>
      <c r="L260" s="76" t="s">
        <v>4399</v>
      </c>
      <c r="M260" s="77">
        <v>299.60000000000002</v>
      </c>
      <c r="N260" s="246"/>
      <c r="O260" s="243"/>
      <c r="P260" s="243"/>
      <c r="Q260" s="189">
        <f t="shared" si="33"/>
        <v>0</v>
      </c>
      <c r="R260" s="8">
        <f t="shared" si="34"/>
        <v>0</v>
      </c>
      <c r="S260" s="203">
        <f t="shared" si="35"/>
        <v>0</v>
      </c>
    </row>
    <row r="261" spans="1:20" ht="34.5" customHeight="1">
      <c r="A261" s="67">
        <v>119</v>
      </c>
      <c r="B261" s="271" t="s">
        <v>650</v>
      </c>
      <c r="C261" s="271" t="s">
        <v>651</v>
      </c>
      <c r="D261" s="1202">
        <v>1310.75</v>
      </c>
      <c r="E261" s="19"/>
      <c r="F261" s="20"/>
      <c r="G261" s="20"/>
      <c r="H261" s="73">
        <v>0</v>
      </c>
      <c r="I261" s="73">
        <v>0</v>
      </c>
      <c r="J261" s="142">
        <v>0</v>
      </c>
      <c r="K261" s="75">
        <v>46203</v>
      </c>
      <c r="L261" s="76" t="s">
        <v>4400</v>
      </c>
      <c r="M261" s="77">
        <v>1310.75</v>
      </c>
      <c r="N261" s="246"/>
      <c r="O261" s="243"/>
      <c r="P261" s="243"/>
      <c r="Q261" s="189">
        <f t="shared" si="33"/>
        <v>0</v>
      </c>
      <c r="R261" s="8">
        <f t="shared" si="34"/>
        <v>0</v>
      </c>
      <c r="S261" s="203">
        <f t="shared" si="35"/>
        <v>0</v>
      </c>
    </row>
    <row r="262" spans="1:20" ht="34.5" customHeight="1">
      <c r="A262" s="67">
        <v>120</v>
      </c>
      <c r="B262" s="271" t="s">
        <v>653</v>
      </c>
      <c r="C262" s="106" t="s">
        <v>654</v>
      </c>
      <c r="D262" s="1202">
        <v>1198.4000000000001</v>
      </c>
      <c r="E262" s="128"/>
      <c r="F262" s="67"/>
      <c r="G262" s="67"/>
      <c r="H262" s="73">
        <v>0</v>
      </c>
      <c r="I262" s="73">
        <v>0</v>
      </c>
      <c r="J262" s="142">
        <v>0</v>
      </c>
      <c r="K262" s="75" t="s">
        <v>4210</v>
      </c>
      <c r="L262" s="76" t="s">
        <v>4401</v>
      </c>
      <c r="M262" s="77">
        <v>1198.4000000000001</v>
      </c>
      <c r="N262" s="246"/>
      <c r="O262" s="243"/>
      <c r="P262" s="243"/>
      <c r="Q262" s="189">
        <f t="shared" si="33"/>
        <v>0</v>
      </c>
      <c r="R262" s="8">
        <f t="shared" si="34"/>
        <v>0</v>
      </c>
      <c r="S262" s="203">
        <f t="shared" si="35"/>
        <v>0</v>
      </c>
    </row>
    <row r="263" spans="1:20" ht="34.5" customHeight="1">
      <c r="A263" s="67">
        <v>121</v>
      </c>
      <c r="B263" s="272" t="s">
        <v>656</v>
      </c>
      <c r="C263" s="271" t="s">
        <v>2778</v>
      </c>
      <c r="D263" s="1202">
        <v>936.25</v>
      </c>
      <c r="E263" s="19"/>
      <c r="F263" s="20"/>
      <c r="G263" s="20"/>
      <c r="H263" s="73">
        <v>0</v>
      </c>
      <c r="I263" s="73">
        <v>0</v>
      </c>
      <c r="J263" s="142">
        <v>0</v>
      </c>
      <c r="K263" s="75">
        <v>46199</v>
      </c>
      <c r="L263" s="76" t="s">
        <v>4402</v>
      </c>
      <c r="M263" s="77">
        <v>936.25</v>
      </c>
      <c r="N263" s="246"/>
      <c r="O263" s="243"/>
      <c r="P263" s="243"/>
      <c r="Q263" s="189">
        <f t="shared" si="33"/>
        <v>0</v>
      </c>
      <c r="R263" s="8">
        <f t="shared" si="34"/>
        <v>0</v>
      </c>
      <c r="S263" s="203">
        <f t="shared" si="35"/>
        <v>0</v>
      </c>
    </row>
    <row r="264" spans="1:20" ht="34.5" customHeight="1">
      <c r="A264" s="67">
        <v>122</v>
      </c>
      <c r="B264" s="272" t="s">
        <v>658</v>
      </c>
      <c r="C264" s="271" t="s">
        <v>659</v>
      </c>
      <c r="D264" s="1202">
        <v>936.25</v>
      </c>
      <c r="E264" s="19"/>
      <c r="F264" s="20"/>
      <c r="G264" s="20"/>
      <c r="H264" s="73">
        <v>0</v>
      </c>
      <c r="I264" s="73">
        <v>0</v>
      </c>
      <c r="J264" s="142">
        <v>0</v>
      </c>
      <c r="K264" s="75">
        <v>46203</v>
      </c>
      <c r="L264" s="76" t="s">
        <v>4403</v>
      </c>
      <c r="M264" s="77">
        <v>936.25</v>
      </c>
      <c r="N264" s="246"/>
      <c r="O264" s="243"/>
      <c r="P264" s="243"/>
      <c r="Q264" s="189">
        <f t="shared" si="33"/>
        <v>0</v>
      </c>
      <c r="R264" s="8">
        <f t="shared" si="34"/>
        <v>0</v>
      </c>
      <c r="S264" s="203">
        <f t="shared" si="35"/>
        <v>0</v>
      </c>
    </row>
    <row r="265" spans="1:20" ht="34.5" customHeight="1">
      <c r="A265" s="67">
        <v>123</v>
      </c>
      <c r="B265" s="260" t="s">
        <v>2636</v>
      </c>
      <c r="C265" s="273"/>
      <c r="D265" s="1202">
        <v>112.35</v>
      </c>
      <c r="E265" s="264"/>
      <c r="F265" s="265"/>
      <c r="G265" s="67"/>
      <c r="H265" s="73">
        <v>0</v>
      </c>
      <c r="I265" s="73">
        <v>0</v>
      </c>
      <c r="J265" s="142">
        <v>0</v>
      </c>
      <c r="K265" s="75" t="s">
        <v>4210</v>
      </c>
      <c r="L265" s="76" t="s">
        <v>4404</v>
      </c>
      <c r="M265" s="77">
        <v>112.35</v>
      </c>
      <c r="N265" s="246"/>
      <c r="O265" s="243"/>
      <c r="P265" s="243"/>
      <c r="Q265" s="189">
        <f t="shared" si="33"/>
        <v>0</v>
      </c>
      <c r="R265" s="8">
        <f t="shared" si="34"/>
        <v>0</v>
      </c>
      <c r="S265" s="203">
        <f t="shared" si="35"/>
        <v>0</v>
      </c>
    </row>
    <row r="266" spans="1:20" ht="34.5" customHeight="1">
      <c r="A266" s="4"/>
      <c r="B266" s="606"/>
      <c r="C266" s="606"/>
      <c r="D266" s="607"/>
      <c r="E266" s="608"/>
      <c r="F266" s="609"/>
      <c r="G266" s="4"/>
      <c r="H266" s="91"/>
      <c r="I266" s="91"/>
      <c r="J266" s="35"/>
      <c r="K266" s="185"/>
      <c r="L266" s="186"/>
      <c r="M266" s="187"/>
      <c r="N266" s="7"/>
      <c r="O266" s="3"/>
      <c r="P266" s="3"/>
      <c r="Q266" s="13"/>
      <c r="R266" s="14"/>
      <c r="S266" s="203"/>
    </row>
    <row r="267" spans="1:20" s="42" customFormat="1" ht="34.5" customHeight="1" thickBot="1">
      <c r="A267" s="284"/>
      <c r="B267" s="100" t="s">
        <v>19</v>
      </c>
      <c r="C267" s="101"/>
      <c r="D267" s="102">
        <f>SUM(D142:D265)</f>
        <v>128066.25000000003</v>
      </c>
      <c r="E267" s="285"/>
      <c r="F267" s="286"/>
      <c r="G267" s="286"/>
      <c r="H267" s="104">
        <f>SUM(H142:H265)-H253</f>
        <v>1540</v>
      </c>
      <c r="I267" s="104">
        <f>SUM(I142:I265)-I253</f>
        <v>107.79999999999998</v>
      </c>
      <c r="J267" s="104">
        <f>SUM(J142:J265)-J253</f>
        <v>1647.7999999999997</v>
      </c>
      <c r="K267" s="257"/>
      <c r="L267" s="257"/>
      <c r="M267" s="287">
        <f>SUM(M142:M265)</f>
        <v>56137.549999999967</v>
      </c>
      <c r="N267" s="257"/>
      <c r="O267" s="258"/>
      <c r="P267" s="258"/>
      <c r="Q267" s="105">
        <f>SUM(S267-R267)</f>
        <v>68763.079999999987</v>
      </c>
      <c r="R267" s="259">
        <f>SUM(R142:R265)-R253</f>
        <v>4813.4199999999992</v>
      </c>
      <c r="S267" s="227">
        <f>SUM(S142:S265)-S253</f>
        <v>73576.499999999985</v>
      </c>
      <c r="T267" s="288"/>
    </row>
    <row r="268" spans="1:20" ht="34.5" customHeight="1" thickTop="1">
      <c r="A268" s="30"/>
      <c r="B268" s="231" t="s">
        <v>661</v>
      </c>
      <c r="C268" s="232"/>
      <c r="D268" s="18"/>
      <c r="E268" s="19"/>
      <c r="F268" s="20"/>
      <c r="G268" s="21"/>
      <c r="H268" s="28"/>
      <c r="I268" s="28"/>
      <c r="J268" s="28"/>
      <c r="K268" s="156"/>
      <c r="L268" s="157"/>
      <c r="M268" s="289"/>
      <c r="N268" s="237"/>
      <c r="O268" s="238"/>
      <c r="P268" s="238"/>
      <c r="Q268" s="239"/>
      <c r="R268" s="240"/>
      <c r="S268" s="203"/>
    </row>
    <row r="269" spans="1:20" ht="34.5" customHeight="1">
      <c r="A269" s="67">
        <v>1</v>
      </c>
      <c r="B269" s="106" t="s">
        <v>322</v>
      </c>
      <c r="C269" s="260" t="s">
        <v>662</v>
      </c>
      <c r="D269" s="1252">
        <v>1295.77</v>
      </c>
      <c r="E269" s="250"/>
      <c r="F269" s="243"/>
      <c r="G269" s="243"/>
      <c r="H269" s="189">
        <v>0</v>
      </c>
      <c r="I269" s="189">
        <v>0</v>
      </c>
      <c r="J269" s="203">
        <v>0</v>
      </c>
      <c r="K269" s="1194" t="s">
        <v>4210</v>
      </c>
      <c r="L269" s="1198" t="s">
        <v>4405</v>
      </c>
      <c r="M269" s="1199">
        <v>1295.77</v>
      </c>
      <c r="N269" s="250"/>
      <c r="O269" s="243"/>
      <c r="P269" s="243"/>
      <c r="Q269" s="293">
        <f t="shared" ref="Q269:Q325" si="36">ROUND(S269*100/107,2)</f>
        <v>0</v>
      </c>
      <c r="R269" s="294">
        <f t="shared" ref="R269:R325" si="37">ROUND((Q269*0.07),2)</f>
        <v>0</v>
      </c>
      <c r="S269" s="295">
        <f t="shared" ref="S269:S325" si="38">+D269+J269-M269</f>
        <v>0</v>
      </c>
    </row>
    <row r="270" spans="1:20" ht="34.5" customHeight="1">
      <c r="A270" s="67">
        <v>2</v>
      </c>
      <c r="B270" s="106" t="s">
        <v>243</v>
      </c>
      <c r="C270" s="260" t="s">
        <v>664</v>
      </c>
      <c r="D270" s="1252">
        <v>284.62</v>
      </c>
      <c r="E270" s="246"/>
      <c r="F270" s="243"/>
      <c r="G270" s="243"/>
      <c r="H270" s="189">
        <v>0</v>
      </c>
      <c r="I270" s="189">
        <v>0</v>
      </c>
      <c r="J270" s="203">
        <v>0</v>
      </c>
      <c r="K270" s="1194" t="s">
        <v>4262</v>
      </c>
      <c r="L270" s="1198" t="s">
        <v>4406</v>
      </c>
      <c r="M270" s="1199">
        <v>284.62</v>
      </c>
      <c r="N270" s="246"/>
      <c r="O270" s="243"/>
      <c r="P270" s="243"/>
      <c r="Q270" s="293">
        <f t="shared" si="36"/>
        <v>0</v>
      </c>
      <c r="R270" s="294">
        <f t="shared" si="37"/>
        <v>0</v>
      </c>
      <c r="S270" s="295">
        <f t="shared" si="38"/>
        <v>0</v>
      </c>
    </row>
    <row r="271" spans="1:20" ht="34.5" customHeight="1">
      <c r="A271" s="67">
        <v>3</v>
      </c>
      <c r="B271" s="106" t="s">
        <v>3448</v>
      </c>
      <c r="C271" s="260" t="s">
        <v>666</v>
      </c>
      <c r="D271" s="1252">
        <v>37.450000000000003</v>
      </c>
      <c r="E271" s="246"/>
      <c r="F271" s="243"/>
      <c r="G271" s="243"/>
      <c r="H271" s="189">
        <v>0</v>
      </c>
      <c r="I271" s="189">
        <v>0</v>
      </c>
      <c r="J271" s="203">
        <v>0</v>
      </c>
      <c r="K271" s="1194" t="s">
        <v>4210</v>
      </c>
      <c r="L271" s="1198" t="s">
        <v>4407</v>
      </c>
      <c r="M271" s="1199">
        <v>37.450000000000003</v>
      </c>
      <c r="N271" s="246"/>
      <c r="O271" s="243"/>
      <c r="P271" s="243"/>
      <c r="Q271" s="293">
        <f t="shared" si="36"/>
        <v>0</v>
      </c>
      <c r="R271" s="294">
        <f t="shared" si="37"/>
        <v>0</v>
      </c>
      <c r="S271" s="295">
        <f t="shared" si="38"/>
        <v>0</v>
      </c>
    </row>
    <row r="272" spans="1:20" ht="34.5" customHeight="1">
      <c r="A272" s="67">
        <v>4</v>
      </c>
      <c r="B272" s="106" t="s">
        <v>3984</v>
      </c>
      <c r="C272" s="260" t="s">
        <v>668</v>
      </c>
      <c r="D272" s="1252">
        <v>37.450000000000003</v>
      </c>
      <c r="E272" s="246"/>
      <c r="F272" s="243"/>
      <c r="G272" s="243"/>
      <c r="H272" s="189">
        <v>0</v>
      </c>
      <c r="I272" s="189">
        <v>0</v>
      </c>
      <c r="J272" s="203">
        <v>0</v>
      </c>
      <c r="K272" s="1194" t="s">
        <v>4210</v>
      </c>
      <c r="L272" s="1198" t="s">
        <v>4408</v>
      </c>
      <c r="M272" s="1199">
        <v>37.450000000000003</v>
      </c>
      <c r="N272" s="246"/>
      <c r="O272" s="243"/>
      <c r="P272" s="243"/>
      <c r="Q272" s="293">
        <f t="shared" si="36"/>
        <v>0</v>
      </c>
      <c r="R272" s="294">
        <f t="shared" si="37"/>
        <v>0</v>
      </c>
      <c r="S272" s="295">
        <f t="shared" si="38"/>
        <v>0</v>
      </c>
    </row>
    <row r="273" spans="1:20" ht="34.5" customHeight="1">
      <c r="A273" s="67">
        <v>5</v>
      </c>
      <c r="B273" s="263" t="s">
        <v>252</v>
      </c>
      <c r="C273" s="260" t="s">
        <v>670</v>
      </c>
      <c r="D273" s="1252">
        <v>883.82</v>
      </c>
      <c r="E273" s="246"/>
      <c r="F273" s="243"/>
      <c r="G273" s="243"/>
      <c r="H273" s="189">
        <v>0</v>
      </c>
      <c r="I273" s="189">
        <v>0</v>
      </c>
      <c r="J273" s="203">
        <v>0</v>
      </c>
      <c r="K273" s="1194"/>
      <c r="L273" s="1198"/>
      <c r="M273" s="1199"/>
      <c r="N273" s="246" t="s">
        <v>4214</v>
      </c>
      <c r="O273" s="243">
        <v>1</v>
      </c>
      <c r="P273" s="243">
        <v>1</v>
      </c>
      <c r="Q273" s="293">
        <f t="shared" si="36"/>
        <v>826</v>
      </c>
      <c r="R273" s="294">
        <f t="shared" si="37"/>
        <v>57.82</v>
      </c>
      <c r="S273" s="295">
        <f t="shared" si="38"/>
        <v>883.82</v>
      </c>
      <c r="T273" s="2" t="s">
        <v>4543</v>
      </c>
    </row>
    <row r="274" spans="1:20" ht="34.5" customHeight="1">
      <c r="A274" s="67">
        <v>6</v>
      </c>
      <c r="B274" s="263" t="s">
        <v>161</v>
      </c>
      <c r="C274" s="260" t="s">
        <v>673</v>
      </c>
      <c r="D274" s="1252">
        <v>4780.76</v>
      </c>
      <c r="E274" s="246"/>
      <c r="F274" s="243"/>
      <c r="G274" s="243"/>
      <c r="H274" s="189">
        <v>0</v>
      </c>
      <c r="I274" s="189">
        <v>0</v>
      </c>
      <c r="J274" s="203">
        <v>0</v>
      </c>
      <c r="K274" s="1194">
        <v>46199</v>
      </c>
      <c r="L274" s="1198" t="s">
        <v>4409</v>
      </c>
      <c r="M274" s="1199">
        <v>4780.76</v>
      </c>
      <c r="N274" s="246"/>
      <c r="O274" s="243"/>
      <c r="P274" s="243"/>
      <c r="Q274" s="293">
        <f t="shared" si="36"/>
        <v>0</v>
      </c>
      <c r="R274" s="294">
        <f t="shared" si="37"/>
        <v>0</v>
      </c>
      <c r="S274" s="295">
        <f t="shared" si="38"/>
        <v>0</v>
      </c>
    </row>
    <row r="275" spans="1:20" ht="34.5" customHeight="1">
      <c r="A275" s="67">
        <v>7</v>
      </c>
      <c r="B275" s="263" t="s">
        <v>676</v>
      </c>
      <c r="C275" s="260" t="s">
        <v>677</v>
      </c>
      <c r="D275" s="1252">
        <v>0</v>
      </c>
      <c r="E275" s="246"/>
      <c r="F275" s="243"/>
      <c r="G275" s="243"/>
      <c r="H275" s="189">
        <v>0</v>
      </c>
      <c r="I275" s="189">
        <v>0</v>
      </c>
      <c r="J275" s="203">
        <v>0</v>
      </c>
      <c r="K275" s="1194"/>
      <c r="L275" s="1198"/>
      <c r="M275" s="1199"/>
      <c r="N275" s="246"/>
      <c r="O275" s="243"/>
      <c r="P275" s="243"/>
      <c r="Q275" s="293">
        <f t="shared" si="36"/>
        <v>0</v>
      </c>
      <c r="R275" s="294">
        <f t="shared" si="37"/>
        <v>0</v>
      </c>
      <c r="S275" s="295">
        <f t="shared" si="38"/>
        <v>0</v>
      </c>
    </row>
    <row r="276" spans="1:20" ht="34.5" customHeight="1">
      <c r="A276" s="67">
        <v>8</v>
      </c>
      <c r="B276" s="263" t="s">
        <v>676</v>
      </c>
      <c r="C276" s="260" t="s">
        <v>678</v>
      </c>
      <c r="D276" s="1254">
        <v>2434.25</v>
      </c>
      <c r="E276" s="246"/>
      <c r="F276" s="243"/>
      <c r="G276" s="243"/>
      <c r="H276" s="189">
        <v>0</v>
      </c>
      <c r="I276" s="189">
        <v>0</v>
      </c>
      <c r="J276" s="203">
        <v>0</v>
      </c>
      <c r="K276" s="290" t="s">
        <v>4262</v>
      </c>
      <c r="L276" s="291" t="s">
        <v>4410</v>
      </c>
      <c r="M276" s="292">
        <v>2434.25</v>
      </c>
      <c r="N276" s="246"/>
      <c r="O276" s="243"/>
      <c r="P276" s="243"/>
      <c r="Q276" s="293">
        <f t="shared" si="36"/>
        <v>0</v>
      </c>
      <c r="R276" s="294">
        <f t="shared" si="37"/>
        <v>0</v>
      </c>
      <c r="S276" s="295">
        <f t="shared" si="38"/>
        <v>0</v>
      </c>
    </row>
    <row r="277" spans="1:20" ht="34.5" customHeight="1">
      <c r="A277" s="67">
        <v>9</v>
      </c>
      <c r="B277" s="263" t="s">
        <v>169</v>
      </c>
      <c r="C277" s="260" t="s">
        <v>680</v>
      </c>
      <c r="D277" s="1252">
        <v>838.88</v>
      </c>
      <c r="E277" s="246"/>
      <c r="F277" s="243"/>
      <c r="G277" s="243"/>
      <c r="H277" s="189">
        <v>0</v>
      </c>
      <c r="I277" s="189">
        <v>0</v>
      </c>
      <c r="J277" s="203">
        <v>0</v>
      </c>
      <c r="K277" s="1194" t="s">
        <v>4262</v>
      </c>
      <c r="L277" s="1198" t="s">
        <v>4411</v>
      </c>
      <c r="M277" s="1199">
        <v>838.88</v>
      </c>
      <c r="N277" s="246"/>
      <c r="O277" s="243"/>
      <c r="P277" s="243"/>
      <c r="Q277" s="293">
        <f t="shared" si="36"/>
        <v>0</v>
      </c>
      <c r="R277" s="294">
        <f t="shared" si="37"/>
        <v>0</v>
      </c>
      <c r="S277" s="295">
        <f t="shared" si="38"/>
        <v>0</v>
      </c>
    </row>
    <row r="278" spans="1:20" ht="34.5" customHeight="1">
      <c r="A278" s="67">
        <v>10</v>
      </c>
      <c r="B278" s="263" t="s">
        <v>341</v>
      </c>
      <c r="C278" s="260" t="s">
        <v>682</v>
      </c>
      <c r="D278" s="1252">
        <v>37.450000000000003</v>
      </c>
      <c r="E278" s="246"/>
      <c r="F278" s="243"/>
      <c r="G278" s="243"/>
      <c r="H278" s="189">
        <v>0</v>
      </c>
      <c r="I278" s="189">
        <v>0</v>
      </c>
      <c r="J278" s="203">
        <v>0</v>
      </c>
      <c r="K278" s="1194" t="s">
        <v>4262</v>
      </c>
      <c r="L278" s="1198" t="s">
        <v>4412</v>
      </c>
      <c r="M278" s="1199">
        <v>37.450000000000003</v>
      </c>
      <c r="N278" s="246"/>
      <c r="O278" s="243"/>
      <c r="P278" s="243"/>
      <c r="Q278" s="293">
        <f t="shared" si="36"/>
        <v>0</v>
      </c>
      <c r="R278" s="294">
        <f t="shared" si="37"/>
        <v>0</v>
      </c>
      <c r="S278" s="295">
        <f t="shared" si="38"/>
        <v>0</v>
      </c>
    </row>
    <row r="279" spans="1:20" ht="34.5" customHeight="1">
      <c r="A279" s="67">
        <v>11</v>
      </c>
      <c r="B279" s="263" t="s">
        <v>267</v>
      </c>
      <c r="C279" s="260" t="s">
        <v>684</v>
      </c>
      <c r="D279" s="1252">
        <v>2985.3</v>
      </c>
      <c r="E279" s="246"/>
      <c r="F279" s="243"/>
      <c r="G279" s="243"/>
      <c r="H279" s="189">
        <v>0</v>
      </c>
      <c r="I279" s="189">
        <v>0</v>
      </c>
      <c r="J279" s="203">
        <v>0</v>
      </c>
      <c r="K279" s="1194" t="s">
        <v>4210</v>
      </c>
      <c r="L279" s="1198" t="s">
        <v>4413</v>
      </c>
      <c r="M279" s="1199">
        <v>2985.3</v>
      </c>
      <c r="N279" s="246"/>
      <c r="O279" s="243"/>
      <c r="P279" s="243"/>
      <c r="Q279" s="293">
        <f t="shared" si="36"/>
        <v>0</v>
      </c>
      <c r="R279" s="294">
        <f t="shared" si="37"/>
        <v>0</v>
      </c>
      <c r="S279" s="295">
        <f t="shared" si="38"/>
        <v>0</v>
      </c>
    </row>
    <row r="280" spans="1:20" ht="34.5" customHeight="1">
      <c r="A280" s="67">
        <v>12</v>
      </c>
      <c r="B280" s="263" t="s">
        <v>178</v>
      </c>
      <c r="C280" s="260" t="s">
        <v>686</v>
      </c>
      <c r="D280" s="1252">
        <v>3565.24</v>
      </c>
      <c r="E280" s="246"/>
      <c r="F280" s="243"/>
      <c r="G280" s="243"/>
      <c r="H280" s="189">
        <v>0</v>
      </c>
      <c r="I280" s="189">
        <v>0</v>
      </c>
      <c r="J280" s="203">
        <v>0</v>
      </c>
      <c r="K280" s="1194">
        <v>46199</v>
      </c>
      <c r="L280" s="1198" t="s">
        <v>4414</v>
      </c>
      <c r="M280" s="1199">
        <v>3565.24</v>
      </c>
      <c r="N280" s="246"/>
      <c r="O280" s="243"/>
      <c r="P280" s="243"/>
      <c r="Q280" s="293">
        <f t="shared" si="36"/>
        <v>0</v>
      </c>
      <c r="R280" s="294">
        <f t="shared" si="37"/>
        <v>0</v>
      </c>
      <c r="S280" s="295">
        <f t="shared" si="38"/>
        <v>0</v>
      </c>
    </row>
    <row r="281" spans="1:20" ht="34.5" customHeight="1">
      <c r="A281" s="67">
        <v>13</v>
      </c>
      <c r="B281" s="263" t="s">
        <v>272</v>
      </c>
      <c r="C281" s="260" t="s">
        <v>688</v>
      </c>
      <c r="D281" s="1252">
        <v>194.74</v>
      </c>
      <c r="E281" s="246"/>
      <c r="F281" s="243"/>
      <c r="G281" s="243"/>
      <c r="H281" s="189">
        <v>0</v>
      </c>
      <c r="I281" s="189">
        <v>0</v>
      </c>
      <c r="J281" s="203">
        <v>0</v>
      </c>
      <c r="K281" s="1194" t="s">
        <v>4262</v>
      </c>
      <c r="L281" s="1198" t="s">
        <v>4415</v>
      </c>
      <c r="M281" s="1199">
        <v>194.74</v>
      </c>
      <c r="N281" s="246"/>
      <c r="O281" s="243"/>
      <c r="P281" s="243"/>
      <c r="Q281" s="293">
        <f t="shared" si="36"/>
        <v>0</v>
      </c>
      <c r="R281" s="294">
        <f t="shared" si="37"/>
        <v>0</v>
      </c>
      <c r="S281" s="295">
        <f t="shared" si="38"/>
        <v>0</v>
      </c>
    </row>
    <row r="282" spans="1:20" ht="34.5" customHeight="1">
      <c r="A282" s="67">
        <v>14</v>
      </c>
      <c r="B282" s="263" t="s">
        <v>275</v>
      </c>
      <c r="C282" s="260" t="s">
        <v>690</v>
      </c>
      <c r="D282" s="1252">
        <v>966.21</v>
      </c>
      <c r="E282" s="246"/>
      <c r="F282" s="243"/>
      <c r="G282" s="243"/>
      <c r="H282" s="189">
        <v>0</v>
      </c>
      <c r="I282" s="189">
        <v>0</v>
      </c>
      <c r="J282" s="203">
        <v>0</v>
      </c>
      <c r="K282" s="1194">
        <v>46199</v>
      </c>
      <c r="L282" s="1198" t="s">
        <v>4416</v>
      </c>
      <c r="M282" s="1199">
        <v>966.21</v>
      </c>
      <c r="N282" s="246"/>
      <c r="O282" s="243"/>
      <c r="P282" s="243"/>
      <c r="Q282" s="293">
        <f t="shared" si="36"/>
        <v>0</v>
      </c>
      <c r="R282" s="294">
        <f t="shared" si="37"/>
        <v>0</v>
      </c>
      <c r="S282" s="295">
        <f t="shared" si="38"/>
        <v>0</v>
      </c>
    </row>
    <row r="283" spans="1:20" ht="34.5" customHeight="1">
      <c r="A283" s="67">
        <v>15</v>
      </c>
      <c r="B283" s="263" t="s">
        <v>352</v>
      </c>
      <c r="C283" s="260" t="s">
        <v>692</v>
      </c>
      <c r="D283" s="1252">
        <v>891.31</v>
      </c>
      <c r="E283" s="246"/>
      <c r="F283" s="243"/>
      <c r="G283" s="243"/>
      <c r="H283" s="189">
        <v>0</v>
      </c>
      <c r="I283" s="189">
        <v>0</v>
      </c>
      <c r="J283" s="203">
        <v>0</v>
      </c>
      <c r="K283" s="1194">
        <v>46199</v>
      </c>
      <c r="L283" s="1198" t="s">
        <v>4417</v>
      </c>
      <c r="M283" s="1199">
        <v>891.31</v>
      </c>
      <c r="N283" s="246"/>
      <c r="O283" s="243"/>
      <c r="P283" s="243"/>
      <c r="Q283" s="293">
        <f t="shared" si="36"/>
        <v>0</v>
      </c>
      <c r="R283" s="294">
        <f t="shared" si="37"/>
        <v>0</v>
      </c>
      <c r="S283" s="295">
        <v>0</v>
      </c>
    </row>
    <row r="284" spans="1:20" ht="34.5" customHeight="1">
      <c r="A284" s="67">
        <v>16</v>
      </c>
      <c r="B284" s="263" t="s">
        <v>694</v>
      </c>
      <c r="C284" s="260" t="s">
        <v>695</v>
      </c>
      <c r="D284" s="1252">
        <v>344.54</v>
      </c>
      <c r="E284" s="246"/>
      <c r="F284" s="243"/>
      <c r="G284" s="243"/>
      <c r="H284" s="189">
        <v>0</v>
      </c>
      <c r="I284" s="189">
        <v>0</v>
      </c>
      <c r="J284" s="203">
        <v>0</v>
      </c>
      <c r="K284" s="1194"/>
      <c r="L284" s="1198"/>
      <c r="M284" s="1199"/>
      <c r="N284" s="246" t="s">
        <v>4214</v>
      </c>
      <c r="O284" s="243">
        <v>1</v>
      </c>
      <c r="P284" s="243">
        <v>1</v>
      </c>
      <c r="Q284" s="293">
        <f t="shared" si="36"/>
        <v>322</v>
      </c>
      <c r="R284" s="294">
        <f t="shared" si="37"/>
        <v>22.54</v>
      </c>
      <c r="S284" s="295">
        <f t="shared" si="38"/>
        <v>344.54</v>
      </c>
    </row>
    <row r="285" spans="1:20" ht="34.5" customHeight="1">
      <c r="A285" s="67">
        <v>17</v>
      </c>
      <c r="B285" s="263" t="s">
        <v>697</v>
      </c>
      <c r="C285" s="260" t="s">
        <v>695</v>
      </c>
      <c r="D285" s="1252">
        <v>3392.97</v>
      </c>
      <c r="E285" s="246"/>
      <c r="F285" s="243"/>
      <c r="G285" s="243"/>
      <c r="H285" s="189">
        <v>0</v>
      </c>
      <c r="I285" s="189">
        <v>0</v>
      </c>
      <c r="J285" s="203">
        <v>0</v>
      </c>
      <c r="K285" s="1194" t="s">
        <v>4210</v>
      </c>
      <c r="L285" s="1198" t="s">
        <v>4418</v>
      </c>
      <c r="M285" s="1199">
        <v>3392.97</v>
      </c>
      <c r="N285" s="246"/>
      <c r="O285" s="243"/>
      <c r="P285" s="243"/>
      <c r="Q285" s="293">
        <f t="shared" si="36"/>
        <v>0</v>
      </c>
      <c r="R285" s="294">
        <f t="shared" si="37"/>
        <v>0</v>
      </c>
      <c r="S285" s="295">
        <f t="shared" si="38"/>
        <v>0</v>
      </c>
    </row>
    <row r="286" spans="1:20" ht="34.5" customHeight="1">
      <c r="A286" s="67">
        <v>18</v>
      </c>
      <c r="B286" s="296" t="s">
        <v>360</v>
      </c>
      <c r="C286" s="260" t="s">
        <v>699</v>
      </c>
      <c r="D286" s="1252">
        <v>588.5</v>
      </c>
      <c r="E286" s="250"/>
      <c r="F286" s="243"/>
      <c r="G286" s="243"/>
      <c r="H286" s="189">
        <v>0</v>
      </c>
      <c r="I286" s="189">
        <v>0</v>
      </c>
      <c r="J286" s="203">
        <v>0</v>
      </c>
      <c r="K286" s="1194" t="s">
        <v>4210</v>
      </c>
      <c r="L286" s="1198" t="s">
        <v>4419</v>
      </c>
      <c r="M286" s="1199">
        <v>588.5</v>
      </c>
      <c r="O286" s="246"/>
      <c r="P286" s="243"/>
      <c r="Q286" s="293">
        <f t="shared" si="36"/>
        <v>0</v>
      </c>
      <c r="R286" s="294">
        <f t="shared" si="37"/>
        <v>0</v>
      </c>
      <c r="S286" s="295">
        <f t="shared" si="38"/>
        <v>0</v>
      </c>
    </row>
    <row r="287" spans="1:20" ht="34.5" customHeight="1">
      <c r="A287" s="67">
        <v>19</v>
      </c>
      <c r="B287" s="296" t="s">
        <v>286</v>
      </c>
      <c r="C287" s="260" t="s">
        <v>701</v>
      </c>
      <c r="D287" s="1252">
        <v>4130.2</v>
      </c>
      <c r="E287" s="246"/>
      <c r="F287" s="243"/>
      <c r="G287" s="243"/>
      <c r="H287" s="189">
        <v>0</v>
      </c>
      <c r="I287" s="189">
        <v>0</v>
      </c>
      <c r="J287" s="203">
        <v>0</v>
      </c>
      <c r="K287" s="1194" t="s">
        <v>4210</v>
      </c>
      <c r="L287" s="1198" t="s">
        <v>4420</v>
      </c>
      <c r="M287" s="1199">
        <v>4130.2</v>
      </c>
      <c r="N287" s="246"/>
      <c r="O287" s="243"/>
      <c r="P287" s="243"/>
      <c r="Q287" s="293">
        <f t="shared" si="36"/>
        <v>0</v>
      </c>
      <c r="R287" s="294">
        <f t="shared" si="37"/>
        <v>0</v>
      </c>
      <c r="S287" s="295">
        <f t="shared" si="38"/>
        <v>0</v>
      </c>
    </row>
    <row r="288" spans="1:20" ht="34.5" customHeight="1">
      <c r="A288" s="67">
        <v>20</v>
      </c>
      <c r="B288" s="263" t="s">
        <v>289</v>
      </c>
      <c r="C288" s="260" t="s">
        <v>703</v>
      </c>
      <c r="D288" s="1252">
        <v>37.450000000000003</v>
      </c>
      <c r="E288" s="246"/>
      <c r="F288" s="243"/>
      <c r="G288" s="243"/>
      <c r="H288" s="189">
        <v>0</v>
      </c>
      <c r="I288" s="189">
        <v>0</v>
      </c>
      <c r="J288" s="203">
        <v>0</v>
      </c>
      <c r="K288" s="1194" t="s">
        <v>4262</v>
      </c>
      <c r="L288" s="1198" t="s">
        <v>4421</v>
      </c>
      <c r="M288" s="1199">
        <v>37.450000000000003</v>
      </c>
      <c r="N288" s="246"/>
      <c r="O288" s="243"/>
      <c r="P288" s="243"/>
      <c r="Q288" s="293">
        <f t="shared" si="36"/>
        <v>0</v>
      </c>
      <c r="R288" s="294">
        <f t="shared" si="37"/>
        <v>0</v>
      </c>
      <c r="S288" s="295">
        <f t="shared" si="38"/>
        <v>0</v>
      </c>
    </row>
    <row r="289" spans="1:19" ht="34.5" customHeight="1">
      <c r="A289" s="67">
        <v>21</v>
      </c>
      <c r="B289" s="263" t="s">
        <v>292</v>
      </c>
      <c r="C289" s="260" t="s">
        <v>705</v>
      </c>
      <c r="D289" s="1252">
        <v>973.7</v>
      </c>
      <c r="E289" s="246"/>
      <c r="F289" s="243"/>
      <c r="G289" s="243"/>
      <c r="H289" s="189">
        <v>0</v>
      </c>
      <c r="I289" s="189">
        <v>0</v>
      </c>
      <c r="J289" s="203">
        <v>0</v>
      </c>
      <c r="K289" s="1194">
        <v>46199</v>
      </c>
      <c r="L289" s="1198" t="s">
        <v>4422</v>
      </c>
      <c r="M289" s="1199">
        <v>973.7</v>
      </c>
      <c r="N289" s="246"/>
      <c r="O289" s="243"/>
      <c r="P289" s="243"/>
      <c r="Q289" s="293">
        <f t="shared" si="36"/>
        <v>0</v>
      </c>
      <c r="R289" s="294">
        <f t="shared" si="37"/>
        <v>0</v>
      </c>
      <c r="S289" s="295">
        <f t="shared" si="38"/>
        <v>0</v>
      </c>
    </row>
    <row r="290" spans="1:19" ht="34.5" customHeight="1">
      <c r="A290" s="67">
        <v>22</v>
      </c>
      <c r="B290" s="263" t="s">
        <v>206</v>
      </c>
      <c r="C290" s="260" t="s">
        <v>707</v>
      </c>
      <c r="D290" s="1252">
        <v>1760.15</v>
      </c>
      <c r="E290" s="246"/>
      <c r="F290" s="243"/>
      <c r="G290" s="243"/>
      <c r="H290" s="189">
        <v>0</v>
      </c>
      <c r="I290" s="189">
        <v>0</v>
      </c>
      <c r="J290" s="203">
        <v>0</v>
      </c>
      <c r="K290" s="1194" t="s">
        <v>4210</v>
      </c>
      <c r="L290" s="1198" t="s">
        <v>4423</v>
      </c>
      <c r="M290" s="1199">
        <v>1760.15</v>
      </c>
      <c r="N290" s="246"/>
      <c r="O290" s="243"/>
      <c r="P290" s="243"/>
      <c r="Q290" s="293">
        <f t="shared" si="36"/>
        <v>0</v>
      </c>
      <c r="R290" s="294">
        <f t="shared" si="37"/>
        <v>0</v>
      </c>
      <c r="S290" s="295">
        <f t="shared" si="38"/>
        <v>0</v>
      </c>
    </row>
    <row r="291" spans="1:19" ht="34.5" customHeight="1">
      <c r="A291" s="67">
        <v>23</v>
      </c>
      <c r="B291" s="263" t="s">
        <v>371</v>
      </c>
      <c r="C291" s="260" t="s">
        <v>709</v>
      </c>
      <c r="D291" s="1252">
        <v>1752.66</v>
      </c>
      <c r="E291" s="246"/>
      <c r="F291" s="243"/>
      <c r="G291" s="243"/>
      <c r="H291" s="189">
        <v>0</v>
      </c>
      <c r="I291" s="189">
        <v>0</v>
      </c>
      <c r="J291" s="203">
        <v>0</v>
      </c>
      <c r="K291" s="1194">
        <v>46193</v>
      </c>
      <c r="L291" s="1198" t="s">
        <v>4424</v>
      </c>
      <c r="M291" s="1199">
        <v>1752.66</v>
      </c>
      <c r="N291" s="246"/>
      <c r="O291" s="243"/>
      <c r="P291" s="243"/>
      <c r="Q291" s="293">
        <f t="shared" si="36"/>
        <v>0</v>
      </c>
      <c r="R291" s="294">
        <f t="shared" si="37"/>
        <v>0</v>
      </c>
      <c r="S291" s="295">
        <f t="shared" si="38"/>
        <v>0</v>
      </c>
    </row>
    <row r="292" spans="1:19" ht="34.5" customHeight="1">
      <c r="A292" s="67">
        <v>24</v>
      </c>
      <c r="B292" s="263" t="s">
        <v>300</v>
      </c>
      <c r="C292" s="260" t="s">
        <v>711</v>
      </c>
      <c r="D292" s="1253">
        <v>202.23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1195" t="s">
        <v>4262</v>
      </c>
      <c r="L292" s="1200" t="s">
        <v>4425</v>
      </c>
      <c r="M292" s="1201">
        <v>202.23</v>
      </c>
      <c r="N292" s="246"/>
      <c r="O292" s="243"/>
      <c r="P292" s="243"/>
      <c r="Q292" s="293">
        <f t="shared" si="36"/>
        <v>0</v>
      </c>
      <c r="R292" s="294">
        <f t="shared" si="37"/>
        <v>0</v>
      </c>
      <c r="S292" s="295">
        <f t="shared" si="38"/>
        <v>0</v>
      </c>
    </row>
    <row r="293" spans="1:19" ht="34.5" customHeight="1">
      <c r="A293" s="67">
        <v>25</v>
      </c>
      <c r="B293" s="263" t="s">
        <v>300</v>
      </c>
      <c r="C293" s="260" t="s">
        <v>713</v>
      </c>
      <c r="D293" s="1252">
        <v>53.5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1194"/>
      <c r="L293" s="1198"/>
      <c r="M293" s="1199"/>
      <c r="N293" s="246" t="s">
        <v>4214</v>
      </c>
      <c r="O293" s="243">
        <v>1</v>
      </c>
      <c r="P293" s="243">
        <v>1</v>
      </c>
      <c r="Q293" s="293">
        <f t="shared" si="36"/>
        <v>50</v>
      </c>
      <c r="R293" s="294">
        <f t="shared" si="37"/>
        <v>3.5</v>
      </c>
      <c r="S293" s="295">
        <f t="shared" si="38"/>
        <v>53.5</v>
      </c>
    </row>
    <row r="294" spans="1:19" ht="34.5" customHeight="1">
      <c r="A294" s="67">
        <v>26</v>
      </c>
      <c r="B294" s="263" t="s">
        <v>304</v>
      </c>
      <c r="C294" s="260" t="s">
        <v>715</v>
      </c>
      <c r="D294" s="1252">
        <v>179.76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1194" t="s">
        <v>4262</v>
      </c>
      <c r="L294" s="1198" t="s">
        <v>4426</v>
      </c>
      <c r="M294" s="1199">
        <v>179.76</v>
      </c>
      <c r="N294" s="246"/>
      <c r="O294" s="243"/>
      <c r="P294" s="243"/>
      <c r="Q294" s="293">
        <f t="shared" si="36"/>
        <v>0</v>
      </c>
      <c r="R294" s="294">
        <f t="shared" si="37"/>
        <v>0</v>
      </c>
      <c r="S294" s="295">
        <f t="shared" si="38"/>
        <v>0</v>
      </c>
    </row>
    <row r="295" spans="1:19" ht="34.5" customHeight="1">
      <c r="A295" s="67">
        <v>27</v>
      </c>
      <c r="B295" s="263" t="s">
        <v>378</v>
      </c>
      <c r="C295" s="260" t="s">
        <v>717</v>
      </c>
      <c r="D295" s="1252">
        <v>1498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1194" t="s">
        <v>4210</v>
      </c>
      <c r="L295" s="1198" t="s">
        <v>4427</v>
      </c>
      <c r="M295" s="1199">
        <v>1498</v>
      </c>
      <c r="N295" s="246"/>
      <c r="O295" s="243"/>
      <c r="P295" s="243"/>
      <c r="Q295" s="293">
        <f t="shared" si="36"/>
        <v>0</v>
      </c>
      <c r="R295" s="294">
        <f t="shared" si="37"/>
        <v>0</v>
      </c>
      <c r="S295" s="295">
        <f t="shared" si="38"/>
        <v>0</v>
      </c>
    </row>
    <row r="296" spans="1:19" ht="34.5" customHeight="1">
      <c r="A296" s="67">
        <v>28</v>
      </c>
      <c r="B296" s="263" t="s">
        <v>310</v>
      </c>
      <c r="C296" s="260" t="s">
        <v>719</v>
      </c>
      <c r="D296" s="1252">
        <v>4134.4799999999996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1194" t="s">
        <v>4262</v>
      </c>
      <c r="L296" s="1198" t="s">
        <v>4428</v>
      </c>
      <c r="M296" s="1199">
        <v>4134.4799999999996</v>
      </c>
      <c r="N296" s="246"/>
      <c r="O296" s="243"/>
      <c r="P296" s="243"/>
      <c r="Q296" s="293">
        <f t="shared" si="36"/>
        <v>0</v>
      </c>
      <c r="R296" s="294">
        <f t="shared" si="37"/>
        <v>0</v>
      </c>
      <c r="S296" s="295">
        <f t="shared" si="38"/>
        <v>0</v>
      </c>
    </row>
    <row r="297" spans="1:19" ht="34.5" customHeight="1">
      <c r="A297" s="67">
        <v>29</v>
      </c>
      <c r="B297" s="263" t="s">
        <v>721</v>
      </c>
      <c r="C297" s="260" t="s">
        <v>722</v>
      </c>
      <c r="D297" s="1252">
        <v>104.86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1194" t="s">
        <v>4210</v>
      </c>
      <c r="L297" s="1198" t="s">
        <v>4429</v>
      </c>
      <c r="M297" s="1199">
        <v>104.86</v>
      </c>
      <c r="N297" s="246"/>
      <c r="O297" s="243"/>
      <c r="P297" s="243"/>
      <c r="Q297" s="293">
        <f t="shared" si="36"/>
        <v>0</v>
      </c>
      <c r="R297" s="294">
        <f t="shared" si="37"/>
        <v>0</v>
      </c>
      <c r="S297" s="295">
        <f t="shared" si="38"/>
        <v>0</v>
      </c>
    </row>
    <row r="298" spans="1:19" ht="34.5" customHeight="1">
      <c r="A298" s="67">
        <v>30</v>
      </c>
      <c r="B298" s="263" t="s">
        <v>227</v>
      </c>
      <c r="C298" s="260" t="s">
        <v>724</v>
      </c>
      <c r="D298" s="1252">
        <v>584.22</v>
      </c>
      <c r="E298" s="246">
        <v>25324</v>
      </c>
      <c r="F298" s="243">
        <v>1</v>
      </c>
      <c r="G298" s="243">
        <v>1</v>
      </c>
      <c r="H298" s="189">
        <v>266</v>
      </c>
      <c r="I298" s="189">
        <v>18.62</v>
      </c>
      <c r="J298" s="203">
        <v>284.62</v>
      </c>
      <c r="K298" s="1194">
        <v>46198</v>
      </c>
      <c r="L298" s="1198" t="s">
        <v>4430</v>
      </c>
      <c r="M298" s="1199">
        <v>284.62</v>
      </c>
      <c r="N298" s="246" t="s">
        <v>4214</v>
      </c>
      <c r="O298" s="243">
        <v>1</v>
      </c>
      <c r="P298" s="243">
        <v>1</v>
      </c>
      <c r="Q298" s="293">
        <f t="shared" si="36"/>
        <v>546</v>
      </c>
      <c r="R298" s="294">
        <f t="shared" si="37"/>
        <v>38.22</v>
      </c>
      <c r="S298" s="295">
        <f t="shared" si="38"/>
        <v>584.22</v>
      </c>
    </row>
    <row r="299" spans="1:19" ht="34.5" customHeight="1">
      <c r="A299" s="67">
        <v>31</v>
      </c>
      <c r="B299" s="263" t="s">
        <v>318</v>
      </c>
      <c r="C299" s="260" t="s">
        <v>726</v>
      </c>
      <c r="D299" s="1252">
        <v>556.4</v>
      </c>
      <c r="E299" s="250"/>
      <c r="F299" s="243"/>
      <c r="G299" s="243"/>
      <c r="H299" s="189">
        <v>0</v>
      </c>
      <c r="I299" s="189">
        <v>0</v>
      </c>
      <c r="J299" s="203">
        <v>0</v>
      </c>
      <c r="K299" s="1194">
        <v>46199</v>
      </c>
      <c r="L299" s="1198" t="s">
        <v>4431</v>
      </c>
      <c r="M299" s="1199">
        <v>556.4</v>
      </c>
      <c r="N299" s="250"/>
      <c r="O299" s="243"/>
      <c r="P299" s="243"/>
      <c r="Q299" s="293">
        <f t="shared" si="36"/>
        <v>0</v>
      </c>
      <c r="R299" s="294">
        <f t="shared" si="37"/>
        <v>0</v>
      </c>
      <c r="S299" s="295">
        <f t="shared" si="38"/>
        <v>0</v>
      </c>
    </row>
    <row r="300" spans="1:19" ht="34.5" customHeight="1">
      <c r="A300" s="67">
        <v>32</v>
      </c>
      <c r="B300" s="263" t="s">
        <v>389</v>
      </c>
      <c r="C300" s="260" t="s">
        <v>728</v>
      </c>
      <c r="D300" s="1252">
        <v>37.450000000000003</v>
      </c>
      <c r="E300" s="250"/>
      <c r="F300" s="243"/>
      <c r="G300" s="243"/>
      <c r="H300" s="189">
        <v>0</v>
      </c>
      <c r="I300" s="189">
        <v>0</v>
      </c>
      <c r="J300" s="203">
        <v>0</v>
      </c>
      <c r="K300" s="1194"/>
      <c r="L300" s="1198"/>
      <c r="M300" s="1199"/>
      <c r="N300" s="250" t="s">
        <v>4214</v>
      </c>
      <c r="O300" s="243">
        <v>1</v>
      </c>
      <c r="P300" s="243">
        <v>1</v>
      </c>
      <c r="Q300" s="293">
        <f t="shared" si="36"/>
        <v>35</v>
      </c>
      <c r="R300" s="294">
        <f t="shared" si="37"/>
        <v>2.4500000000000002</v>
      </c>
      <c r="S300" s="295">
        <f t="shared" si="38"/>
        <v>37.450000000000003</v>
      </c>
    </row>
    <row r="301" spans="1:19" ht="34.5" customHeight="1">
      <c r="A301" s="67">
        <v>33</v>
      </c>
      <c r="B301" s="263" t="s">
        <v>392</v>
      </c>
      <c r="C301" s="260" t="s">
        <v>730</v>
      </c>
      <c r="D301" s="1252">
        <v>516.80999999999995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1194" t="s">
        <v>4210</v>
      </c>
      <c r="L301" s="1198" t="s">
        <v>4432</v>
      </c>
      <c r="M301" s="1199">
        <v>516.80999999999995</v>
      </c>
      <c r="N301" s="246"/>
      <c r="O301" s="243"/>
      <c r="P301" s="243"/>
      <c r="Q301" s="293">
        <f t="shared" si="36"/>
        <v>0</v>
      </c>
      <c r="R301" s="294">
        <f t="shared" si="37"/>
        <v>0</v>
      </c>
      <c r="S301" s="295">
        <f t="shared" si="38"/>
        <v>0</v>
      </c>
    </row>
    <row r="302" spans="1:19" ht="34.5" customHeight="1">
      <c r="A302" s="67">
        <v>34</v>
      </c>
      <c r="B302" s="263" t="s">
        <v>395</v>
      </c>
      <c r="C302" s="260" t="s">
        <v>732</v>
      </c>
      <c r="D302" s="1252">
        <v>524.29999999999995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1194" t="s">
        <v>4262</v>
      </c>
      <c r="L302" s="1198" t="s">
        <v>4433</v>
      </c>
      <c r="M302" s="1199">
        <v>524.29999999999995</v>
      </c>
      <c r="N302" s="246"/>
      <c r="O302" s="243"/>
      <c r="P302" s="243"/>
      <c r="Q302" s="293">
        <f t="shared" si="36"/>
        <v>0</v>
      </c>
      <c r="R302" s="294">
        <f t="shared" si="37"/>
        <v>0</v>
      </c>
      <c r="S302" s="295">
        <f t="shared" si="38"/>
        <v>0</v>
      </c>
    </row>
    <row r="303" spans="1:19" ht="34.5" customHeight="1">
      <c r="A303" s="67">
        <v>35</v>
      </c>
      <c r="B303" s="263" t="s">
        <v>395</v>
      </c>
      <c r="C303" s="260" t="s">
        <v>735</v>
      </c>
      <c r="D303" s="1252">
        <v>0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1194"/>
      <c r="L303" s="1198"/>
      <c r="M303" s="1199"/>
      <c r="N303" s="246"/>
      <c r="O303" s="243"/>
      <c r="P303" s="243"/>
      <c r="Q303" s="293">
        <f t="shared" si="36"/>
        <v>0</v>
      </c>
      <c r="R303" s="294">
        <f t="shared" si="37"/>
        <v>0</v>
      </c>
      <c r="S303" s="295">
        <f t="shared" si="38"/>
        <v>0</v>
      </c>
    </row>
    <row r="304" spans="1:19" ht="34.5" customHeight="1">
      <c r="A304" s="67">
        <v>36</v>
      </c>
      <c r="B304" s="263" t="s">
        <v>401</v>
      </c>
      <c r="C304" s="260" t="s">
        <v>736</v>
      </c>
      <c r="D304" s="1254">
        <v>37.450000000000003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290" t="s">
        <v>4262</v>
      </c>
      <c r="L304" s="291" t="s">
        <v>4434</v>
      </c>
      <c r="M304" s="292">
        <v>37.450000000000003</v>
      </c>
      <c r="N304" s="246"/>
      <c r="O304" s="243"/>
      <c r="P304" s="243"/>
      <c r="Q304" s="293">
        <f t="shared" si="36"/>
        <v>0</v>
      </c>
      <c r="R304" s="294">
        <f t="shared" si="37"/>
        <v>0</v>
      </c>
      <c r="S304" s="295">
        <f t="shared" si="38"/>
        <v>0</v>
      </c>
    </row>
    <row r="305" spans="1:19" ht="34.5" customHeight="1">
      <c r="A305" s="67">
        <v>37</v>
      </c>
      <c r="B305" s="263" t="s">
        <v>404</v>
      </c>
      <c r="C305" s="260" t="s">
        <v>738</v>
      </c>
      <c r="D305" s="1252">
        <v>37.450000000000003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865" t="s">
        <v>4210</v>
      </c>
      <c r="L305" s="886" t="s">
        <v>4435</v>
      </c>
      <c r="M305" s="887">
        <v>37.450000000000003</v>
      </c>
      <c r="N305" s="246"/>
      <c r="O305" s="243"/>
      <c r="P305" s="243"/>
      <c r="Q305" s="293">
        <f t="shared" si="36"/>
        <v>0</v>
      </c>
      <c r="R305" s="294">
        <f t="shared" si="37"/>
        <v>0</v>
      </c>
      <c r="S305" s="295">
        <f t="shared" si="38"/>
        <v>0</v>
      </c>
    </row>
    <row r="306" spans="1:19" ht="34.5" customHeight="1">
      <c r="A306" s="67">
        <v>38</v>
      </c>
      <c r="B306" s="263" t="s">
        <v>409</v>
      </c>
      <c r="C306" s="260" t="s">
        <v>741</v>
      </c>
      <c r="D306" s="1252">
        <v>37.450000000000003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865" t="s">
        <v>4262</v>
      </c>
      <c r="L306" s="886" t="s">
        <v>4436</v>
      </c>
      <c r="M306" s="887">
        <v>37.450000000000003</v>
      </c>
      <c r="N306" s="246"/>
      <c r="O306" s="243"/>
      <c r="P306" s="243"/>
      <c r="Q306" s="293">
        <f t="shared" si="36"/>
        <v>0</v>
      </c>
      <c r="R306" s="294">
        <f t="shared" si="37"/>
        <v>0</v>
      </c>
      <c r="S306" s="295">
        <f t="shared" si="38"/>
        <v>0</v>
      </c>
    </row>
    <row r="307" spans="1:19" ht="34.5" customHeight="1">
      <c r="A307" s="67">
        <v>39</v>
      </c>
      <c r="B307" s="263" t="s">
        <v>413</v>
      </c>
      <c r="C307" s="260" t="s">
        <v>744</v>
      </c>
      <c r="D307" s="1252">
        <v>179.76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865" t="s">
        <v>4210</v>
      </c>
      <c r="L307" s="886" t="s">
        <v>4437</v>
      </c>
      <c r="M307" s="887">
        <v>179.76</v>
      </c>
      <c r="N307" s="246"/>
      <c r="O307" s="243"/>
      <c r="P307" s="243"/>
      <c r="Q307" s="293">
        <f t="shared" si="36"/>
        <v>0</v>
      </c>
      <c r="R307" s="294">
        <f t="shared" si="37"/>
        <v>0</v>
      </c>
      <c r="S307" s="295">
        <f t="shared" si="38"/>
        <v>0</v>
      </c>
    </row>
    <row r="308" spans="1:19" ht="34.5" customHeight="1">
      <c r="A308" s="67">
        <v>40</v>
      </c>
      <c r="B308" s="263" t="s">
        <v>417</v>
      </c>
      <c r="C308" s="260" t="s">
        <v>747</v>
      </c>
      <c r="D308" s="1252">
        <v>0</v>
      </c>
      <c r="E308" s="246"/>
      <c r="F308" s="243"/>
      <c r="G308" s="243"/>
      <c r="H308" s="189">
        <v>0</v>
      </c>
      <c r="I308" s="189">
        <v>0</v>
      </c>
      <c r="J308" s="203">
        <v>0</v>
      </c>
      <c r="K308" s="865"/>
      <c r="L308" s="886"/>
      <c r="M308" s="887"/>
      <c r="N308" s="246"/>
      <c r="O308" s="243"/>
      <c r="P308" s="243"/>
      <c r="Q308" s="293">
        <f t="shared" si="36"/>
        <v>0</v>
      </c>
      <c r="R308" s="294">
        <f t="shared" si="37"/>
        <v>0</v>
      </c>
      <c r="S308" s="295">
        <f t="shared" si="38"/>
        <v>0</v>
      </c>
    </row>
    <row r="309" spans="1:19" ht="34.5" customHeight="1">
      <c r="A309" s="67">
        <v>41</v>
      </c>
      <c r="B309" s="263" t="s">
        <v>420</v>
      </c>
      <c r="C309" s="260" t="s">
        <v>748</v>
      </c>
      <c r="D309" s="1254">
        <v>37.450000000000003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 t="s">
        <v>4210</v>
      </c>
      <c r="L309" s="291" t="s">
        <v>4438</v>
      </c>
      <c r="M309" s="292">
        <v>37.450000000000003</v>
      </c>
      <c r="N309" s="246"/>
      <c r="O309" s="243"/>
      <c r="P309" s="243"/>
      <c r="Q309" s="293">
        <f t="shared" si="36"/>
        <v>0</v>
      </c>
      <c r="R309" s="294">
        <f t="shared" si="37"/>
        <v>0</v>
      </c>
      <c r="S309" s="295">
        <f t="shared" si="38"/>
        <v>0</v>
      </c>
    </row>
    <row r="310" spans="1:19" ht="34.5" customHeight="1">
      <c r="A310" s="67">
        <v>42</v>
      </c>
      <c r="B310" s="263" t="s">
        <v>423</v>
      </c>
      <c r="C310" s="260" t="s">
        <v>750</v>
      </c>
      <c r="D310" s="1252">
        <v>449.4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1194">
        <v>46199</v>
      </c>
      <c r="L310" s="1198" t="s">
        <v>4439</v>
      </c>
      <c r="M310" s="1199">
        <v>449.4</v>
      </c>
      <c r="N310" s="246"/>
      <c r="O310" s="243"/>
      <c r="P310" s="243"/>
      <c r="Q310" s="293">
        <f t="shared" si="36"/>
        <v>0</v>
      </c>
      <c r="R310" s="294">
        <f t="shared" si="37"/>
        <v>0</v>
      </c>
      <c r="S310" s="295">
        <f t="shared" si="38"/>
        <v>0</v>
      </c>
    </row>
    <row r="311" spans="1:19" ht="34.5" customHeight="1">
      <c r="A311" s="67">
        <v>43</v>
      </c>
      <c r="B311" s="263" t="s">
        <v>425</v>
      </c>
      <c r="C311" s="260" t="s">
        <v>752</v>
      </c>
      <c r="D311" s="1252">
        <v>37.450000000000003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1194" t="s">
        <v>4210</v>
      </c>
      <c r="L311" s="1198" t="s">
        <v>4440</v>
      </c>
      <c r="M311" s="1199">
        <v>37.450000000000003</v>
      </c>
      <c r="N311" s="246"/>
      <c r="O311" s="243"/>
      <c r="P311" s="243"/>
      <c r="Q311" s="293">
        <f t="shared" si="36"/>
        <v>0</v>
      </c>
      <c r="R311" s="294">
        <f t="shared" si="37"/>
        <v>0</v>
      </c>
      <c r="S311" s="295">
        <f t="shared" si="38"/>
        <v>0</v>
      </c>
    </row>
    <row r="312" spans="1:19" ht="34.5" customHeight="1">
      <c r="A312" s="67">
        <v>44</v>
      </c>
      <c r="B312" s="263" t="s">
        <v>430</v>
      </c>
      <c r="C312" s="260" t="s">
        <v>758</v>
      </c>
      <c r="D312" s="1252">
        <v>149.80000000000001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1194" t="s">
        <v>4210</v>
      </c>
      <c r="L312" s="1198" t="s">
        <v>4441</v>
      </c>
      <c r="M312" s="1199">
        <v>149.80000000000001</v>
      </c>
      <c r="N312" s="246"/>
      <c r="O312" s="243"/>
      <c r="P312" s="243"/>
      <c r="Q312" s="293">
        <f t="shared" si="36"/>
        <v>0</v>
      </c>
      <c r="R312" s="294">
        <f t="shared" si="37"/>
        <v>0</v>
      </c>
      <c r="S312" s="295">
        <f t="shared" si="38"/>
        <v>0</v>
      </c>
    </row>
    <row r="313" spans="1:19" ht="34.5" customHeight="1">
      <c r="A313" s="67">
        <v>45</v>
      </c>
      <c r="B313" s="263" t="s">
        <v>433</v>
      </c>
      <c r="C313" s="260" t="s">
        <v>760</v>
      </c>
      <c r="D313" s="1252">
        <v>149.80000000000001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1194" t="s">
        <v>4262</v>
      </c>
      <c r="L313" s="1198" t="s">
        <v>4442</v>
      </c>
      <c r="M313" s="1199">
        <v>149.80000000000001</v>
      </c>
      <c r="N313" s="246"/>
      <c r="O313" s="243"/>
      <c r="P313" s="243"/>
      <c r="Q313" s="293">
        <f t="shared" si="36"/>
        <v>0</v>
      </c>
      <c r="R313" s="294">
        <f t="shared" si="37"/>
        <v>0</v>
      </c>
      <c r="S313" s="295">
        <f t="shared" si="38"/>
        <v>0</v>
      </c>
    </row>
    <row r="314" spans="1:19" ht="34.5" customHeight="1">
      <c r="A314" s="67">
        <v>46</v>
      </c>
      <c r="B314" s="263" t="s">
        <v>436</v>
      </c>
      <c r="C314" s="260" t="s">
        <v>762</v>
      </c>
      <c r="D314" s="1252">
        <v>59.92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1194" t="s">
        <v>4210</v>
      </c>
      <c r="L314" s="1198" t="s">
        <v>4443</v>
      </c>
      <c r="M314" s="1199">
        <v>59.92</v>
      </c>
      <c r="N314" s="246"/>
      <c r="O314" s="243"/>
      <c r="P314" s="243"/>
      <c r="Q314" s="293">
        <f t="shared" si="36"/>
        <v>0</v>
      </c>
      <c r="R314" s="294">
        <f t="shared" si="37"/>
        <v>0</v>
      </c>
      <c r="S314" s="295">
        <f t="shared" si="38"/>
        <v>0</v>
      </c>
    </row>
    <row r="315" spans="1:19" ht="34.5" customHeight="1">
      <c r="A315" s="67">
        <v>47</v>
      </c>
      <c r="B315" s="263" t="s">
        <v>441</v>
      </c>
      <c r="C315" s="260" t="s">
        <v>767</v>
      </c>
      <c r="D315" s="1252">
        <v>37.450000000000003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1194" t="s">
        <v>4210</v>
      </c>
      <c r="L315" s="1198" t="s">
        <v>4444</v>
      </c>
      <c r="M315" s="1199">
        <v>37.450000000000003</v>
      </c>
      <c r="N315" s="246"/>
      <c r="O315" s="243"/>
      <c r="P315" s="243"/>
      <c r="Q315" s="293">
        <f t="shared" si="36"/>
        <v>0</v>
      </c>
      <c r="R315" s="294">
        <f t="shared" si="37"/>
        <v>0</v>
      </c>
      <c r="S315" s="295">
        <f t="shared" si="38"/>
        <v>0</v>
      </c>
    </row>
    <row r="316" spans="1:19" ht="34.5" customHeight="1">
      <c r="A316" s="67">
        <v>48</v>
      </c>
      <c r="B316" s="263" t="s">
        <v>444</v>
      </c>
      <c r="C316" s="260" t="s">
        <v>769</v>
      </c>
      <c r="D316" s="1252">
        <v>576.73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1194" t="s">
        <v>4210</v>
      </c>
      <c r="L316" s="1198" t="s">
        <v>4445</v>
      </c>
      <c r="M316" s="1199">
        <v>576.73</v>
      </c>
      <c r="N316" s="246"/>
      <c r="O316" s="243"/>
      <c r="P316" s="243"/>
      <c r="Q316" s="293">
        <f t="shared" si="36"/>
        <v>0</v>
      </c>
      <c r="R316" s="294">
        <f t="shared" si="37"/>
        <v>0</v>
      </c>
      <c r="S316" s="295">
        <f t="shared" si="38"/>
        <v>0</v>
      </c>
    </row>
    <row r="317" spans="1:19" ht="34.5" customHeight="1">
      <c r="A317" s="67">
        <v>49</v>
      </c>
      <c r="B317" s="263" t="s">
        <v>447</v>
      </c>
      <c r="C317" s="260" t="s">
        <v>771</v>
      </c>
      <c r="D317" s="1252">
        <v>3123.33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1194" t="s">
        <v>4262</v>
      </c>
      <c r="L317" s="1198" t="s">
        <v>4446</v>
      </c>
      <c r="M317" s="1199">
        <v>3123.33</v>
      </c>
      <c r="N317" s="246"/>
      <c r="O317" s="243"/>
      <c r="P317" s="243"/>
      <c r="Q317" s="293">
        <f t="shared" si="36"/>
        <v>0</v>
      </c>
      <c r="R317" s="294">
        <f t="shared" si="37"/>
        <v>0</v>
      </c>
      <c r="S317" s="295">
        <f t="shared" si="38"/>
        <v>0</v>
      </c>
    </row>
    <row r="318" spans="1:19" ht="34.5" customHeight="1">
      <c r="A318" s="67">
        <v>50</v>
      </c>
      <c r="B318" s="263" t="s">
        <v>45</v>
      </c>
      <c r="C318" s="260" t="s">
        <v>775</v>
      </c>
      <c r="D318" s="1252">
        <v>778.96</v>
      </c>
      <c r="E318" s="246"/>
      <c r="F318" s="243"/>
      <c r="G318" s="243"/>
      <c r="H318" s="189">
        <v>0</v>
      </c>
      <c r="I318" s="189">
        <v>0</v>
      </c>
      <c r="J318" s="203">
        <v>0</v>
      </c>
      <c r="K318" s="1194" t="s">
        <v>4210</v>
      </c>
      <c r="L318" s="1198" t="s">
        <v>4447</v>
      </c>
      <c r="M318" s="1199">
        <v>778.96</v>
      </c>
      <c r="N318" s="246"/>
      <c r="O318" s="243"/>
      <c r="P318" s="243"/>
      <c r="Q318" s="293">
        <f t="shared" si="36"/>
        <v>0</v>
      </c>
      <c r="R318" s="294">
        <f t="shared" si="37"/>
        <v>0</v>
      </c>
      <c r="S318" s="295">
        <f t="shared" si="38"/>
        <v>0</v>
      </c>
    </row>
    <row r="319" spans="1:19" ht="34.5" customHeight="1">
      <c r="A319" s="67">
        <v>51</v>
      </c>
      <c r="B319" s="263" t="s">
        <v>456</v>
      </c>
      <c r="C319" s="260" t="s">
        <v>777</v>
      </c>
      <c r="D319" s="1252">
        <v>1355.69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1194" t="s">
        <v>4210</v>
      </c>
      <c r="L319" s="1198" t="s">
        <v>4448</v>
      </c>
      <c r="M319" s="1199">
        <v>1355.69</v>
      </c>
      <c r="N319" s="246"/>
      <c r="O319" s="243"/>
      <c r="P319" s="243"/>
      <c r="Q319" s="293">
        <f t="shared" si="36"/>
        <v>0</v>
      </c>
      <c r="R319" s="294">
        <f t="shared" si="37"/>
        <v>0</v>
      </c>
      <c r="S319" s="295">
        <f t="shared" si="38"/>
        <v>0</v>
      </c>
    </row>
    <row r="320" spans="1:19" ht="34.5" customHeight="1">
      <c r="A320" s="67">
        <v>52</v>
      </c>
      <c r="B320" s="263" t="s">
        <v>459</v>
      </c>
      <c r="C320" s="260" t="s">
        <v>779</v>
      </c>
      <c r="D320" s="1252">
        <v>2014.81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1194"/>
      <c r="L320" s="1198"/>
      <c r="M320" s="1199"/>
      <c r="N320" s="246" t="s">
        <v>4214</v>
      </c>
      <c r="O320" s="243">
        <v>1</v>
      </c>
      <c r="P320" s="243">
        <v>1</v>
      </c>
      <c r="Q320" s="293">
        <f t="shared" si="36"/>
        <v>1883</v>
      </c>
      <c r="R320" s="294">
        <f t="shared" si="37"/>
        <v>131.81</v>
      </c>
      <c r="S320" s="295">
        <f t="shared" si="38"/>
        <v>2014.81</v>
      </c>
    </row>
    <row r="321" spans="1:20" ht="34.5" customHeight="1">
      <c r="A321" s="67">
        <v>53</v>
      </c>
      <c r="B321" s="263" t="s">
        <v>462</v>
      </c>
      <c r="C321" s="260" t="s">
        <v>781</v>
      </c>
      <c r="D321" s="1252">
        <v>37.450000000000003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1194">
        <v>46199</v>
      </c>
      <c r="L321" s="1198" t="s">
        <v>4449</v>
      </c>
      <c r="M321" s="1199">
        <v>37.450000000000003</v>
      </c>
      <c r="N321" s="246"/>
      <c r="O321" s="243"/>
      <c r="P321" s="243"/>
      <c r="Q321" s="293">
        <f t="shared" si="36"/>
        <v>0</v>
      </c>
      <c r="R321" s="294">
        <f t="shared" si="37"/>
        <v>0</v>
      </c>
      <c r="S321" s="295">
        <f t="shared" si="38"/>
        <v>0</v>
      </c>
    </row>
    <row r="322" spans="1:20" ht="34.5" customHeight="1">
      <c r="A322" s="67">
        <v>54</v>
      </c>
      <c r="B322" s="263" t="s">
        <v>783</v>
      </c>
      <c r="C322" s="260" t="s">
        <v>784</v>
      </c>
      <c r="D322" s="1252">
        <v>749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1194" t="s">
        <v>4210</v>
      </c>
      <c r="L322" s="1198" t="s">
        <v>4450</v>
      </c>
      <c r="M322" s="1199">
        <v>749</v>
      </c>
      <c r="N322" s="246"/>
      <c r="O322" s="243"/>
      <c r="P322" s="243"/>
      <c r="Q322" s="293">
        <f t="shared" si="36"/>
        <v>0</v>
      </c>
      <c r="R322" s="294">
        <f t="shared" si="37"/>
        <v>0</v>
      </c>
      <c r="S322" s="295">
        <f t="shared" si="38"/>
        <v>0</v>
      </c>
    </row>
    <row r="323" spans="1:20" ht="34.5" customHeight="1">
      <c r="A323" s="67">
        <v>55</v>
      </c>
      <c r="B323" s="263" t="s">
        <v>468</v>
      </c>
      <c r="C323" s="260" t="s">
        <v>786</v>
      </c>
      <c r="D323" s="1252">
        <v>838.88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1194">
        <v>46199</v>
      </c>
      <c r="L323" s="1198" t="s">
        <v>4451</v>
      </c>
      <c r="M323" s="1199">
        <v>838.88</v>
      </c>
      <c r="N323" s="246"/>
      <c r="O323" s="243"/>
      <c r="P323" s="243"/>
      <c r="Q323" s="293">
        <f t="shared" si="36"/>
        <v>0</v>
      </c>
      <c r="R323" s="294">
        <f t="shared" si="37"/>
        <v>0</v>
      </c>
      <c r="S323" s="295">
        <f t="shared" si="38"/>
        <v>0</v>
      </c>
    </row>
    <row r="324" spans="1:20" ht="34.5" customHeight="1">
      <c r="A324" s="67">
        <v>56</v>
      </c>
      <c r="B324" s="263" t="s">
        <v>468</v>
      </c>
      <c r="C324" s="260" t="s">
        <v>788</v>
      </c>
      <c r="D324" s="1252">
        <v>321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1194">
        <v>46199</v>
      </c>
      <c r="L324" s="1198" t="s">
        <v>4452</v>
      </c>
      <c r="M324" s="1199">
        <v>321</v>
      </c>
      <c r="N324" s="246"/>
      <c r="O324" s="243"/>
      <c r="P324" s="243"/>
      <c r="Q324" s="293">
        <f t="shared" si="36"/>
        <v>0</v>
      </c>
      <c r="R324" s="294">
        <f t="shared" si="37"/>
        <v>0</v>
      </c>
      <c r="S324" s="295">
        <f t="shared" si="38"/>
        <v>0</v>
      </c>
    </row>
    <row r="325" spans="1:20" ht="34.5" customHeight="1">
      <c r="A325" s="67">
        <v>57</v>
      </c>
      <c r="B325" s="263" t="s">
        <v>472</v>
      </c>
      <c r="C325" s="260" t="s">
        <v>791</v>
      </c>
      <c r="D325" s="1252">
        <v>97.37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1194" t="s">
        <v>4210</v>
      </c>
      <c r="L325" s="1198" t="s">
        <v>4453</v>
      </c>
      <c r="M325" s="1199">
        <v>97.37</v>
      </c>
      <c r="N325" s="246"/>
      <c r="O325" s="243"/>
      <c r="P325" s="243"/>
      <c r="Q325" s="293">
        <f t="shared" si="36"/>
        <v>0</v>
      </c>
      <c r="R325" s="294">
        <f t="shared" si="37"/>
        <v>0</v>
      </c>
      <c r="S325" s="295">
        <f t="shared" si="38"/>
        <v>0</v>
      </c>
    </row>
    <row r="326" spans="1:20" ht="34.5" customHeight="1">
      <c r="A326" s="67">
        <v>58</v>
      </c>
      <c r="B326" s="263" t="s">
        <v>105</v>
      </c>
      <c r="C326" s="260" t="s">
        <v>793</v>
      </c>
      <c r="D326" s="1252">
        <v>838.88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1194" t="s">
        <v>4210</v>
      </c>
      <c r="L326" s="1198" t="s">
        <v>4454</v>
      </c>
      <c r="M326" s="1199">
        <v>838.88</v>
      </c>
      <c r="N326" s="246"/>
      <c r="O326" s="243"/>
      <c r="P326" s="243"/>
      <c r="Q326" s="293">
        <v>0</v>
      </c>
      <c r="R326" s="294">
        <v>0</v>
      </c>
      <c r="S326" s="295">
        <v>0</v>
      </c>
    </row>
    <row r="327" spans="1:20" ht="34.5" customHeight="1">
      <c r="A327" s="67">
        <v>59</v>
      </c>
      <c r="B327" s="263" t="s">
        <v>105</v>
      </c>
      <c r="C327" s="260" t="s">
        <v>793</v>
      </c>
      <c r="D327" s="1252">
        <v>606.69000000000005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1194" t="s">
        <v>4210</v>
      </c>
      <c r="L327" s="1198" t="s">
        <v>4454</v>
      </c>
      <c r="M327" s="1193">
        <v>606.69000000000005</v>
      </c>
      <c r="N327" s="246"/>
      <c r="O327" s="243"/>
      <c r="P327" s="243"/>
      <c r="Q327" s="293">
        <f t="shared" ref="Q327:Q392" si="39">ROUND(S327*100/107,2)</f>
        <v>0</v>
      </c>
      <c r="R327" s="294">
        <f t="shared" ref="R327:R392" si="40">ROUND((Q327*0.07),2)</f>
        <v>0</v>
      </c>
      <c r="S327" s="295">
        <f t="shared" ref="S327:S362" si="41">+D327+J327-M327</f>
        <v>0</v>
      </c>
    </row>
    <row r="328" spans="1:20" ht="34.5" customHeight="1">
      <c r="A328" s="67">
        <v>60</v>
      </c>
      <c r="B328" s="263" t="s">
        <v>105</v>
      </c>
      <c r="C328" s="260" t="s">
        <v>793</v>
      </c>
      <c r="D328" s="1252">
        <v>37.450000000000003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1194" t="s">
        <v>4210</v>
      </c>
      <c r="L328" s="1198" t="s">
        <v>4454</v>
      </c>
      <c r="M328" s="1193">
        <v>37.450000000000003</v>
      </c>
      <c r="N328" s="246"/>
      <c r="O328" s="243"/>
      <c r="P328" s="243"/>
      <c r="Q328" s="293">
        <f t="shared" si="39"/>
        <v>0</v>
      </c>
      <c r="R328" s="294">
        <f t="shared" si="40"/>
        <v>0</v>
      </c>
      <c r="S328" s="295">
        <f t="shared" si="41"/>
        <v>0</v>
      </c>
    </row>
    <row r="329" spans="1:20" ht="34.5" customHeight="1">
      <c r="A329" s="67">
        <v>61</v>
      </c>
      <c r="B329" s="263" t="s">
        <v>105</v>
      </c>
      <c r="C329" s="260" t="s">
        <v>793</v>
      </c>
      <c r="D329" s="1252">
        <v>37.450000000000003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1194" t="s">
        <v>4210</v>
      </c>
      <c r="L329" s="1198" t="s">
        <v>4454</v>
      </c>
      <c r="M329" s="1193">
        <v>37.450000000000003</v>
      </c>
      <c r="N329" s="246"/>
      <c r="O329" s="243"/>
      <c r="P329" s="243"/>
      <c r="Q329" s="293">
        <f t="shared" si="39"/>
        <v>0</v>
      </c>
      <c r="R329" s="294">
        <f t="shared" si="40"/>
        <v>0</v>
      </c>
      <c r="S329" s="295">
        <f t="shared" si="41"/>
        <v>0</v>
      </c>
    </row>
    <row r="330" spans="1:20" ht="34.5" customHeight="1">
      <c r="A330" s="67">
        <v>62</v>
      </c>
      <c r="B330" s="263" t="s">
        <v>795</v>
      </c>
      <c r="C330" s="260" t="s">
        <v>796</v>
      </c>
      <c r="D330" s="1252">
        <v>7931.91</v>
      </c>
      <c r="E330" s="246"/>
      <c r="F330" s="266"/>
      <c r="G330" s="266"/>
      <c r="H330" s="189">
        <v>0</v>
      </c>
      <c r="I330" s="189">
        <v>0</v>
      </c>
      <c r="J330" s="203">
        <v>0</v>
      </c>
      <c r="K330" s="1194"/>
      <c r="L330" s="1198"/>
      <c r="M330" s="1193"/>
      <c r="N330" s="246" t="s">
        <v>4214</v>
      </c>
      <c r="O330" s="266">
        <v>1</v>
      </c>
      <c r="P330" s="266">
        <v>1</v>
      </c>
      <c r="Q330" s="293">
        <f t="shared" si="39"/>
        <v>7413</v>
      </c>
      <c r="R330" s="294">
        <f t="shared" si="40"/>
        <v>518.91</v>
      </c>
      <c r="S330" s="295">
        <f t="shared" si="41"/>
        <v>7931.91</v>
      </c>
      <c r="T330" s="2" t="s">
        <v>4544</v>
      </c>
    </row>
    <row r="331" spans="1:20" ht="34.5" customHeight="1">
      <c r="A331" s="67">
        <v>63</v>
      </c>
      <c r="B331" s="263" t="s">
        <v>795</v>
      </c>
      <c r="C331" s="260" t="s">
        <v>796</v>
      </c>
      <c r="D331" s="1252">
        <v>1033.6199999999999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1194"/>
      <c r="L331" s="1198"/>
      <c r="M331" s="1193"/>
      <c r="N331" s="246" t="s">
        <v>4214</v>
      </c>
      <c r="O331" s="243">
        <v>1</v>
      </c>
      <c r="P331" s="243">
        <v>1</v>
      </c>
      <c r="Q331" s="293">
        <f t="shared" si="39"/>
        <v>966</v>
      </c>
      <c r="R331" s="294">
        <f t="shared" si="40"/>
        <v>67.62</v>
      </c>
      <c r="S331" s="295">
        <f t="shared" si="41"/>
        <v>1033.6199999999999</v>
      </c>
      <c r="T331" s="2" t="s">
        <v>4545</v>
      </c>
    </row>
    <row r="332" spans="1:20" ht="34.5" customHeight="1">
      <c r="A332" s="67">
        <v>64</v>
      </c>
      <c r="B332" s="263" t="s">
        <v>795</v>
      </c>
      <c r="C332" s="260" t="s">
        <v>796</v>
      </c>
      <c r="D332" s="1252">
        <v>1071.07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1194"/>
      <c r="L332" s="1198"/>
      <c r="M332" s="1193"/>
      <c r="N332" s="246" t="s">
        <v>4214</v>
      </c>
      <c r="O332" s="243">
        <v>1</v>
      </c>
      <c r="P332" s="243">
        <v>1</v>
      </c>
      <c r="Q332" s="293">
        <f t="shared" si="39"/>
        <v>1001</v>
      </c>
      <c r="R332" s="294">
        <f t="shared" si="40"/>
        <v>70.069999999999993</v>
      </c>
      <c r="S332" s="295">
        <f t="shared" si="41"/>
        <v>1071.07</v>
      </c>
      <c r="T332" s="2" t="s">
        <v>4546</v>
      </c>
    </row>
    <row r="333" spans="1:20" ht="34.5" customHeight="1">
      <c r="A333" s="67">
        <v>65</v>
      </c>
      <c r="B333" s="263" t="s">
        <v>798</v>
      </c>
      <c r="C333" s="260" t="s">
        <v>799</v>
      </c>
      <c r="D333" s="1252">
        <v>786.45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1194">
        <v>46199</v>
      </c>
      <c r="L333" s="1198" t="s">
        <v>4455</v>
      </c>
      <c r="M333" s="1193">
        <v>786.45</v>
      </c>
      <c r="N333" s="246"/>
      <c r="O333" s="243"/>
      <c r="P333" s="243"/>
      <c r="Q333" s="293">
        <f t="shared" si="39"/>
        <v>0</v>
      </c>
      <c r="R333" s="294">
        <f t="shared" si="40"/>
        <v>0</v>
      </c>
      <c r="S333" s="295">
        <f t="shared" si="41"/>
        <v>0</v>
      </c>
    </row>
    <row r="334" spans="1:20" ht="34.5" customHeight="1">
      <c r="A334" s="67">
        <v>66</v>
      </c>
      <c r="B334" s="263" t="s">
        <v>484</v>
      </c>
      <c r="C334" s="260" t="s">
        <v>802</v>
      </c>
      <c r="D334" s="1252">
        <v>37.450000000000003</v>
      </c>
      <c r="E334" s="250"/>
      <c r="F334" s="243"/>
      <c r="G334" s="243"/>
      <c r="H334" s="189">
        <v>0</v>
      </c>
      <c r="I334" s="189">
        <v>0</v>
      </c>
      <c r="J334" s="203">
        <v>0</v>
      </c>
      <c r="K334" s="1194" t="s">
        <v>4262</v>
      </c>
      <c r="L334" s="1198" t="s">
        <v>4456</v>
      </c>
      <c r="M334" s="1199">
        <v>37.450000000000003</v>
      </c>
      <c r="N334" s="250"/>
      <c r="O334" s="243"/>
      <c r="P334" s="243"/>
      <c r="Q334" s="293">
        <f t="shared" si="39"/>
        <v>0</v>
      </c>
      <c r="R334" s="294">
        <f t="shared" si="40"/>
        <v>0</v>
      </c>
      <c r="S334" s="295">
        <f t="shared" si="41"/>
        <v>0</v>
      </c>
    </row>
    <row r="335" spans="1:20" ht="34.5" customHeight="1">
      <c r="A335" s="67">
        <v>67</v>
      </c>
      <c r="B335" s="263" t="s">
        <v>484</v>
      </c>
      <c r="C335" s="260" t="s">
        <v>802</v>
      </c>
      <c r="D335" s="1252">
        <v>37.450000000000003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1194" t="s">
        <v>4262</v>
      </c>
      <c r="L335" s="1198" t="s">
        <v>4456</v>
      </c>
      <c r="M335" s="1199">
        <v>37.450000000000003</v>
      </c>
      <c r="N335" s="246"/>
      <c r="O335" s="243"/>
      <c r="P335" s="243"/>
      <c r="Q335" s="293">
        <f t="shared" si="39"/>
        <v>0</v>
      </c>
      <c r="R335" s="294">
        <f t="shared" si="40"/>
        <v>0</v>
      </c>
      <c r="S335" s="295">
        <f t="shared" si="41"/>
        <v>0</v>
      </c>
    </row>
    <row r="336" spans="1:20" ht="34.5" customHeight="1">
      <c r="A336" s="67">
        <v>68</v>
      </c>
      <c r="B336" s="263" t="s">
        <v>484</v>
      </c>
      <c r="C336" s="260" t="s">
        <v>802</v>
      </c>
      <c r="D336" s="1252">
        <v>37.450000000000003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1194" t="s">
        <v>4262</v>
      </c>
      <c r="L336" s="1198" t="s">
        <v>4456</v>
      </c>
      <c r="M336" s="1199">
        <v>37.450000000000003</v>
      </c>
      <c r="N336" s="246"/>
      <c r="O336" s="243"/>
      <c r="P336" s="243"/>
      <c r="Q336" s="293">
        <f t="shared" si="39"/>
        <v>0</v>
      </c>
      <c r="R336" s="294">
        <f t="shared" si="40"/>
        <v>0</v>
      </c>
      <c r="S336" s="295">
        <f t="shared" si="41"/>
        <v>0</v>
      </c>
    </row>
    <row r="337" spans="1:19" ht="34.5" customHeight="1">
      <c r="A337" s="67">
        <v>69</v>
      </c>
      <c r="B337" s="263" t="s">
        <v>489</v>
      </c>
      <c r="C337" s="260" t="s">
        <v>804</v>
      </c>
      <c r="D337" s="1252">
        <v>1378.16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1194">
        <v>46199</v>
      </c>
      <c r="L337" s="1198">
        <v>17480</v>
      </c>
      <c r="M337" s="1199">
        <v>1378.16</v>
      </c>
      <c r="N337" s="246"/>
      <c r="O337" s="243"/>
      <c r="P337" s="243"/>
      <c r="Q337" s="293">
        <f t="shared" si="39"/>
        <v>0</v>
      </c>
      <c r="R337" s="294">
        <f t="shared" si="40"/>
        <v>0</v>
      </c>
      <c r="S337" s="295">
        <f t="shared" si="41"/>
        <v>0</v>
      </c>
    </row>
    <row r="338" spans="1:19" ht="34.5" customHeight="1">
      <c r="A338" s="67">
        <v>70</v>
      </c>
      <c r="B338" s="263" t="s">
        <v>492</v>
      </c>
      <c r="C338" s="260" t="s">
        <v>806</v>
      </c>
      <c r="D338" s="1252">
        <v>681.59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1194">
        <v>46199</v>
      </c>
      <c r="L338" s="1198" t="s">
        <v>4457</v>
      </c>
      <c r="M338" s="1199">
        <v>681.59</v>
      </c>
      <c r="N338" s="246"/>
      <c r="O338" s="243"/>
      <c r="P338" s="243"/>
      <c r="Q338" s="293">
        <f t="shared" si="39"/>
        <v>0</v>
      </c>
      <c r="R338" s="294">
        <f t="shared" si="40"/>
        <v>0</v>
      </c>
      <c r="S338" s="295">
        <f t="shared" si="41"/>
        <v>0</v>
      </c>
    </row>
    <row r="339" spans="1:19" ht="34.5" customHeight="1">
      <c r="A339" s="67">
        <v>71</v>
      </c>
      <c r="B339" s="263" t="s">
        <v>107</v>
      </c>
      <c r="C339" s="260" t="s">
        <v>808</v>
      </c>
      <c r="D339" s="1252">
        <v>11392.29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1194" t="s">
        <v>4210</v>
      </c>
      <c r="L339" s="1198" t="s">
        <v>4458</v>
      </c>
      <c r="M339" s="1199">
        <v>11392.29</v>
      </c>
      <c r="N339" s="246"/>
      <c r="O339" s="243"/>
      <c r="P339" s="243"/>
      <c r="Q339" s="293">
        <f t="shared" si="39"/>
        <v>0</v>
      </c>
      <c r="R339" s="294">
        <f t="shared" si="40"/>
        <v>0</v>
      </c>
      <c r="S339" s="295">
        <f t="shared" si="41"/>
        <v>0</v>
      </c>
    </row>
    <row r="340" spans="1:19" ht="34.5" customHeight="1">
      <c r="A340" s="67">
        <v>72</v>
      </c>
      <c r="B340" s="263" t="s">
        <v>810</v>
      </c>
      <c r="C340" s="260" t="s">
        <v>811</v>
      </c>
      <c r="D340" s="1252">
        <v>53.5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1194" t="s">
        <v>4210</v>
      </c>
      <c r="L340" s="1198" t="s">
        <v>4459</v>
      </c>
      <c r="M340" s="1199">
        <v>53.5</v>
      </c>
      <c r="N340" s="246"/>
      <c r="O340" s="243"/>
      <c r="P340" s="243"/>
      <c r="Q340" s="293">
        <f t="shared" si="39"/>
        <v>0</v>
      </c>
      <c r="R340" s="294">
        <f t="shared" si="40"/>
        <v>0</v>
      </c>
      <c r="S340" s="295">
        <f t="shared" si="41"/>
        <v>0</v>
      </c>
    </row>
    <row r="341" spans="1:19" ht="34.5" customHeight="1">
      <c r="A341" s="67">
        <v>73</v>
      </c>
      <c r="B341" s="263" t="s">
        <v>489</v>
      </c>
      <c r="C341" s="106" t="s">
        <v>813</v>
      </c>
      <c r="D341" s="1252">
        <v>37.450000000000003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1194">
        <v>46199</v>
      </c>
      <c r="L341" s="1198" t="s">
        <v>4460</v>
      </c>
      <c r="M341" s="1199">
        <v>37.450000000000003</v>
      </c>
      <c r="N341" s="246"/>
      <c r="O341" s="243"/>
      <c r="P341" s="243"/>
      <c r="Q341" s="293">
        <f t="shared" si="39"/>
        <v>0</v>
      </c>
      <c r="R341" s="294">
        <f t="shared" si="40"/>
        <v>0</v>
      </c>
      <c r="S341" s="295">
        <f t="shared" si="41"/>
        <v>0</v>
      </c>
    </row>
    <row r="342" spans="1:19" ht="34.5" customHeight="1">
      <c r="A342" s="67">
        <v>74</v>
      </c>
      <c r="B342" s="263" t="s">
        <v>503</v>
      </c>
      <c r="C342" s="106" t="s">
        <v>816</v>
      </c>
      <c r="D342" s="1252">
        <v>37.450000000000003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1194">
        <v>46199</v>
      </c>
      <c r="L342" s="1198" t="s">
        <v>4461</v>
      </c>
      <c r="M342" s="1199">
        <v>37.450000000000003</v>
      </c>
      <c r="N342" s="246"/>
      <c r="O342" s="243"/>
      <c r="P342" s="243"/>
      <c r="Q342" s="293">
        <f t="shared" si="39"/>
        <v>0</v>
      </c>
      <c r="R342" s="294">
        <f t="shared" si="40"/>
        <v>0</v>
      </c>
      <c r="S342" s="295">
        <f t="shared" si="41"/>
        <v>0</v>
      </c>
    </row>
    <row r="343" spans="1:19" ht="34.5" customHeight="1">
      <c r="A343" s="67">
        <v>75</v>
      </c>
      <c r="B343" s="263" t="s">
        <v>509</v>
      </c>
      <c r="C343" s="106" t="s">
        <v>820</v>
      </c>
      <c r="D343" s="1252">
        <v>674.1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1194" t="s">
        <v>4262</v>
      </c>
      <c r="L343" s="1198" t="s">
        <v>4462</v>
      </c>
      <c r="M343" s="1199">
        <v>674.1</v>
      </c>
      <c r="N343" s="246"/>
      <c r="O343" s="243"/>
      <c r="P343" s="243"/>
      <c r="Q343" s="293">
        <f t="shared" si="39"/>
        <v>0</v>
      </c>
      <c r="R343" s="294">
        <f t="shared" si="40"/>
        <v>0</v>
      </c>
      <c r="S343" s="295">
        <f t="shared" si="41"/>
        <v>0</v>
      </c>
    </row>
    <row r="344" spans="1:19" ht="34.5" customHeight="1">
      <c r="A344" s="67">
        <v>76</v>
      </c>
      <c r="B344" s="263" t="s">
        <v>823</v>
      </c>
      <c r="C344" s="106" t="s">
        <v>824</v>
      </c>
      <c r="D344" s="262">
        <v>396.97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 t="s">
        <v>4210</v>
      </c>
      <c r="L344" s="291" t="s">
        <v>4463</v>
      </c>
      <c r="M344" s="292">
        <v>396.97</v>
      </c>
      <c r="N344" s="246"/>
      <c r="O344" s="243"/>
      <c r="P344" s="243"/>
      <c r="Q344" s="293">
        <f t="shared" si="39"/>
        <v>0</v>
      </c>
      <c r="R344" s="294">
        <f t="shared" si="40"/>
        <v>0</v>
      </c>
      <c r="S344" s="295">
        <f t="shared" si="41"/>
        <v>0</v>
      </c>
    </row>
    <row r="345" spans="1:19" ht="34.5" customHeight="1">
      <c r="A345" s="67">
        <v>77</v>
      </c>
      <c r="B345" s="263" t="s">
        <v>516</v>
      </c>
      <c r="C345" s="106" t="s">
        <v>827</v>
      </c>
      <c r="D345" s="1254">
        <v>801.43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 t="s">
        <v>4210</v>
      </c>
      <c r="L345" s="291" t="s">
        <v>4464</v>
      </c>
      <c r="M345" s="292">
        <v>801.43</v>
      </c>
      <c r="N345" s="246"/>
      <c r="O345" s="243"/>
      <c r="P345" s="243"/>
      <c r="Q345" s="293">
        <f t="shared" si="39"/>
        <v>0</v>
      </c>
      <c r="R345" s="294">
        <f t="shared" si="40"/>
        <v>0</v>
      </c>
      <c r="S345" s="295">
        <f t="shared" si="41"/>
        <v>0</v>
      </c>
    </row>
    <row r="346" spans="1:19" ht="34.5" customHeight="1">
      <c r="A346" s="67">
        <v>78</v>
      </c>
      <c r="B346" s="263" t="s">
        <v>519</v>
      </c>
      <c r="C346" s="106" t="s">
        <v>829</v>
      </c>
      <c r="D346" s="1252">
        <v>2022.3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1194" t="s">
        <v>4210</v>
      </c>
      <c r="L346" s="1198" t="s">
        <v>4465</v>
      </c>
      <c r="M346" s="1199">
        <v>2022.3</v>
      </c>
      <c r="N346" s="246"/>
      <c r="O346" s="243"/>
      <c r="P346" s="243"/>
      <c r="Q346" s="293">
        <f t="shared" si="39"/>
        <v>0</v>
      </c>
      <c r="R346" s="294">
        <f t="shared" si="40"/>
        <v>0</v>
      </c>
      <c r="S346" s="295">
        <f t="shared" si="41"/>
        <v>0</v>
      </c>
    </row>
    <row r="347" spans="1:19" ht="34.5" customHeight="1">
      <c r="A347" s="67">
        <v>79</v>
      </c>
      <c r="B347" s="263" t="s">
        <v>831</v>
      </c>
      <c r="C347" s="106" t="s">
        <v>832</v>
      </c>
      <c r="D347" s="1252">
        <v>1460.55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1194" t="s">
        <v>4210</v>
      </c>
      <c r="L347" s="1198" t="s">
        <v>4466</v>
      </c>
      <c r="M347" s="1199">
        <v>1460.55</v>
      </c>
      <c r="N347" s="246"/>
      <c r="O347" s="243"/>
      <c r="P347" s="243"/>
      <c r="Q347" s="293">
        <f t="shared" si="39"/>
        <v>0</v>
      </c>
      <c r="R347" s="294">
        <f t="shared" si="40"/>
        <v>0</v>
      </c>
      <c r="S347" s="295">
        <f t="shared" si="41"/>
        <v>0</v>
      </c>
    </row>
    <row r="348" spans="1:19" ht="34.5" customHeight="1">
      <c r="A348" s="67">
        <v>80</v>
      </c>
      <c r="B348" s="263" t="s">
        <v>50</v>
      </c>
      <c r="C348" s="260" t="s">
        <v>834</v>
      </c>
      <c r="D348" s="1252">
        <v>1295.77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1194" t="s">
        <v>4210</v>
      </c>
      <c r="L348" s="1198" t="s">
        <v>4467</v>
      </c>
      <c r="M348" s="1199">
        <v>1295.77</v>
      </c>
      <c r="N348" s="246"/>
      <c r="O348" s="243"/>
      <c r="P348" s="243"/>
      <c r="Q348" s="293">
        <f t="shared" si="39"/>
        <v>0</v>
      </c>
      <c r="R348" s="294">
        <f t="shared" si="40"/>
        <v>0</v>
      </c>
      <c r="S348" s="295">
        <f t="shared" si="41"/>
        <v>0</v>
      </c>
    </row>
    <row r="349" spans="1:19" ht="34.5" customHeight="1">
      <c r="A349" s="67">
        <v>81</v>
      </c>
      <c r="B349" s="263" t="s">
        <v>529</v>
      </c>
      <c r="C349" s="260" t="s">
        <v>836</v>
      </c>
      <c r="D349" s="1252">
        <v>996.17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1194" t="s">
        <v>4210</v>
      </c>
      <c r="L349" s="1198" t="s">
        <v>4468</v>
      </c>
      <c r="M349" s="1199">
        <v>996.17</v>
      </c>
      <c r="N349" s="246"/>
      <c r="O349" s="243"/>
      <c r="P349" s="243"/>
      <c r="Q349" s="293">
        <f t="shared" si="39"/>
        <v>0</v>
      </c>
      <c r="R349" s="294">
        <f t="shared" si="40"/>
        <v>0</v>
      </c>
      <c r="S349" s="295">
        <f t="shared" si="41"/>
        <v>0</v>
      </c>
    </row>
    <row r="350" spans="1:19" ht="34.5" customHeight="1">
      <c r="A350" s="67">
        <v>82</v>
      </c>
      <c r="B350" s="263" t="s">
        <v>532</v>
      </c>
      <c r="C350" s="260" t="s">
        <v>838</v>
      </c>
      <c r="D350" s="1252">
        <v>2599.0300000000002</v>
      </c>
      <c r="E350" s="250"/>
      <c r="F350" s="243"/>
      <c r="G350" s="243"/>
      <c r="H350" s="189">
        <v>0</v>
      </c>
      <c r="I350" s="189">
        <v>0</v>
      </c>
      <c r="J350" s="203">
        <v>0</v>
      </c>
      <c r="K350" s="1194" t="s">
        <v>4262</v>
      </c>
      <c r="L350" s="1198" t="s">
        <v>4469</v>
      </c>
      <c r="M350" s="1199">
        <v>2599.0300000000002</v>
      </c>
      <c r="N350" s="250"/>
      <c r="O350" s="243"/>
      <c r="P350" s="243"/>
      <c r="Q350" s="293">
        <f t="shared" si="39"/>
        <v>0</v>
      </c>
      <c r="R350" s="294">
        <f t="shared" si="40"/>
        <v>0</v>
      </c>
      <c r="S350" s="295">
        <f t="shared" si="41"/>
        <v>0</v>
      </c>
    </row>
    <row r="351" spans="1:19" ht="34.5" customHeight="1">
      <c r="A351" s="67">
        <v>83</v>
      </c>
      <c r="B351" s="263" t="s">
        <v>532</v>
      </c>
      <c r="C351" s="260" t="s">
        <v>840</v>
      </c>
      <c r="D351" s="1252">
        <v>1305.4000000000001</v>
      </c>
      <c r="E351" s="250"/>
      <c r="F351" s="243"/>
      <c r="G351" s="243"/>
      <c r="H351" s="189">
        <v>0</v>
      </c>
      <c r="I351" s="189">
        <v>0</v>
      </c>
      <c r="J351" s="203">
        <v>0</v>
      </c>
      <c r="K351" s="1194" t="s">
        <v>4262</v>
      </c>
      <c r="L351" s="1198" t="s">
        <v>4469</v>
      </c>
      <c r="M351" s="1199">
        <v>1305.4000000000001</v>
      </c>
      <c r="N351" s="250"/>
      <c r="O351" s="243"/>
      <c r="P351" s="243"/>
      <c r="Q351" s="293">
        <f t="shared" si="39"/>
        <v>0</v>
      </c>
      <c r="R351" s="294">
        <f t="shared" si="40"/>
        <v>0</v>
      </c>
      <c r="S351" s="295">
        <f t="shared" si="41"/>
        <v>0</v>
      </c>
    </row>
    <row r="352" spans="1:19" ht="34.5" customHeight="1">
      <c r="A352" s="67">
        <v>84</v>
      </c>
      <c r="B352" s="263" t="s">
        <v>536</v>
      </c>
      <c r="C352" s="260" t="s">
        <v>841</v>
      </c>
      <c r="D352" s="1252">
        <v>37.450000000000003</v>
      </c>
      <c r="E352" s="250"/>
      <c r="F352" s="243"/>
      <c r="G352" s="243"/>
      <c r="H352" s="189">
        <v>0</v>
      </c>
      <c r="I352" s="189">
        <v>0</v>
      </c>
      <c r="J352" s="203">
        <v>0</v>
      </c>
      <c r="K352" s="1194" t="s">
        <v>4210</v>
      </c>
      <c r="L352" s="1198" t="s">
        <v>4470</v>
      </c>
      <c r="M352" s="1199">
        <v>37.450000000000003</v>
      </c>
      <c r="N352" s="250"/>
      <c r="O352" s="243"/>
      <c r="P352" s="243"/>
      <c r="Q352" s="293">
        <f t="shared" si="39"/>
        <v>0</v>
      </c>
      <c r="R352" s="294">
        <f t="shared" si="40"/>
        <v>0</v>
      </c>
      <c r="S352" s="295">
        <f t="shared" si="41"/>
        <v>0</v>
      </c>
    </row>
    <row r="353" spans="1:19" ht="34.5" customHeight="1">
      <c r="A353" s="67">
        <v>85</v>
      </c>
      <c r="B353" s="263" t="s">
        <v>539</v>
      </c>
      <c r="C353" s="260" t="s">
        <v>843</v>
      </c>
      <c r="D353" s="1252">
        <v>1318.24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1194" t="s">
        <v>4210</v>
      </c>
      <c r="L353" s="1198" t="s">
        <v>4471</v>
      </c>
      <c r="M353" s="1199">
        <v>1318.24</v>
      </c>
      <c r="N353" s="246"/>
      <c r="O353" s="243"/>
      <c r="P353" s="243"/>
      <c r="Q353" s="293">
        <f t="shared" si="39"/>
        <v>0</v>
      </c>
      <c r="R353" s="294">
        <f t="shared" si="40"/>
        <v>0</v>
      </c>
      <c r="S353" s="295">
        <f t="shared" si="41"/>
        <v>0</v>
      </c>
    </row>
    <row r="354" spans="1:19" ht="34.5" customHeight="1">
      <c r="A354" s="67">
        <v>86</v>
      </c>
      <c r="B354" s="263" t="s">
        <v>845</v>
      </c>
      <c r="C354" s="260" t="s">
        <v>846</v>
      </c>
      <c r="D354" s="1252">
        <v>0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1194"/>
      <c r="L354" s="1198"/>
      <c r="M354" s="1199"/>
      <c r="N354" s="246"/>
      <c r="O354" s="243"/>
      <c r="P354" s="243"/>
      <c r="Q354" s="293">
        <f t="shared" si="39"/>
        <v>0</v>
      </c>
      <c r="R354" s="294">
        <f t="shared" si="40"/>
        <v>0</v>
      </c>
      <c r="S354" s="295">
        <f t="shared" si="41"/>
        <v>0</v>
      </c>
    </row>
    <row r="355" spans="1:19" ht="34.5" customHeight="1">
      <c r="A355" s="67">
        <v>87</v>
      </c>
      <c r="B355" s="263" t="s">
        <v>544</v>
      </c>
      <c r="C355" s="260" t="s">
        <v>840</v>
      </c>
      <c r="D355" s="1252">
        <v>8046.4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1194" t="s">
        <v>4210</v>
      </c>
      <c r="L355" s="1198" t="s">
        <v>4472</v>
      </c>
      <c r="M355" s="1199">
        <v>8046.4</v>
      </c>
      <c r="N355" s="246"/>
      <c r="O355" s="243"/>
      <c r="P355" s="243"/>
      <c r="Q355" s="293">
        <f t="shared" si="39"/>
        <v>0</v>
      </c>
      <c r="R355" s="294">
        <f t="shared" si="40"/>
        <v>0</v>
      </c>
      <c r="S355" s="295">
        <f t="shared" si="41"/>
        <v>0</v>
      </c>
    </row>
    <row r="356" spans="1:19" ht="34.5" customHeight="1">
      <c r="A356" s="67">
        <v>88</v>
      </c>
      <c r="B356" s="268" t="s">
        <v>544</v>
      </c>
      <c r="C356" s="260" t="s">
        <v>848</v>
      </c>
      <c r="D356" s="1252">
        <v>3325.56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1194" t="s">
        <v>4210</v>
      </c>
      <c r="L356" s="1198" t="s">
        <v>4472</v>
      </c>
      <c r="M356" s="1199">
        <v>3325.56</v>
      </c>
      <c r="N356" s="246"/>
      <c r="O356" s="243"/>
      <c r="P356" s="243"/>
      <c r="Q356" s="293">
        <f t="shared" si="39"/>
        <v>0</v>
      </c>
      <c r="R356" s="294">
        <f t="shared" si="40"/>
        <v>0</v>
      </c>
      <c r="S356" s="295">
        <f t="shared" si="41"/>
        <v>0</v>
      </c>
    </row>
    <row r="357" spans="1:19" ht="34.5" customHeight="1">
      <c r="A357" s="67">
        <v>89</v>
      </c>
      <c r="B357" s="106" t="s">
        <v>547</v>
      </c>
      <c r="C357" s="260" t="s">
        <v>849</v>
      </c>
      <c r="D357" s="1252">
        <v>770.4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1194" t="s">
        <v>4210</v>
      </c>
      <c r="L357" s="1198" t="s">
        <v>4473</v>
      </c>
      <c r="M357" s="1199">
        <v>770.4</v>
      </c>
      <c r="N357" s="246"/>
      <c r="O357" s="243"/>
      <c r="P357" s="243"/>
      <c r="Q357" s="293">
        <f t="shared" si="39"/>
        <v>0</v>
      </c>
      <c r="R357" s="294">
        <f t="shared" si="40"/>
        <v>0</v>
      </c>
      <c r="S357" s="295">
        <f t="shared" si="41"/>
        <v>0</v>
      </c>
    </row>
    <row r="358" spans="1:19" ht="34.5" customHeight="1">
      <c r="A358" s="67">
        <v>90</v>
      </c>
      <c r="B358" s="106" t="s">
        <v>547</v>
      </c>
      <c r="C358" s="260" t="s">
        <v>4058</v>
      </c>
      <c r="D358" s="1252">
        <v>171.2</v>
      </c>
      <c r="E358" s="246"/>
      <c r="F358" s="243"/>
      <c r="G358" s="243"/>
      <c r="H358" s="189"/>
      <c r="I358" s="189"/>
      <c r="J358" s="203"/>
      <c r="K358" s="1194" t="s">
        <v>4210</v>
      </c>
      <c r="L358" s="1198" t="s">
        <v>4473</v>
      </c>
      <c r="M358" s="1193">
        <v>171.2</v>
      </c>
      <c r="N358" s="246"/>
      <c r="O358" s="243"/>
      <c r="P358" s="243"/>
      <c r="Q358" s="293">
        <f t="shared" si="39"/>
        <v>0</v>
      </c>
      <c r="R358" s="294">
        <f t="shared" si="40"/>
        <v>0</v>
      </c>
      <c r="S358" s="295">
        <f t="shared" si="41"/>
        <v>0</v>
      </c>
    </row>
    <row r="359" spans="1:19" ht="34.5" customHeight="1">
      <c r="A359" s="67">
        <v>91</v>
      </c>
      <c r="B359" s="263" t="s">
        <v>852</v>
      </c>
      <c r="C359" s="260" t="s">
        <v>853</v>
      </c>
      <c r="D359" s="1252">
        <v>37.450000000000003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1194">
        <v>46199</v>
      </c>
      <c r="L359" s="1198" t="s">
        <v>4474</v>
      </c>
      <c r="M359" s="1193">
        <v>37.450000000000003</v>
      </c>
      <c r="N359" s="246"/>
      <c r="O359" s="243"/>
      <c r="P359" s="243"/>
      <c r="Q359" s="293">
        <f t="shared" si="39"/>
        <v>0</v>
      </c>
      <c r="R359" s="294">
        <f t="shared" si="40"/>
        <v>0</v>
      </c>
      <c r="S359" s="295">
        <f t="shared" si="41"/>
        <v>0</v>
      </c>
    </row>
    <row r="360" spans="1:19" ht="34.5" customHeight="1">
      <c r="A360" s="67">
        <v>92</v>
      </c>
      <c r="B360" s="263" t="s">
        <v>855</v>
      </c>
      <c r="C360" s="260" t="s">
        <v>856</v>
      </c>
      <c r="D360" s="1253">
        <v>719.04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1195" t="s">
        <v>4210</v>
      </c>
      <c r="L360" s="1200" t="s">
        <v>4475</v>
      </c>
      <c r="M360" s="1201">
        <v>719.04</v>
      </c>
      <c r="N360" s="246"/>
      <c r="O360" s="243"/>
      <c r="P360" s="243"/>
      <c r="Q360" s="293">
        <f t="shared" si="39"/>
        <v>0</v>
      </c>
      <c r="R360" s="294">
        <f t="shared" si="40"/>
        <v>0</v>
      </c>
      <c r="S360" s="295">
        <f t="shared" si="41"/>
        <v>0</v>
      </c>
    </row>
    <row r="361" spans="1:19" ht="34.5" customHeight="1">
      <c r="A361" s="67">
        <v>93</v>
      </c>
      <c r="B361" s="2" t="s">
        <v>858</v>
      </c>
      <c r="C361" s="260" t="s">
        <v>859</v>
      </c>
      <c r="D361" s="1252">
        <v>1805.09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1194">
        <v>46199</v>
      </c>
      <c r="L361" s="1198" t="s">
        <v>4476</v>
      </c>
      <c r="M361" s="1199">
        <v>1805.09</v>
      </c>
      <c r="N361" s="246"/>
      <c r="O361" s="243"/>
      <c r="P361" s="243"/>
      <c r="Q361" s="293">
        <f t="shared" si="39"/>
        <v>0</v>
      </c>
      <c r="R361" s="294">
        <f t="shared" si="40"/>
        <v>0</v>
      </c>
      <c r="S361" s="295">
        <f t="shared" si="41"/>
        <v>0</v>
      </c>
    </row>
    <row r="362" spans="1:19" ht="34.5" customHeight="1">
      <c r="A362" s="67">
        <v>94</v>
      </c>
      <c r="B362" s="2" t="s">
        <v>555</v>
      </c>
      <c r="C362" s="260" t="s">
        <v>861</v>
      </c>
      <c r="D362" s="1252">
        <v>149.80000000000001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1194">
        <v>46199</v>
      </c>
      <c r="L362" s="1198" t="s">
        <v>4477</v>
      </c>
      <c r="M362" s="1199">
        <v>149.80000000000001</v>
      </c>
      <c r="N362" s="246"/>
      <c r="O362" s="243"/>
      <c r="P362" s="243"/>
      <c r="Q362" s="293">
        <f t="shared" si="39"/>
        <v>0</v>
      </c>
      <c r="R362" s="294">
        <f t="shared" si="40"/>
        <v>0</v>
      </c>
      <c r="S362" s="295">
        <f t="shared" si="41"/>
        <v>0</v>
      </c>
    </row>
    <row r="363" spans="1:19" ht="34.5" customHeight="1">
      <c r="A363" s="67">
        <v>95</v>
      </c>
      <c r="B363" s="263" t="s">
        <v>558</v>
      </c>
      <c r="C363" s="260" t="s">
        <v>863</v>
      </c>
      <c r="D363" s="1252">
        <v>1235.8499999999999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1194" t="s">
        <v>4210</v>
      </c>
      <c r="L363" s="1198" t="s">
        <v>4478</v>
      </c>
      <c r="M363" s="1199">
        <v>1235.8499999999999</v>
      </c>
      <c r="N363" s="246"/>
      <c r="O363" s="243"/>
      <c r="P363" s="243"/>
      <c r="Q363" s="293">
        <f t="shared" si="39"/>
        <v>0</v>
      </c>
      <c r="R363" s="294">
        <f t="shared" si="40"/>
        <v>0</v>
      </c>
      <c r="S363" s="295">
        <f>+D363+J363-M363</f>
        <v>0</v>
      </c>
    </row>
    <row r="364" spans="1:19" ht="34.5" customHeight="1">
      <c r="A364" s="67">
        <v>96</v>
      </c>
      <c r="B364" s="263" t="s">
        <v>562</v>
      </c>
      <c r="C364" s="260" t="s">
        <v>865</v>
      </c>
      <c r="D364" s="1252">
        <v>37.450000000000003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1194" t="s">
        <v>4210</v>
      </c>
      <c r="L364" s="1198" t="s">
        <v>4479</v>
      </c>
      <c r="M364" s="1199">
        <v>37.450000000000003</v>
      </c>
      <c r="N364" s="246"/>
      <c r="O364" s="243"/>
      <c r="P364" s="243"/>
      <c r="Q364" s="293">
        <f t="shared" si="39"/>
        <v>0</v>
      </c>
      <c r="R364" s="294">
        <f t="shared" si="40"/>
        <v>0</v>
      </c>
      <c r="S364" s="295">
        <f>+D364+J364-M364</f>
        <v>0</v>
      </c>
    </row>
    <row r="365" spans="1:19" ht="34.5" customHeight="1">
      <c r="A365" s="67">
        <v>97</v>
      </c>
      <c r="B365" s="263" t="s">
        <v>558</v>
      </c>
      <c r="C365" s="260" t="s">
        <v>867</v>
      </c>
      <c r="D365" s="1252">
        <v>3093.37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1194" t="s">
        <v>4210</v>
      </c>
      <c r="L365" s="1198" t="s">
        <v>4480</v>
      </c>
      <c r="M365" s="1199">
        <v>3093.37</v>
      </c>
      <c r="N365" s="246"/>
      <c r="O365" s="243"/>
      <c r="P365" s="243"/>
      <c r="Q365" s="293">
        <f t="shared" si="39"/>
        <v>0</v>
      </c>
      <c r="R365" s="294">
        <f t="shared" si="40"/>
        <v>0</v>
      </c>
      <c r="S365" s="295">
        <f t="shared" ref="S365:S429" si="42">+D365+J365-M365</f>
        <v>0</v>
      </c>
    </row>
    <row r="366" spans="1:19" ht="34.5" customHeight="1">
      <c r="A366" s="67">
        <v>98</v>
      </c>
      <c r="B366" s="263" t="s">
        <v>869</v>
      </c>
      <c r="C366" s="260" t="s">
        <v>870</v>
      </c>
      <c r="D366" s="1252">
        <v>37.450000000000003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1194" t="s">
        <v>4262</v>
      </c>
      <c r="L366" s="1198" t="s">
        <v>4481</v>
      </c>
      <c r="M366" s="1199">
        <v>37.450000000000003</v>
      </c>
      <c r="N366" s="246"/>
      <c r="O366" s="243"/>
      <c r="P366" s="243"/>
      <c r="Q366" s="293">
        <f t="shared" si="39"/>
        <v>0</v>
      </c>
      <c r="R366" s="294">
        <f t="shared" si="40"/>
        <v>0</v>
      </c>
      <c r="S366" s="295">
        <f t="shared" si="42"/>
        <v>0</v>
      </c>
    </row>
    <row r="367" spans="1:19" ht="34.5" customHeight="1">
      <c r="A367" s="67">
        <v>99</v>
      </c>
      <c r="B367" s="106" t="s">
        <v>869</v>
      </c>
      <c r="C367" s="260"/>
      <c r="D367" s="1252">
        <v>13826.54</v>
      </c>
      <c r="E367" s="250"/>
      <c r="F367" s="243"/>
      <c r="G367" s="243"/>
      <c r="H367" s="189">
        <v>0</v>
      </c>
      <c r="I367" s="189">
        <v>0</v>
      </c>
      <c r="J367" s="203">
        <v>0</v>
      </c>
      <c r="K367" s="1194" t="s">
        <v>4210</v>
      </c>
      <c r="L367" s="1198" t="s">
        <v>4482</v>
      </c>
      <c r="M367" s="1199">
        <v>13826.54</v>
      </c>
      <c r="N367" s="250"/>
      <c r="O367" s="243"/>
      <c r="P367" s="243"/>
      <c r="Q367" s="293">
        <f t="shared" si="39"/>
        <v>0</v>
      </c>
      <c r="R367" s="294">
        <f t="shared" si="40"/>
        <v>0</v>
      </c>
      <c r="S367" s="295">
        <f t="shared" si="42"/>
        <v>0</v>
      </c>
    </row>
    <row r="368" spans="1:19" ht="34.5" customHeight="1">
      <c r="A368" s="67">
        <v>100</v>
      </c>
      <c r="B368" s="106" t="s">
        <v>572</v>
      </c>
      <c r="C368" s="260" t="s">
        <v>872</v>
      </c>
      <c r="D368" s="1256">
        <v>4456.55</v>
      </c>
      <c r="E368" s="250"/>
      <c r="F368" s="243"/>
      <c r="G368" s="243"/>
      <c r="H368" s="189">
        <v>0</v>
      </c>
      <c r="I368" s="189">
        <v>0</v>
      </c>
      <c r="J368" s="203">
        <v>0</v>
      </c>
      <c r="K368" s="1194" t="s">
        <v>4210</v>
      </c>
      <c r="L368" s="1198" t="s">
        <v>4483</v>
      </c>
      <c r="M368" s="1199">
        <v>4456.55</v>
      </c>
      <c r="N368" s="250"/>
      <c r="O368" s="243"/>
      <c r="P368" s="243"/>
      <c r="Q368" s="293">
        <f t="shared" si="39"/>
        <v>0</v>
      </c>
      <c r="R368" s="294">
        <f t="shared" si="40"/>
        <v>0</v>
      </c>
      <c r="S368" s="295">
        <f t="shared" si="42"/>
        <v>0</v>
      </c>
    </row>
    <row r="369" spans="1:20" ht="34.5" customHeight="1">
      <c r="A369" s="67">
        <v>101</v>
      </c>
      <c r="B369" s="106" t="s">
        <v>572</v>
      </c>
      <c r="C369" s="260" t="s">
        <v>874</v>
      </c>
      <c r="D369" s="1252">
        <v>1962.38</v>
      </c>
      <c r="E369" s="250"/>
      <c r="F369" s="243"/>
      <c r="G369" s="243"/>
      <c r="H369" s="189">
        <v>0</v>
      </c>
      <c r="I369" s="189">
        <v>0</v>
      </c>
      <c r="J369" s="203">
        <v>0</v>
      </c>
      <c r="K369" s="1194" t="s">
        <v>4210</v>
      </c>
      <c r="L369" s="1198" t="s">
        <v>4484</v>
      </c>
      <c r="M369" s="1199">
        <v>1962.38</v>
      </c>
      <c r="N369" s="250"/>
      <c r="O369" s="243"/>
      <c r="P369" s="243"/>
      <c r="Q369" s="293">
        <f t="shared" si="39"/>
        <v>0</v>
      </c>
      <c r="R369" s="294">
        <f t="shared" si="40"/>
        <v>0</v>
      </c>
      <c r="S369" s="295">
        <f t="shared" si="42"/>
        <v>0</v>
      </c>
    </row>
    <row r="370" spans="1:20" ht="34.5" customHeight="1">
      <c r="A370" s="67">
        <v>102</v>
      </c>
      <c r="B370" s="263" t="s">
        <v>577</v>
      </c>
      <c r="C370" s="260" t="s">
        <v>876</v>
      </c>
      <c r="D370" s="1252">
        <v>981.19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1194"/>
      <c r="L370" s="1198"/>
      <c r="M370" s="1199"/>
      <c r="N370" s="246" t="s">
        <v>4214</v>
      </c>
      <c r="O370" s="243">
        <v>1</v>
      </c>
      <c r="P370" s="243">
        <v>1</v>
      </c>
      <c r="Q370" s="293">
        <f t="shared" si="39"/>
        <v>917</v>
      </c>
      <c r="R370" s="294">
        <f t="shared" si="40"/>
        <v>64.19</v>
      </c>
      <c r="S370" s="295">
        <f t="shared" si="42"/>
        <v>981.19</v>
      </c>
    </row>
    <row r="371" spans="1:20" ht="34.5" customHeight="1">
      <c r="A371" s="67">
        <v>103</v>
      </c>
      <c r="B371" s="263" t="s">
        <v>580</v>
      </c>
      <c r="C371" s="260" t="s">
        <v>878</v>
      </c>
      <c r="D371" s="1252">
        <v>1093.54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1194" t="s">
        <v>4210</v>
      </c>
      <c r="L371" s="1198" t="s">
        <v>4485</v>
      </c>
      <c r="M371" s="1199">
        <v>1093.54</v>
      </c>
      <c r="N371" s="246"/>
      <c r="O371" s="243"/>
      <c r="P371" s="243"/>
      <c r="Q371" s="293">
        <f t="shared" si="39"/>
        <v>0</v>
      </c>
      <c r="R371" s="294">
        <f t="shared" si="40"/>
        <v>0</v>
      </c>
      <c r="S371" s="295">
        <f t="shared" si="42"/>
        <v>0</v>
      </c>
    </row>
    <row r="372" spans="1:20" ht="34.5" customHeight="1">
      <c r="A372" s="67">
        <v>104</v>
      </c>
      <c r="B372" s="263" t="s">
        <v>516</v>
      </c>
      <c r="C372" s="260" t="s">
        <v>880</v>
      </c>
      <c r="D372" s="1252">
        <v>781.1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1194" t="s">
        <v>4210</v>
      </c>
      <c r="L372" s="1198" t="s">
        <v>4486</v>
      </c>
      <c r="M372" s="1199">
        <v>781.1</v>
      </c>
      <c r="N372" s="246"/>
      <c r="O372" s="243"/>
      <c r="P372" s="243"/>
      <c r="Q372" s="293">
        <f t="shared" si="39"/>
        <v>0</v>
      </c>
      <c r="R372" s="294">
        <f t="shared" si="40"/>
        <v>0</v>
      </c>
      <c r="S372" s="295">
        <f t="shared" si="42"/>
        <v>0</v>
      </c>
    </row>
    <row r="373" spans="1:20" ht="34.5" customHeight="1">
      <c r="A373" s="67">
        <v>105</v>
      </c>
      <c r="B373" s="263" t="s">
        <v>587</v>
      </c>
      <c r="C373" s="260" t="s">
        <v>882</v>
      </c>
      <c r="D373" s="1252">
        <v>2329.39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1194" t="s">
        <v>4210</v>
      </c>
      <c r="L373" s="1198" t="s">
        <v>4487</v>
      </c>
      <c r="M373" s="1199">
        <v>2329.39</v>
      </c>
      <c r="N373" s="246"/>
      <c r="O373" s="243"/>
      <c r="P373" s="243"/>
      <c r="Q373" s="293">
        <f t="shared" si="39"/>
        <v>0</v>
      </c>
      <c r="R373" s="294">
        <f t="shared" si="40"/>
        <v>0</v>
      </c>
      <c r="S373" s="295">
        <f t="shared" si="42"/>
        <v>0</v>
      </c>
    </row>
    <row r="374" spans="1:20" ht="34.5" customHeight="1">
      <c r="A374" s="67">
        <v>106</v>
      </c>
      <c r="B374" s="263" t="s">
        <v>885</v>
      </c>
      <c r="C374" s="260" t="s">
        <v>886</v>
      </c>
      <c r="D374" s="1252">
        <v>322.07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1194" t="s">
        <v>4210</v>
      </c>
      <c r="L374" s="1198" t="s">
        <v>4488</v>
      </c>
      <c r="M374" s="1199">
        <v>322.07</v>
      </c>
      <c r="N374" s="246"/>
      <c r="O374" s="243"/>
      <c r="P374" s="243"/>
      <c r="Q374" s="293">
        <f t="shared" si="39"/>
        <v>0</v>
      </c>
      <c r="R374" s="294">
        <f t="shared" si="40"/>
        <v>0</v>
      </c>
      <c r="S374" s="295">
        <f t="shared" si="42"/>
        <v>0</v>
      </c>
    </row>
    <row r="375" spans="1:20" ht="34.5" customHeight="1">
      <c r="A375" s="67">
        <v>107</v>
      </c>
      <c r="B375" s="298" t="s">
        <v>91</v>
      </c>
      <c r="C375" s="299" t="s">
        <v>888</v>
      </c>
      <c r="D375" s="1252">
        <v>7201.1</v>
      </c>
      <c r="E375" s="246"/>
      <c r="F375" s="243"/>
      <c r="G375" s="243"/>
      <c r="H375" s="189">
        <v>0</v>
      </c>
      <c r="I375" s="189">
        <v>0</v>
      </c>
      <c r="J375" s="203">
        <v>0</v>
      </c>
      <c r="K375" s="1194"/>
      <c r="L375" s="1198"/>
      <c r="M375" s="1199"/>
      <c r="N375" s="246" t="s">
        <v>4214</v>
      </c>
      <c r="O375" s="243">
        <v>1</v>
      </c>
      <c r="P375" s="243">
        <v>1</v>
      </c>
      <c r="Q375" s="293">
        <f t="shared" si="39"/>
        <v>6730</v>
      </c>
      <c r="R375" s="294">
        <f t="shared" si="40"/>
        <v>471.1</v>
      </c>
      <c r="S375" s="295">
        <f t="shared" si="42"/>
        <v>7201.1</v>
      </c>
      <c r="T375" s="2" t="s">
        <v>4547</v>
      </c>
    </row>
    <row r="376" spans="1:20" ht="34.5" customHeight="1">
      <c r="A376" s="67">
        <v>108</v>
      </c>
      <c r="B376" s="298" t="s">
        <v>91</v>
      </c>
      <c r="C376" s="299" t="s">
        <v>890</v>
      </c>
      <c r="D376" s="1252">
        <v>224.7</v>
      </c>
      <c r="E376" s="246"/>
      <c r="F376" s="243"/>
      <c r="G376" s="243"/>
      <c r="H376" s="189">
        <v>0</v>
      </c>
      <c r="I376" s="189">
        <v>0</v>
      </c>
      <c r="J376" s="203">
        <v>0</v>
      </c>
      <c r="K376" s="1194" t="s">
        <v>4262</v>
      </c>
      <c r="L376" s="1198" t="s">
        <v>4489</v>
      </c>
      <c r="M376" s="1199">
        <v>224.7</v>
      </c>
      <c r="N376" s="246"/>
      <c r="O376" s="243"/>
      <c r="P376" s="243"/>
      <c r="Q376" s="293">
        <f t="shared" si="39"/>
        <v>0</v>
      </c>
      <c r="R376" s="294">
        <f t="shared" si="40"/>
        <v>0</v>
      </c>
      <c r="S376" s="295">
        <f t="shared" si="42"/>
        <v>0</v>
      </c>
    </row>
    <row r="377" spans="1:20" ht="34.5" customHeight="1">
      <c r="A377" s="67">
        <v>109</v>
      </c>
      <c r="B377" s="263" t="s">
        <v>91</v>
      </c>
      <c r="C377" s="260" t="s">
        <v>892</v>
      </c>
      <c r="D377" s="1252">
        <v>12957.7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1194"/>
      <c r="L377" s="1198"/>
      <c r="M377" s="1199"/>
      <c r="N377" s="246" t="s">
        <v>4214</v>
      </c>
      <c r="O377" s="243">
        <v>1</v>
      </c>
      <c r="P377" s="243">
        <v>1</v>
      </c>
      <c r="Q377" s="293">
        <f t="shared" si="39"/>
        <v>12110</v>
      </c>
      <c r="R377" s="294">
        <f t="shared" si="40"/>
        <v>847.7</v>
      </c>
      <c r="S377" s="295">
        <f t="shared" si="42"/>
        <v>12957.7</v>
      </c>
      <c r="T377" s="2" t="s">
        <v>4548</v>
      </c>
    </row>
    <row r="378" spans="1:20" ht="34.5" customHeight="1">
      <c r="A378" s="67">
        <v>110</v>
      </c>
      <c r="B378" s="263" t="s">
        <v>91</v>
      </c>
      <c r="C378" s="260" t="s">
        <v>894</v>
      </c>
      <c r="D378" s="1252">
        <v>7243.9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1194"/>
      <c r="L378" s="1198"/>
      <c r="M378" s="1199"/>
      <c r="N378" s="246" t="s">
        <v>4214</v>
      </c>
      <c r="O378" s="243">
        <v>1</v>
      </c>
      <c r="P378" s="243">
        <v>1</v>
      </c>
      <c r="Q378" s="293">
        <f t="shared" si="39"/>
        <v>6770</v>
      </c>
      <c r="R378" s="294">
        <f t="shared" si="40"/>
        <v>473.9</v>
      </c>
      <c r="S378" s="295">
        <f t="shared" si="42"/>
        <v>7243.9</v>
      </c>
      <c r="T378" s="2" t="s">
        <v>4549</v>
      </c>
    </row>
    <row r="379" spans="1:20" ht="34.5" customHeight="1">
      <c r="A379" s="67">
        <v>111</v>
      </c>
      <c r="B379" s="263" t="s">
        <v>133</v>
      </c>
      <c r="C379" s="260" t="s">
        <v>896</v>
      </c>
      <c r="D379" s="1252">
        <v>18703.599999999999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1194">
        <v>46199</v>
      </c>
      <c r="L379" s="1198" t="s">
        <v>4490</v>
      </c>
      <c r="M379" s="1199">
        <v>18703.599999999999</v>
      </c>
      <c r="N379" s="246"/>
      <c r="O379" s="243"/>
      <c r="P379" s="243"/>
      <c r="Q379" s="293"/>
      <c r="R379" s="294"/>
      <c r="S379" s="295"/>
    </row>
    <row r="380" spans="1:20" ht="34.5" customHeight="1">
      <c r="A380" s="67">
        <v>112</v>
      </c>
      <c r="B380" s="263" t="s">
        <v>898</v>
      </c>
      <c r="C380" s="260" t="s">
        <v>899</v>
      </c>
      <c r="D380" s="1252">
        <v>11513.2</v>
      </c>
      <c r="E380" s="246">
        <v>25324</v>
      </c>
      <c r="F380" s="243">
        <v>1</v>
      </c>
      <c r="G380" s="243">
        <v>1</v>
      </c>
      <c r="H380" s="189">
        <v>11560</v>
      </c>
      <c r="I380" s="189">
        <v>809.2</v>
      </c>
      <c r="J380" s="203">
        <v>12369.2</v>
      </c>
      <c r="K380" s="1194">
        <v>46177</v>
      </c>
      <c r="L380" s="1198" t="s">
        <v>4491</v>
      </c>
      <c r="M380" s="1199">
        <v>12369.2</v>
      </c>
      <c r="N380" s="246" t="s">
        <v>4214</v>
      </c>
      <c r="O380" s="243">
        <v>1</v>
      </c>
      <c r="P380" s="243">
        <v>1</v>
      </c>
      <c r="Q380" s="293">
        <f t="shared" si="39"/>
        <v>10760</v>
      </c>
      <c r="R380" s="294">
        <f t="shared" si="40"/>
        <v>753.2</v>
      </c>
      <c r="S380" s="295">
        <f t="shared" si="42"/>
        <v>11513.2</v>
      </c>
    </row>
    <row r="381" spans="1:20" s="1234" customFormat="1" ht="34.5" customHeight="1">
      <c r="A381" s="1220">
        <v>113</v>
      </c>
      <c r="B381" s="1221" t="s">
        <v>4082</v>
      </c>
      <c r="C381" s="1222" t="s">
        <v>905</v>
      </c>
      <c r="D381" s="1256">
        <v>2749.9</v>
      </c>
      <c r="E381" s="1237"/>
      <c r="F381" s="1230"/>
      <c r="G381" s="1230"/>
      <c r="H381" s="1231">
        <v>0</v>
      </c>
      <c r="I381" s="1231">
        <v>0</v>
      </c>
      <c r="J381" s="1233">
        <v>0</v>
      </c>
      <c r="K381" s="1226" t="s">
        <v>4210</v>
      </c>
      <c r="L381" s="1227" t="s">
        <v>4492</v>
      </c>
      <c r="M381" s="1228">
        <v>2749.9</v>
      </c>
      <c r="N381" s="1237"/>
      <c r="O381" s="1230"/>
      <c r="P381" s="1230"/>
      <c r="Q381" s="1257">
        <f t="shared" si="39"/>
        <v>0</v>
      </c>
      <c r="R381" s="1258">
        <f t="shared" si="40"/>
        <v>0</v>
      </c>
      <c r="S381" s="1259">
        <f t="shared" si="42"/>
        <v>0</v>
      </c>
    </row>
    <row r="382" spans="1:20" ht="34.5" customHeight="1">
      <c r="A382" s="67">
        <v>114</v>
      </c>
      <c r="B382" s="263" t="s">
        <v>907</v>
      </c>
      <c r="C382" s="260" t="s">
        <v>908</v>
      </c>
      <c r="D382" s="1252">
        <v>9448.1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1194" t="s">
        <v>4210</v>
      </c>
      <c r="L382" s="1198" t="s">
        <v>4493</v>
      </c>
      <c r="M382" s="1199">
        <v>9448.1</v>
      </c>
      <c r="N382" s="246"/>
      <c r="O382" s="243"/>
      <c r="P382" s="243"/>
      <c r="Q382" s="293">
        <f t="shared" si="39"/>
        <v>0</v>
      </c>
      <c r="R382" s="294">
        <f t="shared" si="40"/>
        <v>0</v>
      </c>
      <c r="S382" s="295">
        <f t="shared" si="42"/>
        <v>0</v>
      </c>
    </row>
    <row r="383" spans="1:20" ht="34.5" customHeight="1">
      <c r="A383" s="67">
        <v>115</v>
      </c>
      <c r="B383" s="263" t="s">
        <v>910</v>
      </c>
      <c r="C383" s="260" t="s">
        <v>911</v>
      </c>
      <c r="D383" s="1254">
        <v>4750.8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>
        <v>46177</v>
      </c>
      <c r="L383" s="291" t="s">
        <v>4494</v>
      </c>
      <c r="M383" s="292">
        <v>4750.8</v>
      </c>
      <c r="N383" s="246"/>
      <c r="O383" s="243"/>
      <c r="P383" s="243"/>
      <c r="Q383" s="293">
        <f t="shared" si="39"/>
        <v>0</v>
      </c>
      <c r="R383" s="294">
        <f t="shared" si="40"/>
        <v>0</v>
      </c>
      <c r="S383" s="295">
        <f t="shared" si="42"/>
        <v>0</v>
      </c>
    </row>
    <row r="384" spans="1:20" ht="34.5" customHeight="1">
      <c r="A384" s="67">
        <v>116</v>
      </c>
      <c r="B384" s="263" t="s">
        <v>913</v>
      </c>
      <c r="C384" s="260" t="s">
        <v>899</v>
      </c>
      <c r="D384" s="1252">
        <v>513.6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1194" t="s">
        <v>4262</v>
      </c>
      <c r="L384" s="1198" t="s">
        <v>4495</v>
      </c>
      <c r="M384" s="1199">
        <v>513.6</v>
      </c>
      <c r="N384" s="246"/>
      <c r="O384" s="243"/>
      <c r="P384" s="243"/>
      <c r="Q384" s="293">
        <f t="shared" si="39"/>
        <v>0</v>
      </c>
      <c r="R384" s="294">
        <f t="shared" si="40"/>
        <v>0</v>
      </c>
      <c r="S384" s="295">
        <f t="shared" si="42"/>
        <v>0</v>
      </c>
    </row>
    <row r="385" spans="1:20" ht="34.5" customHeight="1">
      <c r="A385" s="67">
        <v>117</v>
      </c>
      <c r="B385" s="263" t="s">
        <v>916</v>
      </c>
      <c r="C385" s="260" t="s">
        <v>899</v>
      </c>
      <c r="D385" s="1252">
        <v>5232.3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1194" t="s">
        <v>4262</v>
      </c>
      <c r="L385" s="1198" t="s">
        <v>4496</v>
      </c>
      <c r="M385" s="1199">
        <v>5232.3</v>
      </c>
      <c r="N385" s="246"/>
      <c r="O385" s="243"/>
      <c r="P385" s="243"/>
      <c r="Q385" s="293">
        <f t="shared" si="39"/>
        <v>0</v>
      </c>
      <c r="R385" s="294">
        <f t="shared" si="40"/>
        <v>0</v>
      </c>
      <c r="S385" s="295">
        <f t="shared" si="42"/>
        <v>0</v>
      </c>
    </row>
    <row r="386" spans="1:20" ht="34.5" customHeight="1">
      <c r="A386" s="67">
        <v>118</v>
      </c>
      <c r="B386" s="263" t="s">
        <v>919</v>
      </c>
      <c r="C386" s="260" t="s">
        <v>899</v>
      </c>
      <c r="D386" s="1252">
        <v>192.6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1194">
        <v>46199</v>
      </c>
      <c r="L386" s="1198" t="s">
        <v>4497</v>
      </c>
      <c r="M386" s="1199">
        <v>192.6</v>
      </c>
      <c r="N386" s="246"/>
      <c r="O386" s="243"/>
      <c r="P386" s="243"/>
      <c r="Q386" s="293">
        <f t="shared" si="39"/>
        <v>0</v>
      </c>
      <c r="R386" s="294">
        <f t="shared" si="40"/>
        <v>0</v>
      </c>
      <c r="S386" s="295">
        <f t="shared" si="42"/>
        <v>0</v>
      </c>
    </row>
    <row r="387" spans="1:20" ht="34.5" customHeight="1">
      <c r="A387" s="67">
        <v>119</v>
      </c>
      <c r="B387" s="263" t="s">
        <v>921</v>
      </c>
      <c r="C387" s="260" t="s">
        <v>922</v>
      </c>
      <c r="D387" s="1252">
        <v>322.07</v>
      </c>
      <c r="E387" s="246"/>
      <c r="F387" s="243"/>
      <c r="G387" s="243"/>
      <c r="H387" s="189">
        <v>0</v>
      </c>
      <c r="I387" s="189">
        <v>0</v>
      </c>
      <c r="J387" s="203">
        <v>0</v>
      </c>
      <c r="K387" s="1194" t="s">
        <v>4210</v>
      </c>
      <c r="L387" s="1198" t="s">
        <v>4498</v>
      </c>
      <c r="M387" s="1199">
        <v>322.07</v>
      </c>
      <c r="N387" s="246"/>
      <c r="O387" s="243"/>
      <c r="P387" s="243"/>
      <c r="Q387" s="293"/>
      <c r="R387" s="294"/>
      <c r="S387" s="295"/>
    </row>
    <row r="388" spans="1:20" ht="34.5" customHeight="1">
      <c r="A388" s="67">
        <v>120</v>
      </c>
      <c r="B388" s="263" t="s">
        <v>45</v>
      </c>
      <c r="C388" s="260" t="s">
        <v>924</v>
      </c>
      <c r="D388" s="1252">
        <v>37.450000000000003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1194" t="s">
        <v>4210</v>
      </c>
      <c r="L388" s="1198" t="s">
        <v>4499</v>
      </c>
      <c r="M388" s="1199">
        <v>37.450000000000003</v>
      </c>
      <c r="N388" s="246"/>
      <c r="O388" s="243"/>
      <c r="P388" s="243"/>
      <c r="Q388" s="293">
        <f t="shared" si="39"/>
        <v>0</v>
      </c>
      <c r="R388" s="294">
        <f t="shared" si="40"/>
        <v>0</v>
      </c>
      <c r="S388" s="295">
        <f t="shared" si="42"/>
        <v>0</v>
      </c>
    </row>
    <row r="389" spans="1:20" ht="34.5" customHeight="1">
      <c r="A389" s="67">
        <v>121</v>
      </c>
      <c r="B389" s="263" t="s">
        <v>614</v>
      </c>
      <c r="C389" s="260" t="s">
        <v>925</v>
      </c>
      <c r="D389" s="1252">
        <v>262.14999999999998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1194" t="s">
        <v>4262</v>
      </c>
      <c r="L389" s="1198" t="s">
        <v>4500</v>
      </c>
      <c r="M389" s="1199">
        <v>262.14999999999998</v>
      </c>
      <c r="N389" s="246"/>
      <c r="O389" s="243"/>
      <c r="P389" s="243"/>
      <c r="Q389" s="293"/>
      <c r="R389" s="294"/>
      <c r="S389" s="295"/>
    </row>
    <row r="390" spans="1:20" ht="34.5" customHeight="1">
      <c r="A390" s="67">
        <v>122</v>
      </c>
      <c r="B390" s="267" t="s">
        <v>620</v>
      </c>
      <c r="C390" s="260" t="s">
        <v>927</v>
      </c>
      <c r="D390" s="1252">
        <v>771.47</v>
      </c>
      <c r="E390" s="246"/>
      <c r="F390" s="243"/>
      <c r="G390" s="243"/>
      <c r="H390" s="189">
        <v>0</v>
      </c>
      <c r="I390" s="189">
        <v>0</v>
      </c>
      <c r="J390" s="203">
        <v>0</v>
      </c>
      <c r="K390" s="1194"/>
      <c r="L390" s="1198"/>
      <c r="M390" s="1199"/>
      <c r="N390" s="246" t="s">
        <v>4214</v>
      </c>
      <c r="O390" s="243">
        <v>1</v>
      </c>
      <c r="P390" s="243">
        <v>1</v>
      </c>
      <c r="Q390" s="293">
        <f t="shared" si="39"/>
        <v>721</v>
      </c>
      <c r="R390" s="294">
        <f t="shared" si="40"/>
        <v>50.47</v>
      </c>
      <c r="S390" s="295">
        <f t="shared" si="42"/>
        <v>771.47</v>
      </c>
    </row>
    <row r="391" spans="1:20" ht="34.5" customHeight="1">
      <c r="A391" s="67">
        <v>123</v>
      </c>
      <c r="B391" s="263" t="s">
        <v>611</v>
      </c>
      <c r="C391" s="260" t="s">
        <v>929</v>
      </c>
      <c r="D391" s="1252">
        <v>119.84</v>
      </c>
      <c r="E391" s="246"/>
      <c r="F391" s="243"/>
      <c r="G391" s="243"/>
      <c r="H391" s="189">
        <v>0</v>
      </c>
      <c r="I391" s="189">
        <v>0</v>
      </c>
      <c r="J391" s="203">
        <v>0</v>
      </c>
      <c r="K391" s="1194">
        <v>46199</v>
      </c>
      <c r="L391" s="1198" t="s">
        <v>4501</v>
      </c>
      <c r="M391" s="1199">
        <v>119.84</v>
      </c>
      <c r="N391" s="246"/>
      <c r="O391" s="243"/>
      <c r="P391" s="243"/>
      <c r="Q391" s="293">
        <f t="shared" si="39"/>
        <v>0</v>
      </c>
      <c r="R391" s="294">
        <f t="shared" si="40"/>
        <v>0</v>
      </c>
      <c r="S391" s="295">
        <f t="shared" si="42"/>
        <v>0</v>
      </c>
    </row>
    <row r="392" spans="1:20" ht="34.5" customHeight="1">
      <c r="A392" s="67">
        <v>124</v>
      </c>
      <c r="B392" s="263" t="s">
        <v>42</v>
      </c>
      <c r="C392" s="260" t="s">
        <v>931</v>
      </c>
      <c r="D392" s="1252">
        <v>10282.700000000001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1194"/>
      <c r="L392" s="1198"/>
      <c r="M392" s="1199"/>
      <c r="N392" s="246" t="s">
        <v>4214</v>
      </c>
      <c r="O392" s="243">
        <v>1</v>
      </c>
      <c r="P392" s="243">
        <v>1</v>
      </c>
      <c r="Q392" s="293">
        <f t="shared" si="39"/>
        <v>9610</v>
      </c>
      <c r="R392" s="294">
        <f t="shared" si="40"/>
        <v>672.7</v>
      </c>
      <c r="S392" s="295">
        <f t="shared" si="42"/>
        <v>10282.700000000001</v>
      </c>
    </row>
    <row r="393" spans="1:20" ht="34.5" customHeight="1">
      <c r="A393" s="67">
        <v>125</v>
      </c>
      <c r="B393" s="267" t="s">
        <v>933</v>
      </c>
      <c r="C393" s="260" t="s">
        <v>934</v>
      </c>
      <c r="D393" s="1252">
        <v>53.5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1194">
        <v>46203</v>
      </c>
      <c r="L393" s="1198" t="s">
        <v>4502</v>
      </c>
      <c r="M393" s="1199">
        <v>53.5</v>
      </c>
      <c r="N393" s="246"/>
      <c r="O393" s="243"/>
      <c r="P393" s="243"/>
      <c r="Q393" s="293">
        <f t="shared" ref="Q393:Q433" si="43">ROUND(S393*100/107,2)</f>
        <v>0</v>
      </c>
      <c r="R393" s="294">
        <f t="shared" ref="R393:R433" si="44">ROUND((Q393*0.07),2)</f>
        <v>0</v>
      </c>
      <c r="S393" s="295">
        <f t="shared" si="42"/>
        <v>0</v>
      </c>
    </row>
    <row r="394" spans="1:20" ht="34.5" customHeight="1">
      <c r="A394" s="67">
        <v>126</v>
      </c>
      <c r="B394" s="267" t="s">
        <v>937</v>
      </c>
      <c r="C394" s="260" t="s">
        <v>938</v>
      </c>
      <c r="D394" s="1252">
        <v>0</v>
      </c>
      <c r="E394" s="246">
        <v>25294</v>
      </c>
      <c r="F394" s="243">
        <v>1</v>
      </c>
      <c r="G394" s="243">
        <v>1</v>
      </c>
      <c r="H394" s="189">
        <v>4760</v>
      </c>
      <c r="I394" s="189">
        <v>333.2</v>
      </c>
      <c r="J394" s="203">
        <v>5093.2</v>
      </c>
      <c r="K394" s="1194" t="s">
        <v>4503</v>
      </c>
      <c r="L394" s="1198" t="s">
        <v>4504</v>
      </c>
      <c r="M394" s="1199">
        <v>5093.2</v>
      </c>
      <c r="N394" s="246"/>
      <c r="O394" s="243"/>
      <c r="P394" s="243"/>
      <c r="Q394" s="293">
        <f t="shared" si="43"/>
        <v>0</v>
      </c>
      <c r="R394" s="294">
        <f t="shared" si="44"/>
        <v>0</v>
      </c>
      <c r="S394" s="295">
        <f t="shared" si="42"/>
        <v>0</v>
      </c>
      <c r="T394" s="2" t="s">
        <v>4550</v>
      </c>
    </row>
    <row r="395" spans="1:20" ht="34.5" customHeight="1">
      <c r="A395" s="67">
        <v>127</v>
      </c>
      <c r="B395" s="263" t="s">
        <v>941</v>
      </c>
      <c r="C395" s="260" t="s">
        <v>942</v>
      </c>
      <c r="D395" s="1252">
        <v>802.5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1194" t="s">
        <v>4210</v>
      </c>
      <c r="L395" s="1198" t="s">
        <v>4505</v>
      </c>
      <c r="M395" s="1199">
        <v>802.5</v>
      </c>
      <c r="N395" s="246"/>
      <c r="O395" s="243"/>
      <c r="P395" s="243"/>
      <c r="Q395" s="293">
        <f t="shared" si="43"/>
        <v>0</v>
      </c>
      <c r="R395" s="294">
        <f t="shared" si="44"/>
        <v>0</v>
      </c>
      <c r="S395" s="295">
        <f t="shared" si="42"/>
        <v>0</v>
      </c>
    </row>
    <row r="396" spans="1:20" ht="34.5" customHeight="1">
      <c r="A396" s="67">
        <v>128</v>
      </c>
      <c r="B396" s="263" t="s">
        <v>62</v>
      </c>
      <c r="C396" s="260" t="s">
        <v>942</v>
      </c>
      <c r="D396" s="1252">
        <v>1455.2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1194" t="s">
        <v>4210</v>
      </c>
      <c r="L396" s="1198" t="s">
        <v>4506</v>
      </c>
      <c r="M396" s="1199">
        <v>1455.2</v>
      </c>
      <c r="N396" s="246"/>
      <c r="O396" s="243"/>
      <c r="P396" s="243"/>
      <c r="Q396" s="293">
        <f t="shared" si="43"/>
        <v>0</v>
      </c>
      <c r="R396" s="294">
        <f t="shared" si="44"/>
        <v>0</v>
      </c>
      <c r="S396" s="295">
        <f t="shared" si="42"/>
        <v>0</v>
      </c>
    </row>
    <row r="397" spans="1:20" ht="34.5" customHeight="1">
      <c r="A397" s="67">
        <v>129</v>
      </c>
      <c r="B397" s="263" t="s">
        <v>945</v>
      </c>
      <c r="C397" s="260" t="s">
        <v>946</v>
      </c>
      <c r="D397" s="1252">
        <v>802.5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1194">
        <v>46199</v>
      </c>
      <c r="L397" s="1198" t="s">
        <v>4507</v>
      </c>
      <c r="M397" s="1199">
        <v>802.5</v>
      </c>
      <c r="N397" s="246"/>
      <c r="O397" s="243"/>
      <c r="P397" s="243"/>
      <c r="Q397" s="293">
        <f t="shared" si="43"/>
        <v>0</v>
      </c>
      <c r="R397" s="294">
        <f t="shared" si="44"/>
        <v>0</v>
      </c>
      <c r="S397" s="295">
        <f t="shared" si="42"/>
        <v>0</v>
      </c>
    </row>
    <row r="398" spans="1:20" ht="34.5" customHeight="1">
      <c r="A398" s="67">
        <v>130</v>
      </c>
      <c r="B398" s="106" t="s">
        <v>507</v>
      </c>
      <c r="C398" s="106" t="s">
        <v>948</v>
      </c>
      <c r="D398" s="1252">
        <v>127.33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1194" t="s">
        <v>4210</v>
      </c>
      <c r="L398" s="1198" t="s">
        <v>4508</v>
      </c>
      <c r="M398" s="1199">
        <v>127.33</v>
      </c>
      <c r="N398" s="246"/>
      <c r="O398" s="243"/>
      <c r="P398" s="243"/>
      <c r="Q398" s="293">
        <f t="shared" si="43"/>
        <v>0</v>
      </c>
      <c r="R398" s="294">
        <f t="shared" si="44"/>
        <v>0</v>
      </c>
      <c r="S398" s="295">
        <f t="shared" si="42"/>
        <v>0</v>
      </c>
    </row>
    <row r="399" spans="1:20" ht="34.5" customHeight="1">
      <c r="A399" s="67">
        <v>131</v>
      </c>
      <c r="B399" s="106" t="s">
        <v>631</v>
      </c>
      <c r="C399" s="106" t="s">
        <v>950</v>
      </c>
      <c r="D399" s="1252">
        <v>209.72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1194" t="s">
        <v>4262</v>
      </c>
      <c r="L399" s="1198" t="s">
        <v>4509</v>
      </c>
      <c r="M399" s="1199">
        <v>209.72</v>
      </c>
      <c r="N399" s="246"/>
      <c r="O399" s="243"/>
      <c r="P399" s="243"/>
      <c r="Q399" s="293">
        <f t="shared" si="43"/>
        <v>0</v>
      </c>
      <c r="R399" s="294">
        <f t="shared" si="44"/>
        <v>0</v>
      </c>
      <c r="S399" s="295">
        <f t="shared" si="42"/>
        <v>0</v>
      </c>
    </row>
    <row r="400" spans="1:20" ht="34.5" customHeight="1">
      <c r="A400" s="67">
        <v>132</v>
      </c>
      <c r="B400" s="106" t="s">
        <v>634</v>
      </c>
      <c r="C400" s="106" t="s">
        <v>952</v>
      </c>
      <c r="D400" s="1252">
        <v>82.39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1194" t="s">
        <v>4210</v>
      </c>
      <c r="L400" s="1198" t="s">
        <v>4510</v>
      </c>
      <c r="M400" s="1199">
        <v>82.39</v>
      </c>
      <c r="N400" s="246"/>
      <c r="O400" s="243"/>
      <c r="P400" s="243"/>
      <c r="Q400" s="293">
        <f t="shared" si="43"/>
        <v>0</v>
      </c>
      <c r="R400" s="294">
        <f t="shared" si="44"/>
        <v>0</v>
      </c>
      <c r="S400" s="295">
        <f t="shared" si="42"/>
        <v>0</v>
      </c>
    </row>
    <row r="401" spans="1:19" ht="34.5" customHeight="1">
      <c r="A401" s="67">
        <v>133</v>
      </c>
      <c r="B401" s="106" t="s">
        <v>634</v>
      </c>
      <c r="C401" s="106" t="s">
        <v>954</v>
      </c>
      <c r="D401" s="1252">
        <v>614.17999999999995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1194" t="s">
        <v>4262</v>
      </c>
      <c r="L401" s="1198" t="s">
        <v>4511</v>
      </c>
      <c r="M401" s="1199">
        <v>614.17999999999995</v>
      </c>
      <c r="N401" s="246"/>
      <c r="O401" s="243"/>
      <c r="P401" s="243"/>
      <c r="Q401" s="293"/>
      <c r="R401" s="294"/>
      <c r="S401" s="295"/>
    </row>
    <row r="402" spans="1:19" ht="34.5" customHeight="1">
      <c r="A402" s="67">
        <v>134</v>
      </c>
      <c r="B402" s="263" t="s">
        <v>395</v>
      </c>
      <c r="C402" s="106" t="s">
        <v>956</v>
      </c>
      <c r="D402" s="1252">
        <v>524.29999999999995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1194">
        <v>46202</v>
      </c>
      <c r="L402" s="1198" t="s">
        <v>4433</v>
      </c>
      <c r="M402" s="1199">
        <v>524.29999999999995</v>
      </c>
      <c r="N402" s="246"/>
      <c r="O402" s="243"/>
      <c r="P402" s="243"/>
      <c r="Q402" s="293">
        <f t="shared" si="43"/>
        <v>0</v>
      </c>
      <c r="R402" s="294">
        <f t="shared" si="44"/>
        <v>0</v>
      </c>
      <c r="S402" s="295">
        <f t="shared" si="42"/>
        <v>0</v>
      </c>
    </row>
    <row r="403" spans="1:19" ht="34.5" customHeight="1">
      <c r="A403" s="67">
        <v>135</v>
      </c>
      <c r="B403" s="263" t="s">
        <v>641</v>
      </c>
      <c r="C403" s="106" t="s">
        <v>958</v>
      </c>
      <c r="D403" s="1252">
        <v>891.31</v>
      </c>
      <c r="E403" s="250"/>
      <c r="F403" s="243"/>
      <c r="G403" s="243"/>
      <c r="H403" s="189">
        <v>0</v>
      </c>
      <c r="I403" s="189">
        <v>0</v>
      </c>
      <c r="J403" s="203">
        <v>0</v>
      </c>
      <c r="K403" s="1194" t="s">
        <v>4262</v>
      </c>
      <c r="L403" s="1198" t="s">
        <v>4512</v>
      </c>
      <c r="M403" s="1199">
        <v>891.31</v>
      </c>
      <c r="N403" s="250"/>
      <c r="O403" s="243"/>
      <c r="P403" s="243"/>
      <c r="Q403" s="293">
        <f t="shared" si="43"/>
        <v>0</v>
      </c>
      <c r="R403" s="294">
        <f t="shared" si="44"/>
        <v>0</v>
      </c>
      <c r="S403" s="295">
        <f t="shared" si="42"/>
        <v>0</v>
      </c>
    </row>
    <row r="404" spans="1:19" ht="34.5" customHeight="1">
      <c r="A404" s="67">
        <v>136</v>
      </c>
      <c r="B404" s="263" t="s">
        <v>641</v>
      </c>
      <c r="C404" s="106" t="s">
        <v>960</v>
      </c>
      <c r="D404" s="1252">
        <v>44.94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1194" t="s">
        <v>4262</v>
      </c>
      <c r="L404" s="1198" t="s">
        <v>4513</v>
      </c>
      <c r="M404" s="1199">
        <v>44.94</v>
      </c>
      <c r="N404" s="246"/>
      <c r="O404" s="243"/>
      <c r="P404" s="243"/>
      <c r="Q404" s="293">
        <f t="shared" si="43"/>
        <v>0</v>
      </c>
      <c r="R404" s="294">
        <f t="shared" si="44"/>
        <v>0</v>
      </c>
      <c r="S404" s="295">
        <f t="shared" si="42"/>
        <v>0</v>
      </c>
    </row>
    <row r="405" spans="1:19" ht="34.5" customHeight="1">
      <c r="A405" s="67">
        <v>137</v>
      </c>
      <c r="B405" s="267" t="s">
        <v>634</v>
      </c>
      <c r="C405" s="260" t="s">
        <v>962</v>
      </c>
      <c r="D405" s="1252">
        <v>636.65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1194" t="s">
        <v>4262</v>
      </c>
      <c r="L405" s="1198" t="s">
        <v>4514</v>
      </c>
      <c r="M405" s="1199">
        <v>636.65</v>
      </c>
      <c r="N405" s="246"/>
      <c r="O405" s="243"/>
      <c r="P405" s="243"/>
      <c r="Q405" s="293">
        <f t="shared" si="43"/>
        <v>0</v>
      </c>
      <c r="R405" s="294">
        <f t="shared" si="44"/>
        <v>0</v>
      </c>
      <c r="S405" s="295">
        <f t="shared" si="42"/>
        <v>0</v>
      </c>
    </row>
    <row r="406" spans="1:19" ht="34.5" customHeight="1">
      <c r="A406" s="67">
        <v>138</v>
      </c>
      <c r="B406" s="267" t="s">
        <v>68</v>
      </c>
      <c r="C406" s="260" t="s">
        <v>713</v>
      </c>
      <c r="D406" s="1252">
        <v>3038.8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1194"/>
      <c r="L406" s="1198"/>
      <c r="M406" s="1199"/>
      <c r="N406" s="246" t="s">
        <v>4214</v>
      </c>
      <c r="O406" s="243">
        <v>1</v>
      </c>
      <c r="P406" s="243">
        <v>1</v>
      </c>
      <c r="Q406" s="293">
        <f t="shared" si="43"/>
        <v>2840</v>
      </c>
      <c r="R406" s="294">
        <f t="shared" si="44"/>
        <v>198.8</v>
      </c>
      <c r="S406" s="295">
        <f t="shared" si="42"/>
        <v>3038.8</v>
      </c>
    </row>
    <row r="407" spans="1:19" ht="34.5" customHeight="1">
      <c r="A407" s="67">
        <v>139</v>
      </c>
      <c r="B407" s="260" t="s">
        <v>965</v>
      </c>
      <c r="C407" s="260" t="s">
        <v>966</v>
      </c>
      <c r="D407" s="1252">
        <v>3500</v>
      </c>
      <c r="E407" s="250"/>
      <c r="F407" s="243"/>
      <c r="G407" s="243"/>
      <c r="H407" s="189">
        <v>0</v>
      </c>
      <c r="I407" s="189">
        <v>0</v>
      </c>
      <c r="J407" s="203">
        <v>0</v>
      </c>
      <c r="K407" s="1194" t="s">
        <v>4262</v>
      </c>
      <c r="L407" s="1198" t="s">
        <v>4515</v>
      </c>
      <c r="M407" s="1199">
        <v>3500</v>
      </c>
      <c r="N407" s="250"/>
      <c r="O407" s="243"/>
      <c r="P407" s="243"/>
      <c r="Q407" s="293">
        <f t="shared" si="43"/>
        <v>0</v>
      </c>
      <c r="R407" s="294">
        <f t="shared" si="44"/>
        <v>0</v>
      </c>
      <c r="S407" s="295">
        <f t="shared" si="42"/>
        <v>0</v>
      </c>
    </row>
    <row r="408" spans="1:19" ht="34.5" customHeight="1">
      <c r="A408" s="67">
        <v>140</v>
      </c>
      <c r="B408" s="307" t="s">
        <v>968</v>
      </c>
      <c r="C408" s="308" t="s">
        <v>969</v>
      </c>
      <c r="D408" s="1252">
        <v>117.7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1194" t="s">
        <v>4210</v>
      </c>
      <c r="L408" s="1198" t="s">
        <v>4516</v>
      </c>
      <c r="M408" s="1199">
        <v>117.7</v>
      </c>
      <c r="N408" s="246"/>
      <c r="O408" s="243"/>
      <c r="P408" s="243"/>
      <c r="Q408" s="293">
        <f t="shared" si="43"/>
        <v>0</v>
      </c>
      <c r="R408" s="294">
        <f t="shared" si="44"/>
        <v>0</v>
      </c>
      <c r="S408" s="295">
        <f t="shared" si="42"/>
        <v>0</v>
      </c>
    </row>
    <row r="409" spans="1:19" ht="34.5" customHeight="1">
      <c r="A409" s="67">
        <v>141</v>
      </c>
      <c r="B409" s="260" t="s">
        <v>968</v>
      </c>
      <c r="C409" s="106" t="s">
        <v>971</v>
      </c>
      <c r="D409" s="1252">
        <v>834.6</v>
      </c>
      <c r="E409" s="250"/>
      <c r="F409" s="243"/>
      <c r="G409" s="243"/>
      <c r="H409" s="189">
        <v>0</v>
      </c>
      <c r="I409" s="189">
        <v>0</v>
      </c>
      <c r="J409" s="203">
        <v>0</v>
      </c>
      <c r="K409" s="1194" t="s">
        <v>4210</v>
      </c>
      <c r="L409" s="1198" t="s">
        <v>4516</v>
      </c>
      <c r="M409" s="1199">
        <v>834.6</v>
      </c>
      <c r="N409" s="250"/>
      <c r="O409" s="243"/>
      <c r="P409" s="243"/>
      <c r="Q409" s="293">
        <f t="shared" si="43"/>
        <v>0</v>
      </c>
      <c r="R409" s="294">
        <f t="shared" si="44"/>
        <v>0</v>
      </c>
      <c r="S409" s="295">
        <f t="shared" si="42"/>
        <v>0</v>
      </c>
    </row>
    <row r="410" spans="1:19" ht="34.5" customHeight="1">
      <c r="A410" s="67">
        <v>142</v>
      </c>
      <c r="B410" s="260" t="s">
        <v>972</v>
      </c>
      <c r="C410" s="106" t="s">
        <v>973</v>
      </c>
      <c r="D410" s="1252">
        <v>37.450000000000003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1194" t="s">
        <v>4262</v>
      </c>
      <c r="L410" s="1198" t="s">
        <v>4517</v>
      </c>
      <c r="M410" s="1199">
        <v>37.450000000000003</v>
      </c>
      <c r="N410" s="246"/>
      <c r="O410" s="243"/>
      <c r="P410" s="243"/>
      <c r="Q410" s="293">
        <f t="shared" si="43"/>
        <v>0</v>
      </c>
      <c r="R410" s="294">
        <f t="shared" si="44"/>
        <v>0</v>
      </c>
      <c r="S410" s="295">
        <f t="shared" si="42"/>
        <v>0</v>
      </c>
    </row>
    <row r="411" spans="1:19" ht="34.5" customHeight="1">
      <c r="A411" s="67">
        <v>143</v>
      </c>
      <c r="B411" s="260" t="s">
        <v>624</v>
      </c>
      <c r="C411" s="106" t="s">
        <v>975</v>
      </c>
      <c r="D411" s="1252">
        <v>37.450000000000003</v>
      </c>
      <c r="E411" s="250"/>
      <c r="F411" s="243"/>
      <c r="G411" s="243"/>
      <c r="H411" s="189">
        <v>0</v>
      </c>
      <c r="I411" s="189">
        <v>0</v>
      </c>
      <c r="J411" s="203">
        <v>0</v>
      </c>
      <c r="K411" s="1194" t="s">
        <v>4210</v>
      </c>
      <c r="L411" s="1198" t="s">
        <v>4518</v>
      </c>
      <c r="M411" s="1199">
        <v>37.450000000000003</v>
      </c>
      <c r="N411" s="250"/>
      <c r="O411" s="243"/>
      <c r="P411" s="243"/>
      <c r="Q411" s="293">
        <f t="shared" si="43"/>
        <v>0</v>
      </c>
      <c r="R411" s="294">
        <f t="shared" si="44"/>
        <v>0</v>
      </c>
      <c r="S411" s="295">
        <f t="shared" si="42"/>
        <v>0</v>
      </c>
    </row>
    <row r="412" spans="1:19" ht="34.5" customHeight="1">
      <c r="A412" s="67">
        <v>144</v>
      </c>
      <c r="B412" s="309" t="s">
        <v>977</v>
      </c>
      <c r="C412" s="106" t="s">
        <v>969</v>
      </c>
      <c r="D412" s="1252">
        <v>5553.3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1194" t="s">
        <v>4262</v>
      </c>
      <c r="L412" s="1198" t="s">
        <v>4519</v>
      </c>
      <c r="M412" s="1199">
        <v>5553.3</v>
      </c>
      <c r="N412" s="246"/>
      <c r="O412" s="243"/>
      <c r="P412" s="243"/>
      <c r="Q412" s="293">
        <f t="shared" si="43"/>
        <v>0</v>
      </c>
      <c r="R412" s="294">
        <f t="shared" si="44"/>
        <v>0</v>
      </c>
      <c r="S412" s="295">
        <f t="shared" si="42"/>
        <v>0</v>
      </c>
    </row>
    <row r="413" spans="1:19" ht="34.5" customHeight="1">
      <c r="A413" s="67">
        <v>145</v>
      </c>
      <c r="B413" s="309" t="s">
        <v>910</v>
      </c>
      <c r="C413" s="106" t="s">
        <v>4540</v>
      </c>
      <c r="D413" s="1252">
        <v>107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1194" t="s">
        <v>4210</v>
      </c>
      <c r="L413" s="1198" t="s">
        <v>4520</v>
      </c>
      <c r="M413" s="1199">
        <v>107</v>
      </c>
      <c r="N413" s="246"/>
      <c r="O413" s="243"/>
      <c r="P413" s="243"/>
      <c r="Q413" s="293">
        <f t="shared" si="43"/>
        <v>0</v>
      </c>
      <c r="R413" s="294">
        <f t="shared" si="44"/>
        <v>0</v>
      </c>
      <c r="S413" s="295">
        <f t="shared" si="42"/>
        <v>0</v>
      </c>
    </row>
    <row r="414" spans="1:19" ht="34.5" customHeight="1">
      <c r="A414" s="67">
        <v>146</v>
      </c>
      <c r="B414" s="309" t="s">
        <v>982</v>
      </c>
      <c r="C414" s="106" t="s">
        <v>980</v>
      </c>
      <c r="D414" s="1252">
        <v>3424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1194">
        <v>46199</v>
      </c>
      <c r="L414" s="1198" t="s">
        <v>4521</v>
      </c>
      <c r="M414" s="1199">
        <v>3424</v>
      </c>
      <c r="N414" s="246"/>
      <c r="O414" s="243"/>
      <c r="P414" s="243"/>
      <c r="Q414" s="293">
        <f t="shared" si="43"/>
        <v>0</v>
      </c>
      <c r="R414" s="294">
        <f t="shared" si="44"/>
        <v>0</v>
      </c>
      <c r="S414" s="295">
        <f t="shared" si="42"/>
        <v>0</v>
      </c>
    </row>
    <row r="415" spans="1:19" ht="34.5" customHeight="1">
      <c r="A415" s="67">
        <v>147</v>
      </c>
      <c r="B415" s="260" t="s">
        <v>984</v>
      </c>
      <c r="C415" s="106" t="s">
        <v>985</v>
      </c>
      <c r="D415" s="1252">
        <v>428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1194">
        <v>46191</v>
      </c>
      <c r="L415" s="1198" t="s">
        <v>4522</v>
      </c>
      <c r="M415" s="1199">
        <v>428</v>
      </c>
      <c r="N415" s="246"/>
      <c r="O415" s="243"/>
      <c r="P415" s="243"/>
      <c r="Q415" s="293">
        <f t="shared" si="43"/>
        <v>0</v>
      </c>
      <c r="R415" s="294">
        <f t="shared" si="44"/>
        <v>0</v>
      </c>
      <c r="S415" s="295">
        <f t="shared" si="42"/>
        <v>0</v>
      </c>
    </row>
    <row r="416" spans="1:19" ht="34.5" customHeight="1">
      <c r="A416" s="67">
        <v>148</v>
      </c>
      <c r="B416" s="260" t="s">
        <v>989</v>
      </c>
      <c r="C416" s="106" t="s">
        <v>990</v>
      </c>
      <c r="D416" s="1252">
        <v>492.2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1194" t="s">
        <v>4210</v>
      </c>
      <c r="L416" s="1198" t="s">
        <v>4523</v>
      </c>
      <c r="M416" s="1199">
        <v>492.2</v>
      </c>
      <c r="N416" s="246"/>
      <c r="O416" s="243"/>
      <c r="P416" s="243"/>
      <c r="Q416" s="293">
        <f t="shared" si="43"/>
        <v>0</v>
      </c>
      <c r="R416" s="294">
        <f t="shared" si="44"/>
        <v>0</v>
      </c>
      <c r="S416" s="295">
        <f t="shared" si="42"/>
        <v>0</v>
      </c>
    </row>
    <row r="417" spans="1:19" ht="34.5" customHeight="1">
      <c r="A417" s="67">
        <v>149</v>
      </c>
      <c r="B417" s="260" t="s">
        <v>648</v>
      </c>
      <c r="C417" s="106" t="s">
        <v>992</v>
      </c>
      <c r="D417" s="1252">
        <v>584.22</v>
      </c>
      <c r="E417" s="250"/>
      <c r="F417" s="243"/>
      <c r="G417" s="243"/>
      <c r="H417" s="189">
        <v>0</v>
      </c>
      <c r="I417" s="189">
        <v>0</v>
      </c>
      <c r="J417" s="203">
        <v>0</v>
      </c>
      <c r="K417" s="1194" t="s">
        <v>4210</v>
      </c>
      <c r="L417" s="1198" t="s">
        <v>4524</v>
      </c>
      <c r="M417" s="1199">
        <v>584.22</v>
      </c>
      <c r="N417" s="246"/>
      <c r="O417" s="243"/>
      <c r="P417" s="243"/>
      <c r="Q417" s="293">
        <f t="shared" si="43"/>
        <v>0</v>
      </c>
      <c r="R417" s="294">
        <f t="shared" si="44"/>
        <v>0</v>
      </c>
      <c r="S417" s="295">
        <f t="shared" si="42"/>
        <v>0</v>
      </c>
    </row>
    <row r="418" spans="1:19" ht="34.5" customHeight="1">
      <c r="A418" s="67">
        <v>150</v>
      </c>
      <c r="B418" s="260" t="s">
        <v>994</v>
      </c>
      <c r="C418" s="106" t="s">
        <v>911</v>
      </c>
      <c r="D418" s="1252">
        <v>535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1194" t="s">
        <v>4210</v>
      </c>
      <c r="L418" s="1198" t="s">
        <v>4525</v>
      </c>
      <c r="M418" s="1199">
        <v>535</v>
      </c>
      <c r="N418" s="250"/>
      <c r="O418" s="243"/>
      <c r="P418" s="243"/>
      <c r="Q418" s="293">
        <f t="shared" si="43"/>
        <v>0</v>
      </c>
      <c r="R418" s="294">
        <f t="shared" si="44"/>
        <v>0</v>
      </c>
      <c r="S418" s="295">
        <f t="shared" si="42"/>
        <v>0</v>
      </c>
    </row>
    <row r="419" spans="1:19" ht="34.5" customHeight="1">
      <c r="A419" s="67">
        <v>151</v>
      </c>
      <c r="B419" s="260" t="s">
        <v>996</v>
      </c>
      <c r="C419" s="106" t="s">
        <v>969</v>
      </c>
      <c r="D419" s="1252">
        <v>2311.1999999999998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1194" t="s">
        <v>4210</v>
      </c>
      <c r="L419" s="1198" t="s">
        <v>4526</v>
      </c>
      <c r="M419" s="1199">
        <v>2311.1999999999998</v>
      </c>
      <c r="N419" s="246"/>
      <c r="O419" s="243"/>
      <c r="P419" s="243"/>
      <c r="Q419" s="293">
        <f t="shared" si="43"/>
        <v>0</v>
      </c>
      <c r="R419" s="294">
        <f t="shared" si="44"/>
        <v>0</v>
      </c>
      <c r="S419" s="295">
        <f t="shared" si="42"/>
        <v>0</v>
      </c>
    </row>
    <row r="420" spans="1:19" ht="34.5" customHeight="1">
      <c r="A420" s="67">
        <v>152</v>
      </c>
      <c r="B420" s="260" t="s">
        <v>658</v>
      </c>
      <c r="C420" s="106" t="s">
        <v>3323</v>
      </c>
      <c r="D420" s="1252">
        <v>845.3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1194">
        <v>46203</v>
      </c>
      <c r="L420" s="1198" t="s">
        <v>4527</v>
      </c>
      <c r="M420" s="1199">
        <v>845.3</v>
      </c>
      <c r="N420" s="246"/>
      <c r="O420" s="243"/>
      <c r="P420" s="243"/>
      <c r="Q420" s="293">
        <f t="shared" si="43"/>
        <v>0</v>
      </c>
      <c r="R420" s="294">
        <f t="shared" si="44"/>
        <v>0</v>
      </c>
      <c r="S420" s="295">
        <f t="shared" si="42"/>
        <v>0</v>
      </c>
    </row>
    <row r="421" spans="1:19" ht="34.5" customHeight="1">
      <c r="A421" s="67">
        <v>153</v>
      </c>
      <c r="B421" s="260" t="s">
        <v>658</v>
      </c>
      <c r="C421" s="106" t="s">
        <v>971</v>
      </c>
      <c r="D421" s="1252">
        <v>567.1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1194" t="s">
        <v>4262</v>
      </c>
      <c r="L421" s="1198" t="s">
        <v>4528</v>
      </c>
      <c r="M421" s="1199">
        <v>567.1</v>
      </c>
      <c r="N421" s="246"/>
      <c r="O421" s="243"/>
      <c r="P421" s="243"/>
      <c r="Q421" s="293">
        <f t="shared" si="43"/>
        <v>0</v>
      </c>
      <c r="R421" s="294">
        <f t="shared" si="44"/>
        <v>0</v>
      </c>
      <c r="S421" s="295">
        <f t="shared" si="42"/>
        <v>0</v>
      </c>
    </row>
    <row r="422" spans="1:19" ht="34.5" customHeight="1">
      <c r="A422" s="67">
        <v>154</v>
      </c>
      <c r="B422" s="260" t="s">
        <v>1000</v>
      </c>
      <c r="C422" s="106" t="s">
        <v>969</v>
      </c>
      <c r="D422" s="1252">
        <v>1037.9000000000001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1194" t="s">
        <v>4262</v>
      </c>
      <c r="L422" s="1198" t="s">
        <v>4529</v>
      </c>
      <c r="M422" s="1199">
        <v>1037.9000000000001</v>
      </c>
      <c r="N422" s="246"/>
      <c r="O422" s="243"/>
      <c r="P422" s="243"/>
      <c r="Q422" s="293">
        <f t="shared" si="43"/>
        <v>0</v>
      </c>
      <c r="R422" s="294">
        <f t="shared" si="44"/>
        <v>0</v>
      </c>
      <c r="S422" s="295">
        <f t="shared" si="42"/>
        <v>0</v>
      </c>
    </row>
    <row r="423" spans="1:19" ht="34.5" customHeight="1">
      <c r="A423" s="67">
        <v>155</v>
      </c>
      <c r="B423" s="270" t="s">
        <v>1002</v>
      </c>
      <c r="C423" s="106" t="s">
        <v>899</v>
      </c>
      <c r="D423" s="1252">
        <v>2600.1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1194" t="s">
        <v>4210</v>
      </c>
      <c r="L423" s="1198" t="s">
        <v>4530</v>
      </c>
      <c r="M423" s="1199">
        <v>2600.1</v>
      </c>
      <c r="N423" s="246"/>
      <c r="O423" s="243"/>
      <c r="P423" s="243"/>
      <c r="Q423" s="293">
        <f t="shared" si="43"/>
        <v>0</v>
      </c>
      <c r="R423" s="294">
        <f t="shared" si="44"/>
        <v>0</v>
      </c>
      <c r="S423" s="295">
        <f t="shared" si="42"/>
        <v>0</v>
      </c>
    </row>
    <row r="424" spans="1:19" ht="34.5" customHeight="1">
      <c r="A424" s="67">
        <v>156</v>
      </c>
      <c r="B424" s="270" t="s">
        <v>1004</v>
      </c>
      <c r="C424" s="106" t="s">
        <v>1005</v>
      </c>
      <c r="D424" s="1252">
        <v>2182.8000000000002</v>
      </c>
      <c r="E424" s="246"/>
      <c r="F424" s="243"/>
      <c r="G424" s="243"/>
      <c r="H424" s="189">
        <v>0</v>
      </c>
      <c r="I424" s="189">
        <v>0</v>
      </c>
      <c r="J424" s="203">
        <v>0</v>
      </c>
      <c r="K424" s="1194">
        <v>46199</v>
      </c>
      <c r="L424" s="1198" t="s">
        <v>4531</v>
      </c>
      <c r="M424" s="1199">
        <v>2182.8000000000002</v>
      </c>
      <c r="N424" s="246"/>
      <c r="O424" s="243"/>
      <c r="P424" s="243"/>
      <c r="Q424" s="293">
        <f t="shared" si="43"/>
        <v>0</v>
      </c>
      <c r="R424" s="294">
        <f t="shared" si="44"/>
        <v>0</v>
      </c>
      <c r="S424" s="295">
        <f t="shared" si="42"/>
        <v>0</v>
      </c>
    </row>
    <row r="425" spans="1:19" ht="34.5" customHeight="1">
      <c r="A425" s="67">
        <v>157</v>
      </c>
      <c r="B425" s="270" t="s">
        <v>1007</v>
      </c>
      <c r="C425" s="106" t="s">
        <v>1005</v>
      </c>
      <c r="D425" s="1252">
        <v>53.5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1194">
        <v>46199</v>
      </c>
      <c r="L425" s="1198" t="s">
        <v>4532</v>
      </c>
      <c r="M425" s="1199">
        <v>53.5</v>
      </c>
      <c r="N425" s="246"/>
      <c r="O425" s="243"/>
      <c r="P425" s="243"/>
      <c r="Q425" s="293">
        <f t="shared" si="43"/>
        <v>0</v>
      </c>
      <c r="R425" s="294">
        <f t="shared" si="44"/>
        <v>0</v>
      </c>
      <c r="S425" s="295">
        <f t="shared" si="42"/>
        <v>0</v>
      </c>
    </row>
    <row r="426" spans="1:19" ht="34.5" customHeight="1">
      <c r="A426" s="67">
        <v>158</v>
      </c>
      <c r="B426" s="270" t="s">
        <v>855</v>
      </c>
      <c r="C426" s="106" t="s">
        <v>1009</v>
      </c>
      <c r="D426" s="1252">
        <v>492.2</v>
      </c>
      <c r="E426" s="246"/>
      <c r="F426" s="243"/>
      <c r="G426" s="243"/>
      <c r="H426" s="189">
        <v>0</v>
      </c>
      <c r="I426" s="189">
        <v>0</v>
      </c>
      <c r="J426" s="203">
        <v>0</v>
      </c>
      <c r="K426" s="1194" t="s">
        <v>4210</v>
      </c>
      <c r="L426" s="1198" t="s">
        <v>4533</v>
      </c>
      <c r="M426" s="1199">
        <v>492.2</v>
      </c>
      <c r="N426" s="246"/>
      <c r="O426" s="243"/>
      <c r="P426" s="243"/>
      <c r="Q426" s="293">
        <f t="shared" si="43"/>
        <v>0</v>
      </c>
      <c r="R426" s="294">
        <f t="shared" si="44"/>
        <v>0</v>
      </c>
      <c r="S426" s="295">
        <f t="shared" si="42"/>
        <v>0</v>
      </c>
    </row>
    <row r="427" spans="1:19" ht="34.5" customHeight="1">
      <c r="A427" s="67">
        <v>159</v>
      </c>
      <c r="B427" s="260" t="s">
        <v>1011</v>
      </c>
      <c r="C427" s="106" t="s">
        <v>1005</v>
      </c>
      <c r="D427" s="1252">
        <v>12187.3</v>
      </c>
      <c r="E427" s="246"/>
      <c r="F427" s="243"/>
      <c r="G427" s="243"/>
      <c r="H427" s="189">
        <v>0</v>
      </c>
      <c r="I427" s="189">
        <v>0</v>
      </c>
      <c r="J427" s="203">
        <v>0</v>
      </c>
      <c r="K427" s="1194" t="s">
        <v>4210</v>
      </c>
      <c r="L427" s="1198" t="s">
        <v>4534</v>
      </c>
      <c r="M427" s="1199">
        <v>12187.3</v>
      </c>
      <c r="N427" s="246"/>
      <c r="O427" s="243"/>
      <c r="P427" s="243"/>
      <c r="Q427" s="293">
        <f t="shared" si="43"/>
        <v>0</v>
      </c>
      <c r="R427" s="294">
        <f t="shared" si="44"/>
        <v>0</v>
      </c>
      <c r="S427" s="295">
        <f t="shared" si="42"/>
        <v>0</v>
      </c>
    </row>
    <row r="428" spans="1:19" ht="34.5" customHeight="1">
      <c r="A428" s="67">
        <v>160</v>
      </c>
      <c r="B428" s="260" t="s">
        <v>1011</v>
      </c>
      <c r="C428" s="106" t="s">
        <v>1005</v>
      </c>
      <c r="D428" s="1252">
        <v>2471.6999999999998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1194" t="s">
        <v>4210</v>
      </c>
      <c r="L428" s="1198" t="s">
        <v>4534</v>
      </c>
      <c r="M428" s="1199">
        <v>2471.6999999999998</v>
      </c>
      <c r="N428" s="246"/>
      <c r="O428" s="243"/>
      <c r="P428" s="243"/>
      <c r="Q428" s="293">
        <f t="shared" si="43"/>
        <v>0</v>
      </c>
      <c r="R428" s="294">
        <f t="shared" si="44"/>
        <v>0</v>
      </c>
      <c r="S428" s="295">
        <f t="shared" si="42"/>
        <v>0</v>
      </c>
    </row>
    <row r="429" spans="1:19" ht="34.5" customHeight="1">
      <c r="A429" s="67">
        <v>161</v>
      </c>
      <c r="B429" s="260" t="s">
        <v>1011</v>
      </c>
      <c r="C429" s="106" t="s">
        <v>971</v>
      </c>
      <c r="D429" s="1252">
        <v>4365.6000000000004</v>
      </c>
      <c r="E429" s="246"/>
      <c r="F429" s="243"/>
      <c r="G429" s="243"/>
      <c r="H429" s="189"/>
      <c r="I429" s="189"/>
      <c r="J429" s="203"/>
      <c r="K429" s="1194" t="s">
        <v>4210</v>
      </c>
      <c r="L429" s="1198" t="s">
        <v>4534</v>
      </c>
      <c r="M429" s="1199">
        <v>4365.6000000000004</v>
      </c>
      <c r="N429" s="246"/>
      <c r="O429" s="243"/>
      <c r="P429" s="243"/>
      <c r="Q429" s="293">
        <f t="shared" si="43"/>
        <v>0</v>
      </c>
      <c r="R429" s="294">
        <f t="shared" si="44"/>
        <v>0</v>
      </c>
      <c r="S429" s="295">
        <f t="shared" si="42"/>
        <v>0</v>
      </c>
    </row>
    <row r="430" spans="1:19" ht="34.5" customHeight="1">
      <c r="A430" s="67">
        <v>162</v>
      </c>
      <c r="B430" s="260" t="s">
        <v>653</v>
      </c>
      <c r="C430" s="106" t="s">
        <v>1013</v>
      </c>
      <c r="D430" s="1252">
        <v>1348.2</v>
      </c>
      <c r="E430" s="246"/>
      <c r="F430" s="243"/>
      <c r="G430" s="243"/>
      <c r="H430" s="189">
        <v>0</v>
      </c>
      <c r="I430" s="189">
        <v>0</v>
      </c>
      <c r="J430" s="203">
        <v>0</v>
      </c>
      <c r="K430" s="1194" t="s">
        <v>4210</v>
      </c>
      <c r="L430" s="1198" t="s">
        <v>4535</v>
      </c>
      <c r="M430" s="1199">
        <v>1348.2</v>
      </c>
      <c r="N430" s="246"/>
      <c r="O430" s="243"/>
      <c r="P430" s="243"/>
      <c r="Q430" s="293">
        <f t="shared" si="43"/>
        <v>0</v>
      </c>
      <c r="R430" s="294">
        <f t="shared" si="44"/>
        <v>0</v>
      </c>
      <c r="S430" s="295">
        <f t="shared" ref="S430:S433" si="45">+D430+J430-M430</f>
        <v>0</v>
      </c>
    </row>
    <row r="431" spans="1:19" ht="34.5" customHeight="1">
      <c r="A431" s="67">
        <v>163</v>
      </c>
      <c r="B431" s="260" t="s">
        <v>1015</v>
      </c>
      <c r="C431" s="106" t="s">
        <v>1016</v>
      </c>
      <c r="D431" s="1252">
        <v>96.3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1194">
        <v>46199</v>
      </c>
      <c r="L431" s="1198" t="s">
        <v>4536</v>
      </c>
      <c r="M431" s="1199">
        <v>96.3</v>
      </c>
      <c r="N431" s="246"/>
      <c r="O431" s="243"/>
      <c r="P431" s="243"/>
      <c r="Q431" s="293">
        <f t="shared" si="43"/>
        <v>0</v>
      </c>
      <c r="R431" s="294">
        <f t="shared" si="44"/>
        <v>0</v>
      </c>
      <c r="S431" s="295">
        <f t="shared" si="45"/>
        <v>0</v>
      </c>
    </row>
    <row r="432" spans="1:19" ht="34.5" customHeight="1">
      <c r="A432" s="67">
        <v>164</v>
      </c>
      <c r="B432" s="260" t="s">
        <v>2137</v>
      </c>
      <c r="C432" s="106" t="s">
        <v>971</v>
      </c>
      <c r="D432" s="1252">
        <v>1187.7</v>
      </c>
      <c r="E432" s="246"/>
      <c r="F432" s="243"/>
      <c r="G432" s="243"/>
      <c r="H432" s="189">
        <v>0</v>
      </c>
      <c r="I432" s="189">
        <v>0</v>
      </c>
      <c r="J432" s="203">
        <v>0</v>
      </c>
      <c r="K432" s="1194" t="s">
        <v>4210</v>
      </c>
      <c r="L432" s="1198" t="s">
        <v>4537</v>
      </c>
      <c r="M432" s="1199">
        <v>1187.7</v>
      </c>
      <c r="N432" s="246"/>
      <c r="O432" s="243"/>
      <c r="P432" s="243"/>
      <c r="Q432" s="293">
        <f t="shared" si="43"/>
        <v>0</v>
      </c>
      <c r="R432" s="294">
        <f t="shared" si="44"/>
        <v>0</v>
      </c>
      <c r="S432" s="295">
        <f t="shared" si="45"/>
        <v>0</v>
      </c>
    </row>
    <row r="433" spans="1:19" ht="34.5" customHeight="1">
      <c r="A433" s="67">
        <v>165</v>
      </c>
      <c r="B433" s="260" t="s">
        <v>2138</v>
      </c>
      <c r="C433" s="106" t="s">
        <v>1005</v>
      </c>
      <c r="D433" s="1252">
        <v>53.5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1194">
        <v>46199</v>
      </c>
      <c r="L433" s="1198" t="s">
        <v>4538</v>
      </c>
      <c r="M433" s="1199">
        <v>53.5</v>
      </c>
      <c r="N433" s="246"/>
      <c r="O433" s="243"/>
      <c r="P433" s="243"/>
      <c r="Q433" s="293">
        <f t="shared" si="43"/>
        <v>0</v>
      </c>
      <c r="R433" s="294">
        <f t="shared" si="44"/>
        <v>0</v>
      </c>
      <c r="S433" s="295">
        <f t="shared" si="45"/>
        <v>0</v>
      </c>
    </row>
    <row r="434" spans="1:19" ht="34.5" customHeight="1">
      <c r="A434" s="67">
        <v>166</v>
      </c>
      <c r="B434" s="260" t="s">
        <v>2923</v>
      </c>
      <c r="C434" s="106" t="s">
        <v>3336</v>
      </c>
      <c r="D434" s="1252">
        <v>539.28</v>
      </c>
      <c r="E434" s="246"/>
      <c r="F434" s="243"/>
      <c r="G434" s="243"/>
      <c r="H434" s="189">
        <v>0</v>
      </c>
      <c r="I434" s="189">
        <v>0</v>
      </c>
      <c r="J434" s="203">
        <v>0</v>
      </c>
      <c r="K434" s="1194" t="s">
        <v>4210</v>
      </c>
      <c r="L434" s="1198" t="s">
        <v>4539</v>
      </c>
      <c r="M434" s="1199">
        <v>539.28</v>
      </c>
      <c r="N434" s="246"/>
      <c r="O434" s="243"/>
      <c r="P434" s="243"/>
      <c r="Q434" s="293"/>
      <c r="R434" s="294"/>
      <c r="S434" s="295"/>
    </row>
    <row r="435" spans="1:19" ht="34.5" customHeight="1" thickBot="1">
      <c r="A435" s="322"/>
      <c r="B435" s="100" t="s">
        <v>19</v>
      </c>
      <c r="C435" s="101"/>
      <c r="D435" s="102">
        <f>SUM(D269:D434)</f>
        <v>285638.6700000001</v>
      </c>
      <c r="E435" s="257"/>
      <c r="F435" s="258"/>
      <c r="G435" s="258"/>
      <c r="H435" s="105">
        <f>SUM(H269:H434)</f>
        <v>16586</v>
      </c>
      <c r="I435" s="105">
        <f>SUM(I269:I434)</f>
        <v>1161.02</v>
      </c>
      <c r="J435" s="105">
        <f>SUM(J269:J434)</f>
        <v>17747.02</v>
      </c>
      <c r="K435" s="103"/>
      <c r="L435" s="103"/>
      <c r="M435" s="155">
        <f>SUM(M269:M434)</f>
        <v>235440.69000000003</v>
      </c>
      <c r="N435" s="257"/>
      <c r="O435" s="258"/>
      <c r="P435" s="258"/>
      <c r="Q435" s="105">
        <f>SUM(Q269:Q434)-Q388</f>
        <v>63500</v>
      </c>
      <c r="R435" s="105">
        <f>SUM(R269:R434)-R388</f>
        <v>4445.0000000000009</v>
      </c>
      <c r="S435" s="105">
        <f>SUM(S269:S434)</f>
        <v>67945</v>
      </c>
    </row>
    <row r="436" spans="1:19" ht="34.5" customHeight="1" thickTop="1">
      <c r="A436" s="30"/>
      <c r="B436" s="52" t="s">
        <v>1018</v>
      </c>
      <c r="C436" s="53"/>
      <c r="D436" s="54"/>
      <c r="E436" s="55"/>
      <c r="F436" s="54"/>
      <c r="G436" s="56"/>
      <c r="H436" s="57"/>
      <c r="I436" s="57"/>
      <c r="J436" s="57"/>
      <c r="K436" s="58"/>
      <c r="L436" s="59"/>
      <c r="M436" s="248"/>
      <c r="N436" s="237"/>
      <c r="O436" s="238"/>
      <c r="P436" s="238"/>
      <c r="Q436" s="239"/>
      <c r="R436" s="240"/>
      <c r="S436" s="323"/>
    </row>
    <row r="437" spans="1:19" ht="34.200000000000003" customHeight="1">
      <c r="A437" s="30">
        <v>1</v>
      </c>
      <c r="B437" s="324" t="s">
        <v>227</v>
      </c>
      <c r="C437" s="325" t="s">
        <v>228</v>
      </c>
      <c r="D437" s="326">
        <v>0</v>
      </c>
      <c r="E437" s="174"/>
      <c r="F437" s="327"/>
      <c r="G437" s="327"/>
      <c r="H437" s="142">
        <v>0</v>
      </c>
      <c r="I437" s="142"/>
      <c r="J437" s="142">
        <v>0</v>
      </c>
      <c r="K437" s="328"/>
      <c r="L437" s="329"/>
      <c r="M437" s="330"/>
      <c r="N437" s="331"/>
      <c r="O437" s="332"/>
      <c r="P437" s="332"/>
      <c r="Q437" s="239">
        <f t="shared" ref="Q437" si="46">J437-M437</f>
        <v>0</v>
      </c>
      <c r="R437" s="240"/>
      <c r="S437" s="66">
        <f t="shared" ref="S437" si="47">J437-M437</f>
        <v>0</v>
      </c>
    </row>
    <row r="438" spans="1:19" ht="34.5" customHeight="1" thickBot="1">
      <c r="A438" s="99"/>
      <c r="B438" s="100" t="s">
        <v>19</v>
      </c>
      <c r="C438" s="160"/>
      <c r="D438" s="102">
        <f>SUM(D437:D437)</f>
        <v>0</v>
      </c>
      <c r="E438" s="103"/>
      <c r="F438" s="102"/>
      <c r="G438" s="102"/>
      <c r="H438" s="104">
        <v>0</v>
      </c>
      <c r="I438" s="104">
        <v>0</v>
      </c>
      <c r="J438" s="104">
        <v>0</v>
      </c>
      <c r="K438" s="103"/>
      <c r="L438" s="103"/>
      <c r="M438" s="247">
        <f>SUM(M437:M437)</f>
        <v>0</v>
      </c>
      <c r="N438" s="129"/>
      <c r="O438" s="102"/>
      <c r="P438" s="102"/>
      <c r="Q438" s="104">
        <f>SUM(Q437:Q437)</f>
        <v>0</v>
      </c>
      <c r="R438" s="155">
        <f>SUM(R437:R437)</f>
        <v>0</v>
      </c>
      <c r="S438" s="162">
        <f>SUM(S437:S437)</f>
        <v>0</v>
      </c>
    </row>
    <row r="439" spans="1:19" ht="34.5" customHeight="1" thickTop="1">
      <c r="A439" s="30"/>
      <c r="B439" s="52" t="s">
        <v>1019</v>
      </c>
      <c r="C439" s="53"/>
      <c r="D439" s="54"/>
      <c r="E439" s="55"/>
      <c r="F439" s="54"/>
      <c r="G439" s="56"/>
      <c r="H439" s="57"/>
      <c r="I439" s="57"/>
      <c r="J439" s="57"/>
      <c r="K439" s="58"/>
      <c r="L439" s="59"/>
      <c r="M439" s="248"/>
      <c r="N439" s="237"/>
      <c r="O439" s="238"/>
      <c r="P439" s="238"/>
      <c r="Q439" s="239"/>
      <c r="R439" s="240"/>
      <c r="S439" s="66"/>
    </row>
    <row r="440" spans="1:19" ht="34.5" customHeight="1">
      <c r="A440" s="30">
        <v>1</v>
      </c>
      <c r="B440" s="31"/>
      <c r="C440" s="32"/>
      <c r="D440" s="33"/>
      <c r="E440" s="34"/>
      <c r="F440" s="33"/>
      <c r="G440" s="33"/>
      <c r="H440" s="35"/>
      <c r="I440" s="35"/>
      <c r="J440" s="35"/>
      <c r="K440" s="156"/>
      <c r="L440" s="157"/>
      <c r="M440" s="289"/>
      <c r="N440" s="246"/>
      <c r="O440" s="243"/>
      <c r="P440" s="243"/>
      <c r="Q440" s="189"/>
      <c r="R440" s="8"/>
      <c r="S440" s="66"/>
    </row>
    <row r="441" spans="1:19" ht="34.5" customHeight="1" thickBot="1">
      <c r="A441" s="99"/>
      <c r="B441" s="100" t="s">
        <v>19</v>
      </c>
      <c r="C441" s="160"/>
      <c r="D441" s="102">
        <v>0</v>
      </c>
      <c r="E441" s="103"/>
      <c r="F441" s="102"/>
      <c r="G441" s="102"/>
      <c r="H441" s="104">
        <v>0</v>
      </c>
      <c r="I441" s="104">
        <v>0</v>
      </c>
      <c r="J441" s="104">
        <v>0</v>
      </c>
      <c r="K441" s="161"/>
      <c r="L441" s="103"/>
      <c r="M441" s="247"/>
      <c r="N441" s="333"/>
      <c r="O441" s="334"/>
      <c r="P441" s="334"/>
      <c r="Q441" s="162">
        <v>0</v>
      </c>
      <c r="R441" s="335">
        <v>0</v>
      </c>
      <c r="S441" s="162">
        <v>0</v>
      </c>
    </row>
    <row r="442" spans="1:19" s="351" customFormat="1" ht="34.5" customHeight="1" thickTop="1">
      <c r="A442" s="336"/>
      <c r="B442" s="337" t="s">
        <v>4135</v>
      </c>
      <c r="C442" s="338"/>
      <c r="D442" s="339"/>
      <c r="E442" s="340"/>
      <c r="F442" s="339"/>
      <c r="G442" s="341"/>
      <c r="H442" s="342"/>
      <c r="I442" s="342"/>
      <c r="J442" s="342"/>
      <c r="K442" s="1244"/>
      <c r="L442" s="1245"/>
      <c r="M442" s="1246"/>
      <c r="N442" s="618"/>
      <c r="O442" s="619"/>
      <c r="P442" s="619"/>
      <c r="Q442" s="621"/>
      <c r="R442" s="622"/>
      <c r="S442" s="623"/>
    </row>
    <row r="443" spans="1:19" s="351" customFormat="1" ht="34.5" customHeight="1">
      <c r="A443" s="336">
        <v>1</v>
      </c>
      <c r="B443" s="620" t="s">
        <v>227</v>
      </c>
      <c r="C443" s="610" t="s">
        <v>4190</v>
      </c>
      <c r="D443" s="611">
        <v>0</v>
      </c>
      <c r="E443" s="612" t="s">
        <v>4191</v>
      </c>
      <c r="F443" s="611">
        <v>1</v>
      </c>
      <c r="G443" s="613">
        <v>1</v>
      </c>
      <c r="H443" s="614">
        <v>700</v>
      </c>
      <c r="I443" s="614"/>
      <c r="J443" s="614">
        <v>700</v>
      </c>
      <c r="K443" s="1247">
        <v>46198</v>
      </c>
      <c r="L443" s="1248" t="s">
        <v>4541</v>
      </c>
      <c r="M443" s="1249">
        <v>700</v>
      </c>
      <c r="N443" s="625"/>
      <c r="O443" s="626"/>
      <c r="P443" s="626"/>
      <c r="Q443" s="627">
        <f t="shared" ref="Q443:Q444" si="48">SUM(D443+J443-M443)</f>
        <v>0</v>
      </c>
      <c r="R443" s="629"/>
      <c r="S443" s="628">
        <f t="shared" ref="S443:S444" si="49">SUM(D443+J443-M443)</f>
        <v>0</v>
      </c>
    </row>
    <row r="444" spans="1:19" s="351" customFormat="1" ht="34.5" customHeight="1">
      <c r="A444" s="336"/>
      <c r="B444" s="620"/>
      <c r="C444" s="610"/>
      <c r="D444" s="611"/>
      <c r="E444" s="612"/>
      <c r="F444" s="611"/>
      <c r="G444" s="613"/>
      <c r="H444" s="614">
        <v>0</v>
      </c>
      <c r="I444" s="614"/>
      <c r="J444" s="614">
        <v>0</v>
      </c>
      <c r="K444" s="1247"/>
      <c r="L444" s="1248"/>
      <c r="M444" s="1249"/>
      <c r="N444" s="625"/>
      <c r="O444" s="626"/>
      <c r="P444" s="626"/>
      <c r="Q444" s="627">
        <f t="shared" si="48"/>
        <v>0</v>
      </c>
      <c r="R444" s="629"/>
      <c r="S444" s="628">
        <f t="shared" si="49"/>
        <v>0</v>
      </c>
    </row>
    <row r="445" spans="1:19" s="371" customFormat="1" ht="37.5" customHeight="1" thickBot="1">
      <c r="A445" s="367"/>
      <c r="B445" s="368" t="s">
        <v>19</v>
      </c>
      <c r="C445" s="368"/>
      <c r="D445" s="369">
        <f t="shared" ref="D445:J445" si="50">SUM(D443:D444)</f>
        <v>0</v>
      </c>
      <c r="E445" s="369">
        <f t="shared" si="50"/>
        <v>0</v>
      </c>
      <c r="F445" s="369">
        <f t="shared" si="50"/>
        <v>1</v>
      </c>
      <c r="G445" s="369">
        <f t="shared" si="50"/>
        <v>1</v>
      </c>
      <c r="H445" s="369">
        <f t="shared" si="50"/>
        <v>700</v>
      </c>
      <c r="I445" s="369">
        <f t="shared" si="50"/>
        <v>0</v>
      </c>
      <c r="J445" s="369">
        <f t="shared" si="50"/>
        <v>700</v>
      </c>
      <c r="K445" s="369"/>
      <c r="L445" s="369">
        <f>SUM(L443:L444)</f>
        <v>0</v>
      </c>
      <c r="M445" s="369">
        <f>SUM(M443:M444)</f>
        <v>700</v>
      </c>
      <c r="N445" s="369">
        <f>SUM(N443:N444)</f>
        <v>0</v>
      </c>
      <c r="O445" s="369"/>
      <c r="P445" s="369"/>
      <c r="Q445" s="369">
        <f>SUM(Q443:Q444)</f>
        <v>0</v>
      </c>
      <c r="R445" s="369">
        <f>SUM(R443:R444)</f>
        <v>0</v>
      </c>
      <c r="S445" s="369">
        <f>SUM(S443:S444)</f>
        <v>0</v>
      </c>
    </row>
    <row r="446" spans="1:19" s="376" customFormat="1" ht="37.5" customHeight="1" thickTop="1">
      <c r="A446" s="372"/>
      <c r="B446" s="373"/>
      <c r="C446" s="373"/>
      <c r="D446" s="374"/>
      <c r="E446" s="374"/>
      <c r="F446" s="374"/>
      <c r="G446" s="374"/>
      <c r="H446" s="374"/>
      <c r="I446" s="374"/>
      <c r="J446" s="374"/>
      <c r="K446" s="1250"/>
      <c r="L446" s="1250"/>
      <c r="M446" s="1251"/>
      <c r="N446" s="375"/>
      <c r="O446" s="374"/>
      <c r="P446" s="374"/>
      <c r="Q446" s="374"/>
      <c r="R446" s="374"/>
      <c r="S446" s="374"/>
    </row>
    <row r="447" spans="1:19" ht="34.5" customHeight="1" thickBot="1">
      <c r="A447" s="377"/>
      <c r="B447" s="378" t="s">
        <v>1022</v>
      </c>
      <c r="C447" s="379"/>
      <c r="D447" s="380">
        <f>SUM(D14+D32+D47+D50+D54+D64+D67+D73+D104+D109+D140+D267+D435+D438+D441+D445)</f>
        <v>754861.29</v>
      </c>
      <c r="E447" s="381"/>
      <c r="F447" s="380"/>
      <c r="G447" s="380"/>
      <c r="H447" s="382">
        <f>SUM(H445+H441+H438+H435+H267+H140+H109+H104+H73+H70+H67+H64+H54+H50+H47+H32+H14)</f>
        <v>81216.540000000008</v>
      </c>
      <c r="I447" s="382">
        <f>SUM(I445+I441+I438+I435+I267+I140+I109+I104+I73+I70+I67+I64+I54+I50+I47+I32+I14)</f>
        <v>4358.5300000000007</v>
      </c>
      <c r="J447" s="382">
        <f>SUM(J445+J441+J438+J435+J267+J140+J109+J104+J73+J70+J67+J64+J54+J50+J47+J32+J14)</f>
        <v>85575.069999999992</v>
      </c>
      <c r="K447" s="383"/>
      <c r="L447" s="383"/>
      <c r="M447" s="382">
        <f>SUM(M445+M441+M438+M435+M267+M140+M109+M104+M73+M70+M67+M64+M54+M50+M47+M32+M14)</f>
        <v>622199.92000000004</v>
      </c>
      <c r="N447" s="384"/>
      <c r="O447" s="382"/>
      <c r="P447" s="382"/>
      <c r="Q447" s="382">
        <f>SUM(Q445+Q441+Q438+Q435+Q267+Q140+Q109+Q104+Q73+Q70+Q67+Q64+Q54+Q50+Q47+Q32+Q14)</f>
        <v>205302.58999999997</v>
      </c>
      <c r="R447" s="382">
        <f>SUM(R445+R441+R438+R435+R267+R140+R109+R104+R73+R70+R67+R64+R54+R50+R47+R32+R14)</f>
        <v>12933.85</v>
      </c>
      <c r="S447" s="382">
        <f>SUM(S445+S441+S438+S435+S267+S140+S109+S104+S73+S70+S67+S64+S54+S50+S47+S32+S14)</f>
        <v>218236.44</v>
      </c>
    </row>
    <row r="448" spans="1:19" s="386" customFormat="1" ht="34.5" customHeight="1" thickTop="1">
      <c r="A448" s="385"/>
      <c r="C448" s="387"/>
      <c r="D448" s="388"/>
      <c r="E448" s="389"/>
      <c r="F448" s="388"/>
      <c r="G448" s="388"/>
      <c r="H448" s="390"/>
      <c r="I448" s="390"/>
      <c r="J448" s="390"/>
      <c r="K448" s="391"/>
      <c r="L448" s="391"/>
      <c r="M448" s="390"/>
      <c r="N448" s="392"/>
      <c r="O448" s="390"/>
      <c r="P448" s="390"/>
      <c r="Q448" s="390"/>
      <c r="R448" s="390"/>
      <c r="S448" s="390"/>
    </row>
    <row r="449" spans="1:19" s="386" customFormat="1" ht="48" customHeight="1">
      <c r="A449" s="1332" t="s">
        <v>1023</v>
      </c>
      <c r="B449" s="1332"/>
      <c r="C449" s="1332"/>
      <c r="D449" s="1332"/>
      <c r="E449" s="1332"/>
      <c r="F449" s="1332"/>
      <c r="G449" s="1332"/>
      <c r="H449" s="1332"/>
      <c r="I449" s="1332"/>
      <c r="J449" s="1332"/>
      <c r="K449" s="1332"/>
      <c r="L449" s="1332"/>
      <c r="M449" s="1332"/>
      <c r="N449" s="1332"/>
      <c r="O449" s="1332"/>
      <c r="P449" s="1332"/>
      <c r="Q449" s="1332"/>
      <c r="R449" s="1332"/>
      <c r="S449" s="1332"/>
    </row>
    <row r="450" spans="1:19" ht="34.5" customHeight="1">
      <c r="A450" s="243">
        <v>1</v>
      </c>
      <c r="B450" s="393" t="s">
        <v>1024</v>
      </c>
      <c r="C450" s="394" t="s">
        <v>1025</v>
      </c>
      <c r="D450" s="395"/>
      <c r="E450" s="293"/>
      <c r="F450" s="395"/>
      <c r="G450" s="395"/>
      <c r="H450" s="189">
        <v>14671.5</v>
      </c>
      <c r="I450" s="66"/>
      <c r="J450" s="66">
        <v>14671.5</v>
      </c>
      <c r="K450" s="1268">
        <v>46202</v>
      </c>
      <c r="L450" s="1269" t="s">
        <v>4542</v>
      </c>
      <c r="M450" s="1270">
        <v>100</v>
      </c>
      <c r="N450" s="293"/>
      <c r="O450" s="243"/>
      <c r="P450" s="243"/>
      <c r="Q450" s="189">
        <f>SUM(H450-M450)</f>
        <v>14571.5</v>
      </c>
      <c r="R450" s="189"/>
      <c r="S450" s="203">
        <f>SUM(Q450)</f>
        <v>14571.5</v>
      </c>
    </row>
    <row r="451" spans="1:19" ht="34.5" customHeight="1">
      <c r="A451" s="243">
        <v>2</v>
      </c>
      <c r="B451" s="394" t="s">
        <v>1028</v>
      </c>
      <c r="C451" s="394" t="s">
        <v>1029</v>
      </c>
      <c r="D451" s="295">
        <v>0</v>
      </c>
      <c r="E451" s="399"/>
      <c r="F451" s="243"/>
      <c r="G451" s="243"/>
      <c r="H451" s="189">
        <v>0</v>
      </c>
      <c r="I451" s="189"/>
      <c r="J451" s="66">
        <v>0</v>
      </c>
      <c r="K451" s="290"/>
      <c r="L451" s="291"/>
      <c r="M451" s="400"/>
      <c r="N451" s="401"/>
      <c r="O451" s="402"/>
      <c r="P451" s="402"/>
      <c r="Q451" s="189">
        <f>S451</f>
        <v>0</v>
      </c>
      <c r="R451" s="189"/>
      <c r="S451" s="203">
        <f>+D451+J451-M451</f>
        <v>0</v>
      </c>
    </row>
    <row r="452" spans="1:19" ht="34.5" customHeight="1" thickBot="1">
      <c r="A452" s="284"/>
      <c r="B452" s="257" t="s">
        <v>19</v>
      </c>
      <c r="C452" s="160"/>
      <c r="D452" s="102">
        <v>0</v>
      </c>
      <c r="E452" s="103"/>
      <c r="F452" s="102"/>
      <c r="G452" s="102"/>
      <c r="H452" s="104">
        <f>SUM(H450:H451)</f>
        <v>14671.5</v>
      </c>
      <c r="I452" s="104">
        <f t="shared" ref="I452:J452" si="51">SUM(I450:I451)</f>
        <v>0</v>
      </c>
      <c r="J452" s="104">
        <f t="shared" si="51"/>
        <v>14671.5</v>
      </c>
      <c r="K452" s="105"/>
      <c r="L452" s="105"/>
      <c r="M452" s="104">
        <f>SUM(M450:M451)</f>
        <v>100</v>
      </c>
      <c r="N452" s="105"/>
      <c r="O452" s="104"/>
      <c r="P452" s="104"/>
      <c r="Q452" s="104">
        <f>SUM(Q450:Q451)</f>
        <v>14571.5</v>
      </c>
      <c r="R452" s="155"/>
      <c r="S452" s="104">
        <f>SUM(S450:S451)</f>
        <v>14571.5</v>
      </c>
    </row>
    <row r="453" spans="1:19" s="386" customFormat="1" ht="34.5" customHeight="1" thickTop="1">
      <c r="A453" s="385"/>
      <c r="C453" s="387"/>
      <c r="D453" s="388"/>
      <c r="E453" s="389"/>
      <c r="F453" s="388"/>
      <c r="G453" s="388"/>
      <c r="H453" s="390"/>
      <c r="I453" s="390"/>
      <c r="J453" s="390"/>
      <c r="K453" s="391"/>
      <c r="L453" s="391"/>
      <c r="M453" s="390"/>
      <c r="N453" s="392"/>
      <c r="O453" s="390"/>
      <c r="P453" s="390"/>
      <c r="Q453" s="390"/>
      <c r="R453" s="390"/>
      <c r="S453" s="390"/>
    </row>
    <row r="454" spans="1:19" s="403" customFormat="1" ht="43.5" customHeight="1">
      <c r="A454" s="1332" t="s">
        <v>1032</v>
      </c>
      <c r="B454" s="1332"/>
      <c r="C454" s="1332"/>
      <c r="D454" s="1332"/>
      <c r="E454" s="1332"/>
      <c r="F454" s="1332"/>
      <c r="G454" s="1332"/>
      <c r="H454" s="1332"/>
      <c r="I454" s="1332"/>
      <c r="J454" s="1332"/>
      <c r="K454" s="1332"/>
      <c r="L454" s="1332"/>
      <c r="M454" s="1332"/>
      <c r="N454" s="1332"/>
      <c r="O454" s="1332"/>
      <c r="P454" s="1332"/>
      <c r="Q454" s="1332"/>
      <c r="R454" s="1332"/>
      <c r="S454" s="1332"/>
    </row>
    <row r="455" spans="1:19" s="414" customFormat="1" ht="34.5" customHeight="1">
      <c r="A455" s="404">
        <v>1</v>
      </c>
      <c r="B455" s="405" t="s">
        <v>1033</v>
      </c>
      <c r="C455" s="406" t="s">
        <v>1034</v>
      </c>
      <c r="D455" s="407"/>
      <c r="E455" s="408" t="s">
        <v>1035</v>
      </c>
      <c r="F455" s="409">
        <v>4</v>
      </c>
      <c r="G455" s="409">
        <v>4</v>
      </c>
      <c r="H455" s="408">
        <v>14582</v>
      </c>
      <c r="I455" s="407"/>
      <c r="J455" s="410">
        <v>14582</v>
      </c>
      <c r="K455" s="411"/>
      <c r="L455" s="411"/>
      <c r="M455" s="412"/>
      <c r="N455" s="408" t="s">
        <v>1035</v>
      </c>
      <c r="O455" s="413">
        <v>4</v>
      </c>
      <c r="P455" s="413">
        <v>4</v>
      </c>
      <c r="Q455" s="408">
        <v>14582</v>
      </c>
      <c r="R455" s="407"/>
      <c r="S455" s="410">
        <f>+D455+J455-M455</f>
        <v>14582</v>
      </c>
    </row>
    <row r="456" spans="1:19" s="414" customFormat="1" ht="34.5" customHeight="1">
      <c r="A456" s="404">
        <v>2</v>
      </c>
      <c r="B456" s="405" t="s">
        <v>1033</v>
      </c>
      <c r="C456" s="406" t="s">
        <v>1036</v>
      </c>
      <c r="D456" s="407"/>
      <c r="E456" s="408" t="s">
        <v>1037</v>
      </c>
      <c r="F456" s="409">
        <v>4</v>
      </c>
      <c r="G456" s="409">
        <v>4</v>
      </c>
      <c r="H456" s="408">
        <v>373.83</v>
      </c>
      <c r="I456" s="407">
        <v>26.17</v>
      </c>
      <c r="J456" s="410">
        <v>400</v>
      </c>
      <c r="K456" s="411"/>
      <c r="L456" s="411"/>
      <c r="M456" s="412"/>
      <c r="N456" s="408" t="s">
        <v>1037</v>
      </c>
      <c r="O456" s="413">
        <v>4</v>
      </c>
      <c r="P456" s="413">
        <v>4</v>
      </c>
      <c r="Q456" s="408">
        <f>ROUND(S456*100/107,2)</f>
        <v>373.83</v>
      </c>
      <c r="R456" s="407">
        <f>ROUND((Q456*0.07),2)</f>
        <v>26.17</v>
      </c>
      <c r="S456" s="410">
        <f>+D456+J456-M456</f>
        <v>400</v>
      </c>
    </row>
    <row r="457" spans="1:19" s="414" customFormat="1" ht="34.5" customHeight="1">
      <c r="A457" s="404">
        <v>3</v>
      </c>
      <c r="B457" s="405" t="s">
        <v>1033</v>
      </c>
      <c r="C457" s="406" t="s">
        <v>1038</v>
      </c>
      <c r="D457" s="407"/>
      <c r="E457" s="408" t="s">
        <v>1039</v>
      </c>
      <c r="F457" s="409">
        <v>5</v>
      </c>
      <c r="G457" s="409">
        <v>5</v>
      </c>
      <c r="H457" s="408">
        <v>17955</v>
      </c>
      <c r="I457" s="407">
        <v>1256.8499999999999</v>
      </c>
      <c r="J457" s="410">
        <v>19211.849999999999</v>
      </c>
      <c r="K457" s="411"/>
      <c r="L457" s="411"/>
      <c r="M457" s="412"/>
      <c r="N457" s="408" t="s">
        <v>1039</v>
      </c>
      <c r="O457" s="413">
        <v>5</v>
      </c>
      <c r="P457" s="413">
        <v>5</v>
      </c>
      <c r="Q457" s="408">
        <f>ROUND(S457*100/107,2)</f>
        <v>17955</v>
      </c>
      <c r="R457" s="407">
        <f>ROUND((Q457*0.07),2)</f>
        <v>1256.8499999999999</v>
      </c>
      <c r="S457" s="410">
        <f>+D457+J457-M457</f>
        <v>19211.849999999999</v>
      </c>
    </row>
    <row r="458" spans="1:19" s="414" customFormat="1" ht="34.5" customHeight="1">
      <c r="A458" s="404">
        <v>4</v>
      </c>
      <c r="B458" s="405" t="s">
        <v>1033</v>
      </c>
      <c r="C458" s="406" t="s">
        <v>1040</v>
      </c>
      <c r="D458" s="407"/>
      <c r="E458" s="408" t="s">
        <v>1041</v>
      </c>
      <c r="F458" s="409">
        <v>6</v>
      </c>
      <c r="G458" s="409">
        <v>6</v>
      </c>
      <c r="H458" s="408">
        <v>1935</v>
      </c>
      <c r="I458" s="407">
        <v>135.44999999999999</v>
      </c>
      <c r="J458" s="410">
        <v>2070.4499999999998</v>
      </c>
      <c r="K458" s="411"/>
      <c r="L458" s="411"/>
      <c r="M458" s="412"/>
      <c r="N458" s="408" t="s">
        <v>1041</v>
      </c>
      <c r="O458" s="413">
        <v>6</v>
      </c>
      <c r="P458" s="413">
        <v>6</v>
      </c>
      <c r="Q458" s="408">
        <f>ROUND(S458*100/107,2)</f>
        <v>1935</v>
      </c>
      <c r="R458" s="415">
        <f>ROUND((Q458*0.07),2)</f>
        <v>135.44999999999999</v>
      </c>
      <c r="S458" s="410">
        <f>+D458+J458-M458</f>
        <v>2070.4499999999998</v>
      </c>
    </row>
    <row r="459" spans="1:19" s="416" customFormat="1" ht="34.5" customHeight="1">
      <c r="A459" s="404">
        <v>5</v>
      </c>
      <c r="B459" s="405" t="s">
        <v>1033</v>
      </c>
      <c r="C459" s="406" t="s">
        <v>902</v>
      </c>
      <c r="D459" s="407"/>
      <c r="E459" s="408" t="s">
        <v>1041</v>
      </c>
      <c r="F459" s="409">
        <v>6</v>
      </c>
      <c r="G459" s="409">
        <v>6</v>
      </c>
      <c r="H459" s="408">
        <v>44400</v>
      </c>
      <c r="I459" s="407">
        <v>3108</v>
      </c>
      <c r="J459" s="410">
        <v>47508</v>
      </c>
      <c r="K459" s="411"/>
      <c r="L459" s="411"/>
      <c r="M459" s="412"/>
      <c r="N459" s="408" t="s">
        <v>1041</v>
      </c>
      <c r="O459" s="413">
        <v>6</v>
      </c>
      <c r="P459" s="413">
        <v>6</v>
      </c>
      <c r="Q459" s="408">
        <f>ROUND(S459*100/107,2)</f>
        <v>44400</v>
      </c>
      <c r="R459" s="415">
        <f>ROUND((Q459*0.07),2)</f>
        <v>3108</v>
      </c>
      <c r="S459" s="410">
        <f>+D459+J459-M459</f>
        <v>47508</v>
      </c>
    </row>
    <row r="460" spans="1:19" s="425" customFormat="1" ht="34.5" customHeight="1">
      <c r="A460" s="1365" t="s">
        <v>1042</v>
      </c>
      <c r="B460" s="1366"/>
      <c r="C460" s="1366"/>
      <c r="D460" s="1366"/>
      <c r="E460" s="417"/>
      <c r="F460" s="418"/>
      <c r="G460" s="418"/>
      <c r="H460" s="417"/>
      <c r="I460" s="419"/>
      <c r="J460" s="420"/>
      <c r="K460" s="421"/>
      <c r="L460" s="421"/>
      <c r="M460" s="422"/>
      <c r="N460" s="417"/>
      <c r="O460" s="419"/>
      <c r="P460" s="423"/>
      <c r="Q460" s="417"/>
      <c r="R460" s="419"/>
      <c r="S460" s="424"/>
    </row>
    <row r="461" spans="1:19" ht="34.5" customHeight="1" thickBot="1">
      <c r="A461" s="426"/>
      <c r="B461" s="257" t="s">
        <v>19</v>
      </c>
      <c r="C461" s="427"/>
      <c r="D461" s="428"/>
      <c r="E461" s="429">
        <v>0</v>
      </c>
      <c r="F461" s="428"/>
      <c r="G461" s="428"/>
      <c r="H461" s="430">
        <f>SUM(H455:H460)</f>
        <v>79245.83</v>
      </c>
      <c r="I461" s="431">
        <f t="shared" ref="I461:J461" si="52">SUM(I455:I460)</f>
        <v>4526.47</v>
      </c>
      <c r="J461" s="431">
        <f t="shared" si="52"/>
        <v>83772.299999999988</v>
      </c>
      <c r="K461" s="429">
        <f>SUM(K472:K479)</f>
        <v>0</v>
      </c>
      <c r="L461" s="429">
        <f>SUM(L472:L479)</f>
        <v>0</v>
      </c>
      <c r="M461" s="428">
        <f>SUM(M472:M479)</f>
        <v>0</v>
      </c>
      <c r="N461" s="429">
        <f>SUM(N472:N479)</f>
        <v>0</v>
      </c>
      <c r="O461" s="428"/>
      <c r="P461" s="428"/>
      <c r="Q461" s="432">
        <f>SUM(Q455:Q460)</f>
        <v>79245.83</v>
      </c>
      <c r="R461" s="432">
        <f t="shared" ref="R461:S461" si="53">SUM(R455:R460)</f>
        <v>4526.47</v>
      </c>
      <c r="S461" s="430">
        <f t="shared" si="53"/>
        <v>83772.299999999988</v>
      </c>
    </row>
    <row r="462" spans="1:19" ht="34.5" customHeight="1" thickTop="1">
      <c r="A462" s="433"/>
      <c r="B462" s="297"/>
      <c r="C462" s="2"/>
      <c r="D462" s="419"/>
      <c r="E462" s="417"/>
      <c r="F462" s="419"/>
      <c r="G462" s="419"/>
      <c r="H462" s="419"/>
      <c r="I462" s="419"/>
      <c r="J462" s="419"/>
      <c r="K462" s="417"/>
      <c r="L462" s="417"/>
      <c r="M462" s="419"/>
      <c r="N462" s="417"/>
      <c r="O462" s="419"/>
      <c r="P462" s="419"/>
      <c r="Q462" s="419"/>
      <c r="R462" s="419"/>
      <c r="S462" s="419"/>
    </row>
    <row r="463" spans="1:19" s="403" customFormat="1" ht="43.5" customHeight="1">
      <c r="A463" s="1332" t="s">
        <v>1043</v>
      </c>
      <c r="B463" s="1332"/>
      <c r="C463" s="1332"/>
      <c r="D463" s="1332"/>
      <c r="E463" s="1332"/>
      <c r="F463" s="1332"/>
      <c r="G463" s="1332"/>
      <c r="H463" s="1332"/>
      <c r="I463" s="1332"/>
      <c r="J463" s="1332"/>
      <c r="K463" s="1332"/>
      <c r="L463" s="1332"/>
      <c r="M463" s="1332"/>
      <c r="N463" s="1332"/>
      <c r="O463" s="1332"/>
      <c r="P463" s="1332"/>
      <c r="Q463" s="1332"/>
      <c r="R463" s="1332"/>
      <c r="S463" s="1332"/>
    </row>
    <row r="464" spans="1:19" ht="34.5" customHeight="1">
      <c r="A464" s="127"/>
      <c r="B464" s="434"/>
      <c r="C464" s="435"/>
      <c r="D464" s="222"/>
      <c r="E464" s="436"/>
      <c r="F464" s="127"/>
      <c r="G464" s="127"/>
      <c r="H464" s="72">
        <v>0</v>
      </c>
      <c r="I464" s="437"/>
      <c r="J464" s="438">
        <v>0</v>
      </c>
      <c r="K464" s="251"/>
      <c r="L464" s="252"/>
      <c r="M464" s="253"/>
      <c r="N464" s="436"/>
      <c r="O464" s="3"/>
      <c r="P464" s="3"/>
      <c r="Q464" s="439">
        <f>S464</f>
        <v>0</v>
      </c>
      <c r="R464" s="51"/>
      <c r="S464" s="439">
        <f>+D464+J464-M464</f>
        <v>0</v>
      </c>
    </row>
    <row r="465" spans="1:19" ht="34.5" customHeight="1">
      <c r="A465" s="440"/>
      <c r="B465" s="440"/>
      <c r="C465" s="440"/>
      <c r="D465" s="440"/>
      <c r="E465" s="440"/>
      <c r="F465" s="440"/>
      <c r="G465" s="440"/>
      <c r="H465" s="41"/>
      <c r="J465" s="442"/>
      <c r="K465" s="443"/>
      <c r="L465" s="444"/>
      <c r="M465" s="445"/>
      <c r="N465" s="1"/>
      <c r="Q465" s="41"/>
      <c r="R465" s="41"/>
      <c r="S465" s="41"/>
    </row>
    <row r="466" spans="1:19" ht="34.5" customHeight="1" thickBot="1">
      <c r="A466" s="447"/>
      <c r="B466" s="448" t="s">
        <v>19</v>
      </c>
      <c r="C466" s="449"/>
      <c r="D466" s="450"/>
      <c r="E466" s="451">
        <v>0</v>
      </c>
      <c r="F466" s="450"/>
      <c r="G466" s="450"/>
      <c r="H466" s="452">
        <v>0</v>
      </c>
      <c r="I466" s="452">
        <v>0</v>
      </c>
      <c r="J466" s="452">
        <v>0</v>
      </c>
      <c r="K466" s="451">
        <f>SUM(K476:K482)</f>
        <v>0</v>
      </c>
      <c r="L466" s="453">
        <f>SUM(L476:L482)</f>
        <v>0</v>
      </c>
      <c r="M466" s="452">
        <f>SUM(M464:M465)</f>
        <v>0</v>
      </c>
      <c r="N466" s="451">
        <f>SUM(N476:N482)</f>
        <v>0</v>
      </c>
      <c r="O466" s="450"/>
      <c r="P466" s="450"/>
      <c r="Q466" s="454">
        <f t="shared" ref="Q466:S466" si="54">SUM(Q464)</f>
        <v>0</v>
      </c>
      <c r="R466" s="454">
        <f t="shared" si="54"/>
        <v>0</v>
      </c>
      <c r="S466" s="454">
        <f t="shared" si="54"/>
        <v>0</v>
      </c>
    </row>
    <row r="467" spans="1:19" ht="34.5" customHeight="1" thickTop="1">
      <c r="A467" s="433"/>
      <c r="B467" s="297"/>
      <c r="C467" s="2"/>
      <c r="D467" s="419"/>
      <c r="E467" s="417"/>
      <c r="F467" s="419"/>
      <c r="G467" s="419"/>
      <c r="H467" s="419"/>
      <c r="I467" s="419"/>
      <c r="J467" s="419"/>
      <c r="K467" s="417"/>
      <c r="L467" s="417"/>
      <c r="M467" s="419"/>
      <c r="N467" s="417"/>
      <c r="O467" s="419"/>
      <c r="P467" s="419"/>
      <c r="Q467" s="419"/>
      <c r="R467" s="419"/>
      <c r="S467" s="419"/>
    </row>
    <row r="468" spans="1:19" s="386" customFormat="1" ht="40.5" customHeight="1">
      <c r="A468" s="1332" t="s">
        <v>1044</v>
      </c>
      <c r="B468" s="1332"/>
      <c r="C468" s="1332"/>
      <c r="D468" s="1332"/>
      <c r="E468" s="1332"/>
      <c r="F468" s="1332"/>
      <c r="G468" s="1332"/>
      <c r="H468" s="1332"/>
      <c r="I468" s="1332"/>
      <c r="J468" s="1332"/>
      <c r="K468" s="1332"/>
      <c r="L468" s="1332"/>
      <c r="M468" s="1332"/>
      <c r="N468" s="1332"/>
      <c r="O468" s="1332"/>
      <c r="P468" s="1332"/>
      <c r="Q468" s="1332"/>
      <c r="R468" s="1332"/>
      <c r="S468" s="1332"/>
    </row>
    <row r="469" spans="1:19" s="414" customFormat="1" ht="34.5" customHeight="1">
      <c r="A469" s="404">
        <v>1</v>
      </c>
      <c r="B469" s="406" t="s">
        <v>1045</v>
      </c>
      <c r="C469" s="455" t="s">
        <v>1046</v>
      </c>
      <c r="D469" s="456">
        <v>0</v>
      </c>
      <c r="E469" s="457" t="s">
        <v>1047</v>
      </c>
      <c r="F469" s="402" t="s">
        <v>1048</v>
      </c>
      <c r="G469" s="402" t="s">
        <v>1048</v>
      </c>
      <c r="H469" s="408">
        <v>234301.93</v>
      </c>
      <c r="I469" s="402"/>
      <c r="J469" s="458">
        <v>234301.93</v>
      </c>
      <c r="K469" s="290"/>
      <c r="L469" s="459"/>
      <c r="M469" s="460"/>
      <c r="N469" s="457" t="s">
        <v>1047</v>
      </c>
      <c r="O469" s="402" t="s">
        <v>1048</v>
      </c>
      <c r="P469" s="402" t="s">
        <v>1048</v>
      </c>
      <c r="Q469" s="408">
        <f>S469</f>
        <v>234301.93</v>
      </c>
      <c r="R469" s="461"/>
      <c r="S469" s="410">
        <f>+D469+J469-M469</f>
        <v>234301.93</v>
      </c>
    </row>
    <row r="470" spans="1:19" s="414" customFormat="1" ht="34.5" customHeight="1">
      <c r="A470" s="404">
        <f>A469+1</f>
        <v>2</v>
      </c>
      <c r="B470" s="406" t="s">
        <v>1045</v>
      </c>
      <c r="C470" s="455" t="s">
        <v>1049</v>
      </c>
      <c r="D470" s="462">
        <v>0</v>
      </c>
      <c r="E470" s="457" t="s">
        <v>1050</v>
      </c>
      <c r="F470" s="402" t="s">
        <v>1048</v>
      </c>
      <c r="G470" s="402" t="s">
        <v>1048</v>
      </c>
      <c r="H470" s="462">
        <v>84356.53</v>
      </c>
      <c r="I470" s="408">
        <v>5904.96</v>
      </c>
      <c r="J470" s="462">
        <v>90261.49</v>
      </c>
      <c r="K470" s="290"/>
      <c r="L470" s="459"/>
      <c r="M470" s="292"/>
      <c r="N470" s="457" t="s">
        <v>1050</v>
      </c>
      <c r="O470" s="402" t="s">
        <v>1048</v>
      </c>
      <c r="P470" s="402" t="s">
        <v>1048</v>
      </c>
      <c r="Q470" s="408">
        <v>84356.53</v>
      </c>
      <c r="R470" s="463">
        <v>5904.96</v>
      </c>
      <c r="S470" s="410">
        <v>90261.49</v>
      </c>
    </row>
    <row r="471" spans="1:19" s="414" customFormat="1" ht="34.5" customHeight="1">
      <c r="A471" s="404">
        <f>A470+1</f>
        <v>3</v>
      </c>
      <c r="B471" s="406" t="s">
        <v>1045</v>
      </c>
      <c r="C471" s="455" t="s">
        <v>1051</v>
      </c>
      <c r="D471" s="462">
        <v>0</v>
      </c>
      <c r="E471" s="457" t="s">
        <v>1050</v>
      </c>
      <c r="F471" s="402" t="s">
        <v>1048</v>
      </c>
      <c r="G471" s="402" t="s">
        <v>1048</v>
      </c>
      <c r="H471" s="462">
        <v>46294.83</v>
      </c>
      <c r="I471" s="408">
        <v>3240.64</v>
      </c>
      <c r="J471" s="462">
        <v>49535.47</v>
      </c>
      <c r="K471" s="290"/>
      <c r="L471" s="459"/>
      <c r="M471" s="292"/>
      <c r="N471" s="457" t="s">
        <v>1050</v>
      </c>
      <c r="O471" s="402" t="s">
        <v>1048</v>
      </c>
      <c r="P471" s="402" t="s">
        <v>1048</v>
      </c>
      <c r="Q471" s="408">
        <f>ROUND(S471*100/107,2)</f>
        <v>46294.83</v>
      </c>
      <c r="R471" s="463">
        <f>ROUND((Q471*0.07),2)</f>
        <v>3240.64</v>
      </c>
      <c r="S471" s="410">
        <f>+D471+J471-M471</f>
        <v>49535.47</v>
      </c>
    </row>
    <row r="472" spans="1:19" s="414" customFormat="1" ht="34.5" customHeight="1">
      <c r="A472" s="404"/>
      <c r="B472" s="464" t="s">
        <v>1052</v>
      </c>
      <c r="C472" s="455"/>
      <c r="D472" s="462"/>
      <c r="E472" s="457"/>
      <c r="F472" s="402"/>
      <c r="G472" s="402"/>
      <c r="H472" s="462"/>
      <c r="I472" s="408"/>
      <c r="J472" s="462"/>
      <c r="K472" s="290"/>
      <c r="L472" s="459"/>
      <c r="M472" s="292"/>
      <c r="N472" s="457"/>
      <c r="O472" s="402"/>
      <c r="P472" s="402"/>
      <c r="Q472" s="408"/>
      <c r="R472" s="463"/>
      <c r="S472" s="410"/>
    </row>
    <row r="473" spans="1:19" s="414" customFormat="1" ht="34.5" customHeight="1">
      <c r="A473" s="404">
        <v>4</v>
      </c>
      <c r="B473" s="406" t="s">
        <v>1061</v>
      </c>
      <c r="C473" s="455" t="s">
        <v>1054</v>
      </c>
      <c r="D473" s="462">
        <v>0</v>
      </c>
      <c r="E473" s="457" t="s">
        <v>1055</v>
      </c>
      <c r="F473" s="402">
        <v>8</v>
      </c>
      <c r="G473" s="402">
        <v>8</v>
      </c>
      <c r="H473" s="462">
        <v>20667.22</v>
      </c>
      <c r="I473" s="408"/>
      <c r="J473" s="462">
        <v>20667.22</v>
      </c>
      <c r="K473" s="290"/>
      <c r="L473" s="459"/>
      <c r="M473" s="292"/>
      <c r="N473" s="457" t="s">
        <v>1055</v>
      </c>
      <c r="O473" s="402">
        <v>8</v>
      </c>
      <c r="P473" s="402">
        <v>8</v>
      </c>
      <c r="Q473" s="408">
        <v>20667.22</v>
      </c>
      <c r="R473" s="463"/>
      <c r="S473" s="410">
        <v>20667.22</v>
      </c>
    </row>
    <row r="474" spans="1:19" s="414" customFormat="1" ht="34.5" customHeight="1">
      <c r="A474" s="404">
        <v>5</v>
      </c>
      <c r="B474" s="406" t="s">
        <v>1061</v>
      </c>
      <c r="C474" s="455" t="s">
        <v>1056</v>
      </c>
      <c r="D474" s="462">
        <v>0</v>
      </c>
      <c r="E474" s="457" t="s">
        <v>1057</v>
      </c>
      <c r="F474" s="402">
        <v>7</v>
      </c>
      <c r="G474" s="402">
        <v>7</v>
      </c>
      <c r="H474" s="462">
        <v>1372.93</v>
      </c>
      <c r="I474" s="408">
        <v>96.11</v>
      </c>
      <c r="J474" s="462">
        <v>1469.03</v>
      </c>
      <c r="K474" s="290"/>
      <c r="L474" s="459"/>
      <c r="M474" s="292"/>
      <c r="N474" s="457" t="s">
        <v>1057</v>
      </c>
      <c r="O474" s="402">
        <v>7</v>
      </c>
      <c r="P474" s="402">
        <v>7</v>
      </c>
      <c r="Q474" s="408">
        <v>1372.93</v>
      </c>
      <c r="R474" s="463">
        <v>96.11</v>
      </c>
      <c r="S474" s="410">
        <f t="shared" ref="S474:S477" si="55">+D474+J474-M474</f>
        <v>1469.03</v>
      </c>
    </row>
    <row r="475" spans="1:19" s="414" customFormat="1" ht="34.5" customHeight="1">
      <c r="A475" s="404">
        <f t="shared" ref="A475:A476" si="56">A474+1</f>
        <v>6</v>
      </c>
      <c r="B475" s="406" t="s">
        <v>1061</v>
      </c>
      <c r="C475" s="455" t="s">
        <v>1058</v>
      </c>
      <c r="D475" s="462">
        <v>0</v>
      </c>
      <c r="E475" s="457" t="s">
        <v>1057</v>
      </c>
      <c r="F475" s="402">
        <v>7</v>
      </c>
      <c r="G475" s="402">
        <v>7</v>
      </c>
      <c r="H475" s="462">
        <v>344.74</v>
      </c>
      <c r="I475" s="408">
        <v>24.13</v>
      </c>
      <c r="J475" s="462">
        <v>368.87</v>
      </c>
      <c r="K475" s="290"/>
      <c r="L475" s="459"/>
      <c r="M475" s="292"/>
      <c r="N475" s="457" t="s">
        <v>1057</v>
      </c>
      <c r="O475" s="402">
        <v>7</v>
      </c>
      <c r="P475" s="402">
        <v>7</v>
      </c>
      <c r="Q475" s="408">
        <f t="shared" ref="Q475" si="57">ROUND(S475*100/107,2)</f>
        <v>344.74</v>
      </c>
      <c r="R475" s="463">
        <f t="shared" ref="R475" si="58">ROUND((Q475*0.07),2)</f>
        <v>24.13</v>
      </c>
      <c r="S475" s="410">
        <f t="shared" si="55"/>
        <v>368.87</v>
      </c>
    </row>
    <row r="476" spans="1:19" s="414" customFormat="1" ht="34.5" customHeight="1">
      <c r="A476" s="404">
        <f t="shared" si="56"/>
        <v>7</v>
      </c>
      <c r="B476" s="406" t="s">
        <v>1061</v>
      </c>
      <c r="C476" s="455" t="s">
        <v>1059</v>
      </c>
      <c r="D476" s="462">
        <v>0</v>
      </c>
      <c r="E476" s="457" t="s">
        <v>1060</v>
      </c>
      <c r="F476" s="402"/>
      <c r="G476" s="402"/>
      <c r="H476" s="462">
        <v>15813.94</v>
      </c>
      <c r="I476" s="408"/>
      <c r="J476" s="462">
        <v>15813.94</v>
      </c>
      <c r="K476" s="290"/>
      <c r="L476" s="459"/>
      <c r="M476" s="292"/>
      <c r="N476" s="457" t="s">
        <v>1060</v>
      </c>
      <c r="O476" s="402"/>
      <c r="P476" s="402"/>
      <c r="Q476" s="408">
        <v>15813.94</v>
      </c>
      <c r="R476" s="463"/>
      <c r="S476" s="410">
        <f t="shared" si="55"/>
        <v>15813.94</v>
      </c>
    </row>
    <row r="477" spans="1:19" s="414" customFormat="1" ht="34.5" customHeight="1">
      <c r="A477" s="404">
        <f>A476+1</f>
        <v>8</v>
      </c>
      <c r="B477" s="455" t="s">
        <v>1061</v>
      </c>
      <c r="C477" s="406" t="s">
        <v>1062</v>
      </c>
      <c r="D477" s="407"/>
      <c r="E477" s="408" t="s">
        <v>1063</v>
      </c>
      <c r="F477" s="407"/>
      <c r="G477" s="407"/>
      <c r="H477" s="408">
        <v>2832.41</v>
      </c>
      <c r="I477" s="407"/>
      <c r="J477" s="410">
        <v>2832.41</v>
      </c>
      <c r="K477" s="411"/>
      <c r="L477" s="411"/>
      <c r="M477" s="412">
        <v>0</v>
      </c>
      <c r="N477" s="465" t="s">
        <v>1063</v>
      </c>
      <c r="O477" s="407"/>
      <c r="P477" s="407"/>
      <c r="Q477" s="408">
        <f t="shared" ref="Q477" si="59">S477</f>
        <v>2832.41</v>
      </c>
      <c r="R477" s="415"/>
      <c r="S477" s="410">
        <f t="shared" si="55"/>
        <v>2832.41</v>
      </c>
    </row>
    <row r="478" spans="1:19" s="414" customFormat="1" ht="34.5" customHeight="1">
      <c r="A478" s="466">
        <v>9</v>
      </c>
      <c r="B478" s="455" t="s">
        <v>1061</v>
      </c>
      <c r="C478" s="468" t="s">
        <v>2963</v>
      </c>
      <c r="D478" s="469"/>
      <c r="E478" s="470"/>
      <c r="F478" s="469"/>
      <c r="G478" s="469"/>
      <c r="H478" s="470">
        <v>6000</v>
      </c>
      <c r="I478" s="469"/>
      <c r="J478" s="471">
        <v>6000</v>
      </c>
      <c r="K478" s="472"/>
      <c r="L478" s="472"/>
      <c r="M478" s="473"/>
      <c r="N478" s="661"/>
      <c r="O478" s="469"/>
      <c r="P478" s="469"/>
      <c r="Q478" s="470">
        <v>6000</v>
      </c>
      <c r="R478" s="474"/>
      <c r="S478" s="471">
        <v>6000</v>
      </c>
    </row>
    <row r="479" spans="1:19" s="414" customFormat="1" ht="34.5" customHeight="1">
      <c r="A479" s="466"/>
      <c r="B479" s="467" t="s">
        <v>1064</v>
      </c>
      <c r="C479" s="468"/>
      <c r="D479" s="469"/>
      <c r="E479" s="470"/>
      <c r="F479" s="469"/>
      <c r="G479" s="469"/>
      <c r="H479" s="470"/>
      <c r="I479" s="469"/>
      <c r="J479" s="471"/>
      <c r="K479" s="472"/>
      <c r="L479" s="472"/>
      <c r="M479" s="473"/>
      <c r="N479" s="470"/>
      <c r="O479" s="469"/>
      <c r="P479" s="469"/>
      <c r="Q479" s="470"/>
      <c r="R479" s="474"/>
      <c r="S479" s="471"/>
    </row>
    <row r="480" spans="1:19" s="479" customFormat="1" ht="34.5" customHeight="1" thickBot="1">
      <c r="A480" s="475"/>
      <c r="B480" s="1333" t="s">
        <v>1065</v>
      </c>
      <c r="C480" s="1333"/>
      <c r="D480" s="428"/>
      <c r="E480" s="429"/>
      <c r="F480" s="428"/>
      <c r="G480" s="428"/>
      <c r="H480" s="476">
        <f>SUM(H469:H479)</f>
        <v>411984.52999999997</v>
      </c>
      <c r="I480" s="476">
        <f>SUM(I469:I479)</f>
        <v>9265.84</v>
      </c>
      <c r="J480" s="477">
        <f>SUM(J469:J479)</f>
        <v>421250.36</v>
      </c>
      <c r="K480" s="429"/>
      <c r="L480" s="477"/>
      <c r="M480" s="430"/>
      <c r="N480" s="429"/>
      <c r="O480" s="428"/>
      <c r="P480" s="428"/>
      <c r="Q480" s="477">
        <f>SUM(Q469:Q479)</f>
        <v>411984.52999999997</v>
      </c>
      <c r="R480" s="428">
        <f t="shared" ref="R480" si="60">SUM(R469:R479)</f>
        <v>9265.84</v>
      </c>
      <c r="S480" s="478">
        <f>SUM(S469:S479)</f>
        <v>421250.36</v>
      </c>
    </row>
    <row r="481" spans="1:20" s="403" customFormat="1" ht="34.5" customHeight="1" thickTop="1">
      <c r="A481" s="480"/>
      <c r="B481" s="481"/>
      <c r="C481" s="482"/>
      <c r="D481" s="483"/>
      <c r="E481" s="484"/>
      <c r="F481" s="483"/>
      <c r="G481" s="483"/>
      <c r="H481" s="484"/>
      <c r="I481" s="483"/>
      <c r="J481" s="485"/>
      <c r="K481" s="484"/>
      <c r="L481" s="484"/>
      <c r="M481" s="483"/>
      <c r="N481" s="484"/>
      <c r="O481" s="483"/>
      <c r="P481" s="483"/>
      <c r="Q481" s="484"/>
      <c r="R481" s="483"/>
      <c r="S481" s="485"/>
    </row>
    <row r="482" spans="1:20" ht="34.5" customHeight="1" thickBot="1">
      <c r="A482" s="486"/>
      <c r="B482" s="487"/>
      <c r="C482" s="488" t="s">
        <v>1066</v>
      </c>
      <c r="D482" s="488"/>
      <c r="E482" s="489"/>
      <c r="F482" s="486"/>
      <c r="G482" s="486"/>
      <c r="H482" s="490">
        <f>SUM(H480+H466+H461+H452+H447)</f>
        <v>587118.4</v>
      </c>
      <c r="I482" s="490">
        <f t="shared" ref="I482:J482" si="61">SUM(I480+I466+I461+I452+I447)</f>
        <v>18150.840000000004</v>
      </c>
      <c r="J482" s="490">
        <f t="shared" si="61"/>
        <v>605269.23</v>
      </c>
      <c r="K482" s="491"/>
      <c r="L482" s="488"/>
      <c r="M482" s="492">
        <f>SUM(M480+M466+M461+M452+M447)</f>
        <v>622299.92000000004</v>
      </c>
      <c r="N482" s="488"/>
      <c r="O482" s="486"/>
      <c r="P482" s="486"/>
      <c r="Q482" s="383">
        <f>SUM(Q480+Q466+Q461+Q452+Q447)</f>
        <v>711104.45</v>
      </c>
      <c r="R482" s="493">
        <f>SUM(R480+R466+R461+R452+R447)</f>
        <v>26726.160000000003</v>
      </c>
      <c r="S482" s="383">
        <f>SUM(S480+S466+S461+S452+S447)</f>
        <v>737830.6</v>
      </c>
    </row>
    <row r="483" spans="1:20" ht="34.5" customHeight="1" thickTop="1">
      <c r="Q483" s="159"/>
      <c r="R483" s="159"/>
      <c r="S483" s="500"/>
    </row>
    <row r="484" spans="1:20" ht="34.5" customHeight="1">
      <c r="Q484" s="159"/>
      <c r="R484" s="159"/>
      <c r="S484" s="500"/>
    </row>
    <row r="485" spans="1:20" s="403" customFormat="1" ht="43.5" customHeight="1">
      <c r="A485" s="1332" t="s">
        <v>1067</v>
      </c>
      <c r="B485" s="1332"/>
      <c r="C485" s="1332"/>
      <c r="D485" s="1332"/>
      <c r="E485" s="1332"/>
      <c r="F485" s="1332"/>
      <c r="G485" s="1332"/>
      <c r="H485" s="1332"/>
      <c r="I485" s="1332"/>
      <c r="J485" s="1332"/>
      <c r="K485" s="1332"/>
      <c r="L485" s="1332"/>
      <c r="M485" s="1332"/>
      <c r="N485" s="1332"/>
      <c r="O485" s="1332"/>
      <c r="P485" s="1332"/>
      <c r="Q485" s="1332"/>
      <c r="R485" s="1332"/>
      <c r="S485" s="1332"/>
    </row>
    <row r="486" spans="1:20" ht="34.5" customHeight="1">
      <c r="A486" s="243">
        <v>1</v>
      </c>
      <c r="B486" s="266" t="s">
        <v>1068</v>
      </c>
      <c r="C486" s="394" t="s">
        <v>235</v>
      </c>
      <c r="D486" s="295"/>
      <c r="E486" s="399"/>
      <c r="F486" s="243"/>
      <c r="G486" s="243"/>
      <c r="H486" s="66">
        <v>0</v>
      </c>
      <c r="I486" s="501"/>
      <c r="J486" s="502">
        <v>0</v>
      </c>
      <c r="K486" s="290"/>
      <c r="L486" s="291"/>
      <c r="M486" s="292"/>
      <c r="N486" s="246"/>
      <c r="O486" s="243"/>
      <c r="P486" s="243"/>
      <c r="Q486" s="66">
        <f>S486</f>
        <v>0</v>
      </c>
      <c r="R486" s="66"/>
      <c r="S486" s="66">
        <f>+D486+J486-M486</f>
        <v>0</v>
      </c>
      <c r="T486" s="2" t="s">
        <v>2958</v>
      </c>
    </row>
    <row r="487" spans="1:20" ht="34.5" customHeight="1">
      <c r="A487" s="243">
        <v>2</v>
      </c>
      <c r="B487" s="503" t="s">
        <v>1068</v>
      </c>
      <c r="C487" s="504" t="s">
        <v>1072</v>
      </c>
      <c r="D487" s="505"/>
      <c r="E487" s="506"/>
      <c r="F487" s="402"/>
      <c r="G487" s="243"/>
      <c r="H487" s="203">
        <v>0</v>
      </c>
      <c r="I487" s="203">
        <v>0</v>
      </c>
      <c r="J487" s="203">
        <v>0</v>
      </c>
      <c r="K487" s="290"/>
      <c r="L487" s="291"/>
      <c r="M487" s="292"/>
      <c r="N487" s="250"/>
      <c r="O487" s="243"/>
      <c r="P487" s="243"/>
      <c r="Q487" s="66">
        <f>ROUND(S487*100/107,2)</f>
        <v>0</v>
      </c>
      <c r="R487" s="66">
        <f>ROUND((Q487*0.07),2)</f>
        <v>0</v>
      </c>
      <c r="S487" s="66">
        <f>+D487+J487-M487</f>
        <v>0</v>
      </c>
      <c r="T487" s="2" t="s">
        <v>2958</v>
      </c>
    </row>
    <row r="488" spans="1:20" ht="34.5" customHeight="1">
      <c r="A488" s="243">
        <v>3</v>
      </c>
      <c r="B488" s="503" t="s">
        <v>1068</v>
      </c>
      <c r="C488" s="504" t="s">
        <v>771</v>
      </c>
      <c r="D488" s="505"/>
      <c r="E488" s="250"/>
      <c r="F488" s="243"/>
      <c r="G488" s="243"/>
      <c r="H488" s="203">
        <v>0</v>
      </c>
      <c r="I488" s="203">
        <v>0</v>
      </c>
      <c r="J488" s="203">
        <v>0</v>
      </c>
      <c r="K488" s="290"/>
      <c r="L488" s="291"/>
      <c r="M488" s="292"/>
      <c r="N488" s="250"/>
      <c r="O488" s="243"/>
      <c r="P488" s="243"/>
      <c r="Q488" s="66">
        <f>ROUND(S488*100/107,2)</f>
        <v>0</v>
      </c>
      <c r="R488" s="66">
        <f>ROUND((Q488*0.07),2)</f>
        <v>0</v>
      </c>
      <c r="S488" s="66">
        <f>+D488+J488-M488</f>
        <v>0</v>
      </c>
      <c r="T488" s="2" t="s">
        <v>2958</v>
      </c>
    </row>
    <row r="489" spans="1:20" ht="34.5" customHeight="1" thickBot="1">
      <c r="A489" s="426"/>
      <c r="B489" s="257" t="s">
        <v>19</v>
      </c>
      <c r="C489" s="427"/>
      <c r="D489" s="428">
        <f>SUM(D486:D488)</f>
        <v>0</v>
      </c>
      <c r="E489" s="429">
        <v>0</v>
      </c>
      <c r="F489" s="428"/>
      <c r="G489" s="428"/>
      <c r="H489" s="430">
        <f>SUM(H486:H488)</f>
        <v>0</v>
      </c>
      <c r="I489" s="430">
        <f t="shared" ref="I489:J489" si="62">SUM(I486:I488)</f>
        <v>0</v>
      </c>
      <c r="J489" s="430">
        <f t="shared" si="62"/>
        <v>0</v>
      </c>
      <c r="K489" s="476">
        <f>SUM(K482:K484)</f>
        <v>0</v>
      </c>
      <c r="L489" s="476">
        <f>SUM(L482:L484)</f>
        <v>0</v>
      </c>
      <c r="M489" s="430">
        <f>SUM(M486:M488)</f>
        <v>0</v>
      </c>
      <c r="N489" s="429">
        <f>SUM(N482:N484)</f>
        <v>0</v>
      </c>
      <c r="O489" s="428"/>
      <c r="P489" s="428"/>
      <c r="Q489" s="432">
        <f>SUM(Q486:Q488)</f>
        <v>0</v>
      </c>
      <c r="R489" s="432">
        <f t="shared" ref="R489:S489" si="63">SUM(R486:R488)</f>
        <v>0</v>
      </c>
      <c r="S489" s="432">
        <f t="shared" si="63"/>
        <v>0</v>
      </c>
    </row>
    <row r="490" spans="1:20" s="446" customFormat="1" ht="34.200000000000003" thickTop="1">
      <c r="B490" s="494"/>
      <c r="C490" s="495"/>
      <c r="D490" s="496"/>
      <c r="E490" s="1"/>
      <c r="H490" s="442"/>
      <c r="I490" s="441"/>
      <c r="J490" s="497"/>
      <c r="K490" s="498"/>
      <c r="L490" s="297"/>
      <c r="M490" s="499"/>
      <c r="N490" s="297"/>
      <c r="Q490" s="507"/>
      <c r="R490" s="507"/>
      <c r="S490" s="249"/>
      <c r="T490" s="2"/>
    </row>
    <row r="492" spans="1:20">
      <c r="M492" s="499">
        <f>SUM(M482+M489)</f>
        <v>622299.92000000004</v>
      </c>
    </row>
  </sheetData>
  <mergeCells count="27">
    <mergeCell ref="A460:D460"/>
    <mergeCell ref="A463:S463"/>
    <mergeCell ref="A468:S468"/>
    <mergeCell ref="B480:C480"/>
    <mergeCell ref="A485:S485"/>
    <mergeCell ref="A454:S454"/>
    <mergeCell ref="E5:E6"/>
    <mergeCell ref="F5:F6"/>
    <mergeCell ref="H5:J5"/>
    <mergeCell ref="K5:K6"/>
    <mergeCell ref="L5:L6"/>
    <mergeCell ref="M5:M6"/>
    <mergeCell ref="N5:N6"/>
    <mergeCell ref="O5:O6"/>
    <mergeCell ref="Q5:S5"/>
    <mergeCell ref="B104:C104"/>
    <mergeCell ref="A449:S449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16" right="0.16" top="0.16" bottom="0.16" header="0.16" footer="0.3"/>
  <pageSetup scale="3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A20D-2DF4-4F56-976E-0496DCD4696F}">
  <sheetPr>
    <tabColor rgb="FFFFFF00"/>
  </sheetPr>
  <dimension ref="A1:J388"/>
  <sheetViews>
    <sheetView zoomScale="59" zoomScaleNormal="59" workbookViewId="0">
      <pane ySplit="9" topLeftCell="A382" activePane="bottomLeft" state="frozen"/>
      <selection pane="bottomLeft" activeCell="F378" sqref="F378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4197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83" t="s">
        <v>4198</v>
      </c>
      <c r="E11" s="84" t="s">
        <v>4199</v>
      </c>
      <c r="F11" s="85">
        <v>33436.43</v>
      </c>
    </row>
    <row r="12" spans="1:8" ht="34.5" customHeight="1" thickBot="1">
      <c r="A12" s="99"/>
      <c r="B12" s="100" t="s">
        <v>19</v>
      </c>
      <c r="C12" s="101"/>
      <c r="D12" s="105"/>
      <c r="E12" s="105"/>
      <c r="F12" s="104">
        <v>33436.43</v>
      </c>
      <c r="H12" s="508">
        <f>SUM(F11)</f>
        <v>33436.43</v>
      </c>
    </row>
    <row r="13" spans="1:8" ht="34.5" customHeight="1" thickTop="1">
      <c r="A13" s="30"/>
      <c r="B13" s="52" t="s">
        <v>31</v>
      </c>
      <c r="C13" s="53"/>
      <c r="D13" s="58"/>
      <c r="E13" s="59"/>
      <c r="F13" s="60"/>
    </row>
    <row r="14" spans="1:8" ht="34.5" customHeight="1">
      <c r="A14" s="67">
        <v>1</v>
      </c>
      <c r="B14" s="106" t="s">
        <v>32</v>
      </c>
      <c r="C14" s="106" t="s">
        <v>33</v>
      </c>
      <c r="D14" s="112">
        <v>46181</v>
      </c>
      <c r="E14" s="113" t="s">
        <v>4201</v>
      </c>
      <c r="F14" s="114">
        <v>321</v>
      </c>
    </row>
    <row r="15" spans="1:8" ht="34.5" customHeight="1">
      <c r="A15" s="67">
        <v>2</v>
      </c>
      <c r="B15" s="106" t="s">
        <v>35</v>
      </c>
      <c r="C15" s="106" t="s">
        <v>36</v>
      </c>
      <c r="D15" s="112">
        <v>46181</v>
      </c>
      <c r="E15" s="113" t="s">
        <v>4202</v>
      </c>
      <c r="F15" s="114">
        <v>321</v>
      </c>
    </row>
    <row r="16" spans="1:8" ht="34.5" customHeight="1">
      <c r="A16" s="67">
        <v>3</v>
      </c>
      <c r="B16" s="106" t="s">
        <v>39</v>
      </c>
      <c r="C16" s="106" t="s">
        <v>40</v>
      </c>
      <c r="D16" s="112">
        <v>46184</v>
      </c>
      <c r="E16" s="113" t="s">
        <v>4203</v>
      </c>
      <c r="F16" s="114">
        <v>321</v>
      </c>
    </row>
    <row r="17" spans="1:10" ht="34.5" customHeight="1">
      <c r="A17" s="67">
        <v>4</v>
      </c>
      <c r="B17" s="125" t="s">
        <v>52</v>
      </c>
      <c r="C17" s="125" t="s">
        <v>53</v>
      </c>
      <c r="D17" s="119">
        <v>46183</v>
      </c>
      <c r="E17" s="120" t="s">
        <v>4204</v>
      </c>
      <c r="F17" s="121">
        <v>1926</v>
      </c>
    </row>
    <row r="18" spans="1:10" ht="34.5" customHeight="1">
      <c r="A18" s="67">
        <v>5</v>
      </c>
      <c r="B18" s="125" t="s">
        <v>54</v>
      </c>
      <c r="C18" s="125" t="s">
        <v>55</v>
      </c>
      <c r="D18" s="112">
        <v>46183</v>
      </c>
      <c r="E18" s="113" t="s">
        <v>4205</v>
      </c>
      <c r="F18" s="114">
        <v>321</v>
      </c>
    </row>
    <row r="19" spans="1:10" ht="34.5" customHeight="1">
      <c r="A19" s="67">
        <v>6</v>
      </c>
      <c r="B19" s="125" t="s">
        <v>57</v>
      </c>
      <c r="C19" s="125" t="s">
        <v>58</v>
      </c>
      <c r="D19" s="112">
        <v>46183</v>
      </c>
      <c r="E19" s="113" t="s">
        <v>4206</v>
      </c>
      <c r="F19" s="114">
        <v>321</v>
      </c>
    </row>
    <row r="20" spans="1:10" ht="34.5" customHeight="1">
      <c r="A20" s="67">
        <v>7</v>
      </c>
      <c r="B20" s="115" t="s">
        <v>60</v>
      </c>
      <c r="C20" s="106" t="s">
        <v>61</v>
      </c>
      <c r="D20" s="119">
        <v>46175</v>
      </c>
      <c r="E20" s="120" t="s">
        <v>4207</v>
      </c>
      <c r="F20" s="121">
        <v>321</v>
      </c>
    </row>
    <row r="21" spans="1:10" ht="34.5" customHeight="1">
      <c r="A21" s="67">
        <v>8</v>
      </c>
      <c r="B21" s="125" t="s">
        <v>62</v>
      </c>
      <c r="C21" s="125" t="s">
        <v>63</v>
      </c>
      <c r="D21" s="112">
        <v>46195</v>
      </c>
      <c r="E21" s="113" t="s">
        <v>4208</v>
      </c>
      <c r="F21" s="114">
        <v>642</v>
      </c>
    </row>
    <row r="22" spans="1:10" ht="34.5" customHeight="1">
      <c r="A22" s="67">
        <v>9</v>
      </c>
      <c r="B22" s="106" t="s">
        <v>65</v>
      </c>
      <c r="C22" s="106" t="s">
        <v>66</v>
      </c>
      <c r="D22" s="112">
        <v>46202</v>
      </c>
      <c r="E22" s="113" t="s">
        <v>4209</v>
      </c>
      <c r="F22" s="114">
        <v>963</v>
      </c>
    </row>
    <row r="23" spans="1:10" ht="34.5" customHeight="1">
      <c r="A23" s="67">
        <v>10</v>
      </c>
      <c r="B23" s="106" t="s">
        <v>72</v>
      </c>
      <c r="C23" s="106" t="s">
        <v>66</v>
      </c>
      <c r="D23" s="112" t="s">
        <v>4210</v>
      </c>
      <c r="E23" s="113" t="s">
        <v>4211</v>
      </c>
      <c r="F23" s="114">
        <v>963</v>
      </c>
    </row>
    <row r="24" spans="1:10" ht="34.5" customHeight="1">
      <c r="A24" s="67">
        <v>11</v>
      </c>
      <c r="B24" s="106" t="s">
        <v>74</v>
      </c>
      <c r="C24" s="106" t="s">
        <v>75</v>
      </c>
      <c r="D24" s="112">
        <v>46202</v>
      </c>
      <c r="E24" s="113" t="s">
        <v>4212</v>
      </c>
      <c r="F24" s="114">
        <v>2022.3</v>
      </c>
    </row>
    <row r="25" spans="1:10" ht="34.5" customHeight="1" thickBot="1">
      <c r="A25" s="99"/>
      <c r="B25" s="100" t="s">
        <v>19</v>
      </c>
      <c r="C25" s="101"/>
      <c r="D25" s="103"/>
      <c r="E25" s="103"/>
      <c r="F25" s="102">
        <v>8442.2999999999993</v>
      </c>
      <c r="H25" s="509">
        <f>SUM(F14:F24)</f>
        <v>8442.2999999999993</v>
      </c>
    </row>
    <row r="26" spans="1:10" ht="34.5" customHeight="1" thickTop="1">
      <c r="A26" s="30"/>
      <c r="B26" s="52" t="s">
        <v>79</v>
      </c>
      <c r="C26" s="53"/>
      <c r="D26" s="58"/>
      <c r="E26" s="59"/>
      <c r="F26" s="60"/>
    </row>
    <row r="27" spans="1:10" ht="34.5" customHeight="1">
      <c r="A27" s="130">
        <v>1</v>
      </c>
      <c r="B27" s="131" t="s">
        <v>80</v>
      </c>
      <c r="C27" s="132" t="s">
        <v>81</v>
      </c>
      <c r="D27" s="119" t="s">
        <v>4216</v>
      </c>
      <c r="E27" s="120" t="s">
        <v>4217</v>
      </c>
      <c r="F27" s="1238">
        <v>31054.34</v>
      </c>
      <c r="G27" s="663"/>
      <c r="H27" s="663"/>
      <c r="I27" s="663"/>
      <c r="J27" s="664"/>
    </row>
    <row r="28" spans="1:10" ht="34.5" customHeight="1">
      <c r="A28" s="130">
        <v>2</v>
      </c>
      <c r="B28" s="131" t="s">
        <v>85</v>
      </c>
      <c r="C28" s="132" t="s">
        <v>81</v>
      </c>
      <c r="D28" s="119" t="s">
        <v>4218</v>
      </c>
      <c r="E28" s="120" t="s">
        <v>4219</v>
      </c>
      <c r="F28" s="1238">
        <v>21048.78</v>
      </c>
    </row>
    <row r="29" spans="1:10" ht="34.5" customHeight="1">
      <c r="A29" s="130">
        <v>3</v>
      </c>
      <c r="B29" s="131" t="s">
        <v>88</v>
      </c>
      <c r="C29" s="132" t="s">
        <v>81</v>
      </c>
      <c r="D29" s="119" t="s">
        <v>4220</v>
      </c>
      <c r="E29" s="120" t="s">
        <v>4221</v>
      </c>
      <c r="F29" s="1238">
        <v>6693.42</v>
      </c>
    </row>
    <row r="30" spans="1:10" ht="34.5" customHeight="1">
      <c r="A30" s="130">
        <v>4</v>
      </c>
      <c r="B30" s="140" t="s">
        <v>137</v>
      </c>
      <c r="C30" s="141" t="s">
        <v>81</v>
      </c>
      <c r="D30" s="119" t="s">
        <v>4210</v>
      </c>
      <c r="E30" s="120" t="s">
        <v>4222</v>
      </c>
      <c r="F30" s="1238">
        <v>808.92</v>
      </c>
    </row>
    <row r="31" spans="1:10" ht="34.5" customHeight="1">
      <c r="A31" s="130">
        <v>5</v>
      </c>
      <c r="B31" s="131" t="s">
        <v>103</v>
      </c>
      <c r="C31" s="141" t="s">
        <v>81</v>
      </c>
      <c r="D31" s="119">
        <v>46202</v>
      </c>
      <c r="E31" s="120" t="s">
        <v>4223</v>
      </c>
      <c r="F31" s="1238">
        <v>1408.39</v>
      </c>
    </row>
    <row r="32" spans="1:10" ht="34.5" customHeight="1">
      <c r="A32" s="130">
        <v>6</v>
      </c>
      <c r="B32" s="140" t="s">
        <v>3777</v>
      </c>
      <c r="C32" s="141" t="s">
        <v>81</v>
      </c>
      <c r="D32" s="119">
        <v>46195</v>
      </c>
      <c r="E32" s="120" t="s">
        <v>4224</v>
      </c>
      <c r="F32" s="1238">
        <v>14.45</v>
      </c>
    </row>
    <row r="33" spans="1:8" ht="34.5" customHeight="1">
      <c r="A33" s="130">
        <v>7</v>
      </c>
      <c r="B33" s="140" t="s">
        <v>107</v>
      </c>
      <c r="C33" s="141" t="s">
        <v>81</v>
      </c>
      <c r="D33" s="119">
        <v>46197</v>
      </c>
      <c r="E33" s="120" t="s">
        <v>4225</v>
      </c>
      <c r="F33" s="1238">
        <v>495.95</v>
      </c>
    </row>
    <row r="34" spans="1:8" ht="34.5" customHeight="1">
      <c r="A34" s="130">
        <v>8</v>
      </c>
      <c r="B34" s="131" t="s">
        <v>109</v>
      </c>
      <c r="C34" s="141" t="s">
        <v>81</v>
      </c>
      <c r="D34" s="119">
        <v>46195</v>
      </c>
      <c r="E34" s="120" t="s">
        <v>4226</v>
      </c>
      <c r="F34" s="1238">
        <v>16.850000000000001</v>
      </c>
    </row>
    <row r="35" spans="1:8" ht="34.5" customHeight="1">
      <c r="A35" s="130">
        <v>9</v>
      </c>
      <c r="B35" s="150" t="s">
        <v>111</v>
      </c>
      <c r="C35" s="141" t="s">
        <v>81</v>
      </c>
      <c r="D35" s="119">
        <v>46182</v>
      </c>
      <c r="E35" s="120" t="s">
        <v>4227</v>
      </c>
      <c r="F35" s="1238">
        <v>421.31</v>
      </c>
    </row>
    <row r="36" spans="1:8" ht="34.5" customHeight="1">
      <c r="A36" s="130">
        <v>10</v>
      </c>
      <c r="B36" s="151" t="s">
        <v>113</v>
      </c>
      <c r="C36" s="152" t="s">
        <v>81</v>
      </c>
      <c r="D36" s="119" t="s">
        <v>4228</v>
      </c>
      <c r="E36" s="120" t="s">
        <v>4229</v>
      </c>
      <c r="F36" s="1238">
        <v>20800.8</v>
      </c>
    </row>
    <row r="37" spans="1:8" ht="34.5" customHeight="1" thickBot="1">
      <c r="A37" s="99"/>
      <c r="B37" s="100" t="s">
        <v>19</v>
      </c>
      <c r="C37" s="101"/>
      <c r="D37" s="103"/>
      <c r="E37" s="103"/>
      <c r="F37" s="102">
        <v>82763.209999999977</v>
      </c>
      <c r="H37" s="510">
        <f>SUM(F27:F36)</f>
        <v>82763.209999999977</v>
      </c>
    </row>
    <row r="38" spans="1:8" ht="34.5" customHeight="1" thickTop="1">
      <c r="A38" s="30"/>
      <c r="B38" s="52" t="s">
        <v>117</v>
      </c>
      <c r="C38" s="53"/>
      <c r="D38" s="58"/>
      <c r="E38" s="59"/>
      <c r="F38" s="60"/>
    </row>
    <row r="39" spans="1:8" ht="34.5" customHeight="1">
      <c r="A39" s="30">
        <v>1</v>
      </c>
      <c r="B39" s="163" t="s">
        <v>22</v>
      </c>
      <c r="C39" s="164" t="s">
        <v>118</v>
      </c>
      <c r="D39" s="112" t="s">
        <v>4198</v>
      </c>
      <c r="E39" s="113" t="s">
        <v>4230</v>
      </c>
      <c r="F39" s="169">
        <v>5663.24</v>
      </c>
    </row>
    <row r="40" spans="1:8" ht="34.5" customHeight="1" thickBot="1">
      <c r="A40" s="99"/>
      <c r="B40" s="100" t="s">
        <v>19</v>
      </c>
      <c r="C40" s="101"/>
      <c r="D40" s="103"/>
      <c r="E40" s="103"/>
      <c r="F40" s="102">
        <v>5663.24</v>
      </c>
      <c r="H40" s="509">
        <f>SUM(F39)</f>
        <v>5663.24</v>
      </c>
    </row>
    <row r="41" spans="1:8" ht="34.5" customHeight="1" thickTop="1">
      <c r="A41" s="30"/>
      <c r="B41" s="52" t="s">
        <v>121</v>
      </c>
      <c r="C41" s="53"/>
      <c r="D41" s="58"/>
      <c r="E41" s="59"/>
      <c r="F41" s="60"/>
    </row>
    <row r="42" spans="1:8" s="181" customFormat="1" ht="34.5" customHeight="1">
      <c r="A42" s="67">
        <v>1</v>
      </c>
      <c r="B42" s="173" t="s">
        <v>122</v>
      </c>
      <c r="C42" s="173" t="s">
        <v>123</v>
      </c>
      <c r="D42" s="75" t="s">
        <v>4210</v>
      </c>
      <c r="E42" s="179" t="s">
        <v>4231</v>
      </c>
      <c r="F42" s="180">
        <v>2000</v>
      </c>
    </row>
    <row r="43" spans="1:8" s="181" customFormat="1" ht="34.5" customHeight="1">
      <c r="A43" s="67">
        <v>2</v>
      </c>
      <c r="B43" s="173" t="s">
        <v>125</v>
      </c>
      <c r="C43" s="173" t="s">
        <v>123</v>
      </c>
      <c r="D43" s="75" t="s">
        <v>4210</v>
      </c>
      <c r="E43" s="179" t="s">
        <v>4232</v>
      </c>
      <c r="F43" s="180">
        <v>2000</v>
      </c>
    </row>
    <row r="44" spans="1:8" s="181" customFormat="1" ht="34.5" customHeight="1">
      <c r="A44" s="67">
        <v>3</v>
      </c>
      <c r="B44" s="173" t="s">
        <v>127</v>
      </c>
      <c r="C44" s="173" t="s">
        <v>123</v>
      </c>
      <c r="D44" s="75" t="s">
        <v>4210</v>
      </c>
      <c r="E44" s="179" t="s">
        <v>4233</v>
      </c>
      <c r="F44" s="180">
        <v>2000</v>
      </c>
    </row>
    <row r="45" spans="1:8" s="181" customFormat="1" ht="34.5" customHeight="1">
      <c r="A45" s="67">
        <v>4</v>
      </c>
      <c r="B45" s="173" t="s">
        <v>91</v>
      </c>
      <c r="C45" s="173" t="s">
        <v>129</v>
      </c>
      <c r="D45" s="83">
        <v>46178</v>
      </c>
      <c r="E45" s="1239" t="s">
        <v>4234</v>
      </c>
      <c r="F45" s="1240">
        <v>3210</v>
      </c>
    </row>
    <row r="46" spans="1:8" s="181" customFormat="1" ht="34.5" customHeight="1">
      <c r="A46" s="67">
        <v>5</v>
      </c>
      <c r="B46" s="173" t="s">
        <v>91</v>
      </c>
      <c r="C46" s="173" t="s">
        <v>131</v>
      </c>
      <c r="D46" s="83">
        <v>46178</v>
      </c>
      <c r="E46" s="1239" t="s">
        <v>4235</v>
      </c>
      <c r="F46" s="1240">
        <v>2140</v>
      </c>
    </row>
    <row r="47" spans="1:8" s="181" customFormat="1" ht="34.5" customHeight="1">
      <c r="A47" s="67">
        <v>6</v>
      </c>
      <c r="B47" s="173" t="s">
        <v>133</v>
      </c>
      <c r="C47" s="173" t="s">
        <v>131</v>
      </c>
      <c r="D47" s="83">
        <v>46199</v>
      </c>
      <c r="E47" s="1239" t="s">
        <v>4236</v>
      </c>
      <c r="F47" s="1240">
        <v>2140</v>
      </c>
    </row>
    <row r="48" spans="1:8" s="181" customFormat="1" ht="34.5" customHeight="1">
      <c r="A48" s="67">
        <v>7</v>
      </c>
      <c r="B48" s="173" t="s">
        <v>133</v>
      </c>
      <c r="C48" s="173" t="s">
        <v>135</v>
      </c>
      <c r="D48" s="83">
        <v>46199</v>
      </c>
      <c r="E48" s="1239" t="s">
        <v>4237</v>
      </c>
      <c r="F48" s="1240">
        <v>3210</v>
      </c>
    </row>
    <row r="49" spans="1:8" ht="34.5" customHeight="1">
      <c r="A49" s="20">
        <v>8</v>
      </c>
      <c r="B49" s="183" t="s">
        <v>137</v>
      </c>
      <c r="C49" s="183" t="s">
        <v>138</v>
      </c>
      <c r="D49" s="75" t="s">
        <v>4210</v>
      </c>
      <c r="E49" s="179" t="s">
        <v>4238</v>
      </c>
      <c r="F49" s="180">
        <v>2461</v>
      </c>
    </row>
    <row r="50" spans="1:8" ht="34.5" customHeight="1" thickBot="1">
      <c r="A50" s="99"/>
      <c r="B50" s="100" t="s">
        <v>19</v>
      </c>
      <c r="C50" s="101"/>
      <c r="D50" s="103"/>
      <c r="E50" s="103"/>
      <c r="F50" s="102">
        <v>19161</v>
      </c>
      <c r="H50" s="509">
        <f>SUM(F42:F49)</f>
        <v>19161</v>
      </c>
    </row>
    <row r="51" spans="1:8" ht="34.5" customHeight="1" thickTop="1">
      <c r="A51" s="30"/>
      <c r="B51" s="193" t="s">
        <v>144</v>
      </c>
      <c r="C51" s="194"/>
      <c r="D51" s="25"/>
      <c r="E51" s="26"/>
      <c r="F51" s="27"/>
    </row>
    <row r="52" spans="1:8" ht="34.5" customHeight="1">
      <c r="A52" s="67">
        <v>1</v>
      </c>
      <c r="B52" s="173" t="s">
        <v>145</v>
      </c>
      <c r="C52" s="69" t="s">
        <v>146</v>
      </c>
      <c r="D52" s="75">
        <v>46177</v>
      </c>
      <c r="E52" s="76" t="s">
        <v>4239</v>
      </c>
      <c r="F52" s="77">
        <v>9126</v>
      </c>
    </row>
    <row r="53" spans="1:8" ht="34.5" customHeight="1">
      <c r="A53" s="67">
        <v>2</v>
      </c>
      <c r="B53" s="173" t="s">
        <v>149</v>
      </c>
      <c r="C53" s="69" t="s">
        <v>150</v>
      </c>
      <c r="D53" s="75">
        <v>46202</v>
      </c>
      <c r="E53" s="76" t="s">
        <v>4240</v>
      </c>
      <c r="F53" s="77">
        <v>4563</v>
      </c>
    </row>
    <row r="54" spans="1:8" ht="34.5" customHeight="1">
      <c r="A54" s="67">
        <v>3</v>
      </c>
      <c r="B54" s="173" t="s">
        <v>152</v>
      </c>
      <c r="C54" s="69" t="s">
        <v>153</v>
      </c>
      <c r="D54" s="75" t="s">
        <v>4210</v>
      </c>
      <c r="E54" s="76" t="s">
        <v>4241</v>
      </c>
      <c r="F54" s="77">
        <v>4563</v>
      </c>
    </row>
    <row r="55" spans="1:8" ht="34.5" customHeight="1">
      <c r="A55" s="67">
        <v>4</v>
      </c>
      <c r="B55" s="173" t="s">
        <v>155</v>
      </c>
      <c r="C55" s="69" t="s">
        <v>156</v>
      </c>
      <c r="D55" s="75" t="s">
        <v>4210</v>
      </c>
      <c r="E55" s="76" t="s">
        <v>4242</v>
      </c>
      <c r="F55" s="77">
        <v>4563</v>
      </c>
    </row>
    <row r="56" spans="1:8" ht="34.5" customHeight="1">
      <c r="A56" s="67">
        <v>5</v>
      </c>
      <c r="B56" s="68" t="s">
        <v>161</v>
      </c>
      <c r="C56" s="69" t="s">
        <v>162</v>
      </c>
      <c r="D56" s="75">
        <v>46199</v>
      </c>
      <c r="E56" s="76" t="s">
        <v>4243</v>
      </c>
      <c r="F56" s="77">
        <v>4563</v>
      </c>
    </row>
    <row r="57" spans="1:8" ht="34.5" customHeight="1">
      <c r="A57" s="67">
        <v>6</v>
      </c>
      <c r="B57" s="68" t="s">
        <v>164</v>
      </c>
      <c r="C57" s="69" t="s">
        <v>165</v>
      </c>
      <c r="D57" s="75">
        <v>46202</v>
      </c>
      <c r="E57" s="76" t="s">
        <v>4244</v>
      </c>
      <c r="F57" s="77">
        <v>4563</v>
      </c>
    </row>
    <row r="58" spans="1:8" ht="34.5" customHeight="1">
      <c r="A58" s="67">
        <v>7</v>
      </c>
      <c r="B58" s="68" t="s">
        <v>164</v>
      </c>
      <c r="C58" s="69" t="s">
        <v>167</v>
      </c>
      <c r="D58" s="75">
        <v>46202</v>
      </c>
      <c r="E58" s="76" t="s">
        <v>4245</v>
      </c>
      <c r="F58" s="77">
        <v>4563</v>
      </c>
    </row>
    <row r="59" spans="1:8" ht="34.5" customHeight="1">
      <c r="A59" s="67">
        <v>8</v>
      </c>
      <c r="B59" s="207" t="s">
        <v>169</v>
      </c>
      <c r="C59" s="69" t="s">
        <v>170</v>
      </c>
      <c r="D59" s="75">
        <v>46202</v>
      </c>
      <c r="E59" s="76" t="s">
        <v>4246</v>
      </c>
      <c r="F59" s="77">
        <v>4563</v>
      </c>
    </row>
    <row r="60" spans="1:8" ht="34.5" customHeight="1">
      <c r="A60" s="67">
        <v>9</v>
      </c>
      <c r="B60" s="68" t="s">
        <v>172</v>
      </c>
      <c r="C60" s="69" t="s">
        <v>173</v>
      </c>
      <c r="D60" s="75">
        <v>46202</v>
      </c>
      <c r="E60" s="76" t="s">
        <v>4247</v>
      </c>
      <c r="F60" s="77">
        <v>4563</v>
      </c>
    </row>
    <row r="61" spans="1:8" ht="34.5" customHeight="1">
      <c r="A61" s="67">
        <v>10</v>
      </c>
      <c r="B61" s="68" t="s">
        <v>175</v>
      </c>
      <c r="C61" s="69" t="s">
        <v>176</v>
      </c>
      <c r="D61" s="75" t="s">
        <v>4210</v>
      </c>
      <c r="E61" s="76" t="s">
        <v>4248</v>
      </c>
      <c r="F61" s="77">
        <v>9126</v>
      </c>
    </row>
    <row r="62" spans="1:8" s="219" customFormat="1" ht="34.5" customHeight="1">
      <c r="A62" s="67">
        <v>11</v>
      </c>
      <c r="B62" s="209" t="s">
        <v>178</v>
      </c>
      <c r="C62" s="210" t="s">
        <v>179</v>
      </c>
      <c r="D62" s="75">
        <v>46199</v>
      </c>
      <c r="E62" s="76" t="s">
        <v>4249</v>
      </c>
      <c r="F62" s="77">
        <v>4563</v>
      </c>
    </row>
    <row r="63" spans="1:8" ht="34.5" customHeight="1">
      <c r="A63" s="67">
        <v>12</v>
      </c>
      <c r="B63" s="68" t="s">
        <v>181</v>
      </c>
      <c r="C63" s="69" t="s">
        <v>182</v>
      </c>
      <c r="D63" s="75">
        <v>46202</v>
      </c>
      <c r="E63" s="76" t="s">
        <v>4240</v>
      </c>
      <c r="F63" s="77">
        <v>4563</v>
      </c>
    </row>
    <row r="64" spans="1:8" ht="34.5" customHeight="1">
      <c r="A64" s="67">
        <v>13</v>
      </c>
      <c r="B64" s="68" t="s">
        <v>184</v>
      </c>
      <c r="C64" s="69" t="s">
        <v>185</v>
      </c>
      <c r="D64" s="75">
        <v>46199</v>
      </c>
      <c r="E64" s="76" t="s">
        <v>4250</v>
      </c>
      <c r="F64" s="77">
        <v>4563</v>
      </c>
    </row>
    <row r="65" spans="1:8" ht="34.5" customHeight="1">
      <c r="A65" s="67">
        <v>14</v>
      </c>
      <c r="B65" s="68" t="s">
        <v>187</v>
      </c>
      <c r="C65" s="69" t="s">
        <v>188</v>
      </c>
      <c r="D65" s="75">
        <v>46199</v>
      </c>
      <c r="E65" s="76" t="s">
        <v>4251</v>
      </c>
      <c r="F65" s="77">
        <v>4563</v>
      </c>
    </row>
    <row r="66" spans="1:8" ht="34.5" customHeight="1">
      <c r="A66" s="67">
        <v>15</v>
      </c>
      <c r="B66" s="68" t="s">
        <v>190</v>
      </c>
      <c r="C66" s="69" t="s">
        <v>191</v>
      </c>
      <c r="D66" s="75" t="s">
        <v>4210</v>
      </c>
      <c r="E66" s="76" t="s">
        <v>4252</v>
      </c>
      <c r="F66" s="77">
        <v>2281.5</v>
      </c>
    </row>
    <row r="67" spans="1:8" ht="34.5" customHeight="1">
      <c r="A67" s="67">
        <v>16</v>
      </c>
      <c r="B67" s="68" t="s">
        <v>194</v>
      </c>
      <c r="C67" s="69" t="s">
        <v>195</v>
      </c>
      <c r="D67" s="75" t="s">
        <v>4210</v>
      </c>
      <c r="E67" s="76" t="s">
        <v>4253</v>
      </c>
      <c r="F67" s="77">
        <v>9126</v>
      </c>
    </row>
    <row r="68" spans="1:8" ht="34.5" customHeight="1">
      <c r="A68" s="67">
        <v>17</v>
      </c>
      <c r="B68" s="68" t="s">
        <v>197</v>
      </c>
      <c r="C68" s="69" t="s">
        <v>198</v>
      </c>
      <c r="D68" s="75" t="s">
        <v>4210</v>
      </c>
      <c r="E68" s="76" t="s">
        <v>4254</v>
      </c>
      <c r="F68" s="77">
        <v>4563</v>
      </c>
    </row>
    <row r="69" spans="1:8" ht="34.5" customHeight="1">
      <c r="A69" s="67">
        <v>18</v>
      </c>
      <c r="B69" s="68" t="s">
        <v>200</v>
      </c>
      <c r="C69" s="69" t="s">
        <v>201</v>
      </c>
      <c r="D69" s="75">
        <v>46202</v>
      </c>
      <c r="E69" s="76" t="s">
        <v>4255</v>
      </c>
      <c r="F69" s="77">
        <v>4563</v>
      </c>
    </row>
    <row r="70" spans="1:8" ht="34.5" customHeight="1">
      <c r="A70" s="67">
        <v>19</v>
      </c>
      <c r="B70" s="68" t="s">
        <v>203</v>
      </c>
      <c r="C70" s="69" t="s">
        <v>204</v>
      </c>
      <c r="D70" s="75">
        <v>46199</v>
      </c>
      <c r="E70" s="76" t="s">
        <v>4256</v>
      </c>
      <c r="F70" s="77">
        <v>4563</v>
      </c>
    </row>
    <row r="71" spans="1:8" ht="34.5" customHeight="1">
      <c r="A71" s="67">
        <v>20</v>
      </c>
      <c r="B71" s="68" t="s">
        <v>206</v>
      </c>
      <c r="C71" s="69" t="s">
        <v>207</v>
      </c>
      <c r="D71" s="75" t="s">
        <v>4210</v>
      </c>
      <c r="E71" s="76" t="s">
        <v>4257</v>
      </c>
      <c r="F71" s="77">
        <v>4563</v>
      </c>
    </row>
    <row r="72" spans="1:8" ht="34.5" customHeight="1">
      <c r="A72" s="67">
        <v>21</v>
      </c>
      <c r="B72" s="68" t="s">
        <v>209</v>
      </c>
      <c r="C72" s="69" t="s">
        <v>210</v>
      </c>
      <c r="D72" s="75">
        <v>46193</v>
      </c>
      <c r="E72" s="76" t="s">
        <v>4258</v>
      </c>
      <c r="F72" s="77">
        <v>4563</v>
      </c>
    </row>
    <row r="73" spans="1:8" ht="34.5" customHeight="1">
      <c r="A73" s="67">
        <v>22</v>
      </c>
      <c r="B73" s="68" t="s">
        <v>212</v>
      </c>
      <c r="C73" s="69" t="s">
        <v>213</v>
      </c>
      <c r="D73" s="75">
        <v>46202</v>
      </c>
      <c r="E73" s="76" t="s">
        <v>4259</v>
      </c>
      <c r="F73" s="77">
        <v>4563</v>
      </c>
    </row>
    <row r="74" spans="1:8" ht="34.5" customHeight="1">
      <c r="A74" s="67">
        <v>23</v>
      </c>
      <c r="B74" s="68" t="s">
        <v>215</v>
      </c>
      <c r="C74" s="69" t="s">
        <v>216</v>
      </c>
      <c r="D74" s="75">
        <v>46202</v>
      </c>
      <c r="E74" s="76" t="s">
        <v>4260</v>
      </c>
      <c r="F74" s="77">
        <v>4563</v>
      </c>
    </row>
    <row r="75" spans="1:8" ht="34.5" customHeight="1">
      <c r="A75" s="67">
        <v>24</v>
      </c>
      <c r="B75" s="68" t="s">
        <v>218</v>
      </c>
      <c r="C75" s="69" t="s">
        <v>219</v>
      </c>
      <c r="D75" s="75" t="s">
        <v>4210</v>
      </c>
      <c r="E75" s="76" t="s">
        <v>4261</v>
      </c>
      <c r="F75" s="77">
        <v>4563</v>
      </c>
    </row>
    <row r="76" spans="1:8" ht="34.5" customHeight="1">
      <c r="A76" s="67">
        <v>25</v>
      </c>
      <c r="B76" s="68" t="s">
        <v>221</v>
      </c>
      <c r="C76" s="69" t="s">
        <v>222</v>
      </c>
      <c r="D76" s="75" t="s">
        <v>4262</v>
      </c>
      <c r="E76" s="76" t="s">
        <v>4263</v>
      </c>
      <c r="F76" s="77">
        <v>4563</v>
      </c>
    </row>
    <row r="77" spans="1:8" ht="34.5" customHeight="1">
      <c r="A77" s="67">
        <v>26</v>
      </c>
      <c r="B77" s="68" t="s">
        <v>224</v>
      </c>
      <c r="C77" s="69" t="s">
        <v>225</v>
      </c>
      <c r="D77" s="75" t="s">
        <v>4264</v>
      </c>
      <c r="E77" s="76" t="s">
        <v>4265</v>
      </c>
      <c r="F77" s="77">
        <v>9126</v>
      </c>
    </row>
    <row r="78" spans="1:8" ht="34.5" customHeight="1">
      <c r="A78" s="67">
        <v>27</v>
      </c>
      <c r="B78" s="68" t="s">
        <v>227</v>
      </c>
      <c r="C78" s="69" t="s">
        <v>228</v>
      </c>
      <c r="D78" s="75">
        <v>46198</v>
      </c>
      <c r="E78" s="76" t="s">
        <v>4266</v>
      </c>
      <c r="F78" s="77">
        <v>4563</v>
      </c>
    </row>
    <row r="79" spans="1:8" ht="34.5" customHeight="1">
      <c r="A79" s="67">
        <v>28</v>
      </c>
      <c r="B79" s="220" t="s">
        <v>230</v>
      </c>
      <c r="C79" s="221" t="s">
        <v>231</v>
      </c>
      <c r="D79" s="83">
        <v>46199</v>
      </c>
      <c r="E79" s="84" t="s">
        <v>4267</v>
      </c>
      <c r="F79" s="85">
        <v>13689</v>
      </c>
    </row>
    <row r="80" spans="1:8" ht="34.5" customHeight="1">
      <c r="A80" s="223"/>
      <c r="B80" s="1364" t="s">
        <v>19</v>
      </c>
      <c r="C80" s="1364"/>
      <c r="D80" s="228"/>
      <c r="E80" s="229"/>
      <c r="F80" s="230">
        <v>152860.5</v>
      </c>
      <c r="H80" s="508">
        <f>SUM(F52:F79)</f>
        <v>152860.5</v>
      </c>
    </row>
    <row r="81" spans="1:8" ht="34.5" customHeight="1">
      <c r="A81" s="30"/>
      <c r="B81" s="231" t="s">
        <v>233</v>
      </c>
      <c r="C81" s="232"/>
      <c r="D81" s="234"/>
      <c r="E81" s="235"/>
      <c r="F81" s="236"/>
    </row>
    <row r="82" spans="1:8" ht="34.5" customHeight="1">
      <c r="A82" s="67">
        <v>1</v>
      </c>
      <c r="B82" s="68" t="s">
        <v>234</v>
      </c>
      <c r="C82" s="173" t="s">
        <v>235</v>
      </c>
      <c r="D82" s="75">
        <v>46202</v>
      </c>
      <c r="E82" s="76" t="s">
        <v>4268</v>
      </c>
      <c r="F82" s="77">
        <v>2645</v>
      </c>
    </row>
    <row r="83" spans="1:8" ht="34.5" customHeight="1">
      <c r="A83" s="67">
        <v>2</v>
      </c>
      <c r="B83" s="163" t="s">
        <v>2636</v>
      </c>
      <c r="C83" s="604" t="s">
        <v>235</v>
      </c>
      <c r="D83" s="75" t="s">
        <v>4210</v>
      </c>
      <c r="E83" s="76" t="s">
        <v>4269</v>
      </c>
      <c r="F83" s="77">
        <v>4200</v>
      </c>
    </row>
    <row r="84" spans="1:8" ht="34.5" customHeight="1">
      <c r="A84" s="67">
        <v>3</v>
      </c>
      <c r="B84" s="244" t="s">
        <v>91</v>
      </c>
      <c r="C84" s="245" t="s">
        <v>237</v>
      </c>
      <c r="D84" s="83">
        <v>46178</v>
      </c>
      <c r="E84" s="84" t="s">
        <v>4270</v>
      </c>
      <c r="F84" s="85">
        <v>18000</v>
      </c>
    </row>
    <row r="85" spans="1:8" ht="34.5" customHeight="1" thickBot="1">
      <c r="A85" s="99"/>
      <c r="B85" s="100" t="s">
        <v>19</v>
      </c>
      <c r="C85" s="101"/>
      <c r="D85" s="103"/>
      <c r="E85" s="103"/>
      <c r="F85" s="247">
        <v>24845</v>
      </c>
      <c r="H85" s="508">
        <f>SUM(F82:F84)</f>
        <v>24845</v>
      </c>
    </row>
    <row r="86" spans="1:8" ht="34.5" customHeight="1" thickTop="1">
      <c r="A86" s="30"/>
      <c r="B86" s="52" t="s">
        <v>239</v>
      </c>
      <c r="C86" s="53"/>
      <c r="D86" s="58"/>
      <c r="E86" s="59"/>
      <c r="F86" s="248"/>
    </row>
    <row r="87" spans="1:8" ht="34.5" customHeight="1">
      <c r="A87" s="67">
        <v>1</v>
      </c>
      <c r="B87" s="173" t="s">
        <v>240</v>
      </c>
      <c r="C87" s="69" t="s">
        <v>241</v>
      </c>
      <c r="D87" s="75" t="s">
        <v>4210</v>
      </c>
      <c r="E87" s="76" t="s">
        <v>4271</v>
      </c>
      <c r="F87" s="77">
        <v>100</v>
      </c>
    </row>
    <row r="88" spans="1:8" ht="34.5" customHeight="1">
      <c r="A88" s="67">
        <v>2</v>
      </c>
      <c r="B88" s="173" t="s">
        <v>243</v>
      </c>
      <c r="C88" s="69" t="s">
        <v>244</v>
      </c>
      <c r="D88" s="75">
        <v>46202</v>
      </c>
      <c r="E88" s="76" t="s">
        <v>4272</v>
      </c>
      <c r="F88" s="77">
        <v>100</v>
      </c>
    </row>
    <row r="89" spans="1:8" ht="34.5" customHeight="1">
      <c r="A89" s="67">
        <v>3</v>
      </c>
      <c r="B89" s="173" t="s">
        <v>246</v>
      </c>
      <c r="C89" s="69" t="s">
        <v>247</v>
      </c>
      <c r="D89" s="75" t="s">
        <v>4210</v>
      </c>
      <c r="E89" s="76" t="s">
        <v>4273</v>
      </c>
      <c r="F89" s="77">
        <v>100</v>
      </c>
    </row>
    <row r="90" spans="1:8" ht="34.5" customHeight="1">
      <c r="A90" s="67">
        <v>4</v>
      </c>
      <c r="B90" s="173" t="s">
        <v>249</v>
      </c>
      <c r="C90" s="69" t="s">
        <v>250</v>
      </c>
      <c r="D90" s="75" t="s">
        <v>4210</v>
      </c>
      <c r="E90" s="76" t="s">
        <v>4274</v>
      </c>
      <c r="F90" s="77">
        <v>100</v>
      </c>
    </row>
    <row r="91" spans="1:8" ht="34.5" customHeight="1">
      <c r="A91" s="67">
        <v>5</v>
      </c>
      <c r="B91" s="68" t="s">
        <v>161</v>
      </c>
      <c r="C91" s="69" t="s">
        <v>255</v>
      </c>
      <c r="D91" s="75">
        <v>46199</v>
      </c>
      <c r="E91" s="76" t="s">
        <v>4275</v>
      </c>
      <c r="F91" s="77">
        <v>100</v>
      </c>
    </row>
    <row r="92" spans="1:8" ht="34.5" customHeight="1">
      <c r="A92" s="67">
        <v>6</v>
      </c>
      <c r="B92" s="68" t="s">
        <v>257</v>
      </c>
      <c r="C92" s="69" t="s">
        <v>258</v>
      </c>
      <c r="D92" s="75">
        <v>46202</v>
      </c>
      <c r="E92" s="76" t="s">
        <v>4276</v>
      </c>
      <c r="F92" s="77">
        <v>100</v>
      </c>
    </row>
    <row r="93" spans="1:8" ht="34.5" customHeight="1">
      <c r="A93" s="67">
        <v>7</v>
      </c>
      <c r="B93" s="68" t="s">
        <v>260</v>
      </c>
      <c r="C93" s="69" t="s">
        <v>261</v>
      </c>
      <c r="D93" s="75">
        <v>46202</v>
      </c>
      <c r="E93" s="76" t="s">
        <v>4277</v>
      </c>
      <c r="F93" s="77">
        <v>100</v>
      </c>
    </row>
    <row r="94" spans="1:8" ht="34.5" customHeight="1">
      <c r="A94" s="67">
        <v>8</v>
      </c>
      <c r="B94" s="68" t="s">
        <v>169</v>
      </c>
      <c r="C94" s="69" t="s">
        <v>263</v>
      </c>
      <c r="D94" s="75">
        <v>46202</v>
      </c>
      <c r="E94" s="76" t="s">
        <v>4278</v>
      </c>
      <c r="F94" s="77">
        <v>100</v>
      </c>
    </row>
    <row r="95" spans="1:8" ht="34.5" customHeight="1">
      <c r="A95" s="67">
        <v>9</v>
      </c>
      <c r="B95" s="68" t="s">
        <v>172</v>
      </c>
      <c r="C95" s="69" t="s">
        <v>265</v>
      </c>
      <c r="D95" s="75">
        <v>46202</v>
      </c>
      <c r="E95" s="76" t="s">
        <v>4279</v>
      </c>
      <c r="F95" s="77">
        <v>100</v>
      </c>
    </row>
    <row r="96" spans="1:8" ht="34.5" customHeight="1">
      <c r="A96" s="67">
        <v>10</v>
      </c>
      <c r="B96" s="68" t="s">
        <v>267</v>
      </c>
      <c r="C96" s="69" t="s">
        <v>268</v>
      </c>
      <c r="D96" s="75" t="s">
        <v>4210</v>
      </c>
      <c r="E96" s="76" t="s">
        <v>4280</v>
      </c>
      <c r="F96" s="77">
        <v>100</v>
      </c>
    </row>
    <row r="97" spans="1:6" ht="34.5" customHeight="1">
      <c r="A97" s="67">
        <v>11</v>
      </c>
      <c r="B97" s="68" t="s">
        <v>178</v>
      </c>
      <c r="C97" s="69" t="s">
        <v>270</v>
      </c>
      <c r="D97" s="75">
        <v>46199</v>
      </c>
      <c r="E97" s="76" t="s">
        <v>4281</v>
      </c>
      <c r="F97" s="77">
        <v>100</v>
      </c>
    </row>
    <row r="98" spans="1:6" ht="34.5" customHeight="1">
      <c r="A98" s="67">
        <v>12</v>
      </c>
      <c r="B98" s="68" t="s">
        <v>272</v>
      </c>
      <c r="C98" s="69" t="s">
        <v>273</v>
      </c>
      <c r="D98" s="75">
        <v>46202</v>
      </c>
      <c r="E98" s="76" t="s">
        <v>4282</v>
      </c>
      <c r="F98" s="77">
        <v>100</v>
      </c>
    </row>
    <row r="99" spans="1:6" ht="34.5" customHeight="1">
      <c r="A99" s="67">
        <v>13</v>
      </c>
      <c r="B99" s="68" t="s">
        <v>275</v>
      </c>
      <c r="C99" s="69" t="s">
        <v>276</v>
      </c>
      <c r="D99" s="75">
        <v>46199</v>
      </c>
      <c r="E99" s="76" t="s">
        <v>4283</v>
      </c>
      <c r="F99" s="77">
        <v>100</v>
      </c>
    </row>
    <row r="100" spans="1:6" ht="34.5" customHeight="1">
      <c r="A100" s="67">
        <v>14</v>
      </c>
      <c r="B100" s="68" t="s">
        <v>278</v>
      </c>
      <c r="C100" s="69" t="s">
        <v>279</v>
      </c>
      <c r="D100" s="75">
        <v>46199</v>
      </c>
      <c r="E100" s="76" t="s">
        <v>4284</v>
      </c>
      <c r="F100" s="77">
        <v>100</v>
      </c>
    </row>
    <row r="101" spans="1:6" ht="34.5" customHeight="1">
      <c r="A101" s="67">
        <v>15</v>
      </c>
      <c r="B101" s="68" t="s">
        <v>281</v>
      </c>
      <c r="C101" s="69" t="s">
        <v>282</v>
      </c>
      <c r="D101" s="75" t="s">
        <v>4210</v>
      </c>
      <c r="E101" s="76" t="s">
        <v>4285</v>
      </c>
      <c r="F101" s="77">
        <v>50</v>
      </c>
    </row>
    <row r="102" spans="1:6" ht="34.5" customHeight="1">
      <c r="A102" s="67">
        <v>16</v>
      </c>
      <c r="B102" s="68" t="s">
        <v>194</v>
      </c>
      <c r="C102" s="69" t="s">
        <v>284</v>
      </c>
      <c r="D102" s="75" t="s">
        <v>4210</v>
      </c>
      <c r="E102" s="76" t="s">
        <v>4286</v>
      </c>
      <c r="F102" s="77">
        <v>100</v>
      </c>
    </row>
    <row r="103" spans="1:6" ht="34.5" customHeight="1">
      <c r="A103" s="67">
        <v>17</v>
      </c>
      <c r="B103" s="68" t="s">
        <v>286</v>
      </c>
      <c r="C103" s="69" t="s">
        <v>287</v>
      </c>
      <c r="D103" s="75" t="s">
        <v>4210</v>
      </c>
      <c r="E103" s="76" t="s">
        <v>4287</v>
      </c>
      <c r="F103" s="77">
        <v>100</v>
      </c>
    </row>
    <row r="104" spans="1:6" ht="34.5" customHeight="1">
      <c r="A104" s="67">
        <v>18</v>
      </c>
      <c r="B104" s="68" t="s">
        <v>289</v>
      </c>
      <c r="C104" s="69" t="s">
        <v>290</v>
      </c>
      <c r="D104" s="75">
        <v>46202</v>
      </c>
      <c r="E104" s="76" t="s">
        <v>4288</v>
      </c>
      <c r="F104" s="77">
        <v>100</v>
      </c>
    </row>
    <row r="105" spans="1:6" ht="34.5" customHeight="1">
      <c r="A105" s="67">
        <v>19</v>
      </c>
      <c r="B105" s="68" t="s">
        <v>292</v>
      </c>
      <c r="C105" s="69" t="s">
        <v>293</v>
      </c>
      <c r="D105" s="75">
        <v>46199</v>
      </c>
      <c r="E105" s="76" t="s">
        <v>4289</v>
      </c>
      <c r="F105" s="77">
        <v>100</v>
      </c>
    </row>
    <row r="106" spans="1:6" ht="34.5" customHeight="1">
      <c r="A106" s="67">
        <v>20</v>
      </c>
      <c r="B106" s="68" t="s">
        <v>206</v>
      </c>
      <c r="C106" s="69" t="s">
        <v>295</v>
      </c>
      <c r="D106" s="75" t="s">
        <v>4210</v>
      </c>
      <c r="E106" s="76" t="s">
        <v>4290</v>
      </c>
      <c r="F106" s="77">
        <v>100</v>
      </c>
    </row>
    <row r="107" spans="1:6" ht="34.5" customHeight="1">
      <c r="A107" s="67">
        <v>21</v>
      </c>
      <c r="B107" s="68" t="s">
        <v>297</v>
      </c>
      <c r="C107" s="69" t="s">
        <v>298</v>
      </c>
      <c r="D107" s="75">
        <v>46193</v>
      </c>
      <c r="E107" s="76" t="s">
        <v>4291</v>
      </c>
      <c r="F107" s="77">
        <v>100</v>
      </c>
    </row>
    <row r="108" spans="1:6" ht="34.5" customHeight="1">
      <c r="A108" s="67">
        <v>22</v>
      </c>
      <c r="B108" s="68" t="s">
        <v>300</v>
      </c>
      <c r="C108" s="69" t="s">
        <v>301</v>
      </c>
      <c r="D108" s="75">
        <v>46202</v>
      </c>
      <c r="E108" s="76" t="s">
        <v>4292</v>
      </c>
      <c r="F108" s="77">
        <v>100</v>
      </c>
    </row>
    <row r="109" spans="1:6" ht="34.5" customHeight="1">
      <c r="A109" s="67">
        <v>23</v>
      </c>
      <c r="B109" s="68" t="s">
        <v>304</v>
      </c>
      <c r="C109" s="69" t="s">
        <v>305</v>
      </c>
      <c r="D109" s="75">
        <v>46202</v>
      </c>
      <c r="E109" s="76" t="s">
        <v>4293</v>
      </c>
      <c r="F109" s="77">
        <v>100</v>
      </c>
    </row>
    <row r="110" spans="1:6" ht="34.5" customHeight="1">
      <c r="A110" s="67">
        <v>24</v>
      </c>
      <c r="B110" s="68" t="s">
        <v>307</v>
      </c>
      <c r="C110" s="69" t="s">
        <v>308</v>
      </c>
      <c r="D110" s="75" t="s">
        <v>4210</v>
      </c>
      <c r="E110" s="76" t="s">
        <v>4294</v>
      </c>
      <c r="F110" s="77">
        <v>100</v>
      </c>
    </row>
    <row r="111" spans="1:6" ht="34.5" customHeight="1">
      <c r="A111" s="67">
        <v>25</v>
      </c>
      <c r="B111" s="68" t="s">
        <v>310</v>
      </c>
      <c r="C111" s="69" t="s">
        <v>311</v>
      </c>
      <c r="D111" s="75">
        <v>46202</v>
      </c>
      <c r="E111" s="76" t="s">
        <v>4295</v>
      </c>
      <c r="F111" s="77">
        <v>100</v>
      </c>
    </row>
    <row r="112" spans="1:6" ht="34.5" customHeight="1">
      <c r="A112" s="67">
        <v>26</v>
      </c>
      <c r="B112" s="68" t="s">
        <v>313</v>
      </c>
      <c r="C112" s="69" t="s">
        <v>314</v>
      </c>
      <c r="D112" s="75" t="s">
        <v>4210</v>
      </c>
      <c r="E112" s="76" t="s">
        <v>4296</v>
      </c>
      <c r="F112" s="77">
        <v>100</v>
      </c>
    </row>
    <row r="113" spans="1:8" ht="34.5" customHeight="1">
      <c r="A113" s="67">
        <v>27</v>
      </c>
      <c r="B113" s="68" t="s">
        <v>227</v>
      </c>
      <c r="C113" s="69" t="s">
        <v>316</v>
      </c>
      <c r="D113" s="75">
        <v>46198</v>
      </c>
      <c r="E113" s="76" t="s">
        <v>4297</v>
      </c>
      <c r="F113" s="77">
        <v>100</v>
      </c>
    </row>
    <row r="114" spans="1:8" ht="34.5" customHeight="1">
      <c r="A114" s="67">
        <v>28</v>
      </c>
      <c r="B114" s="68" t="s">
        <v>318</v>
      </c>
      <c r="C114" s="69" t="s">
        <v>319</v>
      </c>
      <c r="D114" s="75">
        <v>46199</v>
      </c>
      <c r="E114" s="76" t="s">
        <v>4298</v>
      </c>
      <c r="F114" s="77">
        <v>100</v>
      </c>
    </row>
    <row r="115" spans="1:8" ht="34.5" customHeight="1" thickBot="1">
      <c r="A115" s="67">
        <v>29</v>
      </c>
      <c r="B115" s="100" t="s">
        <v>19</v>
      </c>
      <c r="C115" s="101"/>
      <c r="D115" s="254"/>
      <c r="E115" s="255"/>
      <c r="F115" s="256">
        <v>2750</v>
      </c>
      <c r="H115" s="508">
        <f>SUM(F87:F114)</f>
        <v>2750</v>
      </c>
    </row>
    <row r="116" spans="1:8" ht="34.5" customHeight="1" thickTop="1">
      <c r="A116" s="67">
        <v>30</v>
      </c>
      <c r="B116" s="52" t="s">
        <v>321</v>
      </c>
      <c r="C116" s="53"/>
      <c r="D116" s="58"/>
      <c r="E116" s="59"/>
      <c r="F116" s="248"/>
    </row>
    <row r="117" spans="1:8" ht="34.5" customHeight="1">
      <c r="A117" s="67">
        <v>31</v>
      </c>
      <c r="B117" s="106" t="s">
        <v>322</v>
      </c>
      <c r="C117" s="260" t="s">
        <v>323</v>
      </c>
      <c r="D117" s="75" t="s">
        <v>4210</v>
      </c>
      <c r="E117" s="76" t="s">
        <v>4299</v>
      </c>
      <c r="F117" s="77">
        <v>711.55</v>
      </c>
    </row>
    <row r="118" spans="1:8" ht="34.5" customHeight="1">
      <c r="A118" s="67">
        <v>32</v>
      </c>
      <c r="B118" s="106" t="s">
        <v>243</v>
      </c>
      <c r="C118" s="260" t="s">
        <v>325</v>
      </c>
      <c r="D118" s="75">
        <v>46202</v>
      </c>
      <c r="E118" s="76" t="s">
        <v>4300</v>
      </c>
      <c r="F118" s="77">
        <v>224.7</v>
      </c>
    </row>
    <row r="119" spans="1:8" ht="34.5" customHeight="1">
      <c r="A119" s="67">
        <v>33</v>
      </c>
      <c r="B119" s="106" t="s">
        <v>246</v>
      </c>
      <c r="C119" s="260" t="s">
        <v>327</v>
      </c>
      <c r="D119" s="75" t="s">
        <v>4210</v>
      </c>
      <c r="E119" s="76" t="s">
        <v>4301</v>
      </c>
      <c r="F119" s="77">
        <v>112.35</v>
      </c>
    </row>
    <row r="120" spans="1:8" ht="34.5" customHeight="1">
      <c r="A120" s="67">
        <v>34</v>
      </c>
      <c r="B120" s="106" t="s">
        <v>329</v>
      </c>
      <c r="C120" s="260" t="s">
        <v>330</v>
      </c>
      <c r="D120" s="75" t="s">
        <v>4210</v>
      </c>
      <c r="E120" s="76" t="s">
        <v>4302</v>
      </c>
      <c r="F120" s="77">
        <v>112.35</v>
      </c>
    </row>
    <row r="121" spans="1:8" ht="34.5" customHeight="1">
      <c r="A121" s="67">
        <v>35</v>
      </c>
      <c r="B121" s="263" t="s">
        <v>161</v>
      </c>
      <c r="C121" s="260" t="s">
        <v>334</v>
      </c>
      <c r="D121" s="75">
        <v>46199</v>
      </c>
      <c r="E121" s="76" t="s">
        <v>4303</v>
      </c>
      <c r="F121" s="77">
        <v>112.35</v>
      </c>
    </row>
    <row r="122" spans="1:8" ht="34.5" customHeight="1">
      <c r="A122" s="67">
        <v>36</v>
      </c>
      <c r="B122" s="263" t="s">
        <v>260</v>
      </c>
      <c r="C122" s="260" t="s">
        <v>337</v>
      </c>
      <c r="D122" s="75">
        <v>46202</v>
      </c>
      <c r="E122" s="76" t="s">
        <v>4304</v>
      </c>
      <c r="F122" s="77">
        <v>1123.5</v>
      </c>
    </row>
    <row r="123" spans="1:8" ht="34.5" customHeight="1">
      <c r="A123" s="67">
        <v>37</v>
      </c>
      <c r="B123" s="263" t="s">
        <v>169</v>
      </c>
      <c r="C123" s="260" t="s">
        <v>339</v>
      </c>
      <c r="D123" s="75">
        <v>46202</v>
      </c>
      <c r="E123" s="76" t="s">
        <v>4305</v>
      </c>
      <c r="F123" s="77">
        <v>786.45</v>
      </c>
    </row>
    <row r="124" spans="1:8" ht="34.5" customHeight="1">
      <c r="A124" s="67">
        <v>38</v>
      </c>
      <c r="B124" s="263" t="s">
        <v>341</v>
      </c>
      <c r="C124" s="260" t="s">
        <v>342</v>
      </c>
      <c r="D124" s="75">
        <v>46202</v>
      </c>
      <c r="E124" s="76" t="s">
        <v>4306</v>
      </c>
      <c r="F124" s="77">
        <v>112.35</v>
      </c>
    </row>
    <row r="125" spans="1:8" ht="34.5" customHeight="1">
      <c r="A125" s="67">
        <v>39</v>
      </c>
      <c r="B125" s="263" t="s">
        <v>267</v>
      </c>
      <c r="C125" s="260" t="s">
        <v>344</v>
      </c>
      <c r="D125" s="75" t="s">
        <v>4210</v>
      </c>
      <c r="E125" s="76" t="s">
        <v>4307</v>
      </c>
      <c r="F125" s="77">
        <v>1086.05</v>
      </c>
    </row>
    <row r="126" spans="1:8" ht="34.5" customHeight="1">
      <c r="A126" s="67">
        <v>40</v>
      </c>
      <c r="B126" s="263" t="s">
        <v>178</v>
      </c>
      <c r="C126" s="260" t="s">
        <v>346</v>
      </c>
      <c r="D126" s="75">
        <v>46199</v>
      </c>
      <c r="E126" s="76" t="s">
        <v>4308</v>
      </c>
      <c r="F126" s="77">
        <v>973.7</v>
      </c>
    </row>
    <row r="127" spans="1:8" ht="34.5" customHeight="1">
      <c r="A127" s="67">
        <v>41</v>
      </c>
      <c r="B127" s="263" t="s">
        <v>272</v>
      </c>
      <c r="C127" s="260" t="s">
        <v>348</v>
      </c>
      <c r="D127" s="75">
        <v>46202</v>
      </c>
      <c r="E127" s="76" t="s">
        <v>4309</v>
      </c>
      <c r="F127" s="77">
        <v>112.35</v>
      </c>
    </row>
    <row r="128" spans="1:8" ht="34.5" customHeight="1">
      <c r="A128" s="67">
        <v>42</v>
      </c>
      <c r="B128" s="263" t="s">
        <v>275</v>
      </c>
      <c r="C128" s="260" t="s">
        <v>350</v>
      </c>
      <c r="D128" s="75">
        <v>46199</v>
      </c>
      <c r="E128" s="76" t="s">
        <v>4310</v>
      </c>
      <c r="F128" s="77">
        <v>1610.35</v>
      </c>
    </row>
    <row r="129" spans="1:6" ht="34.5" customHeight="1">
      <c r="A129" s="67">
        <v>43</v>
      </c>
      <c r="B129" s="263" t="s">
        <v>352</v>
      </c>
      <c r="C129" s="260" t="s">
        <v>353</v>
      </c>
      <c r="D129" s="75">
        <v>46199</v>
      </c>
      <c r="E129" s="76" t="s">
        <v>4311</v>
      </c>
      <c r="F129" s="77">
        <v>1310.75</v>
      </c>
    </row>
    <row r="130" spans="1:6" ht="34.5" customHeight="1">
      <c r="A130" s="67">
        <v>44</v>
      </c>
      <c r="B130" s="263" t="s">
        <v>355</v>
      </c>
      <c r="C130" s="260" t="s">
        <v>356</v>
      </c>
      <c r="D130" s="75" t="s">
        <v>4210</v>
      </c>
      <c r="E130" s="76" t="s">
        <v>4312</v>
      </c>
      <c r="F130" s="77">
        <v>112.35</v>
      </c>
    </row>
    <row r="131" spans="1:6" ht="34.5" customHeight="1">
      <c r="A131" s="67">
        <v>45</v>
      </c>
      <c r="B131" s="263" t="s">
        <v>360</v>
      </c>
      <c r="C131" s="260" t="s">
        <v>361</v>
      </c>
      <c r="D131" s="75" t="s">
        <v>4210</v>
      </c>
      <c r="E131" s="76" t="s">
        <v>4313</v>
      </c>
      <c r="F131" s="77">
        <v>1123.5</v>
      </c>
    </row>
    <row r="132" spans="1:6" ht="34.5" customHeight="1">
      <c r="A132" s="67">
        <v>46</v>
      </c>
      <c r="B132" s="263" t="s">
        <v>286</v>
      </c>
      <c r="C132" s="260" t="s">
        <v>363</v>
      </c>
      <c r="D132" s="75" t="s">
        <v>4210</v>
      </c>
      <c r="E132" s="76" t="s">
        <v>4314</v>
      </c>
      <c r="F132" s="77">
        <v>112.35</v>
      </c>
    </row>
    <row r="133" spans="1:6" ht="34.5" customHeight="1">
      <c r="A133" s="67">
        <v>47</v>
      </c>
      <c r="B133" s="263" t="s">
        <v>289</v>
      </c>
      <c r="C133" s="260" t="s">
        <v>365</v>
      </c>
      <c r="D133" s="75">
        <v>46202</v>
      </c>
      <c r="E133" s="76" t="s">
        <v>4315</v>
      </c>
      <c r="F133" s="77">
        <v>112.35</v>
      </c>
    </row>
    <row r="134" spans="1:6" ht="34.5" customHeight="1">
      <c r="A134" s="67">
        <v>48</v>
      </c>
      <c r="B134" s="263" t="s">
        <v>292</v>
      </c>
      <c r="C134" s="260" t="s">
        <v>367</v>
      </c>
      <c r="D134" s="75">
        <v>46199</v>
      </c>
      <c r="E134" s="76" t="s">
        <v>4316</v>
      </c>
      <c r="F134" s="77">
        <v>861.35</v>
      </c>
    </row>
    <row r="135" spans="1:6" ht="34.5" customHeight="1">
      <c r="A135" s="67">
        <v>49</v>
      </c>
      <c r="B135" s="263" t="s">
        <v>206</v>
      </c>
      <c r="C135" s="260" t="s">
        <v>369</v>
      </c>
      <c r="D135" s="75" t="s">
        <v>4210</v>
      </c>
      <c r="E135" s="76" t="s">
        <v>4317</v>
      </c>
      <c r="F135" s="77">
        <v>561.75</v>
      </c>
    </row>
    <row r="136" spans="1:6" ht="34.5" customHeight="1">
      <c r="A136" s="67">
        <v>50</v>
      </c>
      <c r="B136" s="263" t="s">
        <v>371</v>
      </c>
      <c r="C136" s="260" t="s">
        <v>372</v>
      </c>
      <c r="D136" s="75">
        <v>46193</v>
      </c>
      <c r="E136" s="76" t="s">
        <v>4318</v>
      </c>
      <c r="F136" s="77">
        <v>524.29999999999995</v>
      </c>
    </row>
    <row r="137" spans="1:6" ht="34.5" customHeight="1">
      <c r="A137" s="67">
        <v>51</v>
      </c>
      <c r="B137" s="263" t="s">
        <v>300</v>
      </c>
      <c r="C137" s="260" t="s">
        <v>374</v>
      </c>
      <c r="D137" s="75">
        <v>46202</v>
      </c>
      <c r="E137" s="76" t="s">
        <v>4319</v>
      </c>
      <c r="F137" s="77">
        <v>149.80000000000001</v>
      </c>
    </row>
    <row r="138" spans="1:6" ht="34.5" customHeight="1">
      <c r="A138" s="67">
        <v>52</v>
      </c>
      <c r="B138" s="263" t="s">
        <v>304</v>
      </c>
      <c r="C138" s="260" t="s">
        <v>376</v>
      </c>
      <c r="D138" s="75">
        <v>46202</v>
      </c>
      <c r="E138" s="76" t="s">
        <v>4320</v>
      </c>
      <c r="F138" s="77">
        <v>112.35</v>
      </c>
    </row>
    <row r="139" spans="1:6" ht="34.5" customHeight="1">
      <c r="A139" s="67">
        <v>53</v>
      </c>
      <c r="B139" s="263" t="s">
        <v>378</v>
      </c>
      <c r="C139" s="260" t="s">
        <v>379</v>
      </c>
      <c r="D139" s="75" t="s">
        <v>4210</v>
      </c>
      <c r="E139" s="76" t="s">
        <v>4321</v>
      </c>
      <c r="F139" s="77">
        <v>187.25</v>
      </c>
    </row>
    <row r="140" spans="1:6" ht="34.5" customHeight="1">
      <c r="A140" s="67">
        <v>54</v>
      </c>
      <c r="B140" s="263" t="s">
        <v>310</v>
      </c>
      <c r="C140" s="260" t="s">
        <v>381</v>
      </c>
      <c r="D140" s="75">
        <v>46202</v>
      </c>
      <c r="E140" s="76" t="s">
        <v>4322</v>
      </c>
      <c r="F140" s="77">
        <v>561.75</v>
      </c>
    </row>
    <row r="141" spans="1:6" ht="34.5" customHeight="1">
      <c r="A141" s="67">
        <v>55</v>
      </c>
      <c r="B141" s="263" t="s">
        <v>313</v>
      </c>
      <c r="C141" s="260" t="s">
        <v>383</v>
      </c>
      <c r="D141" s="75" t="s">
        <v>4210</v>
      </c>
      <c r="E141" s="76" t="s">
        <v>4323</v>
      </c>
      <c r="F141" s="77">
        <v>112.35</v>
      </c>
    </row>
    <row r="142" spans="1:6" ht="34.5" customHeight="1">
      <c r="A142" s="67">
        <v>56</v>
      </c>
      <c r="B142" s="263" t="s">
        <v>227</v>
      </c>
      <c r="C142" s="260" t="s">
        <v>385</v>
      </c>
      <c r="D142" s="75">
        <v>46198</v>
      </c>
      <c r="E142" s="76" t="s">
        <v>4324</v>
      </c>
      <c r="F142" s="77">
        <v>149.80000000000001</v>
      </c>
    </row>
    <row r="143" spans="1:6" ht="34.5" customHeight="1">
      <c r="A143" s="67">
        <v>57</v>
      </c>
      <c r="B143" s="263" t="s">
        <v>318</v>
      </c>
      <c r="C143" s="260" t="s">
        <v>387</v>
      </c>
      <c r="D143" s="75">
        <v>46199</v>
      </c>
      <c r="E143" s="76" t="s">
        <v>4325</v>
      </c>
      <c r="F143" s="77">
        <v>299.60000000000002</v>
      </c>
    </row>
    <row r="144" spans="1:6" ht="34.5" customHeight="1">
      <c r="A144" s="67">
        <v>58</v>
      </c>
      <c r="B144" s="263" t="s">
        <v>392</v>
      </c>
      <c r="C144" s="260" t="s">
        <v>393</v>
      </c>
      <c r="D144" s="75" t="s">
        <v>4210</v>
      </c>
      <c r="E144" s="76" t="s">
        <v>4326</v>
      </c>
      <c r="F144" s="77">
        <v>187.25</v>
      </c>
    </row>
    <row r="145" spans="1:6" ht="34.5" customHeight="1">
      <c r="A145" s="67">
        <v>59</v>
      </c>
      <c r="B145" s="263" t="s">
        <v>401</v>
      </c>
      <c r="C145" s="260" t="s">
        <v>402</v>
      </c>
      <c r="D145" s="75">
        <v>46202</v>
      </c>
      <c r="E145" s="76" t="s">
        <v>4327</v>
      </c>
      <c r="F145" s="77">
        <v>112.35</v>
      </c>
    </row>
    <row r="146" spans="1:6" ht="34.5" customHeight="1">
      <c r="A146" s="67">
        <v>60</v>
      </c>
      <c r="B146" s="263" t="s">
        <v>404</v>
      </c>
      <c r="C146" s="260" t="s">
        <v>405</v>
      </c>
      <c r="D146" s="75" t="s">
        <v>4210</v>
      </c>
      <c r="E146" s="76" t="s">
        <v>4328</v>
      </c>
      <c r="F146" s="77">
        <v>112.35</v>
      </c>
    </row>
    <row r="147" spans="1:6" ht="34.5" customHeight="1">
      <c r="A147" s="67">
        <v>61</v>
      </c>
      <c r="B147" s="263" t="s">
        <v>409</v>
      </c>
      <c r="C147" s="260" t="s">
        <v>410</v>
      </c>
      <c r="D147" s="75">
        <v>46202</v>
      </c>
      <c r="E147" s="76" t="s">
        <v>4329</v>
      </c>
      <c r="F147" s="77">
        <v>299.60000000000002</v>
      </c>
    </row>
    <row r="148" spans="1:6" ht="34.5" customHeight="1">
      <c r="A148" s="67">
        <v>62</v>
      </c>
      <c r="B148" s="263" t="s">
        <v>413</v>
      </c>
      <c r="C148" s="260" t="s">
        <v>414</v>
      </c>
      <c r="D148" s="75" t="s">
        <v>4210</v>
      </c>
      <c r="E148" s="76" t="s">
        <v>4330</v>
      </c>
      <c r="F148" s="77">
        <v>1572.9</v>
      </c>
    </row>
    <row r="149" spans="1:6" ht="34.5" customHeight="1">
      <c r="A149" s="67">
        <v>63</v>
      </c>
      <c r="B149" s="263" t="s">
        <v>417</v>
      </c>
      <c r="C149" s="260" t="s">
        <v>418</v>
      </c>
      <c r="D149" s="75" t="s">
        <v>4210</v>
      </c>
      <c r="E149" s="76" t="s">
        <v>4331</v>
      </c>
      <c r="F149" s="77">
        <v>187.25</v>
      </c>
    </row>
    <row r="150" spans="1:6" ht="34.5" customHeight="1">
      <c r="A150" s="67">
        <v>64</v>
      </c>
      <c r="B150" s="263" t="s">
        <v>420</v>
      </c>
      <c r="C150" s="260" t="s">
        <v>421</v>
      </c>
      <c r="D150" s="75" t="s">
        <v>4210</v>
      </c>
      <c r="E150" s="76" t="s">
        <v>4332</v>
      </c>
      <c r="F150" s="77">
        <v>112.35</v>
      </c>
    </row>
    <row r="151" spans="1:6" ht="34.5" customHeight="1">
      <c r="A151" s="67">
        <v>65</v>
      </c>
      <c r="B151" s="263" t="s">
        <v>425</v>
      </c>
      <c r="C151" s="260" t="s">
        <v>426</v>
      </c>
      <c r="D151" s="75" t="s">
        <v>4210</v>
      </c>
      <c r="E151" s="76" t="s">
        <v>4333</v>
      </c>
      <c r="F151" s="77">
        <v>112.35</v>
      </c>
    </row>
    <row r="152" spans="1:6" ht="34.5" customHeight="1">
      <c r="A152" s="67">
        <v>66</v>
      </c>
      <c r="B152" s="263" t="s">
        <v>430</v>
      </c>
      <c r="C152" s="260" t="s">
        <v>431</v>
      </c>
      <c r="D152" s="75" t="s">
        <v>4210</v>
      </c>
      <c r="E152" s="76" t="s">
        <v>4334</v>
      </c>
      <c r="F152" s="77">
        <v>299.60000000000002</v>
      </c>
    </row>
    <row r="153" spans="1:6" ht="34.5" customHeight="1">
      <c r="A153" s="67">
        <v>67</v>
      </c>
      <c r="B153" s="263" t="s">
        <v>433</v>
      </c>
      <c r="C153" s="260" t="s">
        <v>434</v>
      </c>
      <c r="D153" s="75">
        <v>46202</v>
      </c>
      <c r="E153" s="76" t="s">
        <v>4335</v>
      </c>
      <c r="F153" s="77">
        <v>187.25</v>
      </c>
    </row>
    <row r="154" spans="1:6" ht="34.5" customHeight="1">
      <c r="A154" s="67">
        <v>68</v>
      </c>
      <c r="B154" s="263" t="s">
        <v>436</v>
      </c>
      <c r="C154" s="260" t="s">
        <v>437</v>
      </c>
      <c r="D154" s="75" t="s">
        <v>4210</v>
      </c>
      <c r="E154" s="76" t="s">
        <v>4336</v>
      </c>
      <c r="F154" s="77">
        <v>374.5</v>
      </c>
    </row>
    <row r="155" spans="1:6" ht="34.5" customHeight="1">
      <c r="A155" s="67">
        <v>69</v>
      </c>
      <c r="B155" s="263" t="s">
        <v>441</v>
      </c>
      <c r="C155" s="260" t="s">
        <v>442</v>
      </c>
      <c r="D155" s="75" t="s">
        <v>4210</v>
      </c>
      <c r="E155" s="76" t="s">
        <v>4337</v>
      </c>
      <c r="F155" s="77">
        <v>149.80000000000001</v>
      </c>
    </row>
    <row r="156" spans="1:6" ht="34.5" customHeight="1">
      <c r="A156" s="67">
        <v>70</v>
      </c>
      <c r="B156" s="263" t="s">
        <v>444</v>
      </c>
      <c r="C156" s="260" t="s">
        <v>445</v>
      </c>
      <c r="D156" s="75" t="s">
        <v>4210</v>
      </c>
      <c r="E156" s="76" t="s">
        <v>4338</v>
      </c>
      <c r="F156" s="77">
        <v>449.4</v>
      </c>
    </row>
    <row r="157" spans="1:6" ht="34.5" customHeight="1">
      <c r="A157" s="67">
        <v>71</v>
      </c>
      <c r="B157" s="263" t="s">
        <v>447</v>
      </c>
      <c r="C157" s="260" t="s">
        <v>448</v>
      </c>
      <c r="D157" s="75">
        <v>46202</v>
      </c>
      <c r="E157" s="76" t="s">
        <v>4339</v>
      </c>
      <c r="F157" s="77">
        <v>599.20000000000005</v>
      </c>
    </row>
    <row r="158" spans="1:6" ht="34.5" customHeight="1">
      <c r="A158" s="67">
        <v>72</v>
      </c>
      <c r="B158" s="263" t="s">
        <v>45</v>
      </c>
      <c r="C158" s="260" t="s">
        <v>452</v>
      </c>
      <c r="D158" s="75" t="s">
        <v>4210</v>
      </c>
      <c r="E158" s="76" t="s">
        <v>4340</v>
      </c>
      <c r="F158" s="77">
        <v>973.7</v>
      </c>
    </row>
    <row r="159" spans="1:6" ht="34.5" customHeight="1">
      <c r="A159" s="67">
        <v>73</v>
      </c>
      <c r="B159" s="263" t="s">
        <v>45</v>
      </c>
      <c r="C159" s="260" t="s">
        <v>454</v>
      </c>
      <c r="D159" s="75" t="s">
        <v>4210</v>
      </c>
      <c r="E159" s="76" t="s">
        <v>4341</v>
      </c>
      <c r="F159" s="77">
        <v>674.1</v>
      </c>
    </row>
    <row r="160" spans="1:6" ht="34.5" customHeight="1">
      <c r="A160" s="67">
        <v>74</v>
      </c>
      <c r="B160" s="267" t="s">
        <v>456</v>
      </c>
      <c r="C160" s="260" t="s">
        <v>457</v>
      </c>
      <c r="D160" s="75" t="s">
        <v>4210</v>
      </c>
      <c r="E160" s="76" t="s">
        <v>4342</v>
      </c>
      <c r="F160" s="77">
        <v>674.1</v>
      </c>
    </row>
    <row r="161" spans="1:6" ht="34.5" customHeight="1">
      <c r="A161" s="67">
        <v>75</v>
      </c>
      <c r="B161" s="263" t="s">
        <v>462</v>
      </c>
      <c r="C161" s="260" t="s">
        <v>463</v>
      </c>
      <c r="D161" s="75">
        <v>46199</v>
      </c>
      <c r="E161" s="76" t="s">
        <v>4343</v>
      </c>
      <c r="F161" s="77">
        <v>112.35</v>
      </c>
    </row>
    <row r="162" spans="1:6" ht="34.5" customHeight="1">
      <c r="A162" s="67">
        <v>76</v>
      </c>
      <c r="B162" s="263" t="s">
        <v>465</v>
      </c>
      <c r="C162" s="260" t="s">
        <v>466</v>
      </c>
      <c r="D162" s="75" t="s">
        <v>4210</v>
      </c>
      <c r="E162" s="76" t="s">
        <v>4344</v>
      </c>
      <c r="F162" s="77">
        <v>224.7</v>
      </c>
    </row>
    <row r="163" spans="1:6" ht="34.5" customHeight="1">
      <c r="A163" s="67">
        <v>77</v>
      </c>
      <c r="B163" s="263" t="s">
        <v>468</v>
      </c>
      <c r="C163" s="260" t="s">
        <v>469</v>
      </c>
      <c r="D163" s="75">
        <v>46199</v>
      </c>
      <c r="E163" s="76" t="s">
        <v>4345</v>
      </c>
      <c r="F163" s="77">
        <v>561.75</v>
      </c>
    </row>
    <row r="164" spans="1:6" ht="34.5" customHeight="1">
      <c r="A164" s="67">
        <v>78</v>
      </c>
      <c r="B164" s="263" t="s">
        <v>472</v>
      </c>
      <c r="C164" s="260" t="s">
        <v>473</v>
      </c>
      <c r="D164" s="75">
        <v>25384</v>
      </c>
      <c r="E164" s="76" t="s">
        <v>4346</v>
      </c>
      <c r="F164" s="77">
        <v>973.7</v>
      </c>
    </row>
    <row r="165" spans="1:6" ht="34.5" customHeight="1">
      <c r="A165" s="67">
        <v>79</v>
      </c>
      <c r="B165" s="263" t="s">
        <v>105</v>
      </c>
      <c r="C165" s="260" t="s">
        <v>475</v>
      </c>
      <c r="D165" s="75" t="s">
        <v>4210</v>
      </c>
      <c r="E165" s="76" t="s">
        <v>4347</v>
      </c>
      <c r="F165" s="77">
        <v>149.80000000000001</v>
      </c>
    </row>
    <row r="166" spans="1:6" ht="34.5" customHeight="1">
      <c r="A166" s="67">
        <v>80</v>
      </c>
      <c r="B166" s="263" t="s">
        <v>105</v>
      </c>
      <c r="C166" s="106" t="s">
        <v>477</v>
      </c>
      <c r="D166" s="75" t="s">
        <v>4210</v>
      </c>
      <c r="E166" s="76" t="s">
        <v>4347</v>
      </c>
      <c r="F166" s="77">
        <v>112.35</v>
      </c>
    </row>
    <row r="167" spans="1:6" ht="34.5" customHeight="1">
      <c r="A167" s="67">
        <v>81</v>
      </c>
      <c r="B167" s="263" t="s">
        <v>105</v>
      </c>
      <c r="C167" s="106" t="s">
        <v>477</v>
      </c>
      <c r="D167" s="75" t="s">
        <v>4210</v>
      </c>
      <c r="E167" s="76" t="s">
        <v>4347</v>
      </c>
      <c r="F167" s="77">
        <v>149.80000000000001</v>
      </c>
    </row>
    <row r="168" spans="1:6" ht="34.5" customHeight="1">
      <c r="A168" s="67">
        <v>82</v>
      </c>
      <c r="B168" s="263" t="s">
        <v>481</v>
      </c>
      <c r="C168" s="106" t="s">
        <v>482</v>
      </c>
      <c r="D168" s="75">
        <v>46199</v>
      </c>
      <c r="E168" s="76" t="s">
        <v>4348</v>
      </c>
      <c r="F168" s="77">
        <v>823.9</v>
      </c>
    </row>
    <row r="169" spans="1:6" ht="34.5" customHeight="1">
      <c r="A169" s="67">
        <v>83</v>
      </c>
      <c r="B169" s="263" t="s">
        <v>484</v>
      </c>
      <c r="C169" s="106" t="s">
        <v>3979</v>
      </c>
      <c r="D169" s="75">
        <v>46202</v>
      </c>
      <c r="E169" s="76" t="s">
        <v>4349</v>
      </c>
      <c r="F169" s="77">
        <v>224.7</v>
      </c>
    </row>
    <row r="170" spans="1:6" ht="34.5" customHeight="1">
      <c r="A170" s="67">
        <v>84</v>
      </c>
      <c r="B170" s="263" t="s">
        <v>489</v>
      </c>
      <c r="C170" s="260" t="s">
        <v>490</v>
      </c>
      <c r="D170" s="75">
        <v>46199</v>
      </c>
      <c r="E170" s="76" t="s">
        <v>4350</v>
      </c>
      <c r="F170" s="77">
        <v>262.14999999999998</v>
      </c>
    </row>
    <row r="171" spans="1:6" ht="34.5" customHeight="1">
      <c r="A171" s="67">
        <v>85</v>
      </c>
      <c r="B171" s="263" t="s">
        <v>492</v>
      </c>
      <c r="C171" s="260" t="s">
        <v>493</v>
      </c>
      <c r="D171" s="75">
        <v>46199</v>
      </c>
      <c r="E171" s="76" t="s">
        <v>4351</v>
      </c>
      <c r="F171" s="77">
        <v>898.8</v>
      </c>
    </row>
    <row r="172" spans="1:6" ht="34.5" customHeight="1">
      <c r="A172" s="67">
        <v>86</v>
      </c>
      <c r="B172" s="263" t="s">
        <v>107</v>
      </c>
      <c r="C172" s="260" t="s">
        <v>495</v>
      </c>
      <c r="D172" s="75" t="s">
        <v>4210</v>
      </c>
      <c r="E172" s="76" t="s">
        <v>4352</v>
      </c>
      <c r="F172" s="77">
        <v>1647.8</v>
      </c>
    </row>
    <row r="173" spans="1:6" ht="34.5" customHeight="1">
      <c r="A173" s="67">
        <v>87</v>
      </c>
      <c r="B173" s="263" t="s">
        <v>499</v>
      </c>
      <c r="C173" s="260" t="s">
        <v>500</v>
      </c>
      <c r="D173" s="75">
        <v>46199</v>
      </c>
      <c r="E173" s="76" t="s">
        <v>4353</v>
      </c>
      <c r="F173" s="77">
        <v>112.35</v>
      </c>
    </row>
    <row r="174" spans="1:6" ht="34.5" customHeight="1">
      <c r="A174" s="67">
        <v>88</v>
      </c>
      <c r="B174" s="263" t="s">
        <v>503</v>
      </c>
      <c r="C174" s="260" t="s">
        <v>504</v>
      </c>
      <c r="D174" s="75">
        <v>46199</v>
      </c>
      <c r="E174" s="76" t="s">
        <v>4354</v>
      </c>
      <c r="F174" s="77">
        <v>112.35</v>
      </c>
    </row>
    <row r="175" spans="1:6" ht="34.5" customHeight="1">
      <c r="A175" s="67">
        <v>89</v>
      </c>
      <c r="B175" s="268" t="s">
        <v>509</v>
      </c>
      <c r="C175" s="260" t="s">
        <v>510</v>
      </c>
      <c r="D175" s="75">
        <v>46202</v>
      </c>
      <c r="E175" s="76" t="s">
        <v>4355</v>
      </c>
      <c r="F175" s="77">
        <v>524.29999999999995</v>
      </c>
    </row>
    <row r="176" spans="1:6" ht="34.5" customHeight="1">
      <c r="A176" s="67">
        <v>90</v>
      </c>
      <c r="B176" s="268" t="s">
        <v>513</v>
      </c>
      <c r="C176" s="260" t="s">
        <v>514</v>
      </c>
      <c r="D176" s="75" t="s">
        <v>4210</v>
      </c>
      <c r="E176" s="76" t="s">
        <v>4356</v>
      </c>
      <c r="F176" s="77">
        <v>299.60000000000002</v>
      </c>
    </row>
    <row r="177" spans="1:6" ht="34.5" customHeight="1">
      <c r="A177" s="67">
        <v>91</v>
      </c>
      <c r="B177" s="106" t="s">
        <v>516</v>
      </c>
      <c r="C177" s="260" t="s">
        <v>517</v>
      </c>
      <c r="D177" s="75" t="s">
        <v>4210</v>
      </c>
      <c r="E177" s="76" t="s">
        <v>4357</v>
      </c>
      <c r="F177" s="77">
        <v>1460.55</v>
      </c>
    </row>
    <row r="178" spans="1:6" ht="34.5" customHeight="1">
      <c r="A178" s="67">
        <v>92</v>
      </c>
      <c r="B178" s="263" t="s">
        <v>521</v>
      </c>
      <c r="C178" s="260" t="s">
        <v>522</v>
      </c>
      <c r="D178" s="75" t="s">
        <v>4210</v>
      </c>
      <c r="E178" s="76" t="s">
        <v>4358</v>
      </c>
      <c r="F178" s="77">
        <v>898.8</v>
      </c>
    </row>
    <row r="179" spans="1:6" ht="34.5" customHeight="1">
      <c r="A179" s="67">
        <v>93</v>
      </c>
      <c r="B179" s="263" t="s">
        <v>525</v>
      </c>
      <c r="C179" s="260" t="s">
        <v>526</v>
      </c>
      <c r="D179" s="75" t="s">
        <v>4210</v>
      </c>
      <c r="E179" s="76" t="s">
        <v>4359</v>
      </c>
      <c r="F179" s="77">
        <v>2509.15</v>
      </c>
    </row>
    <row r="180" spans="1:6" ht="34.5" customHeight="1">
      <c r="A180" s="67">
        <v>94</v>
      </c>
      <c r="B180" s="263" t="s">
        <v>529</v>
      </c>
      <c r="C180" s="260" t="s">
        <v>530</v>
      </c>
      <c r="D180" s="75" t="s">
        <v>4210</v>
      </c>
      <c r="E180" s="76" t="s">
        <v>4360</v>
      </c>
      <c r="F180" s="77">
        <v>112.35</v>
      </c>
    </row>
    <row r="181" spans="1:6" ht="34.5" customHeight="1">
      <c r="A181" s="67">
        <v>95</v>
      </c>
      <c r="B181" s="263" t="s">
        <v>532</v>
      </c>
      <c r="C181" s="260" t="s">
        <v>533</v>
      </c>
      <c r="D181" s="75">
        <v>46202</v>
      </c>
      <c r="E181" s="76" t="s">
        <v>4361</v>
      </c>
      <c r="F181" s="77">
        <v>337.05</v>
      </c>
    </row>
    <row r="182" spans="1:6" ht="34.5" customHeight="1">
      <c r="A182" s="67">
        <v>96</v>
      </c>
      <c r="B182" s="263" t="s">
        <v>536</v>
      </c>
      <c r="C182" s="260" t="s">
        <v>537</v>
      </c>
      <c r="D182" s="75" t="s">
        <v>4210</v>
      </c>
      <c r="E182" s="76" t="s">
        <v>4362</v>
      </c>
      <c r="F182" s="77">
        <v>112.35</v>
      </c>
    </row>
    <row r="183" spans="1:6" ht="34.5" customHeight="1">
      <c r="A183" s="67">
        <v>97</v>
      </c>
      <c r="B183" s="106" t="s">
        <v>539</v>
      </c>
      <c r="C183" s="260" t="s">
        <v>540</v>
      </c>
      <c r="D183" s="75" t="s">
        <v>4210</v>
      </c>
      <c r="E183" s="76" t="s">
        <v>4363</v>
      </c>
      <c r="F183" s="77">
        <v>262.14999999999998</v>
      </c>
    </row>
    <row r="184" spans="1:6" ht="34.5" customHeight="1">
      <c r="A184" s="67">
        <v>98</v>
      </c>
      <c r="B184" s="106" t="s">
        <v>3980</v>
      </c>
      <c r="C184" s="260" t="s">
        <v>542</v>
      </c>
      <c r="D184" s="75" t="s">
        <v>4210</v>
      </c>
      <c r="E184" s="76" t="s">
        <v>4364</v>
      </c>
      <c r="F184" s="77">
        <v>112.35</v>
      </c>
    </row>
    <row r="185" spans="1:6" ht="34.5" customHeight="1">
      <c r="A185" s="67">
        <v>99</v>
      </c>
      <c r="B185" s="106" t="s">
        <v>544</v>
      </c>
      <c r="C185" s="260" t="s">
        <v>545</v>
      </c>
      <c r="D185" s="75" t="s">
        <v>4210</v>
      </c>
      <c r="E185" s="76" t="s">
        <v>4365</v>
      </c>
      <c r="F185" s="77">
        <v>486.85</v>
      </c>
    </row>
    <row r="186" spans="1:6" ht="34.5" customHeight="1">
      <c r="A186" s="67">
        <v>100</v>
      </c>
      <c r="B186" s="263" t="s">
        <v>852</v>
      </c>
      <c r="C186" s="260" t="s">
        <v>1598</v>
      </c>
      <c r="D186" s="75">
        <v>46199</v>
      </c>
      <c r="E186" s="76" t="s">
        <v>4366</v>
      </c>
      <c r="F186" s="77">
        <v>112.35</v>
      </c>
    </row>
    <row r="187" spans="1:6" ht="34.5" customHeight="1">
      <c r="A187" s="67">
        <v>101</v>
      </c>
      <c r="B187" s="263" t="s">
        <v>549</v>
      </c>
      <c r="C187" s="260" t="s">
        <v>550</v>
      </c>
      <c r="D187" s="75" t="s">
        <v>4210</v>
      </c>
      <c r="E187" s="76" t="s">
        <v>4367</v>
      </c>
      <c r="F187" s="77">
        <v>112.35</v>
      </c>
    </row>
    <row r="188" spans="1:6" ht="34.5" customHeight="1">
      <c r="A188" s="67">
        <v>102</v>
      </c>
      <c r="B188" s="263" t="s">
        <v>552</v>
      </c>
      <c r="C188" s="260" t="s">
        <v>553</v>
      </c>
      <c r="D188" s="75">
        <v>46199</v>
      </c>
      <c r="E188" s="76" t="s">
        <v>4368</v>
      </c>
      <c r="F188" s="77">
        <v>374.5</v>
      </c>
    </row>
    <row r="189" spans="1:6" s="1234" customFormat="1" ht="34.5" customHeight="1">
      <c r="A189" s="67">
        <v>103</v>
      </c>
      <c r="B189" s="1221" t="s">
        <v>555</v>
      </c>
      <c r="C189" s="1222" t="s">
        <v>556</v>
      </c>
      <c r="D189" s="1241">
        <v>46199</v>
      </c>
      <c r="E189" s="1242" t="s">
        <v>4369</v>
      </c>
      <c r="F189" s="1243">
        <v>112.35</v>
      </c>
    </row>
    <row r="190" spans="1:6" ht="34.5" customHeight="1">
      <c r="A190" s="67">
        <v>104</v>
      </c>
      <c r="B190" s="263" t="s">
        <v>558</v>
      </c>
      <c r="C190" s="260" t="s">
        <v>559</v>
      </c>
      <c r="D190" s="75" t="s">
        <v>4210</v>
      </c>
      <c r="E190" s="76" t="s">
        <v>4370</v>
      </c>
      <c r="F190" s="77">
        <v>262.14999999999998</v>
      </c>
    </row>
    <row r="191" spans="1:6" ht="34.5" customHeight="1">
      <c r="A191" s="67">
        <v>105</v>
      </c>
      <c r="B191" s="263" t="s">
        <v>558</v>
      </c>
      <c r="C191" s="260" t="s">
        <v>559</v>
      </c>
      <c r="D191" s="75" t="s">
        <v>4210</v>
      </c>
      <c r="E191" s="76" t="s">
        <v>4370</v>
      </c>
      <c r="F191" s="77">
        <v>861.35</v>
      </c>
    </row>
    <row r="192" spans="1:6" ht="34.5" customHeight="1">
      <c r="A192" s="67">
        <v>106</v>
      </c>
      <c r="B192" s="263" t="s">
        <v>562</v>
      </c>
      <c r="C192" s="260" t="s">
        <v>563</v>
      </c>
      <c r="D192" s="75" t="s">
        <v>4210</v>
      </c>
      <c r="E192" s="76" t="s">
        <v>4371</v>
      </c>
      <c r="F192" s="77">
        <v>112.35</v>
      </c>
    </row>
    <row r="193" spans="1:6" ht="34.5" customHeight="1">
      <c r="A193" s="67">
        <v>107</v>
      </c>
      <c r="B193" s="263" t="s">
        <v>558</v>
      </c>
      <c r="C193" s="260" t="s">
        <v>564</v>
      </c>
      <c r="D193" s="75" t="s">
        <v>4210</v>
      </c>
      <c r="E193" s="76" t="s">
        <v>4372</v>
      </c>
      <c r="F193" s="77">
        <v>449.4</v>
      </c>
    </row>
    <row r="194" spans="1:6" ht="34.5" customHeight="1">
      <c r="A194" s="67">
        <v>108</v>
      </c>
      <c r="B194" s="263" t="s">
        <v>566</v>
      </c>
      <c r="C194" s="260" t="s">
        <v>567</v>
      </c>
      <c r="D194" s="75">
        <v>46202</v>
      </c>
      <c r="E194" s="76" t="s">
        <v>4373</v>
      </c>
      <c r="F194" s="77">
        <v>112.35</v>
      </c>
    </row>
    <row r="195" spans="1:6" ht="34.5" customHeight="1">
      <c r="A195" s="67">
        <v>109</v>
      </c>
      <c r="B195" s="263" t="s">
        <v>572</v>
      </c>
      <c r="C195" s="260" t="s">
        <v>573</v>
      </c>
      <c r="D195" s="75" t="s">
        <v>4210</v>
      </c>
      <c r="E195" s="76" t="s">
        <v>4374</v>
      </c>
      <c r="F195" s="77">
        <v>337.05</v>
      </c>
    </row>
    <row r="196" spans="1:6" ht="34.5" customHeight="1">
      <c r="A196" s="67">
        <v>110</v>
      </c>
      <c r="B196" s="263" t="s">
        <v>572</v>
      </c>
      <c r="C196" s="260" t="s">
        <v>575</v>
      </c>
      <c r="D196" s="75" t="s">
        <v>4210</v>
      </c>
      <c r="E196" s="76" t="s">
        <v>4375</v>
      </c>
      <c r="F196" s="77">
        <v>299.60000000000002</v>
      </c>
    </row>
    <row r="197" spans="1:6" ht="34.5" customHeight="1">
      <c r="A197" s="67">
        <v>111</v>
      </c>
      <c r="B197" s="263" t="s">
        <v>577</v>
      </c>
      <c r="C197" s="260" t="s">
        <v>578</v>
      </c>
      <c r="D197" s="75">
        <v>46175</v>
      </c>
      <c r="E197" s="76" t="s">
        <v>4376</v>
      </c>
      <c r="F197" s="77">
        <v>1235.8499999999999</v>
      </c>
    </row>
    <row r="198" spans="1:6" ht="34.5" customHeight="1">
      <c r="A198" s="67">
        <v>112</v>
      </c>
      <c r="B198" s="263" t="s">
        <v>580</v>
      </c>
      <c r="C198" s="260" t="s">
        <v>3159</v>
      </c>
      <c r="D198" s="75" t="s">
        <v>4210</v>
      </c>
      <c r="E198" s="76" t="s">
        <v>4377</v>
      </c>
      <c r="F198" s="77">
        <v>674.1</v>
      </c>
    </row>
    <row r="199" spans="1:6" s="1234" customFormat="1" ht="34.5" customHeight="1">
      <c r="A199" s="67">
        <v>113</v>
      </c>
      <c r="B199" s="1221" t="s">
        <v>516</v>
      </c>
      <c r="C199" s="1222" t="s">
        <v>585</v>
      </c>
      <c r="D199" s="1241" t="s">
        <v>4210</v>
      </c>
      <c r="E199" s="1242" t="s">
        <v>4378</v>
      </c>
      <c r="F199" s="1243">
        <v>449.4</v>
      </c>
    </row>
    <row r="200" spans="1:6" ht="34.5" customHeight="1">
      <c r="A200" s="67">
        <v>114</v>
      </c>
      <c r="B200" s="263" t="s">
        <v>587</v>
      </c>
      <c r="C200" s="260" t="s">
        <v>588</v>
      </c>
      <c r="D200" s="75" t="s">
        <v>4210</v>
      </c>
      <c r="E200" s="76" t="s">
        <v>4379</v>
      </c>
      <c r="F200" s="77">
        <v>1610.35</v>
      </c>
    </row>
    <row r="201" spans="1:6" ht="34.5" customHeight="1">
      <c r="A201" s="67">
        <v>115</v>
      </c>
      <c r="B201" s="263" t="s">
        <v>591</v>
      </c>
      <c r="C201" s="260" t="s">
        <v>592</v>
      </c>
      <c r="D201" s="75" t="s">
        <v>4210</v>
      </c>
      <c r="E201" s="76" t="s">
        <v>4380</v>
      </c>
      <c r="F201" s="77">
        <v>112.35</v>
      </c>
    </row>
    <row r="202" spans="1:6" ht="34.5" customHeight="1">
      <c r="A202" s="67">
        <v>116</v>
      </c>
      <c r="B202" s="263" t="s">
        <v>91</v>
      </c>
      <c r="C202" s="260" t="s">
        <v>596</v>
      </c>
      <c r="D202" s="75">
        <v>46202</v>
      </c>
      <c r="E202" s="76" t="s">
        <v>4381</v>
      </c>
      <c r="F202" s="77">
        <v>224.7</v>
      </c>
    </row>
    <row r="203" spans="1:6" ht="34.5" customHeight="1">
      <c r="A203" s="67">
        <v>117</v>
      </c>
      <c r="B203" s="267" t="s">
        <v>600</v>
      </c>
      <c r="C203" s="260" t="s">
        <v>601</v>
      </c>
      <c r="D203" s="75" t="s">
        <v>4210</v>
      </c>
      <c r="E203" s="76" t="s">
        <v>4382</v>
      </c>
      <c r="F203" s="77">
        <v>262.14999999999998</v>
      </c>
    </row>
    <row r="204" spans="1:6" ht="34.5" customHeight="1">
      <c r="A204" s="67">
        <v>118</v>
      </c>
      <c r="B204" s="267" t="s">
        <v>603</v>
      </c>
      <c r="C204" s="260" t="s">
        <v>604</v>
      </c>
      <c r="D204" s="75">
        <v>46177</v>
      </c>
      <c r="E204" s="76" t="s">
        <v>4383</v>
      </c>
      <c r="F204" s="77">
        <v>262.14999999999998</v>
      </c>
    </row>
    <row r="205" spans="1:6" ht="34.5" customHeight="1">
      <c r="A205" s="67">
        <v>119</v>
      </c>
      <c r="B205" s="267" t="s">
        <v>606</v>
      </c>
      <c r="C205" s="260" t="s">
        <v>607</v>
      </c>
      <c r="D205" s="75" t="s">
        <v>4210</v>
      </c>
      <c r="E205" s="76" t="s">
        <v>4384</v>
      </c>
      <c r="F205" s="77">
        <v>1011.15</v>
      </c>
    </row>
    <row r="206" spans="1:6" ht="34.5" customHeight="1">
      <c r="A206" s="67">
        <v>120</v>
      </c>
      <c r="B206" s="267" t="s">
        <v>125</v>
      </c>
      <c r="C206" s="260" t="s">
        <v>609</v>
      </c>
      <c r="D206" s="75" t="s">
        <v>4210</v>
      </c>
      <c r="E206" s="76" t="s">
        <v>4385</v>
      </c>
      <c r="F206" s="77">
        <v>112.35</v>
      </c>
    </row>
    <row r="207" spans="1:6" ht="34.5" customHeight="1">
      <c r="A207" s="67">
        <v>121</v>
      </c>
      <c r="B207" s="263" t="s">
        <v>611</v>
      </c>
      <c r="C207" s="260" t="s">
        <v>612</v>
      </c>
      <c r="D207" s="75">
        <v>46199</v>
      </c>
      <c r="E207" s="76" t="s">
        <v>4386</v>
      </c>
      <c r="F207" s="77">
        <v>112.35</v>
      </c>
    </row>
    <row r="208" spans="1:6" ht="34.5" customHeight="1">
      <c r="A208" s="67">
        <v>122</v>
      </c>
      <c r="B208" s="263" t="s">
        <v>507</v>
      </c>
      <c r="C208" s="260" t="s">
        <v>615</v>
      </c>
      <c r="D208" s="75" t="s">
        <v>4210</v>
      </c>
      <c r="E208" s="76" t="s">
        <v>4387</v>
      </c>
      <c r="F208" s="114">
        <v>936.25</v>
      </c>
    </row>
    <row r="209" spans="1:6" ht="34.5" customHeight="1">
      <c r="A209" s="67">
        <v>123</v>
      </c>
      <c r="B209" s="106" t="s">
        <v>617</v>
      </c>
      <c r="C209" s="106" t="s">
        <v>618</v>
      </c>
      <c r="D209" s="75" t="s">
        <v>4210</v>
      </c>
      <c r="E209" s="76" t="s">
        <v>4388</v>
      </c>
      <c r="F209" s="114">
        <v>599.20000000000005</v>
      </c>
    </row>
    <row r="210" spans="1:6" ht="34.5" customHeight="1">
      <c r="A210" s="67">
        <v>124</v>
      </c>
      <c r="B210" s="106" t="s">
        <v>275</v>
      </c>
      <c r="C210" s="106" t="s">
        <v>618</v>
      </c>
      <c r="D210" s="75">
        <v>46202</v>
      </c>
      <c r="E210" s="76" t="s">
        <v>4389</v>
      </c>
      <c r="F210" s="77">
        <v>2172.1</v>
      </c>
    </row>
    <row r="211" spans="1:6" ht="34.5" customHeight="1">
      <c r="A211" s="67">
        <v>125</v>
      </c>
      <c r="B211" s="106" t="s">
        <v>624</v>
      </c>
      <c r="C211" s="106" t="s">
        <v>625</v>
      </c>
      <c r="D211" s="75" t="s">
        <v>4210</v>
      </c>
      <c r="E211" s="76" t="s">
        <v>4390</v>
      </c>
      <c r="F211" s="77">
        <v>299.60000000000002</v>
      </c>
    </row>
    <row r="212" spans="1:6" ht="34.5" customHeight="1">
      <c r="A212" s="67">
        <v>126</v>
      </c>
      <c r="B212" s="267" t="s">
        <v>65</v>
      </c>
      <c r="C212" s="260" t="s">
        <v>618</v>
      </c>
      <c r="D212" s="75">
        <v>46202</v>
      </c>
      <c r="E212" s="76" t="s">
        <v>4391</v>
      </c>
      <c r="F212" s="77">
        <v>1835.05</v>
      </c>
    </row>
    <row r="213" spans="1:6" ht="34.5" customHeight="1">
      <c r="A213" s="67">
        <v>127</v>
      </c>
      <c r="B213" s="263" t="s">
        <v>631</v>
      </c>
      <c r="C213" s="260" t="s">
        <v>2767</v>
      </c>
      <c r="D213" s="75">
        <v>46202</v>
      </c>
      <c r="E213" s="76" t="s">
        <v>4392</v>
      </c>
      <c r="F213" s="77">
        <v>299.60000000000002</v>
      </c>
    </row>
    <row r="214" spans="1:6" ht="34.5" customHeight="1">
      <c r="A214" s="67">
        <v>128</v>
      </c>
      <c r="B214" s="260" t="s">
        <v>634</v>
      </c>
      <c r="C214" s="106" t="s">
        <v>635</v>
      </c>
      <c r="D214" s="75" t="s">
        <v>4210</v>
      </c>
      <c r="E214" s="76" t="s">
        <v>4393</v>
      </c>
      <c r="F214" s="77">
        <v>112.35</v>
      </c>
    </row>
    <row r="215" spans="1:6" ht="34.5" customHeight="1">
      <c r="A215" s="67">
        <v>129</v>
      </c>
      <c r="B215" s="260" t="s">
        <v>634</v>
      </c>
      <c r="C215" s="106" t="s">
        <v>637</v>
      </c>
      <c r="D215" s="75">
        <v>46202</v>
      </c>
      <c r="E215" s="76" t="s">
        <v>4394</v>
      </c>
      <c r="F215" s="77">
        <v>786.45</v>
      </c>
    </row>
    <row r="216" spans="1:6" ht="34.5" customHeight="1">
      <c r="A216" s="67">
        <v>130</v>
      </c>
      <c r="B216" s="260" t="s">
        <v>395</v>
      </c>
      <c r="C216" s="106" t="s">
        <v>639</v>
      </c>
      <c r="D216" s="75">
        <v>46202</v>
      </c>
      <c r="E216" s="76" t="s">
        <v>4395</v>
      </c>
      <c r="F216" s="77">
        <v>112.35</v>
      </c>
    </row>
    <row r="217" spans="1:6" ht="34.5" customHeight="1">
      <c r="A217" s="67">
        <v>131</v>
      </c>
      <c r="B217" s="260" t="s">
        <v>641</v>
      </c>
      <c r="C217" s="106" t="s">
        <v>642</v>
      </c>
      <c r="D217" s="75">
        <v>46202</v>
      </c>
      <c r="E217" s="76" t="s">
        <v>4396</v>
      </c>
      <c r="F217" s="77">
        <v>486.85</v>
      </c>
    </row>
    <row r="218" spans="1:6" ht="34.5" customHeight="1">
      <c r="A218" s="67">
        <v>132</v>
      </c>
      <c r="B218" s="270" t="s">
        <v>641</v>
      </c>
      <c r="C218" s="106" t="s">
        <v>644</v>
      </c>
      <c r="D218" s="75">
        <v>46202</v>
      </c>
      <c r="E218" s="76" t="s">
        <v>4397</v>
      </c>
      <c r="F218" s="77">
        <v>112.35</v>
      </c>
    </row>
    <row r="219" spans="1:6" ht="34.5" customHeight="1">
      <c r="A219" s="67">
        <v>133</v>
      </c>
      <c r="B219" s="270" t="s">
        <v>634</v>
      </c>
      <c r="C219" s="106" t="s">
        <v>646</v>
      </c>
      <c r="D219" s="75">
        <v>46202</v>
      </c>
      <c r="E219" s="76" t="s">
        <v>4398</v>
      </c>
      <c r="F219" s="77">
        <v>449.4</v>
      </c>
    </row>
    <row r="220" spans="1:6" ht="34.5" customHeight="1">
      <c r="A220" s="67">
        <v>134</v>
      </c>
      <c r="B220" s="270" t="s">
        <v>648</v>
      </c>
      <c r="C220" s="106" t="s">
        <v>570</v>
      </c>
      <c r="D220" s="75" t="s">
        <v>4210</v>
      </c>
      <c r="E220" s="76" t="s">
        <v>4399</v>
      </c>
      <c r="F220" s="77">
        <v>299.60000000000002</v>
      </c>
    </row>
    <row r="221" spans="1:6" ht="34.5" customHeight="1">
      <c r="A221" s="67">
        <v>135</v>
      </c>
      <c r="B221" s="271" t="s">
        <v>650</v>
      </c>
      <c r="C221" s="271" t="s">
        <v>651</v>
      </c>
      <c r="D221" s="75">
        <v>46203</v>
      </c>
      <c r="E221" s="76" t="s">
        <v>4400</v>
      </c>
      <c r="F221" s="77">
        <v>1310.75</v>
      </c>
    </row>
    <row r="222" spans="1:6" ht="34.5" customHeight="1">
      <c r="A222" s="67">
        <v>136</v>
      </c>
      <c r="B222" s="271" t="s">
        <v>653</v>
      </c>
      <c r="C222" s="106" t="s">
        <v>654</v>
      </c>
      <c r="D222" s="75" t="s">
        <v>4210</v>
      </c>
      <c r="E222" s="76" t="s">
        <v>4401</v>
      </c>
      <c r="F222" s="77">
        <v>1198.4000000000001</v>
      </c>
    </row>
    <row r="223" spans="1:6" ht="34.5" customHeight="1">
      <c r="A223" s="67">
        <v>137</v>
      </c>
      <c r="B223" s="272" t="s">
        <v>656</v>
      </c>
      <c r="C223" s="271" t="s">
        <v>2778</v>
      </c>
      <c r="D223" s="75">
        <v>46199</v>
      </c>
      <c r="E223" s="76" t="s">
        <v>4402</v>
      </c>
      <c r="F223" s="77">
        <v>936.25</v>
      </c>
    </row>
    <row r="224" spans="1:6" ht="34.5" customHeight="1">
      <c r="A224" s="67">
        <v>138</v>
      </c>
      <c r="B224" s="272" t="s">
        <v>658</v>
      </c>
      <c r="C224" s="271" t="s">
        <v>659</v>
      </c>
      <c r="D224" s="75">
        <v>46203</v>
      </c>
      <c r="E224" s="76" t="s">
        <v>4403</v>
      </c>
      <c r="F224" s="77">
        <v>936.25</v>
      </c>
    </row>
    <row r="225" spans="1:8" ht="34.5" customHeight="1">
      <c r="A225" s="67">
        <v>139</v>
      </c>
      <c r="B225" s="260" t="s">
        <v>2636</v>
      </c>
      <c r="C225" s="273"/>
      <c r="D225" s="75" t="s">
        <v>4210</v>
      </c>
      <c r="E225" s="76" t="s">
        <v>4404</v>
      </c>
      <c r="F225" s="77">
        <v>112.35</v>
      </c>
    </row>
    <row r="226" spans="1:8" s="42" customFormat="1" ht="34.5" customHeight="1" thickBot="1">
      <c r="A226" s="284"/>
      <c r="B226" s="100" t="s">
        <v>19</v>
      </c>
      <c r="C226" s="101"/>
      <c r="D226" s="257"/>
      <c r="E226" s="257"/>
      <c r="F226" s="287">
        <v>56137.549999999967</v>
      </c>
      <c r="H226" s="511">
        <f>SUM(F117:F225)</f>
        <v>56137.549999999967</v>
      </c>
    </row>
    <row r="227" spans="1:8" ht="34.5" customHeight="1" thickTop="1">
      <c r="A227" s="30"/>
      <c r="B227" s="231" t="s">
        <v>661</v>
      </c>
      <c r="C227" s="232"/>
      <c r="D227" s="156"/>
      <c r="E227" s="157"/>
      <c r="F227" s="289"/>
    </row>
    <row r="228" spans="1:8" ht="34.5" customHeight="1">
      <c r="A228" s="67">
        <v>1</v>
      </c>
      <c r="B228" s="106" t="s">
        <v>322</v>
      </c>
      <c r="C228" s="260" t="s">
        <v>662</v>
      </c>
      <c r="D228" s="1194" t="s">
        <v>4210</v>
      </c>
      <c r="E228" s="1198" t="s">
        <v>4405</v>
      </c>
      <c r="F228" s="1199">
        <v>1295.77</v>
      </c>
    </row>
    <row r="229" spans="1:8" ht="34.5" customHeight="1">
      <c r="A229" s="67">
        <v>2</v>
      </c>
      <c r="B229" s="106" t="s">
        <v>243</v>
      </c>
      <c r="C229" s="260" t="s">
        <v>664</v>
      </c>
      <c r="D229" s="1194" t="s">
        <v>4262</v>
      </c>
      <c r="E229" s="1198" t="s">
        <v>4406</v>
      </c>
      <c r="F229" s="1199">
        <v>284.62</v>
      </c>
    </row>
    <row r="230" spans="1:8" ht="34.5" customHeight="1">
      <c r="A230" s="67">
        <v>3</v>
      </c>
      <c r="B230" s="106" t="s">
        <v>3448</v>
      </c>
      <c r="C230" s="260" t="s">
        <v>666</v>
      </c>
      <c r="D230" s="1194" t="s">
        <v>4210</v>
      </c>
      <c r="E230" s="1198" t="s">
        <v>4407</v>
      </c>
      <c r="F230" s="1199">
        <v>37.450000000000003</v>
      </c>
    </row>
    <row r="231" spans="1:8" ht="34.5" customHeight="1">
      <c r="A231" s="67">
        <v>4</v>
      </c>
      <c r="B231" s="106" t="s">
        <v>3984</v>
      </c>
      <c r="C231" s="260" t="s">
        <v>668</v>
      </c>
      <c r="D231" s="1194" t="s">
        <v>4210</v>
      </c>
      <c r="E231" s="1198" t="s">
        <v>4408</v>
      </c>
      <c r="F231" s="1199">
        <v>37.450000000000003</v>
      </c>
    </row>
    <row r="232" spans="1:8" ht="34.5" customHeight="1">
      <c r="A232" s="67">
        <v>5</v>
      </c>
      <c r="B232" s="263" t="s">
        <v>161</v>
      </c>
      <c r="C232" s="260" t="s">
        <v>673</v>
      </c>
      <c r="D232" s="1194">
        <v>46199</v>
      </c>
      <c r="E232" s="1198" t="s">
        <v>4409</v>
      </c>
      <c r="F232" s="1199">
        <v>4780.76</v>
      </c>
    </row>
    <row r="233" spans="1:8" ht="34.5" customHeight="1">
      <c r="A233" s="67">
        <v>6</v>
      </c>
      <c r="B233" s="263" t="s">
        <v>676</v>
      </c>
      <c r="C233" s="260" t="s">
        <v>678</v>
      </c>
      <c r="D233" s="290" t="s">
        <v>4262</v>
      </c>
      <c r="E233" s="291" t="s">
        <v>4410</v>
      </c>
      <c r="F233" s="292">
        <v>2434.25</v>
      </c>
    </row>
    <row r="234" spans="1:8" ht="34.5" customHeight="1">
      <c r="A234" s="67">
        <v>7</v>
      </c>
      <c r="B234" s="263" t="s">
        <v>169</v>
      </c>
      <c r="C234" s="260" t="s">
        <v>680</v>
      </c>
      <c r="D234" s="1194" t="s">
        <v>4262</v>
      </c>
      <c r="E234" s="1198" t="s">
        <v>4411</v>
      </c>
      <c r="F234" s="1199">
        <v>838.88</v>
      </c>
    </row>
    <row r="235" spans="1:8" ht="34.5" customHeight="1">
      <c r="A235" s="67">
        <v>8</v>
      </c>
      <c r="B235" s="263" t="s">
        <v>341</v>
      </c>
      <c r="C235" s="260" t="s">
        <v>682</v>
      </c>
      <c r="D235" s="1194" t="s">
        <v>4262</v>
      </c>
      <c r="E235" s="1198" t="s">
        <v>4412</v>
      </c>
      <c r="F235" s="1199">
        <v>37.450000000000003</v>
      </c>
    </row>
    <row r="236" spans="1:8" ht="34.5" customHeight="1">
      <c r="A236" s="67">
        <v>9</v>
      </c>
      <c r="B236" s="263" t="s">
        <v>267</v>
      </c>
      <c r="C236" s="260" t="s">
        <v>684</v>
      </c>
      <c r="D236" s="1194" t="s">
        <v>4210</v>
      </c>
      <c r="E236" s="1198" t="s">
        <v>4413</v>
      </c>
      <c r="F236" s="1199">
        <v>2985.3</v>
      </c>
    </row>
    <row r="237" spans="1:8" ht="34.5" customHeight="1">
      <c r="A237" s="67">
        <v>10</v>
      </c>
      <c r="B237" s="263" t="s">
        <v>178</v>
      </c>
      <c r="C237" s="260" t="s">
        <v>686</v>
      </c>
      <c r="D237" s="1194">
        <v>46199</v>
      </c>
      <c r="E237" s="1198" t="s">
        <v>4414</v>
      </c>
      <c r="F237" s="1199">
        <v>3565.24</v>
      </c>
    </row>
    <row r="238" spans="1:8" ht="34.5" customHeight="1">
      <c r="A238" s="67">
        <v>11</v>
      </c>
      <c r="B238" s="263" t="s">
        <v>272</v>
      </c>
      <c r="C238" s="260" t="s">
        <v>688</v>
      </c>
      <c r="D238" s="1194" t="s">
        <v>4262</v>
      </c>
      <c r="E238" s="1198" t="s">
        <v>4415</v>
      </c>
      <c r="F238" s="1199">
        <v>194.74</v>
      </c>
    </row>
    <row r="239" spans="1:8" ht="34.5" customHeight="1">
      <c r="A239" s="67">
        <v>12</v>
      </c>
      <c r="B239" s="263" t="s">
        <v>275</v>
      </c>
      <c r="C239" s="260" t="s">
        <v>690</v>
      </c>
      <c r="D239" s="1194">
        <v>46199</v>
      </c>
      <c r="E239" s="1198" t="s">
        <v>4416</v>
      </c>
      <c r="F239" s="1199">
        <v>966.21</v>
      </c>
    </row>
    <row r="240" spans="1:8" ht="34.5" customHeight="1">
      <c r="A240" s="67">
        <v>13</v>
      </c>
      <c r="B240" s="263" t="s">
        <v>352</v>
      </c>
      <c r="C240" s="260" t="s">
        <v>692</v>
      </c>
      <c r="D240" s="1194">
        <v>46199</v>
      </c>
      <c r="E240" s="1198" t="s">
        <v>4417</v>
      </c>
      <c r="F240" s="1199">
        <v>891.31</v>
      </c>
    </row>
    <row r="241" spans="1:6" ht="34.5" customHeight="1">
      <c r="A241" s="67">
        <v>14</v>
      </c>
      <c r="B241" s="263" t="s">
        <v>697</v>
      </c>
      <c r="C241" s="260" t="s">
        <v>695</v>
      </c>
      <c r="D241" s="1194" t="s">
        <v>4210</v>
      </c>
      <c r="E241" s="1198" t="s">
        <v>4418</v>
      </c>
      <c r="F241" s="1199">
        <v>3392.97</v>
      </c>
    </row>
    <row r="242" spans="1:6" ht="34.5" customHeight="1">
      <c r="A242" s="67">
        <v>15</v>
      </c>
      <c r="B242" s="296" t="s">
        <v>360</v>
      </c>
      <c r="C242" s="260" t="s">
        <v>699</v>
      </c>
      <c r="D242" s="1194" t="s">
        <v>4210</v>
      </c>
      <c r="E242" s="1198" t="s">
        <v>4419</v>
      </c>
      <c r="F242" s="1199">
        <v>588.5</v>
      </c>
    </row>
    <row r="243" spans="1:6" ht="34.5" customHeight="1">
      <c r="A243" s="67">
        <v>16</v>
      </c>
      <c r="B243" s="296" t="s">
        <v>286</v>
      </c>
      <c r="C243" s="260" t="s">
        <v>701</v>
      </c>
      <c r="D243" s="1194" t="s">
        <v>4210</v>
      </c>
      <c r="E243" s="1198" t="s">
        <v>4420</v>
      </c>
      <c r="F243" s="1199">
        <v>4130.2</v>
      </c>
    </row>
    <row r="244" spans="1:6" ht="34.5" customHeight="1">
      <c r="A244" s="67">
        <v>17</v>
      </c>
      <c r="B244" s="263" t="s">
        <v>289</v>
      </c>
      <c r="C244" s="260" t="s">
        <v>703</v>
      </c>
      <c r="D244" s="1194" t="s">
        <v>4262</v>
      </c>
      <c r="E244" s="1198" t="s">
        <v>4421</v>
      </c>
      <c r="F244" s="1199">
        <v>37.450000000000003</v>
      </c>
    </row>
    <row r="245" spans="1:6" ht="34.5" customHeight="1">
      <c r="A245" s="67">
        <v>18</v>
      </c>
      <c r="B245" s="263" t="s">
        <v>292</v>
      </c>
      <c r="C245" s="260" t="s">
        <v>705</v>
      </c>
      <c r="D245" s="1194">
        <v>46199</v>
      </c>
      <c r="E245" s="1198" t="s">
        <v>4422</v>
      </c>
      <c r="F245" s="1199">
        <v>973.7</v>
      </c>
    </row>
    <row r="246" spans="1:6" ht="34.5" customHeight="1">
      <c r="A246" s="67">
        <v>19</v>
      </c>
      <c r="B246" s="263" t="s">
        <v>206</v>
      </c>
      <c r="C246" s="260" t="s">
        <v>707</v>
      </c>
      <c r="D246" s="1194" t="s">
        <v>4210</v>
      </c>
      <c r="E246" s="1198" t="s">
        <v>4423</v>
      </c>
      <c r="F246" s="1199">
        <v>1760.15</v>
      </c>
    </row>
    <row r="247" spans="1:6" ht="34.5" customHeight="1">
      <c r="A247" s="67">
        <v>20</v>
      </c>
      <c r="B247" s="263" t="s">
        <v>371</v>
      </c>
      <c r="C247" s="260" t="s">
        <v>709</v>
      </c>
      <c r="D247" s="1194">
        <v>46193</v>
      </c>
      <c r="E247" s="1198" t="s">
        <v>4424</v>
      </c>
      <c r="F247" s="1199">
        <v>1752.66</v>
      </c>
    </row>
    <row r="248" spans="1:6" ht="34.5" customHeight="1">
      <c r="A248" s="67">
        <v>21</v>
      </c>
      <c r="B248" s="263" t="s">
        <v>300</v>
      </c>
      <c r="C248" s="260" t="s">
        <v>711</v>
      </c>
      <c r="D248" s="1195" t="s">
        <v>4262</v>
      </c>
      <c r="E248" s="1200" t="s">
        <v>4425</v>
      </c>
      <c r="F248" s="1201">
        <v>202.23</v>
      </c>
    </row>
    <row r="249" spans="1:6" ht="34.5" customHeight="1">
      <c r="A249" s="67">
        <v>22</v>
      </c>
      <c r="B249" s="263" t="s">
        <v>304</v>
      </c>
      <c r="C249" s="260" t="s">
        <v>715</v>
      </c>
      <c r="D249" s="1194" t="s">
        <v>4262</v>
      </c>
      <c r="E249" s="1198" t="s">
        <v>4426</v>
      </c>
      <c r="F249" s="1199">
        <v>179.76</v>
      </c>
    </row>
    <row r="250" spans="1:6" ht="34.5" customHeight="1">
      <c r="A250" s="67">
        <v>23</v>
      </c>
      <c r="B250" s="263" t="s">
        <v>378</v>
      </c>
      <c r="C250" s="260" t="s">
        <v>717</v>
      </c>
      <c r="D250" s="1194" t="s">
        <v>4210</v>
      </c>
      <c r="E250" s="1198" t="s">
        <v>4427</v>
      </c>
      <c r="F250" s="1199">
        <v>1498</v>
      </c>
    </row>
    <row r="251" spans="1:6" ht="34.5" customHeight="1">
      <c r="A251" s="67">
        <v>24</v>
      </c>
      <c r="B251" s="263" t="s">
        <v>310</v>
      </c>
      <c r="C251" s="260" t="s">
        <v>719</v>
      </c>
      <c r="D251" s="1194" t="s">
        <v>4262</v>
      </c>
      <c r="E251" s="1198" t="s">
        <v>4428</v>
      </c>
      <c r="F251" s="1199">
        <v>4134.4799999999996</v>
      </c>
    </row>
    <row r="252" spans="1:6" ht="34.5" customHeight="1">
      <c r="A252" s="67">
        <v>25</v>
      </c>
      <c r="B252" s="263" t="s">
        <v>721</v>
      </c>
      <c r="C252" s="260" t="s">
        <v>722</v>
      </c>
      <c r="D252" s="1194" t="s">
        <v>4210</v>
      </c>
      <c r="E252" s="1198" t="s">
        <v>4429</v>
      </c>
      <c r="F252" s="1199">
        <v>104.86</v>
      </c>
    </row>
    <row r="253" spans="1:6" ht="34.5" customHeight="1">
      <c r="A253" s="67">
        <v>26</v>
      </c>
      <c r="B253" s="263" t="s">
        <v>227</v>
      </c>
      <c r="C253" s="260" t="s">
        <v>724</v>
      </c>
      <c r="D253" s="1194">
        <v>46198</v>
      </c>
      <c r="E253" s="1198" t="s">
        <v>4430</v>
      </c>
      <c r="F253" s="1199">
        <v>284.62</v>
      </c>
    </row>
    <row r="254" spans="1:6" ht="34.5" customHeight="1">
      <c r="A254" s="67">
        <v>27</v>
      </c>
      <c r="B254" s="263" t="s">
        <v>318</v>
      </c>
      <c r="C254" s="260" t="s">
        <v>726</v>
      </c>
      <c r="D254" s="1194">
        <v>46199</v>
      </c>
      <c r="E254" s="1198" t="s">
        <v>4431</v>
      </c>
      <c r="F254" s="1199">
        <v>556.4</v>
      </c>
    </row>
    <row r="255" spans="1:6" ht="34.5" customHeight="1">
      <c r="A255" s="67">
        <v>28</v>
      </c>
      <c r="B255" s="263" t="s">
        <v>392</v>
      </c>
      <c r="C255" s="260" t="s">
        <v>730</v>
      </c>
      <c r="D255" s="1194" t="s">
        <v>4210</v>
      </c>
      <c r="E255" s="1198" t="s">
        <v>4432</v>
      </c>
      <c r="F255" s="1199">
        <v>516.80999999999995</v>
      </c>
    </row>
    <row r="256" spans="1:6" ht="34.5" customHeight="1">
      <c r="A256" s="67">
        <v>29</v>
      </c>
      <c r="B256" s="263" t="s">
        <v>395</v>
      </c>
      <c r="C256" s="260" t="s">
        <v>732</v>
      </c>
      <c r="D256" s="1194" t="s">
        <v>4262</v>
      </c>
      <c r="E256" s="1198" t="s">
        <v>4433</v>
      </c>
      <c r="F256" s="1199">
        <v>524.29999999999995</v>
      </c>
    </row>
    <row r="257" spans="1:6" ht="34.5" customHeight="1">
      <c r="A257" s="67">
        <v>30</v>
      </c>
      <c r="B257" s="263" t="s">
        <v>401</v>
      </c>
      <c r="C257" s="260" t="s">
        <v>736</v>
      </c>
      <c r="D257" s="290" t="s">
        <v>4262</v>
      </c>
      <c r="E257" s="291" t="s">
        <v>4434</v>
      </c>
      <c r="F257" s="292">
        <v>37.450000000000003</v>
      </c>
    </row>
    <row r="258" spans="1:6" ht="34.5" customHeight="1">
      <c r="A258" s="67">
        <v>31</v>
      </c>
      <c r="B258" s="263" t="s">
        <v>404</v>
      </c>
      <c r="C258" s="260" t="s">
        <v>738</v>
      </c>
      <c r="D258" s="865" t="s">
        <v>4210</v>
      </c>
      <c r="E258" s="886" t="s">
        <v>4435</v>
      </c>
      <c r="F258" s="887">
        <v>37.450000000000003</v>
      </c>
    </row>
    <row r="259" spans="1:6" ht="34.5" customHeight="1">
      <c r="A259" s="67">
        <v>32</v>
      </c>
      <c r="B259" s="263" t="s">
        <v>409</v>
      </c>
      <c r="C259" s="260" t="s">
        <v>741</v>
      </c>
      <c r="D259" s="865" t="s">
        <v>4262</v>
      </c>
      <c r="E259" s="886" t="s">
        <v>4436</v>
      </c>
      <c r="F259" s="887">
        <v>37.450000000000003</v>
      </c>
    </row>
    <row r="260" spans="1:6" ht="34.5" customHeight="1">
      <c r="A260" s="67">
        <v>33</v>
      </c>
      <c r="B260" s="263" t="s">
        <v>413</v>
      </c>
      <c r="C260" s="260" t="s">
        <v>744</v>
      </c>
      <c r="D260" s="865" t="s">
        <v>4210</v>
      </c>
      <c r="E260" s="886" t="s">
        <v>4437</v>
      </c>
      <c r="F260" s="887">
        <v>179.76</v>
      </c>
    </row>
    <row r="261" spans="1:6" ht="34.5" customHeight="1">
      <c r="A261" s="67">
        <v>34</v>
      </c>
      <c r="B261" s="263" t="s">
        <v>420</v>
      </c>
      <c r="C261" s="260" t="s">
        <v>748</v>
      </c>
      <c r="D261" s="290" t="s">
        <v>4210</v>
      </c>
      <c r="E261" s="291" t="s">
        <v>4438</v>
      </c>
      <c r="F261" s="292">
        <v>37.450000000000003</v>
      </c>
    </row>
    <row r="262" spans="1:6" ht="34.5" customHeight="1">
      <c r="A262" s="67">
        <v>35</v>
      </c>
      <c r="B262" s="263" t="s">
        <v>423</v>
      </c>
      <c r="C262" s="260" t="s">
        <v>750</v>
      </c>
      <c r="D262" s="1194">
        <v>46199</v>
      </c>
      <c r="E262" s="1198" t="s">
        <v>4439</v>
      </c>
      <c r="F262" s="1199">
        <v>449.4</v>
      </c>
    </row>
    <row r="263" spans="1:6" ht="34.5" customHeight="1">
      <c r="A263" s="67">
        <v>36</v>
      </c>
      <c r="B263" s="263" t="s">
        <v>425</v>
      </c>
      <c r="C263" s="260" t="s">
        <v>752</v>
      </c>
      <c r="D263" s="1194" t="s">
        <v>4210</v>
      </c>
      <c r="E263" s="1198" t="s">
        <v>4440</v>
      </c>
      <c r="F263" s="1199">
        <v>37.450000000000003</v>
      </c>
    </row>
    <row r="264" spans="1:6" ht="34.5" customHeight="1">
      <c r="A264" s="67">
        <v>37</v>
      </c>
      <c r="B264" s="263" t="s">
        <v>430</v>
      </c>
      <c r="C264" s="260" t="s">
        <v>758</v>
      </c>
      <c r="D264" s="1194" t="s">
        <v>4210</v>
      </c>
      <c r="E264" s="1198" t="s">
        <v>4441</v>
      </c>
      <c r="F264" s="1199">
        <v>149.80000000000001</v>
      </c>
    </row>
    <row r="265" spans="1:6" ht="34.5" customHeight="1">
      <c r="A265" s="67">
        <v>38</v>
      </c>
      <c r="B265" s="263" t="s">
        <v>433</v>
      </c>
      <c r="C265" s="260" t="s">
        <v>760</v>
      </c>
      <c r="D265" s="1194" t="s">
        <v>4262</v>
      </c>
      <c r="E265" s="1198" t="s">
        <v>4442</v>
      </c>
      <c r="F265" s="1199">
        <v>149.80000000000001</v>
      </c>
    </row>
    <row r="266" spans="1:6" ht="34.5" customHeight="1">
      <c r="A266" s="67">
        <v>39</v>
      </c>
      <c r="B266" s="263" t="s">
        <v>436</v>
      </c>
      <c r="C266" s="260" t="s">
        <v>762</v>
      </c>
      <c r="D266" s="1194" t="s">
        <v>4210</v>
      </c>
      <c r="E266" s="1198" t="s">
        <v>4443</v>
      </c>
      <c r="F266" s="1199">
        <v>59.92</v>
      </c>
    </row>
    <row r="267" spans="1:6" ht="34.5" customHeight="1">
      <c r="A267" s="67">
        <v>40</v>
      </c>
      <c r="B267" s="263" t="s">
        <v>441</v>
      </c>
      <c r="C267" s="260" t="s">
        <v>767</v>
      </c>
      <c r="D267" s="1194" t="s">
        <v>4210</v>
      </c>
      <c r="E267" s="1198" t="s">
        <v>4444</v>
      </c>
      <c r="F267" s="1199">
        <v>37.450000000000003</v>
      </c>
    </row>
    <row r="268" spans="1:6" ht="34.5" customHeight="1">
      <c r="A268" s="67">
        <v>41</v>
      </c>
      <c r="B268" s="263" t="s">
        <v>444</v>
      </c>
      <c r="C268" s="260" t="s">
        <v>769</v>
      </c>
      <c r="D268" s="1194" t="s">
        <v>4210</v>
      </c>
      <c r="E268" s="1198" t="s">
        <v>4445</v>
      </c>
      <c r="F268" s="1199">
        <v>576.73</v>
      </c>
    </row>
    <row r="269" spans="1:6" ht="34.5" customHeight="1">
      <c r="A269" s="67">
        <v>42</v>
      </c>
      <c r="B269" s="263" t="s">
        <v>447</v>
      </c>
      <c r="C269" s="260" t="s">
        <v>771</v>
      </c>
      <c r="D269" s="1194" t="s">
        <v>4262</v>
      </c>
      <c r="E269" s="1198" t="s">
        <v>4446</v>
      </c>
      <c r="F269" s="1199">
        <v>3123.33</v>
      </c>
    </row>
    <row r="270" spans="1:6" ht="34.5" customHeight="1">
      <c r="A270" s="67">
        <v>43</v>
      </c>
      <c r="B270" s="263" t="s">
        <v>45</v>
      </c>
      <c r="C270" s="260" t="s">
        <v>775</v>
      </c>
      <c r="D270" s="1194" t="s">
        <v>4210</v>
      </c>
      <c r="E270" s="1198" t="s">
        <v>4447</v>
      </c>
      <c r="F270" s="1199">
        <v>778.96</v>
      </c>
    </row>
    <row r="271" spans="1:6" ht="34.5" customHeight="1">
      <c r="A271" s="67">
        <v>44</v>
      </c>
      <c r="B271" s="263" t="s">
        <v>456</v>
      </c>
      <c r="C271" s="260" t="s">
        <v>777</v>
      </c>
      <c r="D271" s="1194" t="s">
        <v>4210</v>
      </c>
      <c r="E271" s="1198" t="s">
        <v>4448</v>
      </c>
      <c r="F271" s="1199">
        <v>1355.69</v>
      </c>
    </row>
    <row r="272" spans="1:6" ht="34.5" customHeight="1">
      <c r="A272" s="67">
        <v>45</v>
      </c>
      <c r="B272" s="263" t="s">
        <v>462</v>
      </c>
      <c r="C272" s="260" t="s">
        <v>781</v>
      </c>
      <c r="D272" s="1194">
        <v>46199</v>
      </c>
      <c r="E272" s="1198" t="s">
        <v>4449</v>
      </c>
      <c r="F272" s="1199">
        <v>37.450000000000003</v>
      </c>
    </row>
    <row r="273" spans="1:6" ht="34.5" customHeight="1">
      <c r="A273" s="67">
        <v>46</v>
      </c>
      <c r="B273" s="263" t="s">
        <v>783</v>
      </c>
      <c r="C273" s="260" t="s">
        <v>784</v>
      </c>
      <c r="D273" s="1194" t="s">
        <v>4210</v>
      </c>
      <c r="E273" s="1198" t="s">
        <v>4450</v>
      </c>
      <c r="F273" s="1199">
        <v>749</v>
      </c>
    </row>
    <row r="274" spans="1:6" ht="34.5" customHeight="1">
      <c r="A274" s="67">
        <v>47</v>
      </c>
      <c r="B274" s="263" t="s">
        <v>468</v>
      </c>
      <c r="C274" s="260" t="s">
        <v>786</v>
      </c>
      <c r="D274" s="1194">
        <v>46199</v>
      </c>
      <c r="E274" s="1198" t="s">
        <v>4451</v>
      </c>
      <c r="F274" s="1199">
        <v>838.88</v>
      </c>
    </row>
    <row r="275" spans="1:6" ht="34.5" customHeight="1">
      <c r="A275" s="67">
        <v>48</v>
      </c>
      <c r="B275" s="263" t="s">
        <v>468</v>
      </c>
      <c r="C275" s="260" t="s">
        <v>788</v>
      </c>
      <c r="D275" s="1194">
        <v>46199</v>
      </c>
      <c r="E275" s="1198" t="s">
        <v>4452</v>
      </c>
      <c r="F275" s="1199">
        <v>321</v>
      </c>
    </row>
    <row r="276" spans="1:6" ht="34.5" customHeight="1">
      <c r="A276" s="67">
        <v>49</v>
      </c>
      <c r="B276" s="263" t="s">
        <v>472</v>
      </c>
      <c r="C276" s="260" t="s">
        <v>791</v>
      </c>
      <c r="D276" s="1194" t="s">
        <v>4210</v>
      </c>
      <c r="E276" s="1198" t="s">
        <v>4453</v>
      </c>
      <c r="F276" s="1199">
        <v>97.37</v>
      </c>
    </row>
    <row r="277" spans="1:6" ht="34.5" customHeight="1">
      <c r="A277" s="67">
        <v>50</v>
      </c>
      <c r="B277" s="263" t="s">
        <v>105</v>
      </c>
      <c r="C277" s="260" t="s">
        <v>793</v>
      </c>
      <c r="D277" s="1194" t="s">
        <v>4210</v>
      </c>
      <c r="E277" s="1198" t="s">
        <v>4454</v>
      </c>
      <c r="F277" s="1199">
        <v>838.88</v>
      </c>
    </row>
    <row r="278" spans="1:6" ht="34.5" customHeight="1">
      <c r="A278" s="67">
        <v>51</v>
      </c>
      <c r="B278" s="263" t="s">
        <v>105</v>
      </c>
      <c r="C278" s="260" t="s">
        <v>793</v>
      </c>
      <c r="D278" s="1194" t="s">
        <v>4210</v>
      </c>
      <c r="E278" s="1198" t="s">
        <v>4454</v>
      </c>
      <c r="F278" s="1193">
        <v>606.69000000000005</v>
      </c>
    </row>
    <row r="279" spans="1:6" ht="34.5" customHeight="1">
      <c r="A279" s="67">
        <v>52</v>
      </c>
      <c r="B279" s="263" t="s">
        <v>105</v>
      </c>
      <c r="C279" s="260" t="s">
        <v>793</v>
      </c>
      <c r="D279" s="1194" t="s">
        <v>4210</v>
      </c>
      <c r="E279" s="1198" t="s">
        <v>4454</v>
      </c>
      <c r="F279" s="1193">
        <v>37.450000000000003</v>
      </c>
    </row>
    <row r="280" spans="1:6" ht="34.5" customHeight="1">
      <c r="A280" s="67">
        <v>53</v>
      </c>
      <c r="B280" s="263" t="s">
        <v>105</v>
      </c>
      <c r="C280" s="260" t="s">
        <v>793</v>
      </c>
      <c r="D280" s="1194" t="s">
        <v>4210</v>
      </c>
      <c r="E280" s="1198" t="s">
        <v>4454</v>
      </c>
      <c r="F280" s="1193">
        <v>37.450000000000003</v>
      </c>
    </row>
    <row r="281" spans="1:6" ht="34.5" customHeight="1">
      <c r="A281" s="67">
        <v>54</v>
      </c>
      <c r="B281" s="263" t="s">
        <v>798</v>
      </c>
      <c r="C281" s="260" t="s">
        <v>799</v>
      </c>
      <c r="D281" s="1194">
        <v>46199</v>
      </c>
      <c r="E281" s="1198" t="s">
        <v>4455</v>
      </c>
      <c r="F281" s="1193">
        <v>786.45</v>
      </c>
    </row>
    <row r="282" spans="1:6" ht="34.5" customHeight="1">
      <c r="A282" s="67">
        <v>55</v>
      </c>
      <c r="B282" s="263" t="s">
        <v>484</v>
      </c>
      <c r="C282" s="260" t="s">
        <v>802</v>
      </c>
      <c r="D282" s="1194" t="s">
        <v>4262</v>
      </c>
      <c r="E282" s="1198" t="s">
        <v>4456</v>
      </c>
      <c r="F282" s="1199">
        <v>37.450000000000003</v>
      </c>
    </row>
    <row r="283" spans="1:6" ht="34.5" customHeight="1">
      <c r="A283" s="67">
        <v>56</v>
      </c>
      <c r="B283" s="263" t="s">
        <v>484</v>
      </c>
      <c r="C283" s="260" t="s">
        <v>802</v>
      </c>
      <c r="D283" s="1194" t="s">
        <v>4262</v>
      </c>
      <c r="E283" s="1198" t="s">
        <v>4456</v>
      </c>
      <c r="F283" s="1199">
        <v>37.450000000000003</v>
      </c>
    </row>
    <row r="284" spans="1:6" ht="34.5" customHeight="1">
      <c r="A284" s="67">
        <v>57</v>
      </c>
      <c r="B284" s="263" t="s">
        <v>484</v>
      </c>
      <c r="C284" s="260" t="s">
        <v>802</v>
      </c>
      <c r="D284" s="1194" t="s">
        <v>4262</v>
      </c>
      <c r="E284" s="1198" t="s">
        <v>4456</v>
      </c>
      <c r="F284" s="1199">
        <v>37.450000000000003</v>
      </c>
    </row>
    <row r="285" spans="1:6" ht="34.5" customHeight="1">
      <c r="A285" s="67">
        <v>58</v>
      </c>
      <c r="B285" s="263" t="s">
        <v>489</v>
      </c>
      <c r="C285" s="260" t="s">
        <v>804</v>
      </c>
      <c r="D285" s="1194">
        <v>46199</v>
      </c>
      <c r="E285" s="1198">
        <v>17480</v>
      </c>
      <c r="F285" s="1199">
        <v>1378.16</v>
      </c>
    </row>
    <row r="286" spans="1:6" ht="34.5" customHeight="1">
      <c r="A286" s="67">
        <v>59</v>
      </c>
      <c r="B286" s="263" t="s">
        <v>492</v>
      </c>
      <c r="C286" s="260" t="s">
        <v>806</v>
      </c>
      <c r="D286" s="1194">
        <v>46199</v>
      </c>
      <c r="E286" s="1198" t="s">
        <v>4457</v>
      </c>
      <c r="F286" s="1199">
        <v>681.59</v>
      </c>
    </row>
    <row r="287" spans="1:6" ht="34.5" customHeight="1">
      <c r="A287" s="67">
        <v>60</v>
      </c>
      <c r="B287" s="263" t="s">
        <v>107</v>
      </c>
      <c r="C287" s="260" t="s">
        <v>808</v>
      </c>
      <c r="D287" s="1194" t="s">
        <v>4210</v>
      </c>
      <c r="E287" s="1198" t="s">
        <v>4458</v>
      </c>
      <c r="F287" s="1199">
        <v>11392.29</v>
      </c>
    </row>
    <row r="288" spans="1:6" ht="34.5" customHeight="1">
      <c r="A288" s="67">
        <v>61</v>
      </c>
      <c r="B288" s="263" t="s">
        <v>810</v>
      </c>
      <c r="C288" s="260" t="s">
        <v>811</v>
      </c>
      <c r="D288" s="1194" t="s">
        <v>4210</v>
      </c>
      <c r="E288" s="1198" t="s">
        <v>4459</v>
      </c>
      <c r="F288" s="1199">
        <v>53.5</v>
      </c>
    </row>
    <row r="289" spans="1:6" ht="34.5" customHeight="1">
      <c r="A289" s="67">
        <v>62</v>
      </c>
      <c r="B289" s="263" t="s">
        <v>489</v>
      </c>
      <c r="C289" s="106" t="s">
        <v>813</v>
      </c>
      <c r="D289" s="1194">
        <v>46199</v>
      </c>
      <c r="E289" s="1198" t="s">
        <v>4460</v>
      </c>
      <c r="F289" s="1199">
        <v>37.450000000000003</v>
      </c>
    </row>
    <row r="290" spans="1:6" ht="34.5" customHeight="1">
      <c r="A290" s="67">
        <v>63</v>
      </c>
      <c r="B290" s="263" t="s">
        <v>503</v>
      </c>
      <c r="C290" s="106" t="s">
        <v>816</v>
      </c>
      <c r="D290" s="1194">
        <v>46199</v>
      </c>
      <c r="E290" s="1198" t="s">
        <v>4461</v>
      </c>
      <c r="F290" s="1199">
        <v>37.450000000000003</v>
      </c>
    </row>
    <row r="291" spans="1:6" ht="34.5" customHeight="1">
      <c r="A291" s="67">
        <v>64</v>
      </c>
      <c r="B291" s="263" t="s">
        <v>509</v>
      </c>
      <c r="C291" s="106" t="s">
        <v>820</v>
      </c>
      <c r="D291" s="1194" t="s">
        <v>4262</v>
      </c>
      <c r="E291" s="1198" t="s">
        <v>4462</v>
      </c>
      <c r="F291" s="1199">
        <v>674.1</v>
      </c>
    </row>
    <row r="292" spans="1:6" ht="34.5" customHeight="1">
      <c r="A292" s="67">
        <v>65</v>
      </c>
      <c r="B292" s="263" t="s">
        <v>823</v>
      </c>
      <c r="C292" s="106" t="s">
        <v>824</v>
      </c>
      <c r="D292" s="290" t="s">
        <v>4210</v>
      </c>
      <c r="E292" s="291" t="s">
        <v>4463</v>
      </c>
      <c r="F292" s="292">
        <v>396.97</v>
      </c>
    </row>
    <row r="293" spans="1:6" ht="34.5" customHeight="1">
      <c r="A293" s="67">
        <v>66</v>
      </c>
      <c r="B293" s="263" t="s">
        <v>516</v>
      </c>
      <c r="C293" s="106" t="s">
        <v>827</v>
      </c>
      <c r="D293" s="290" t="s">
        <v>4210</v>
      </c>
      <c r="E293" s="291" t="s">
        <v>4464</v>
      </c>
      <c r="F293" s="292">
        <v>801.43</v>
      </c>
    </row>
    <row r="294" spans="1:6" ht="34.5" customHeight="1">
      <c r="A294" s="67">
        <v>67</v>
      </c>
      <c r="B294" s="263" t="s">
        <v>519</v>
      </c>
      <c r="C294" s="106" t="s">
        <v>829</v>
      </c>
      <c r="D294" s="1194" t="s">
        <v>4210</v>
      </c>
      <c r="E294" s="1198" t="s">
        <v>4465</v>
      </c>
      <c r="F294" s="1199">
        <v>2022.3</v>
      </c>
    </row>
    <row r="295" spans="1:6" ht="34.5" customHeight="1">
      <c r="A295" s="67">
        <v>68</v>
      </c>
      <c r="B295" s="263" t="s">
        <v>831</v>
      </c>
      <c r="C295" s="106" t="s">
        <v>832</v>
      </c>
      <c r="D295" s="1194" t="s">
        <v>4210</v>
      </c>
      <c r="E295" s="1198" t="s">
        <v>4466</v>
      </c>
      <c r="F295" s="1199">
        <v>1460.55</v>
      </c>
    </row>
    <row r="296" spans="1:6" ht="34.5" customHeight="1">
      <c r="A296" s="67">
        <v>69</v>
      </c>
      <c r="B296" s="263" t="s">
        <v>50</v>
      </c>
      <c r="C296" s="260" t="s">
        <v>834</v>
      </c>
      <c r="D296" s="1194" t="s">
        <v>4210</v>
      </c>
      <c r="E296" s="1198" t="s">
        <v>4467</v>
      </c>
      <c r="F296" s="1199">
        <v>1295.77</v>
      </c>
    </row>
    <row r="297" spans="1:6" ht="34.5" customHeight="1">
      <c r="A297" s="67">
        <v>70</v>
      </c>
      <c r="B297" s="263" t="s">
        <v>529</v>
      </c>
      <c r="C297" s="260" t="s">
        <v>836</v>
      </c>
      <c r="D297" s="1194" t="s">
        <v>4210</v>
      </c>
      <c r="E297" s="1198" t="s">
        <v>4468</v>
      </c>
      <c r="F297" s="1199">
        <v>996.17</v>
      </c>
    </row>
    <row r="298" spans="1:6" ht="34.5" customHeight="1">
      <c r="A298" s="67">
        <v>71</v>
      </c>
      <c r="B298" s="263" t="s">
        <v>532</v>
      </c>
      <c r="C298" s="260" t="s">
        <v>838</v>
      </c>
      <c r="D298" s="1194" t="s">
        <v>4262</v>
      </c>
      <c r="E298" s="1198" t="s">
        <v>4469</v>
      </c>
      <c r="F298" s="1199">
        <v>2599.0300000000002</v>
      </c>
    </row>
    <row r="299" spans="1:6" ht="34.5" customHeight="1">
      <c r="A299" s="67">
        <v>72</v>
      </c>
      <c r="B299" s="263" t="s">
        <v>532</v>
      </c>
      <c r="C299" s="260" t="s">
        <v>840</v>
      </c>
      <c r="D299" s="1194" t="s">
        <v>4262</v>
      </c>
      <c r="E299" s="1198" t="s">
        <v>4469</v>
      </c>
      <c r="F299" s="1199">
        <v>1305.4000000000001</v>
      </c>
    </row>
    <row r="300" spans="1:6" ht="34.5" customHeight="1">
      <c r="A300" s="67">
        <v>73</v>
      </c>
      <c r="B300" s="263" t="s">
        <v>536</v>
      </c>
      <c r="C300" s="260" t="s">
        <v>841</v>
      </c>
      <c r="D300" s="1194" t="s">
        <v>4210</v>
      </c>
      <c r="E300" s="1198" t="s">
        <v>4470</v>
      </c>
      <c r="F300" s="1199">
        <v>37.450000000000003</v>
      </c>
    </row>
    <row r="301" spans="1:6" ht="34.5" customHeight="1">
      <c r="A301" s="67">
        <v>74</v>
      </c>
      <c r="B301" s="263" t="s">
        <v>539</v>
      </c>
      <c r="C301" s="260" t="s">
        <v>843</v>
      </c>
      <c r="D301" s="1194" t="s">
        <v>4210</v>
      </c>
      <c r="E301" s="1198" t="s">
        <v>4471</v>
      </c>
      <c r="F301" s="1199">
        <v>1318.24</v>
      </c>
    </row>
    <row r="302" spans="1:6" ht="34.5" customHeight="1">
      <c r="A302" s="67">
        <v>75</v>
      </c>
      <c r="B302" s="263" t="s">
        <v>544</v>
      </c>
      <c r="C302" s="260" t="s">
        <v>840</v>
      </c>
      <c r="D302" s="1194" t="s">
        <v>4210</v>
      </c>
      <c r="E302" s="1198" t="s">
        <v>4472</v>
      </c>
      <c r="F302" s="1199">
        <v>8046.4</v>
      </c>
    </row>
    <row r="303" spans="1:6" ht="34.5" customHeight="1">
      <c r="A303" s="67">
        <v>76</v>
      </c>
      <c r="B303" s="268" t="s">
        <v>544</v>
      </c>
      <c r="C303" s="260" t="s">
        <v>848</v>
      </c>
      <c r="D303" s="1194" t="s">
        <v>4210</v>
      </c>
      <c r="E303" s="1198" t="s">
        <v>4472</v>
      </c>
      <c r="F303" s="1199">
        <v>3325.56</v>
      </c>
    </row>
    <row r="304" spans="1:6" ht="34.5" customHeight="1">
      <c r="A304" s="67">
        <v>77</v>
      </c>
      <c r="B304" s="106" t="s">
        <v>547</v>
      </c>
      <c r="C304" s="260" t="s">
        <v>849</v>
      </c>
      <c r="D304" s="1194" t="s">
        <v>4210</v>
      </c>
      <c r="E304" s="1198" t="s">
        <v>4473</v>
      </c>
      <c r="F304" s="1199">
        <v>770.4</v>
      </c>
    </row>
    <row r="305" spans="1:6" ht="34.5" customHeight="1">
      <c r="A305" s="67">
        <v>78</v>
      </c>
      <c r="B305" s="106" t="s">
        <v>547</v>
      </c>
      <c r="C305" s="260" t="s">
        <v>4058</v>
      </c>
      <c r="D305" s="1194" t="s">
        <v>4210</v>
      </c>
      <c r="E305" s="1198" t="s">
        <v>4473</v>
      </c>
      <c r="F305" s="1193">
        <v>171.2</v>
      </c>
    </row>
    <row r="306" spans="1:6" ht="34.5" customHeight="1">
      <c r="A306" s="67">
        <v>79</v>
      </c>
      <c r="B306" s="263" t="s">
        <v>852</v>
      </c>
      <c r="C306" s="260" t="s">
        <v>853</v>
      </c>
      <c r="D306" s="1194">
        <v>46199</v>
      </c>
      <c r="E306" s="1198" t="s">
        <v>4474</v>
      </c>
      <c r="F306" s="1193">
        <v>37.450000000000003</v>
      </c>
    </row>
    <row r="307" spans="1:6" ht="34.5" customHeight="1">
      <c r="A307" s="67">
        <v>80</v>
      </c>
      <c r="B307" s="263" t="s">
        <v>855</v>
      </c>
      <c r="C307" s="260" t="s">
        <v>856</v>
      </c>
      <c r="D307" s="1195" t="s">
        <v>4210</v>
      </c>
      <c r="E307" s="1200" t="s">
        <v>4475</v>
      </c>
      <c r="F307" s="1201">
        <v>719.04</v>
      </c>
    </row>
    <row r="308" spans="1:6" ht="34.5" customHeight="1">
      <c r="A308" s="67">
        <v>81</v>
      </c>
      <c r="B308" s="2" t="s">
        <v>858</v>
      </c>
      <c r="C308" s="260" t="s">
        <v>859</v>
      </c>
      <c r="D308" s="1194">
        <v>46199</v>
      </c>
      <c r="E308" s="1198" t="s">
        <v>4476</v>
      </c>
      <c r="F308" s="1199">
        <v>1805.09</v>
      </c>
    </row>
    <row r="309" spans="1:6" ht="34.5" customHeight="1">
      <c r="A309" s="67">
        <v>82</v>
      </c>
      <c r="B309" s="2" t="s">
        <v>555</v>
      </c>
      <c r="C309" s="260" t="s">
        <v>861</v>
      </c>
      <c r="D309" s="1194">
        <v>46199</v>
      </c>
      <c r="E309" s="1198" t="s">
        <v>4477</v>
      </c>
      <c r="F309" s="1199">
        <v>149.80000000000001</v>
      </c>
    </row>
    <row r="310" spans="1:6" ht="34.5" customHeight="1">
      <c r="A310" s="67">
        <v>83</v>
      </c>
      <c r="B310" s="263" t="s">
        <v>558</v>
      </c>
      <c r="C310" s="260" t="s">
        <v>863</v>
      </c>
      <c r="D310" s="1194" t="s">
        <v>4210</v>
      </c>
      <c r="E310" s="1198" t="s">
        <v>4478</v>
      </c>
      <c r="F310" s="1199">
        <v>1235.8499999999999</v>
      </c>
    </row>
    <row r="311" spans="1:6" ht="34.5" customHeight="1">
      <c r="A311" s="67">
        <v>84</v>
      </c>
      <c r="B311" s="263" t="s">
        <v>562</v>
      </c>
      <c r="C311" s="260" t="s">
        <v>865</v>
      </c>
      <c r="D311" s="1194" t="s">
        <v>4210</v>
      </c>
      <c r="E311" s="1198" t="s">
        <v>4479</v>
      </c>
      <c r="F311" s="1199">
        <v>37.450000000000003</v>
      </c>
    </row>
    <row r="312" spans="1:6" ht="34.5" customHeight="1">
      <c r="A312" s="67">
        <v>85</v>
      </c>
      <c r="B312" s="263" t="s">
        <v>558</v>
      </c>
      <c r="C312" s="260" t="s">
        <v>867</v>
      </c>
      <c r="D312" s="1194" t="s">
        <v>4210</v>
      </c>
      <c r="E312" s="1198" t="s">
        <v>4480</v>
      </c>
      <c r="F312" s="1199">
        <v>3093.37</v>
      </c>
    </row>
    <row r="313" spans="1:6" ht="34.5" customHeight="1">
      <c r="A313" s="67">
        <v>86</v>
      </c>
      <c r="B313" s="263" t="s">
        <v>869</v>
      </c>
      <c r="C313" s="260" t="s">
        <v>870</v>
      </c>
      <c r="D313" s="1194" t="s">
        <v>4262</v>
      </c>
      <c r="E313" s="1198" t="s">
        <v>4481</v>
      </c>
      <c r="F313" s="1199">
        <v>37.450000000000003</v>
      </c>
    </row>
    <row r="314" spans="1:6" ht="34.5" customHeight="1">
      <c r="A314" s="67">
        <v>87</v>
      </c>
      <c r="B314" s="106" t="s">
        <v>869</v>
      </c>
      <c r="C314" s="260"/>
      <c r="D314" s="1194" t="s">
        <v>4210</v>
      </c>
      <c r="E314" s="1198" t="s">
        <v>4482</v>
      </c>
      <c r="F314" s="1199">
        <v>13826.54</v>
      </c>
    </row>
    <row r="315" spans="1:6" ht="34.5" customHeight="1">
      <c r="A315" s="67">
        <v>88</v>
      </c>
      <c r="B315" s="106" t="s">
        <v>572</v>
      </c>
      <c r="C315" s="260" t="s">
        <v>872</v>
      </c>
      <c r="D315" s="1194" t="s">
        <v>4210</v>
      </c>
      <c r="E315" s="1198" t="s">
        <v>4483</v>
      </c>
      <c r="F315" s="1199">
        <v>4456.55</v>
      </c>
    </row>
    <row r="316" spans="1:6" ht="34.5" customHeight="1">
      <c r="A316" s="67">
        <v>89</v>
      </c>
      <c r="B316" s="106" t="s">
        <v>572</v>
      </c>
      <c r="C316" s="260" t="s">
        <v>874</v>
      </c>
      <c r="D316" s="1194" t="s">
        <v>4210</v>
      </c>
      <c r="E316" s="1198" t="s">
        <v>4484</v>
      </c>
      <c r="F316" s="1199">
        <v>1962.38</v>
      </c>
    </row>
    <row r="317" spans="1:6" ht="34.5" customHeight="1">
      <c r="A317" s="67">
        <v>90</v>
      </c>
      <c r="B317" s="263" t="s">
        <v>580</v>
      </c>
      <c r="C317" s="260" t="s">
        <v>878</v>
      </c>
      <c r="D317" s="1194" t="s">
        <v>4210</v>
      </c>
      <c r="E317" s="1198" t="s">
        <v>4485</v>
      </c>
      <c r="F317" s="1199">
        <v>1093.54</v>
      </c>
    </row>
    <row r="318" spans="1:6" ht="34.5" customHeight="1">
      <c r="A318" s="67">
        <v>91</v>
      </c>
      <c r="B318" s="263" t="s">
        <v>516</v>
      </c>
      <c r="C318" s="260" t="s">
        <v>880</v>
      </c>
      <c r="D318" s="1194" t="s">
        <v>4210</v>
      </c>
      <c r="E318" s="1198" t="s">
        <v>4486</v>
      </c>
      <c r="F318" s="1199">
        <v>781.1</v>
      </c>
    </row>
    <row r="319" spans="1:6" ht="34.5" customHeight="1">
      <c r="A319" s="67">
        <v>92</v>
      </c>
      <c r="B319" s="263" t="s">
        <v>587</v>
      </c>
      <c r="C319" s="260" t="s">
        <v>882</v>
      </c>
      <c r="D319" s="1194" t="s">
        <v>4210</v>
      </c>
      <c r="E319" s="1198" t="s">
        <v>4487</v>
      </c>
      <c r="F319" s="1199">
        <v>2329.39</v>
      </c>
    </row>
    <row r="320" spans="1:6" ht="34.5" customHeight="1">
      <c r="A320" s="67">
        <v>93</v>
      </c>
      <c r="B320" s="263" t="s">
        <v>885</v>
      </c>
      <c r="C320" s="260" t="s">
        <v>886</v>
      </c>
      <c r="D320" s="1194" t="s">
        <v>4210</v>
      </c>
      <c r="E320" s="1198" t="s">
        <v>4488</v>
      </c>
      <c r="F320" s="1199">
        <v>322.07</v>
      </c>
    </row>
    <row r="321" spans="1:6" ht="34.5" customHeight="1">
      <c r="A321" s="67">
        <v>94</v>
      </c>
      <c r="B321" s="298" t="s">
        <v>91</v>
      </c>
      <c r="C321" s="299" t="s">
        <v>890</v>
      </c>
      <c r="D321" s="1194" t="s">
        <v>4262</v>
      </c>
      <c r="E321" s="1198" t="s">
        <v>4489</v>
      </c>
      <c r="F321" s="1199">
        <v>224.7</v>
      </c>
    </row>
    <row r="322" spans="1:6" ht="34.5" customHeight="1">
      <c r="A322" s="67">
        <v>95</v>
      </c>
      <c r="B322" s="263" t="s">
        <v>133</v>
      </c>
      <c r="C322" s="260" t="s">
        <v>896</v>
      </c>
      <c r="D322" s="1194">
        <v>46199</v>
      </c>
      <c r="E322" s="1198" t="s">
        <v>4490</v>
      </c>
      <c r="F322" s="1199">
        <v>18703.599999999999</v>
      </c>
    </row>
    <row r="323" spans="1:6" ht="34.5" customHeight="1">
      <c r="A323" s="67">
        <v>96</v>
      </c>
      <c r="B323" s="263" t="s">
        <v>898</v>
      </c>
      <c r="C323" s="260" t="s">
        <v>899</v>
      </c>
      <c r="D323" s="1194">
        <v>46177</v>
      </c>
      <c r="E323" s="1198" t="s">
        <v>4491</v>
      </c>
      <c r="F323" s="1199">
        <v>12369.2</v>
      </c>
    </row>
    <row r="324" spans="1:6" s="1234" customFormat="1" ht="34.5" customHeight="1">
      <c r="A324" s="67">
        <v>97</v>
      </c>
      <c r="B324" s="1221" t="s">
        <v>4082</v>
      </c>
      <c r="C324" s="1222" t="s">
        <v>905</v>
      </c>
      <c r="D324" s="1226" t="s">
        <v>4210</v>
      </c>
      <c r="E324" s="1227" t="s">
        <v>4492</v>
      </c>
      <c r="F324" s="1228">
        <v>2749.9</v>
      </c>
    </row>
    <row r="325" spans="1:6" ht="34.5" customHeight="1">
      <c r="A325" s="67">
        <v>98</v>
      </c>
      <c r="B325" s="263" t="s">
        <v>907</v>
      </c>
      <c r="C325" s="260" t="s">
        <v>908</v>
      </c>
      <c r="D325" s="1194" t="s">
        <v>4210</v>
      </c>
      <c r="E325" s="1198" t="s">
        <v>4493</v>
      </c>
      <c r="F325" s="1199">
        <v>9448.1</v>
      </c>
    </row>
    <row r="326" spans="1:6" ht="34.5" customHeight="1">
      <c r="A326" s="67">
        <v>99</v>
      </c>
      <c r="B326" s="263" t="s">
        <v>910</v>
      </c>
      <c r="C326" s="260" t="s">
        <v>911</v>
      </c>
      <c r="D326" s="290">
        <v>46177</v>
      </c>
      <c r="E326" s="291" t="s">
        <v>4494</v>
      </c>
      <c r="F326" s="292">
        <v>4750.8</v>
      </c>
    </row>
    <row r="327" spans="1:6" ht="34.5" customHeight="1">
      <c r="A327" s="67">
        <v>100</v>
      </c>
      <c r="B327" s="263" t="s">
        <v>913</v>
      </c>
      <c r="C327" s="260" t="s">
        <v>899</v>
      </c>
      <c r="D327" s="1194" t="s">
        <v>4262</v>
      </c>
      <c r="E327" s="1198" t="s">
        <v>4495</v>
      </c>
      <c r="F327" s="1199">
        <v>513.6</v>
      </c>
    </row>
    <row r="328" spans="1:6" ht="34.5" customHeight="1">
      <c r="A328" s="67">
        <v>101</v>
      </c>
      <c r="B328" s="263" t="s">
        <v>916</v>
      </c>
      <c r="C328" s="260" t="s">
        <v>899</v>
      </c>
      <c r="D328" s="1194" t="s">
        <v>4262</v>
      </c>
      <c r="E328" s="1198" t="s">
        <v>4496</v>
      </c>
      <c r="F328" s="1199">
        <v>5232.3</v>
      </c>
    </row>
    <row r="329" spans="1:6" ht="34.5" customHeight="1">
      <c r="A329" s="67">
        <v>102</v>
      </c>
      <c r="B329" s="263" t="s">
        <v>919</v>
      </c>
      <c r="C329" s="260" t="s">
        <v>899</v>
      </c>
      <c r="D329" s="1194">
        <v>46199</v>
      </c>
      <c r="E329" s="1198" t="s">
        <v>4497</v>
      </c>
      <c r="F329" s="1199">
        <v>192.6</v>
      </c>
    </row>
    <row r="330" spans="1:6" ht="34.5" customHeight="1">
      <c r="A330" s="67">
        <v>103</v>
      </c>
      <c r="B330" s="263" t="s">
        <v>921</v>
      </c>
      <c r="C330" s="260" t="s">
        <v>922</v>
      </c>
      <c r="D330" s="1194" t="s">
        <v>4210</v>
      </c>
      <c r="E330" s="1198" t="s">
        <v>4498</v>
      </c>
      <c r="F330" s="1199">
        <v>322.07</v>
      </c>
    </row>
    <row r="331" spans="1:6" ht="34.5" customHeight="1">
      <c r="A331" s="67">
        <v>104</v>
      </c>
      <c r="B331" s="263" t="s">
        <v>45</v>
      </c>
      <c r="C331" s="260" t="s">
        <v>924</v>
      </c>
      <c r="D331" s="1194" t="s">
        <v>4210</v>
      </c>
      <c r="E331" s="1198" t="s">
        <v>4499</v>
      </c>
      <c r="F331" s="1199">
        <v>37.450000000000003</v>
      </c>
    </row>
    <row r="332" spans="1:6" ht="34.5" customHeight="1">
      <c r="A332" s="67">
        <v>105</v>
      </c>
      <c r="B332" s="263" t="s">
        <v>614</v>
      </c>
      <c r="C332" s="260" t="s">
        <v>925</v>
      </c>
      <c r="D332" s="1194" t="s">
        <v>4262</v>
      </c>
      <c r="E332" s="1198" t="s">
        <v>4500</v>
      </c>
      <c r="F332" s="1199">
        <v>262.14999999999998</v>
      </c>
    </row>
    <row r="333" spans="1:6" ht="34.5" customHeight="1">
      <c r="A333" s="67">
        <v>106</v>
      </c>
      <c r="B333" s="263" t="s">
        <v>611</v>
      </c>
      <c r="C333" s="260" t="s">
        <v>929</v>
      </c>
      <c r="D333" s="1194">
        <v>46199</v>
      </c>
      <c r="E333" s="1198" t="s">
        <v>4501</v>
      </c>
      <c r="F333" s="1199">
        <v>119.84</v>
      </c>
    </row>
    <row r="334" spans="1:6" ht="34.5" customHeight="1">
      <c r="A334" s="67">
        <v>107</v>
      </c>
      <c r="B334" s="267" t="s">
        <v>933</v>
      </c>
      <c r="C334" s="260" t="s">
        <v>934</v>
      </c>
      <c r="D334" s="1194">
        <v>46203</v>
      </c>
      <c r="E334" s="1198" t="s">
        <v>4502</v>
      </c>
      <c r="F334" s="1199">
        <v>53.5</v>
      </c>
    </row>
    <row r="335" spans="1:6" ht="34.5" customHeight="1">
      <c r="A335" s="67">
        <v>108</v>
      </c>
      <c r="B335" s="267" t="s">
        <v>937</v>
      </c>
      <c r="C335" s="260" t="s">
        <v>938</v>
      </c>
      <c r="D335" s="1194" t="s">
        <v>4503</v>
      </c>
      <c r="E335" s="1198" t="s">
        <v>4504</v>
      </c>
      <c r="F335" s="1199">
        <v>5093.2</v>
      </c>
    </row>
    <row r="336" spans="1:6" ht="34.5" customHeight="1">
      <c r="A336" s="67">
        <v>109</v>
      </c>
      <c r="B336" s="263" t="s">
        <v>941</v>
      </c>
      <c r="C336" s="260" t="s">
        <v>942</v>
      </c>
      <c r="D336" s="1194" t="s">
        <v>4210</v>
      </c>
      <c r="E336" s="1198" t="s">
        <v>4505</v>
      </c>
      <c r="F336" s="1199">
        <v>802.5</v>
      </c>
    </row>
    <row r="337" spans="1:6" ht="34.5" customHeight="1">
      <c r="A337" s="67">
        <v>110</v>
      </c>
      <c r="B337" s="263" t="s">
        <v>62</v>
      </c>
      <c r="C337" s="260" t="s">
        <v>942</v>
      </c>
      <c r="D337" s="1194" t="s">
        <v>4210</v>
      </c>
      <c r="E337" s="1198" t="s">
        <v>4506</v>
      </c>
      <c r="F337" s="1199">
        <v>1455.2</v>
      </c>
    </row>
    <row r="338" spans="1:6" ht="34.5" customHeight="1">
      <c r="A338" s="67">
        <v>111</v>
      </c>
      <c r="B338" s="263" t="s">
        <v>945</v>
      </c>
      <c r="C338" s="260" t="s">
        <v>946</v>
      </c>
      <c r="D338" s="1194">
        <v>46199</v>
      </c>
      <c r="E338" s="1198" t="s">
        <v>4507</v>
      </c>
      <c r="F338" s="1199">
        <v>802.5</v>
      </c>
    </row>
    <row r="339" spans="1:6" ht="34.5" customHeight="1">
      <c r="A339" s="67">
        <v>112</v>
      </c>
      <c r="B339" s="106" t="s">
        <v>507</v>
      </c>
      <c r="C339" s="106" t="s">
        <v>948</v>
      </c>
      <c r="D339" s="1194" t="s">
        <v>4210</v>
      </c>
      <c r="E339" s="1198" t="s">
        <v>4508</v>
      </c>
      <c r="F339" s="1199">
        <v>127.33</v>
      </c>
    </row>
    <row r="340" spans="1:6" ht="34.5" customHeight="1">
      <c r="A340" s="67">
        <v>113</v>
      </c>
      <c r="B340" s="106" t="s">
        <v>631</v>
      </c>
      <c r="C340" s="106" t="s">
        <v>950</v>
      </c>
      <c r="D340" s="1194" t="s">
        <v>4262</v>
      </c>
      <c r="E340" s="1198" t="s">
        <v>4509</v>
      </c>
      <c r="F340" s="1199">
        <v>209.72</v>
      </c>
    </row>
    <row r="341" spans="1:6" ht="34.5" customHeight="1">
      <c r="A341" s="67">
        <v>114</v>
      </c>
      <c r="B341" s="106" t="s">
        <v>634</v>
      </c>
      <c r="C341" s="106" t="s">
        <v>952</v>
      </c>
      <c r="D341" s="1194" t="s">
        <v>4210</v>
      </c>
      <c r="E341" s="1198" t="s">
        <v>4510</v>
      </c>
      <c r="F341" s="1199">
        <v>82.39</v>
      </c>
    </row>
    <row r="342" spans="1:6" ht="34.5" customHeight="1">
      <c r="A342" s="67">
        <v>115</v>
      </c>
      <c r="B342" s="106" t="s">
        <v>634</v>
      </c>
      <c r="C342" s="106" t="s">
        <v>954</v>
      </c>
      <c r="D342" s="1194" t="s">
        <v>4262</v>
      </c>
      <c r="E342" s="1198" t="s">
        <v>4511</v>
      </c>
      <c r="F342" s="1199">
        <v>614.17999999999995</v>
      </c>
    </row>
    <row r="343" spans="1:6" ht="34.5" customHeight="1">
      <c r="A343" s="67">
        <v>116</v>
      </c>
      <c r="B343" s="263" t="s">
        <v>395</v>
      </c>
      <c r="C343" s="106" t="s">
        <v>956</v>
      </c>
      <c r="D343" s="1194">
        <v>46202</v>
      </c>
      <c r="E343" s="1198" t="s">
        <v>4433</v>
      </c>
      <c r="F343" s="1199">
        <v>524.29999999999995</v>
      </c>
    </row>
    <row r="344" spans="1:6" ht="34.5" customHeight="1">
      <c r="A344" s="67">
        <v>117</v>
      </c>
      <c r="B344" s="263" t="s">
        <v>641</v>
      </c>
      <c r="C344" s="106" t="s">
        <v>958</v>
      </c>
      <c r="D344" s="1194" t="s">
        <v>4262</v>
      </c>
      <c r="E344" s="1198" t="s">
        <v>4512</v>
      </c>
      <c r="F344" s="1199">
        <v>891.31</v>
      </c>
    </row>
    <row r="345" spans="1:6" ht="34.5" customHeight="1">
      <c r="A345" s="67">
        <v>118</v>
      </c>
      <c r="B345" s="263" t="s">
        <v>641</v>
      </c>
      <c r="C345" s="106" t="s">
        <v>960</v>
      </c>
      <c r="D345" s="1194" t="s">
        <v>4262</v>
      </c>
      <c r="E345" s="1198" t="s">
        <v>4513</v>
      </c>
      <c r="F345" s="1199">
        <v>44.94</v>
      </c>
    </row>
    <row r="346" spans="1:6" ht="34.5" customHeight="1">
      <c r="A346" s="67">
        <v>119</v>
      </c>
      <c r="B346" s="267" t="s">
        <v>634</v>
      </c>
      <c r="C346" s="260" t="s">
        <v>962</v>
      </c>
      <c r="D346" s="1194" t="s">
        <v>4262</v>
      </c>
      <c r="E346" s="1198" t="s">
        <v>4514</v>
      </c>
      <c r="F346" s="1199">
        <v>636.65</v>
      </c>
    </row>
    <row r="347" spans="1:6" ht="34.5" customHeight="1">
      <c r="A347" s="67">
        <v>120</v>
      </c>
      <c r="B347" s="260" t="s">
        <v>965</v>
      </c>
      <c r="C347" s="260" t="s">
        <v>966</v>
      </c>
      <c r="D347" s="1194" t="s">
        <v>4262</v>
      </c>
      <c r="E347" s="1198" t="s">
        <v>4515</v>
      </c>
      <c r="F347" s="1199">
        <v>3500</v>
      </c>
    </row>
    <row r="348" spans="1:6" ht="34.5" customHeight="1">
      <c r="A348" s="67">
        <v>121</v>
      </c>
      <c r="B348" s="307" t="s">
        <v>968</v>
      </c>
      <c r="C348" s="308" t="s">
        <v>969</v>
      </c>
      <c r="D348" s="1194" t="s">
        <v>4210</v>
      </c>
      <c r="E348" s="1198" t="s">
        <v>4516</v>
      </c>
      <c r="F348" s="1199">
        <v>117.7</v>
      </c>
    </row>
    <row r="349" spans="1:6" ht="34.5" customHeight="1">
      <c r="A349" s="67">
        <v>122</v>
      </c>
      <c r="B349" s="260" t="s">
        <v>968</v>
      </c>
      <c r="C349" s="106" t="s">
        <v>971</v>
      </c>
      <c r="D349" s="1194" t="s">
        <v>4210</v>
      </c>
      <c r="E349" s="1198" t="s">
        <v>4516</v>
      </c>
      <c r="F349" s="1199">
        <v>834.6</v>
      </c>
    </row>
    <row r="350" spans="1:6" ht="34.5" customHeight="1">
      <c r="A350" s="67">
        <v>123</v>
      </c>
      <c r="B350" s="260" t="s">
        <v>972</v>
      </c>
      <c r="C350" s="106" t="s">
        <v>973</v>
      </c>
      <c r="D350" s="1194" t="s">
        <v>4262</v>
      </c>
      <c r="E350" s="1198" t="s">
        <v>4517</v>
      </c>
      <c r="F350" s="1199">
        <v>37.450000000000003</v>
      </c>
    </row>
    <row r="351" spans="1:6" ht="34.5" customHeight="1">
      <c r="A351" s="67">
        <v>124</v>
      </c>
      <c r="B351" s="260" t="s">
        <v>624</v>
      </c>
      <c r="C351" s="106" t="s">
        <v>975</v>
      </c>
      <c r="D351" s="1194" t="s">
        <v>4210</v>
      </c>
      <c r="E351" s="1198" t="s">
        <v>4518</v>
      </c>
      <c r="F351" s="1199">
        <v>37.450000000000003</v>
      </c>
    </row>
    <row r="352" spans="1:6" ht="34.5" customHeight="1">
      <c r="A352" s="67">
        <v>125</v>
      </c>
      <c r="B352" s="309" t="s">
        <v>977</v>
      </c>
      <c r="C352" s="106" t="s">
        <v>969</v>
      </c>
      <c r="D352" s="1194" t="s">
        <v>4262</v>
      </c>
      <c r="E352" s="1198" t="s">
        <v>4519</v>
      </c>
      <c r="F352" s="1199">
        <v>5553.3</v>
      </c>
    </row>
    <row r="353" spans="1:6" ht="34.5" customHeight="1">
      <c r="A353" s="67">
        <v>126</v>
      </c>
      <c r="B353" s="309" t="s">
        <v>910</v>
      </c>
      <c r="C353" s="106" t="s">
        <v>4540</v>
      </c>
      <c r="D353" s="1194" t="s">
        <v>4210</v>
      </c>
      <c r="E353" s="1198" t="s">
        <v>4520</v>
      </c>
      <c r="F353" s="1199">
        <v>107</v>
      </c>
    </row>
    <row r="354" spans="1:6" ht="34.5" customHeight="1">
      <c r="A354" s="67">
        <v>127</v>
      </c>
      <c r="B354" s="309" t="s">
        <v>982</v>
      </c>
      <c r="C354" s="106" t="s">
        <v>980</v>
      </c>
      <c r="D354" s="1194">
        <v>46199</v>
      </c>
      <c r="E354" s="1198" t="s">
        <v>4521</v>
      </c>
      <c r="F354" s="1199">
        <v>3424</v>
      </c>
    </row>
    <row r="355" spans="1:6" ht="34.5" customHeight="1">
      <c r="A355" s="67">
        <v>128</v>
      </c>
      <c r="B355" s="260" t="s">
        <v>984</v>
      </c>
      <c r="C355" s="106" t="s">
        <v>985</v>
      </c>
      <c r="D355" s="1194">
        <v>46191</v>
      </c>
      <c r="E355" s="1198" t="s">
        <v>4522</v>
      </c>
      <c r="F355" s="1199">
        <v>428</v>
      </c>
    </row>
    <row r="356" spans="1:6" ht="34.5" customHeight="1">
      <c r="A356" s="67">
        <v>129</v>
      </c>
      <c r="B356" s="260" t="s">
        <v>989</v>
      </c>
      <c r="C356" s="106" t="s">
        <v>990</v>
      </c>
      <c r="D356" s="1194" t="s">
        <v>4210</v>
      </c>
      <c r="E356" s="1198" t="s">
        <v>4523</v>
      </c>
      <c r="F356" s="1199">
        <v>492.2</v>
      </c>
    </row>
    <row r="357" spans="1:6" ht="34.5" customHeight="1">
      <c r="A357" s="67">
        <v>130</v>
      </c>
      <c r="B357" s="260" t="s">
        <v>648</v>
      </c>
      <c r="C357" s="106" t="s">
        <v>992</v>
      </c>
      <c r="D357" s="1194" t="s">
        <v>4210</v>
      </c>
      <c r="E357" s="1198" t="s">
        <v>4524</v>
      </c>
      <c r="F357" s="1199">
        <v>584.22</v>
      </c>
    </row>
    <row r="358" spans="1:6" ht="34.5" customHeight="1">
      <c r="A358" s="67">
        <v>131</v>
      </c>
      <c r="B358" s="260" t="s">
        <v>994</v>
      </c>
      <c r="C358" s="106" t="s">
        <v>911</v>
      </c>
      <c r="D358" s="1194" t="s">
        <v>4210</v>
      </c>
      <c r="E358" s="1198" t="s">
        <v>4525</v>
      </c>
      <c r="F358" s="1199">
        <v>535</v>
      </c>
    </row>
    <row r="359" spans="1:6" ht="34.5" customHeight="1">
      <c r="A359" s="67">
        <v>132</v>
      </c>
      <c r="B359" s="260" t="s">
        <v>996</v>
      </c>
      <c r="C359" s="106" t="s">
        <v>969</v>
      </c>
      <c r="D359" s="1194" t="s">
        <v>4210</v>
      </c>
      <c r="E359" s="1198" t="s">
        <v>4526</v>
      </c>
      <c r="F359" s="1199">
        <v>2311.1999999999998</v>
      </c>
    </row>
    <row r="360" spans="1:6" ht="34.5" customHeight="1">
      <c r="A360" s="67">
        <v>133</v>
      </c>
      <c r="B360" s="260" t="s">
        <v>658</v>
      </c>
      <c r="C360" s="106" t="s">
        <v>3323</v>
      </c>
      <c r="D360" s="1194">
        <v>46203</v>
      </c>
      <c r="E360" s="1198" t="s">
        <v>4527</v>
      </c>
      <c r="F360" s="1199">
        <v>845.3</v>
      </c>
    </row>
    <row r="361" spans="1:6" ht="34.5" customHeight="1">
      <c r="A361" s="67">
        <v>134</v>
      </c>
      <c r="B361" s="260" t="s">
        <v>658</v>
      </c>
      <c r="C361" s="106" t="s">
        <v>971</v>
      </c>
      <c r="D361" s="1194" t="s">
        <v>4262</v>
      </c>
      <c r="E361" s="1198" t="s">
        <v>4528</v>
      </c>
      <c r="F361" s="1199">
        <v>567.1</v>
      </c>
    </row>
    <row r="362" spans="1:6" ht="34.5" customHeight="1">
      <c r="A362" s="67">
        <v>135</v>
      </c>
      <c r="B362" s="260" t="s">
        <v>1000</v>
      </c>
      <c r="C362" s="106" t="s">
        <v>969</v>
      </c>
      <c r="D362" s="1194" t="s">
        <v>4262</v>
      </c>
      <c r="E362" s="1198" t="s">
        <v>4529</v>
      </c>
      <c r="F362" s="1199">
        <v>1037.9000000000001</v>
      </c>
    </row>
    <row r="363" spans="1:6" ht="34.5" customHeight="1">
      <c r="A363" s="67">
        <v>136</v>
      </c>
      <c r="B363" s="270" t="s">
        <v>1002</v>
      </c>
      <c r="C363" s="106" t="s">
        <v>899</v>
      </c>
      <c r="D363" s="1194" t="s">
        <v>4210</v>
      </c>
      <c r="E363" s="1198" t="s">
        <v>4530</v>
      </c>
      <c r="F363" s="1199">
        <v>2600.1</v>
      </c>
    </row>
    <row r="364" spans="1:6" ht="34.5" customHeight="1">
      <c r="A364" s="67">
        <v>137</v>
      </c>
      <c r="B364" s="270" t="s">
        <v>1004</v>
      </c>
      <c r="C364" s="106" t="s">
        <v>1005</v>
      </c>
      <c r="D364" s="1194">
        <v>46199</v>
      </c>
      <c r="E364" s="1198" t="s">
        <v>4531</v>
      </c>
      <c r="F364" s="1199">
        <v>2182.8000000000002</v>
      </c>
    </row>
    <row r="365" spans="1:6" ht="34.5" customHeight="1">
      <c r="A365" s="67">
        <v>138</v>
      </c>
      <c r="B365" s="270" t="s">
        <v>1007</v>
      </c>
      <c r="C365" s="106" t="s">
        <v>1005</v>
      </c>
      <c r="D365" s="1194">
        <v>46199</v>
      </c>
      <c r="E365" s="1198" t="s">
        <v>4532</v>
      </c>
      <c r="F365" s="1199">
        <v>53.5</v>
      </c>
    </row>
    <row r="366" spans="1:6" ht="34.5" customHeight="1">
      <c r="A366" s="67">
        <v>139</v>
      </c>
      <c r="B366" s="270" t="s">
        <v>855</v>
      </c>
      <c r="C366" s="106" t="s">
        <v>1009</v>
      </c>
      <c r="D366" s="1194" t="s">
        <v>4210</v>
      </c>
      <c r="E366" s="1198" t="s">
        <v>4533</v>
      </c>
      <c r="F366" s="1199">
        <v>492.2</v>
      </c>
    </row>
    <row r="367" spans="1:6" ht="34.5" customHeight="1">
      <c r="A367" s="67">
        <v>140</v>
      </c>
      <c r="B367" s="260" t="s">
        <v>1011</v>
      </c>
      <c r="C367" s="106" t="s">
        <v>1005</v>
      </c>
      <c r="D367" s="1194" t="s">
        <v>4210</v>
      </c>
      <c r="E367" s="1198" t="s">
        <v>4534</v>
      </c>
      <c r="F367" s="1199">
        <v>12187.3</v>
      </c>
    </row>
    <row r="368" spans="1:6" ht="34.5" customHeight="1">
      <c r="A368" s="67">
        <v>141</v>
      </c>
      <c r="B368" s="260" t="s">
        <v>1011</v>
      </c>
      <c r="C368" s="106" t="s">
        <v>1005</v>
      </c>
      <c r="D368" s="1194" t="s">
        <v>4210</v>
      </c>
      <c r="E368" s="1198" t="s">
        <v>4534</v>
      </c>
      <c r="F368" s="1199">
        <v>2471.6999999999998</v>
      </c>
    </row>
    <row r="369" spans="1:10" ht="34.5" customHeight="1">
      <c r="A369" s="67">
        <v>142</v>
      </c>
      <c r="B369" s="260" t="s">
        <v>1011</v>
      </c>
      <c r="C369" s="106" t="s">
        <v>971</v>
      </c>
      <c r="D369" s="1194" t="s">
        <v>4210</v>
      </c>
      <c r="E369" s="1198" t="s">
        <v>4534</v>
      </c>
      <c r="F369" s="1199">
        <v>4365.6000000000004</v>
      </c>
    </row>
    <row r="370" spans="1:10" ht="34.5" customHeight="1">
      <c r="A370" s="67">
        <v>143</v>
      </c>
      <c r="B370" s="260" t="s">
        <v>653</v>
      </c>
      <c r="C370" s="106" t="s">
        <v>1013</v>
      </c>
      <c r="D370" s="1194" t="s">
        <v>4210</v>
      </c>
      <c r="E370" s="1198" t="s">
        <v>4535</v>
      </c>
      <c r="F370" s="1199">
        <v>1348.2</v>
      </c>
    </row>
    <row r="371" spans="1:10" ht="34.5" customHeight="1">
      <c r="A371" s="67">
        <v>144</v>
      </c>
      <c r="B371" s="260" t="s">
        <v>1015</v>
      </c>
      <c r="C371" s="106" t="s">
        <v>1016</v>
      </c>
      <c r="D371" s="1194">
        <v>46199</v>
      </c>
      <c r="E371" s="1198" t="s">
        <v>4536</v>
      </c>
      <c r="F371" s="1199">
        <v>96.3</v>
      </c>
    </row>
    <row r="372" spans="1:10" ht="34.5" customHeight="1">
      <c r="A372" s="67">
        <v>145</v>
      </c>
      <c r="B372" s="260" t="s">
        <v>2137</v>
      </c>
      <c r="C372" s="106" t="s">
        <v>971</v>
      </c>
      <c r="D372" s="1194" t="s">
        <v>4210</v>
      </c>
      <c r="E372" s="1198" t="s">
        <v>4537</v>
      </c>
      <c r="F372" s="1199">
        <v>1187.7</v>
      </c>
    </row>
    <row r="373" spans="1:10" ht="34.5" customHeight="1">
      <c r="A373" s="67">
        <v>146</v>
      </c>
      <c r="B373" s="260" t="s">
        <v>2138</v>
      </c>
      <c r="C373" s="106" t="s">
        <v>1005</v>
      </c>
      <c r="D373" s="1194">
        <v>46199</v>
      </c>
      <c r="E373" s="1198" t="s">
        <v>4538</v>
      </c>
      <c r="F373" s="1199">
        <v>53.5</v>
      </c>
    </row>
    <row r="374" spans="1:10" ht="34.5" customHeight="1">
      <c r="A374" s="67">
        <v>147</v>
      </c>
      <c r="B374" s="260" t="s">
        <v>2923</v>
      </c>
      <c r="C374" s="106" t="s">
        <v>3336</v>
      </c>
      <c r="D374" s="1194" t="s">
        <v>4210</v>
      </c>
      <c r="E374" s="1198" t="s">
        <v>4539</v>
      </c>
      <c r="F374" s="1199">
        <v>539.28</v>
      </c>
    </row>
    <row r="375" spans="1:10" ht="34.5" customHeight="1" thickBot="1">
      <c r="A375" s="322"/>
      <c r="B375" s="100" t="s">
        <v>19</v>
      </c>
      <c r="C375" s="101"/>
      <c r="D375" s="103"/>
      <c r="E375" s="103"/>
      <c r="F375" s="155">
        <v>235440.69000000003</v>
      </c>
      <c r="H375" s="508">
        <f>SUM(F228:F374)</f>
        <v>235440.69000000003</v>
      </c>
    </row>
    <row r="376" spans="1:10" s="351" customFormat="1" ht="34.5" customHeight="1" thickTop="1">
      <c r="A376" s="336"/>
      <c r="B376" s="337" t="s">
        <v>4135</v>
      </c>
      <c r="C376" s="338"/>
      <c r="D376" s="1244"/>
      <c r="E376" s="1245"/>
      <c r="F376" s="1286"/>
    </row>
    <row r="377" spans="1:10" s="351" customFormat="1" ht="34.5" customHeight="1">
      <c r="A377" s="336">
        <v>1</v>
      </c>
      <c r="B377" s="620" t="s">
        <v>227</v>
      </c>
      <c r="C377" s="610" t="s">
        <v>4190</v>
      </c>
      <c r="D377" s="1247">
        <v>46198</v>
      </c>
      <c r="E377" s="1248" t="s">
        <v>4541</v>
      </c>
      <c r="F377" s="1287">
        <v>700</v>
      </c>
    </row>
    <row r="378" spans="1:10" s="371" customFormat="1" ht="37.5" customHeight="1" thickBot="1">
      <c r="A378" s="367"/>
      <c r="B378" s="368" t="s">
        <v>19</v>
      </c>
      <c r="C378" s="368"/>
      <c r="D378" s="369"/>
      <c r="E378" s="369">
        <v>0</v>
      </c>
      <c r="F378" s="369">
        <v>700</v>
      </c>
      <c r="H378" s="371">
        <f>SUM(F377)</f>
        <v>700</v>
      </c>
    </row>
    <row r="379" spans="1:10" s="376" customFormat="1" ht="37.5" customHeight="1" thickTop="1">
      <c r="A379" s="372"/>
      <c r="B379" s="373"/>
      <c r="C379" s="373"/>
      <c r="D379" s="1250"/>
      <c r="E379" s="1250"/>
      <c r="F379" s="1251"/>
    </row>
    <row r="380" spans="1:10" ht="34.5" customHeight="1" thickBot="1">
      <c r="A380" s="377"/>
      <c r="B380" s="378" t="s">
        <v>1022</v>
      </c>
      <c r="C380" s="379"/>
      <c r="D380" s="383"/>
      <c r="E380" s="383"/>
      <c r="F380" s="382">
        <v>622199.92000000004</v>
      </c>
      <c r="I380" s="508">
        <f>SUM(H12:H378)</f>
        <v>622199.92000000004</v>
      </c>
      <c r="J380" s="2" t="s">
        <v>3343</v>
      </c>
    </row>
    <row r="381" spans="1:10" s="386" customFormat="1" ht="34.5" customHeight="1" thickTop="1">
      <c r="A381" s="385"/>
      <c r="C381" s="387"/>
      <c r="D381" s="391"/>
      <c r="E381" s="391"/>
      <c r="F381" s="390"/>
    </row>
    <row r="382" spans="1:10" s="386" customFormat="1" ht="48" customHeight="1">
      <c r="A382" s="1332" t="s">
        <v>1023</v>
      </c>
      <c r="B382" s="1332"/>
      <c r="C382" s="1332"/>
      <c r="D382" s="1332"/>
      <c r="E382" s="1332"/>
      <c r="F382" s="1332"/>
    </row>
    <row r="383" spans="1:10" ht="34.5" customHeight="1">
      <c r="A383" s="243">
        <v>1</v>
      </c>
      <c r="B383" s="393" t="s">
        <v>1024</v>
      </c>
      <c r="C383" s="394" t="s">
        <v>1025</v>
      </c>
      <c r="D383" s="1268">
        <v>46202</v>
      </c>
      <c r="E383" s="1269" t="s">
        <v>4542</v>
      </c>
      <c r="F383" s="1270">
        <v>100</v>
      </c>
    </row>
    <row r="384" spans="1:10" ht="34.5" customHeight="1" thickBot="1">
      <c r="A384" s="284"/>
      <c r="B384" s="257" t="s">
        <v>19</v>
      </c>
      <c r="C384" s="160"/>
      <c r="D384" s="105"/>
      <c r="E384" s="105"/>
      <c r="F384" s="104">
        <v>100</v>
      </c>
      <c r="H384" s="508">
        <f>SUM(F383)</f>
        <v>100</v>
      </c>
    </row>
    <row r="385" spans="1:10" s="386" customFormat="1" ht="34.5" customHeight="1" thickTop="1">
      <c r="A385" s="385"/>
      <c r="C385" s="387"/>
      <c r="D385" s="391"/>
      <c r="E385" s="391"/>
      <c r="F385" s="390"/>
    </row>
    <row r="386" spans="1:10" s="403" customFormat="1" ht="34.5" customHeight="1">
      <c r="A386" s="480"/>
      <c r="B386" s="481"/>
      <c r="C386" s="482"/>
      <c r="D386" s="484"/>
      <c r="E386" s="484"/>
      <c r="F386" s="483"/>
    </row>
    <row r="387" spans="1:10" ht="34.5" customHeight="1" thickBot="1">
      <c r="A387" s="486"/>
      <c r="B387" s="487"/>
      <c r="C387" s="488" t="s">
        <v>1066</v>
      </c>
      <c r="D387" s="491"/>
      <c r="E387" s="488"/>
      <c r="F387" s="492">
        <v>622299.92000000004</v>
      </c>
      <c r="I387" s="665">
        <f>SUM(I380+H384)</f>
        <v>622299.92000000004</v>
      </c>
      <c r="J387" s="2" t="s">
        <v>3343</v>
      </c>
    </row>
    <row r="388" spans="1:10" ht="34.5" customHeight="1" thickTop="1"/>
  </sheetData>
  <mergeCells count="12">
    <mergeCell ref="B80:C80"/>
    <mergeCell ref="A382:F382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16" right="0.16" top="0.16" bottom="0.16" header="0.16" footer="0.3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7CA3-30C7-493B-A256-0340F88062CF}">
  <sheetPr>
    <tabColor rgb="FFFFFF00"/>
  </sheetPr>
  <dimension ref="A1:O123"/>
  <sheetViews>
    <sheetView zoomScale="59" zoomScaleNormal="59" workbookViewId="0">
      <pane ySplit="9" topLeftCell="A117" activePane="bottomLeft" state="frozen"/>
      <selection pane="bottomLeft" activeCell="G122" sqref="G122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4197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0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01" t="s">
        <v>22</v>
      </c>
      <c r="C11" s="1290" t="s">
        <v>23</v>
      </c>
      <c r="D11" s="1291"/>
      <c r="E11" s="1292" t="s">
        <v>4200</v>
      </c>
      <c r="F11" s="1293">
        <v>1</v>
      </c>
      <c r="G11" s="1294">
        <v>17037.610000000008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17037.609999999997</v>
      </c>
      <c r="I12" s="497">
        <f>SUM(G11)</f>
        <v>17037.610000000008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1</v>
      </c>
      <c r="B14" s="592" t="s">
        <v>52</v>
      </c>
      <c r="C14" s="592" t="s">
        <v>53</v>
      </c>
      <c r="D14" s="1295">
        <v>963</v>
      </c>
      <c r="E14" s="1296"/>
      <c r="F14" s="1297"/>
      <c r="G14" s="1294"/>
    </row>
    <row r="15" spans="1:9" ht="34.5" customHeight="1">
      <c r="A15" s="67">
        <v>2</v>
      </c>
      <c r="B15" s="1298" t="s">
        <v>68</v>
      </c>
      <c r="C15" s="1298" t="s">
        <v>69</v>
      </c>
      <c r="D15" s="1295"/>
      <c r="E15" s="182" t="s">
        <v>4213</v>
      </c>
      <c r="F15" s="1299">
        <v>1</v>
      </c>
      <c r="G15" s="1294">
        <v>963</v>
      </c>
    </row>
    <row r="16" spans="1:9" ht="34.5" customHeight="1">
      <c r="A16" s="67">
        <v>3</v>
      </c>
      <c r="B16" s="1298" t="s">
        <v>74</v>
      </c>
      <c r="C16" s="1298" t="s">
        <v>75</v>
      </c>
      <c r="D16" s="1300"/>
      <c r="E16" s="1301" t="s">
        <v>4213</v>
      </c>
      <c r="F16" s="1302">
        <v>1</v>
      </c>
      <c r="G16" s="1294">
        <v>2097.1999999999998</v>
      </c>
    </row>
    <row r="17" spans="1:15" ht="34.5" customHeight="1" thickBot="1">
      <c r="A17" s="99"/>
      <c r="B17" s="100" t="s">
        <v>19</v>
      </c>
      <c r="C17" s="101"/>
      <c r="D17" s="527"/>
      <c r="E17" s="129"/>
      <c r="F17" s="102"/>
      <c r="G17" s="104">
        <v>3060.2</v>
      </c>
      <c r="I17" s="497">
        <f>SUM(G15:G16)</f>
        <v>3060.2</v>
      </c>
    </row>
    <row r="18" spans="1:15" ht="34.5" customHeight="1" thickTop="1">
      <c r="A18" s="30"/>
      <c r="B18" s="52" t="s">
        <v>79</v>
      </c>
      <c r="C18" s="53"/>
      <c r="D18" s="525"/>
      <c r="E18" s="61"/>
      <c r="F18" s="62"/>
      <c r="G18" s="66"/>
    </row>
    <row r="19" spans="1:15" ht="34.5" customHeight="1">
      <c r="A19" s="130">
        <v>1</v>
      </c>
      <c r="B19" s="1303" t="s">
        <v>80</v>
      </c>
      <c r="C19" s="1304" t="s">
        <v>81</v>
      </c>
      <c r="D19" s="1305"/>
      <c r="E19" s="1301" t="s">
        <v>4200</v>
      </c>
      <c r="F19" s="1306">
        <v>1</v>
      </c>
      <c r="G19" s="1294">
        <v>7439.1800000000039</v>
      </c>
      <c r="H19" s="667"/>
      <c r="I19" s="663"/>
      <c r="J19" s="663"/>
      <c r="K19" s="663"/>
      <c r="L19" s="663"/>
      <c r="M19" s="663"/>
      <c r="N19" s="663"/>
      <c r="O19" s="664"/>
    </row>
    <row r="20" spans="1:15" ht="34.5" customHeight="1">
      <c r="A20" s="130">
        <v>2</v>
      </c>
      <c r="B20" s="1303" t="s">
        <v>85</v>
      </c>
      <c r="C20" s="1304" t="s">
        <v>81</v>
      </c>
      <c r="D20" s="1305"/>
      <c r="E20" s="1301" t="s">
        <v>4200</v>
      </c>
      <c r="F20" s="1306">
        <v>1</v>
      </c>
      <c r="G20" s="1294">
        <v>7771.41</v>
      </c>
    </row>
    <row r="21" spans="1:15" ht="34.5" customHeight="1">
      <c r="A21" s="130">
        <v>3</v>
      </c>
      <c r="B21" s="1303" t="s">
        <v>88</v>
      </c>
      <c r="C21" s="1304" t="s">
        <v>81</v>
      </c>
      <c r="D21" s="1305"/>
      <c r="E21" s="1301" t="s">
        <v>4200</v>
      </c>
      <c r="F21" s="1306">
        <v>1</v>
      </c>
      <c r="G21" s="1294">
        <v>1350.6099999999997</v>
      </c>
    </row>
    <row r="22" spans="1:15" ht="34.5" customHeight="1">
      <c r="A22" s="130">
        <v>4</v>
      </c>
      <c r="B22" s="1307" t="s">
        <v>137</v>
      </c>
      <c r="C22" s="1308" t="s">
        <v>81</v>
      </c>
      <c r="D22" s="1305"/>
      <c r="E22" s="1301" t="s">
        <v>4213</v>
      </c>
      <c r="F22" s="1306">
        <v>1</v>
      </c>
      <c r="G22" s="1294">
        <v>452.60999999999979</v>
      </c>
    </row>
    <row r="23" spans="1:15" ht="34.5" customHeight="1">
      <c r="A23" s="130">
        <v>5</v>
      </c>
      <c r="B23" s="1303" t="s">
        <v>103</v>
      </c>
      <c r="C23" s="1308" t="s">
        <v>81</v>
      </c>
      <c r="D23" s="1305"/>
      <c r="E23" s="1301" t="s">
        <v>4213</v>
      </c>
      <c r="F23" s="1306">
        <v>1</v>
      </c>
      <c r="G23" s="1294">
        <v>2542.3200000000006</v>
      </c>
    </row>
    <row r="24" spans="1:15" ht="34.5" customHeight="1">
      <c r="A24" s="130">
        <v>6</v>
      </c>
      <c r="B24" s="1307" t="s">
        <v>3777</v>
      </c>
      <c r="C24" s="1308" t="s">
        <v>81</v>
      </c>
      <c r="D24" s="1305"/>
      <c r="E24" s="1301" t="s">
        <v>4213</v>
      </c>
      <c r="F24" s="1306">
        <v>1</v>
      </c>
      <c r="G24" s="1294">
        <v>52.97</v>
      </c>
    </row>
    <row r="25" spans="1:15" ht="34.5" customHeight="1">
      <c r="A25" s="130">
        <v>7</v>
      </c>
      <c r="B25" s="1307" t="s">
        <v>107</v>
      </c>
      <c r="C25" s="1308" t="s">
        <v>81</v>
      </c>
      <c r="D25" s="1305"/>
      <c r="E25" s="1301" t="s">
        <v>4213</v>
      </c>
      <c r="F25" s="1306">
        <v>1</v>
      </c>
      <c r="G25" s="1294">
        <v>440.57</v>
      </c>
    </row>
    <row r="26" spans="1:15" ht="34.5" customHeight="1">
      <c r="A26" s="130">
        <v>8</v>
      </c>
      <c r="B26" s="1303" t="s">
        <v>109</v>
      </c>
      <c r="C26" s="1308" t="s">
        <v>81</v>
      </c>
      <c r="D26" s="1305"/>
      <c r="E26" s="1309" t="s">
        <v>4213</v>
      </c>
      <c r="F26" s="1310">
        <v>1</v>
      </c>
      <c r="G26" s="1294">
        <v>38.520000000000003</v>
      </c>
    </row>
    <row r="27" spans="1:15" ht="34.5" customHeight="1">
      <c r="A27" s="130">
        <v>9</v>
      </c>
      <c r="B27" s="1311" t="s">
        <v>111</v>
      </c>
      <c r="C27" s="1308" t="s">
        <v>81</v>
      </c>
      <c r="D27" s="1305"/>
      <c r="E27" s="1309" t="s">
        <v>4213</v>
      </c>
      <c r="F27" s="1310">
        <v>1</v>
      </c>
      <c r="G27" s="1294">
        <v>406.87000000000006</v>
      </c>
    </row>
    <row r="28" spans="1:15" ht="34.5" customHeight="1">
      <c r="A28" s="130">
        <v>10</v>
      </c>
      <c r="B28" s="1312" t="s">
        <v>113</v>
      </c>
      <c r="C28" s="1313" t="s">
        <v>81</v>
      </c>
      <c r="D28" s="1305"/>
      <c r="E28" s="1301" t="s">
        <v>4200</v>
      </c>
      <c r="F28" s="1306">
        <v>1</v>
      </c>
      <c r="G28" s="1294">
        <v>9524.0700000000033</v>
      </c>
    </row>
    <row r="29" spans="1:15" ht="34.5" customHeight="1" thickBot="1">
      <c r="A29" s="99"/>
      <c r="B29" s="100" t="s">
        <v>19</v>
      </c>
      <c r="C29" s="101"/>
      <c r="D29" s="527"/>
      <c r="E29" s="129"/>
      <c r="F29" s="102"/>
      <c r="G29" s="104">
        <v>30019.130000000008</v>
      </c>
      <c r="I29" s="497">
        <f>SUM(G19:G28)</f>
        <v>30019.130000000008</v>
      </c>
    </row>
    <row r="30" spans="1:15" ht="34.5" customHeight="1" thickTop="1">
      <c r="A30" s="30"/>
      <c r="B30" s="52" t="s">
        <v>117</v>
      </c>
      <c r="C30" s="53"/>
      <c r="D30" s="525"/>
      <c r="E30" s="61"/>
      <c r="F30" s="62"/>
      <c r="G30" s="66"/>
    </row>
    <row r="31" spans="1:15" ht="34.5" customHeight="1">
      <c r="A31" s="30">
        <v>1</v>
      </c>
      <c r="B31" s="1314" t="s">
        <v>22</v>
      </c>
      <c r="C31" s="232" t="s">
        <v>118</v>
      </c>
      <c r="D31" s="522"/>
      <c r="E31" s="1315" t="s">
        <v>4200</v>
      </c>
      <c r="F31" s="1316">
        <v>1</v>
      </c>
      <c r="G31" s="1294">
        <v>3407</v>
      </c>
    </row>
    <row r="32" spans="1:15" ht="34.5" customHeight="1" thickBot="1">
      <c r="A32" s="99"/>
      <c r="B32" s="100" t="s">
        <v>19</v>
      </c>
      <c r="C32" s="101"/>
      <c r="D32" s="527"/>
      <c r="E32" s="129"/>
      <c r="F32" s="102"/>
      <c r="G32" s="162">
        <v>3407</v>
      </c>
      <c r="I32" s="497">
        <f>SUM(G31)</f>
        <v>3407</v>
      </c>
    </row>
    <row r="33" spans="1:9" ht="34.5" customHeight="1" thickTop="1">
      <c r="A33" s="30"/>
      <c r="B33" s="52" t="s">
        <v>121</v>
      </c>
      <c r="C33" s="53"/>
      <c r="D33" s="525"/>
      <c r="E33" s="61"/>
      <c r="F33" s="62"/>
      <c r="G33" s="66"/>
    </row>
    <row r="34" spans="1:9" s="181" customFormat="1" ht="34.5" customHeight="1">
      <c r="A34" s="67">
        <v>1</v>
      </c>
      <c r="B34" s="194" t="s">
        <v>133</v>
      </c>
      <c r="C34" s="194" t="s">
        <v>131</v>
      </c>
      <c r="D34" s="1291">
        <v>2140</v>
      </c>
      <c r="E34" s="182"/>
      <c r="F34" s="1299"/>
      <c r="G34" s="1294"/>
    </row>
    <row r="35" spans="1:9" s="181" customFormat="1" ht="34.5" customHeight="1">
      <c r="A35" s="67">
        <v>2</v>
      </c>
      <c r="B35" s="194" t="s">
        <v>133</v>
      </c>
      <c r="C35" s="194" t="s">
        <v>135</v>
      </c>
      <c r="D35" s="1291">
        <v>3210</v>
      </c>
      <c r="E35" s="182"/>
      <c r="F35" s="1299"/>
      <c r="G35" s="1294"/>
    </row>
    <row r="36" spans="1:9" ht="34.5" customHeight="1">
      <c r="A36" s="20">
        <v>3</v>
      </c>
      <c r="B36" s="32" t="s">
        <v>137</v>
      </c>
      <c r="C36" s="32" t="s">
        <v>138</v>
      </c>
      <c r="D36" s="523"/>
      <c r="E36" s="1317" t="s">
        <v>4213</v>
      </c>
      <c r="F36" s="1310">
        <v>1</v>
      </c>
      <c r="G36" s="1294">
        <v>2407.5</v>
      </c>
    </row>
    <row r="37" spans="1:9" ht="34.5" customHeight="1" thickBot="1">
      <c r="A37" s="99"/>
      <c r="B37" s="100" t="s">
        <v>19</v>
      </c>
      <c r="C37" s="101"/>
      <c r="D37" s="527"/>
      <c r="E37" s="129"/>
      <c r="F37" s="102"/>
      <c r="G37" s="104">
        <v>2407.5</v>
      </c>
      <c r="I37" s="497">
        <f>SUM(G36)</f>
        <v>2407.5</v>
      </c>
    </row>
    <row r="38" spans="1:9" ht="34.5" customHeight="1" thickTop="1">
      <c r="A38" s="30"/>
      <c r="B38" s="193" t="s">
        <v>144</v>
      </c>
      <c r="C38" s="194"/>
      <c r="D38" s="532"/>
      <c r="E38" s="197"/>
      <c r="F38" s="127"/>
      <c r="G38" s="66"/>
    </row>
    <row r="39" spans="1:9" ht="34.5" customHeight="1">
      <c r="A39" s="67">
        <v>1</v>
      </c>
      <c r="B39" s="194" t="s">
        <v>145</v>
      </c>
      <c r="C39" s="1290" t="s">
        <v>146</v>
      </c>
      <c r="D39" s="1291"/>
      <c r="E39" s="182" t="s">
        <v>4214</v>
      </c>
      <c r="F39" s="1299">
        <v>1</v>
      </c>
      <c r="G39" s="206">
        <v>9126</v>
      </c>
    </row>
    <row r="40" spans="1:9" ht="34.5" customHeight="1">
      <c r="A40" s="67">
        <v>2</v>
      </c>
      <c r="B40" s="601" t="s">
        <v>158</v>
      </c>
      <c r="C40" s="1290" t="s">
        <v>159</v>
      </c>
      <c r="D40" s="1291"/>
      <c r="E40" s="182" t="s">
        <v>4214</v>
      </c>
      <c r="F40" s="1299">
        <v>1</v>
      </c>
      <c r="G40" s="206">
        <v>4563</v>
      </c>
    </row>
    <row r="41" spans="1:9" ht="34.5" customHeight="1">
      <c r="A41" s="67">
        <v>3</v>
      </c>
      <c r="B41" s="601" t="s">
        <v>164</v>
      </c>
      <c r="C41" s="1290" t="s">
        <v>165</v>
      </c>
      <c r="D41" s="1291">
        <v>4563</v>
      </c>
      <c r="E41" s="182"/>
      <c r="F41" s="1299"/>
      <c r="G41" s="206"/>
    </row>
    <row r="42" spans="1:9" ht="34.5" customHeight="1">
      <c r="A42" s="67">
        <v>4</v>
      </c>
      <c r="B42" s="601" t="s">
        <v>164</v>
      </c>
      <c r="C42" s="1290" t="s">
        <v>167</v>
      </c>
      <c r="D42" s="1291">
        <v>4563</v>
      </c>
      <c r="E42" s="182"/>
      <c r="F42" s="1299"/>
      <c r="G42" s="206"/>
    </row>
    <row r="43" spans="1:9" ht="34.5" customHeight="1">
      <c r="A43" s="67">
        <v>5</v>
      </c>
      <c r="B43" s="1318" t="s">
        <v>169</v>
      </c>
      <c r="C43" s="1290" t="s">
        <v>170</v>
      </c>
      <c r="D43" s="1291">
        <v>4563</v>
      </c>
      <c r="E43" s="182"/>
      <c r="F43" s="1299"/>
      <c r="G43" s="206"/>
    </row>
    <row r="44" spans="1:9" s="219" customFormat="1" ht="34.5" customHeight="1">
      <c r="A44" s="67">
        <v>6</v>
      </c>
      <c r="B44" s="601" t="s">
        <v>178</v>
      </c>
      <c r="C44" s="1290" t="s">
        <v>179</v>
      </c>
      <c r="D44" s="1291">
        <v>4563</v>
      </c>
      <c r="E44" s="182"/>
      <c r="F44" s="1299"/>
      <c r="G44" s="206"/>
    </row>
    <row r="45" spans="1:9" ht="34.5" customHeight="1">
      <c r="A45" s="67">
        <v>7</v>
      </c>
      <c r="B45" s="601" t="s">
        <v>184</v>
      </c>
      <c r="C45" s="1290" t="s">
        <v>185</v>
      </c>
      <c r="D45" s="1291">
        <v>4563</v>
      </c>
      <c r="E45" s="182"/>
      <c r="F45" s="1299"/>
      <c r="G45" s="206"/>
    </row>
    <row r="46" spans="1:9" ht="34.5" customHeight="1">
      <c r="A46" s="67">
        <v>8</v>
      </c>
      <c r="B46" s="601" t="s">
        <v>187</v>
      </c>
      <c r="C46" s="1290" t="s">
        <v>188</v>
      </c>
      <c r="D46" s="1291">
        <v>4563</v>
      </c>
      <c r="E46" s="182"/>
      <c r="F46" s="1299"/>
      <c r="G46" s="206"/>
    </row>
    <row r="47" spans="1:9" ht="34.5" customHeight="1">
      <c r="A47" s="67">
        <v>9</v>
      </c>
      <c r="B47" s="601" t="s">
        <v>190</v>
      </c>
      <c r="C47" s="1290" t="s">
        <v>191</v>
      </c>
      <c r="D47" s="1291"/>
      <c r="E47" s="182" t="s">
        <v>4214</v>
      </c>
      <c r="F47" s="1299">
        <v>1</v>
      </c>
      <c r="G47" s="206">
        <v>2281.5</v>
      </c>
    </row>
    <row r="48" spans="1:9" ht="34.5" customHeight="1">
      <c r="A48" s="67">
        <v>10</v>
      </c>
      <c r="B48" s="601" t="s">
        <v>200</v>
      </c>
      <c r="C48" s="1290" t="s">
        <v>201</v>
      </c>
      <c r="D48" s="1291">
        <v>4563</v>
      </c>
      <c r="E48" s="182"/>
      <c r="F48" s="1299"/>
      <c r="G48" s="206"/>
    </row>
    <row r="49" spans="1:9" ht="34.5" customHeight="1">
      <c r="A49" s="67">
        <v>11</v>
      </c>
      <c r="B49" s="601" t="s">
        <v>203</v>
      </c>
      <c r="C49" s="1290" t="s">
        <v>204</v>
      </c>
      <c r="D49" s="1291">
        <v>4563</v>
      </c>
      <c r="E49" s="182"/>
      <c r="F49" s="1299"/>
      <c r="G49" s="206"/>
    </row>
    <row r="50" spans="1:9" ht="34.5" customHeight="1">
      <c r="A50" s="67">
        <v>12</v>
      </c>
      <c r="B50" s="601" t="s">
        <v>209</v>
      </c>
      <c r="C50" s="1290" t="s">
        <v>210</v>
      </c>
      <c r="D50" s="1291">
        <v>4563</v>
      </c>
      <c r="E50" s="182"/>
      <c r="F50" s="1299"/>
      <c r="G50" s="206"/>
    </row>
    <row r="51" spans="1:9" ht="34.5" customHeight="1">
      <c r="A51" s="67">
        <v>13</v>
      </c>
      <c r="B51" s="601" t="s">
        <v>221</v>
      </c>
      <c r="C51" s="1290" t="s">
        <v>222</v>
      </c>
      <c r="D51" s="1291">
        <v>4563</v>
      </c>
      <c r="E51" s="182"/>
      <c r="F51" s="1299"/>
      <c r="G51" s="206"/>
    </row>
    <row r="52" spans="1:9" ht="34.5" customHeight="1">
      <c r="A52" s="67">
        <v>14</v>
      </c>
      <c r="B52" s="601" t="s">
        <v>227</v>
      </c>
      <c r="C52" s="1290" t="s">
        <v>228</v>
      </c>
      <c r="D52" s="1291"/>
      <c r="E52" s="182" t="s">
        <v>4214</v>
      </c>
      <c r="F52" s="1299">
        <v>1</v>
      </c>
      <c r="G52" s="206">
        <v>4563</v>
      </c>
    </row>
    <row r="53" spans="1:9" ht="34.5" customHeight="1">
      <c r="A53" s="223"/>
      <c r="B53" s="1364" t="s">
        <v>19</v>
      </c>
      <c r="C53" s="1364"/>
      <c r="D53" s="534"/>
      <c r="E53" s="224"/>
      <c r="F53" s="223"/>
      <c r="G53" s="227">
        <v>20533.5</v>
      </c>
      <c r="I53" s="497">
        <f>SUM(G39:G52)</f>
        <v>20533.5</v>
      </c>
    </row>
    <row r="54" spans="1:9" ht="34.5" customHeight="1">
      <c r="A54" s="30"/>
      <c r="B54" s="231" t="s">
        <v>233</v>
      </c>
      <c r="C54" s="232"/>
      <c r="D54" s="523"/>
      <c r="E54" s="237"/>
      <c r="F54" s="238"/>
      <c r="G54" s="203"/>
    </row>
    <row r="55" spans="1:9" ht="34.5" customHeight="1">
      <c r="A55" s="67">
        <v>1</v>
      </c>
      <c r="B55" s="601" t="s">
        <v>234</v>
      </c>
      <c r="C55" s="194" t="s">
        <v>235</v>
      </c>
      <c r="D55" s="1319">
        <v>2645</v>
      </c>
      <c r="E55" s="242"/>
      <c r="F55" s="243"/>
      <c r="G55" s="189"/>
    </row>
    <row r="56" spans="1:9" ht="34.5" customHeight="1" thickBot="1">
      <c r="A56" s="99"/>
      <c r="B56" s="100" t="s">
        <v>19</v>
      </c>
      <c r="C56" s="101"/>
      <c r="D56" s="527"/>
      <c r="E56" s="129"/>
      <c r="F56" s="102"/>
      <c r="G56" s="104">
        <v>0</v>
      </c>
    </row>
    <row r="57" spans="1:9" ht="34.5" customHeight="1" thickTop="1">
      <c r="A57" s="30"/>
      <c r="B57" s="52" t="s">
        <v>239</v>
      </c>
      <c r="C57" s="53"/>
      <c r="D57" s="523"/>
      <c r="E57" s="237"/>
      <c r="F57" s="238"/>
      <c r="G57" s="66"/>
    </row>
    <row r="58" spans="1:9" ht="34.5" customHeight="1">
      <c r="A58" s="67">
        <v>1</v>
      </c>
      <c r="B58" s="601" t="s">
        <v>252</v>
      </c>
      <c r="C58" s="1290" t="s">
        <v>253</v>
      </c>
      <c r="D58" s="523"/>
      <c r="E58" s="1320" t="s">
        <v>4214</v>
      </c>
      <c r="F58" s="1321">
        <v>1</v>
      </c>
      <c r="G58" s="206">
        <v>100</v>
      </c>
    </row>
    <row r="59" spans="1:9" ht="34.5" customHeight="1">
      <c r="A59" s="67">
        <v>2</v>
      </c>
      <c r="B59" s="601" t="s">
        <v>281</v>
      </c>
      <c r="C59" s="1290" t="s">
        <v>282</v>
      </c>
      <c r="D59" s="523"/>
      <c r="E59" s="1322" t="s">
        <v>4214</v>
      </c>
      <c r="F59" s="1321">
        <v>1</v>
      </c>
      <c r="G59" s="206">
        <v>50</v>
      </c>
    </row>
    <row r="60" spans="1:9" ht="34.5" customHeight="1">
      <c r="A60" s="67">
        <v>3</v>
      </c>
      <c r="B60" s="601" t="s">
        <v>227</v>
      </c>
      <c r="C60" s="1290" t="s">
        <v>316</v>
      </c>
      <c r="D60" s="523"/>
      <c r="E60" s="1322" t="s">
        <v>4214</v>
      </c>
      <c r="F60" s="1321">
        <v>1</v>
      </c>
      <c r="G60" s="206">
        <v>100</v>
      </c>
    </row>
    <row r="61" spans="1:9" ht="34.5" customHeight="1" thickBot="1">
      <c r="A61" s="99"/>
      <c r="B61" s="100" t="s">
        <v>19</v>
      </c>
      <c r="C61" s="101"/>
      <c r="D61" s="527"/>
      <c r="E61" s="257"/>
      <c r="F61" s="258"/>
      <c r="G61" s="227">
        <v>250</v>
      </c>
      <c r="I61" s="497">
        <f>SUM(G58:G60)</f>
        <v>250</v>
      </c>
    </row>
    <row r="62" spans="1:9" ht="34.5" customHeight="1" thickTop="1">
      <c r="A62" s="30"/>
      <c r="B62" s="52" t="s">
        <v>321</v>
      </c>
      <c r="C62" s="53"/>
      <c r="D62" s="523"/>
      <c r="E62" s="237"/>
      <c r="F62" s="238"/>
      <c r="G62" s="66"/>
    </row>
    <row r="63" spans="1:9" ht="34.5" customHeight="1">
      <c r="A63" s="67">
        <v>1</v>
      </c>
      <c r="B63" s="1323" t="s">
        <v>252</v>
      </c>
      <c r="C63" s="1324" t="s">
        <v>332</v>
      </c>
      <c r="D63" s="1295"/>
      <c r="E63" s="1320" t="s">
        <v>4214</v>
      </c>
      <c r="F63" s="1321">
        <v>1</v>
      </c>
      <c r="G63" s="206">
        <v>973.7</v>
      </c>
    </row>
    <row r="64" spans="1:9" ht="34.5" customHeight="1">
      <c r="A64" s="67">
        <v>2</v>
      </c>
      <c r="B64" s="1323" t="s">
        <v>355</v>
      </c>
      <c r="C64" s="1324" t="s">
        <v>356</v>
      </c>
      <c r="D64" s="1295"/>
      <c r="E64" s="1322" t="s">
        <v>4214</v>
      </c>
      <c r="F64" s="1321">
        <v>1</v>
      </c>
      <c r="G64" s="206">
        <v>187.25</v>
      </c>
    </row>
    <row r="65" spans="1:9" ht="34.5" customHeight="1">
      <c r="A65" s="67">
        <v>3</v>
      </c>
      <c r="B65" s="1323" t="s">
        <v>227</v>
      </c>
      <c r="C65" s="1324" t="s">
        <v>385</v>
      </c>
      <c r="D65" s="1295"/>
      <c r="E65" s="1322" t="s">
        <v>4214</v>
      </c>
      <c r="F65" s="1321">
        <v>1</v>
      </c>
      <c r="G65" s="206">
        <v>187.25</v>
      </c>
    </row>
    <row r="66" spans="1:9" ht="34.5" customHeight="1">
      <c r="A66" s="67">
        <v>4</v>
      </c>
      <c r="B66" s="1323" t="s">
        <v>389</v>
      </c>
      <c r="C66" s="1324" t="s">
        <v>390</v>
      </c>
      <c r="D66" s="1295"/>
      <c r="E66" s="1320" t="s">
        <v>4214</v>
      </c>
      <c r="F66" s="1321">
        <v>1</v>
      </c>
      <c r="G66" s="206">
        <v>599.20000000000005</v>
      </c>
    </row>
    <row r="67" spans="1:9" ht="34.5" customHeight="1">
      <c r="A67" s="67">
        <v>5</v>
      </c>
      <c r="B67" s="1323" t="s">
        <v>395</v>
      </c>
      <c r="C67" s="1324" t="s">
        <v>396</v>
      </c>
      <c r="D67" s="1295"/>
      <c r="E67" s="1320" t="s">
        <v>4214</v>
      </c>
      <c r="F67" s="1321">
        <v>1</v>
      </c>
      <c r="G67" s="206">
        <v>224.7</v>
      </c>
    </row>
    <row r="68" spans="1:9" ht="34.5" customHeight="1">
      <c r="A68" s="67">
        <v>6</v>
      </c>
      <c r="B68" s="1323" t="s">
        <v>459</v>
      </c>
      <c r="C68" s="1324" t="s">
        <v>460</v>
      </c>
      <c r="D68" s="1295"/>
      <c r="E68" s="1320" t="s">
        <v>4214</v>
      </c>
      <c r="F68" s="1321">
        <v>1</v>
      </c>
      <c r="G68" s="206">
        <v>749</v>
      </c>
    </row>
    <row r="69" spans="1:9" ht="34.5" customHeight="1">
      <c r="A69" s="67">
        <v>7</v>
      </c>
      <c r="B69" s="1323" t="s">
        <v>478</v>
      </c>
      <c r="C69" s="1298" t="s">
        <v>479</v>
      </c>
      <c r="D69" s="1295"/>
      <c r="E69" s="1320" t="s">
        <v>4214</v>
      </c>
      <c r="F69" s="1321">
        <v>1</v>
      </c>
      <c r="G69" s="206">
        <v>8126.65</v>
      </c>
    </row>
    <row r="70" spans="1:9" ht="34.5" customHeight="1">
      <c r="A70" s="67">
        <v>8</v>
      </c>
      <c r="B70" s="1323" t="s">
        <v>577</v>
      </c>
      <c r="C70" s="1324" t="s">
        <v>578</v>
      </c>
      <c r="D70" s="1295"/>
      <c r="E70" s="1320" t="s">
        <v>4214</v>
      </c>
      <c r="F70" s="1321">
        <v>1</v>
      </c>
      <c r="G70" s="206">
        <v>449.40000000000009</v>
      </c>
    </row>
    <row r="71" spans="1:9" ht="34.5" customHeight="1">
      <c r="A71" s="67">
        <v>9</v>
      </c>
      <c r="B71" s="1325" t="s">
        <v>91</v>
      </c>
      <c r="C71" s="1324" t="s">
        <v>594</v>
      </c>
      <c r="D71" s="1295"/>
      <c r="E71" s="1320" t="s">
        <v>4214</v>
      </c>
      <c r="F71" s="1321">
        <v>1</v>
      </c>
      <c r="G71" s="206">
        <v>711.55</v>
      </c>
    </row>
    <row r="72" spans="1:9" ht="34.5" customHeight="1">
      <c r="A72" s="67">
        <v>10</v>
      </c>
      <c r="B72" s="1323" t="s">
        <v>91</v>
      </c>
      <c r="C72" s="1324" t="s">
        <v>598</v>
      </c>
      <c r="D72" s="1295"/>
      <c r="E72" s="1320" t="s">
        <v>4214</v>
      </c>
      <c r="F72" s="1321">
        <v>1</v>
      </c>
      <c r="G72" s="206">
        <v>59720</v>
      </c>
    </row>
    <row r="73" spans="1:9" ht="34.5" customHeight="1">
      <c r="A73" s="67">
        <v>11</v>
      </c>
      <c r="B73" s="1325" t="s">
        <v>603</v>
      </c>
      <c r="C73" s="1324" t="s">
        <v>604</v>
      </c>
      <c r="D73" s="1295"/>
      <c r="E73" s="1320" t="s">
        <v>4214</v>
      </c>
      <c r="F73" s="1321">
        <v>1</v>
      </c>
      <c r="G73" s="206">
        <v>262.14999999999998</v>
      </c>
    </row>
    <row r="74" spans="1:9" ht="34.5" customHeight="1">
      <c r="A74" s="67">
        <v>12</v>
      </c>
      <c r="B74" s="1298" t="s">
        <v>620</v>
      </c>
      <c r="C74" s="1298" t="s">
        <v>621</v>
      </c>
      <c r="D74" s="1295"/>
      <c r="E74" s="1320" t="s">
        <v>4214</v>
      </c>
      <c r="F74" s="1321">
        <v>1</v>
      </c>
      <c r="G74" s="206">
        <v>1385.65</v>
      </c>
    </row>
    <row r="75" spans="1:9" s="42" customFormat="1" ht="34.5" customHeight="1" thickBot="1">
      <c r="A75" s="284"/>
      <c r="B75" s="100" t="s">
        <v>19</v>
      </c>
      <c r="C75" s="101"/>
      <c r="D75" s="527"/>
      <c r="E75" s="257"/>
      <c r="F75" s="258"/>
      <c r="G75" s="227">
        <v>73576.499999999985</v>
      </c>
      <c r="H75" s="288"/>
      <c r="I75" s="548">
        <f>SUM(G63:G74)</f>
        <v>73576.499999999985</v>
      </c>
    </row>
    <row r="76" spans="1:9" ht="34.5" customHeight="1" thickTop="1">
      <c r="A76" s="30"/>
      <c r="B76" s="231" t="s">
        <v>661</v>
      </c>
      <c r="C76" s="232"/>
      <c r="D76" s="523"/>
      <c r="E76" s="237"/>
      <c r="F76" s="238"/>
      <c r="G76" s="203"/>
    </row>
    <row r="77" spans="1:9" ht="34.5" customHeight="1">
      <c r="A77" s="67">
        <v>1</v>
      </c>
      <c r="B77" s="1323" t="s">
        <v>252</v>
      </c>
      <c r="C77" s="1324" t="s">
        <v>670</v>
      </c>
      <c r="D77" s="1295"/>
      <c r="E77" s="1320" t="s">
        <v>4214</v>
      </c>
      <c r="F77" s="1321">
        <v>1</v>
      </c>
      <c r="G77" s="1326">
        <v>883.82</v>
      </c>
    </row>
    <row r="78" spans="1:9" ht="34.5" customHeight="1">
      <c r="A78" s="67">
        <v>2</v>
      </c>
      <c r="B78" s="1323" t="s">
        <v>694</v>
      </c>
      <c r="C78" s="1324" t="s">
        <v>695</v>
      </c>
      <c r="D78" s="1295"/>
      <c r="E78" s="1320" t="s">
        <v>4214</v>
      </c>
      <c r="F78" s="1321">
        <v>1</v>
      </c>
      <c r="G78" s="1326">
        <v>344.54</v>
      </c>
    </row>
    <row r="79" spans="1:9" ht="34.5" customHeight="1">
      <c r="A79" s="67">
        <v>3</v>
      </c>
      <c r="B79" s="1323" t="s">
        <v>300</v>
      </c>
      <c r="C79" s="1324" t="s">
        <v>713</v>
      </c>
      <c r="D79" s="1295"/>
      <c r="E79" s="1320" t="s">
        <v>4214</v>
      </c>
      <c r="F79" s="1321">
        <v>1</v>
      </c>
      <c r="G79" s="1326">
        <v>53.5</v>
      </c>
    </row>
    <row r="80" spans="1:9" ht="34.5" customHeight="1">
      <c r="A80" s="67">
        <v>4</v>
      </c>
      <c r="B80" s="1323" t="s">
        <v>227</v>
      </c>
      <c r="C80" s="1324" t="s">
        <v>724</v>
      </c>
      <c r="D80" s="1295"/>
      <c r="E80" s="1320" t="s">
        <v>4214</v>
      </c>
      <c r="F80" s="1321">
        <v>1</v>
      </c>
      <c r="G80" s="1326">
        <v>584.22</v>
      </c>
    </row>
    <row r="81" spans="1:11" ht="34.5" customHeight="1">
      <c r="A81" s="67">
        <v>5</v>
      </c>
      <c r="B81" s="1323" t="s">
        <v>389</v>
      </c>
      <c r="C81" s="1324" t="s">
        <v>728</v>
      </c>
      <c r="D81" s="1295"/>
      <c r="E81" s="1322" t="s">
        <v>4214</v>
      </c>
      <c r="F81" s="1321">
        <v>1</v>
      </c>
      <c r="G81" s="1326">
        <v>37.450000000000003</v>
      </c>
    </row>
    <row r="82" spans="1:11" ht="34.5" customHeight="1">
      <c r="A82" s="67">
        <v>6</v>
      </c>
      <c r="B82" s="1323" t="s">
        <v>459</v>
      </c>
      <c r="C82" s="1324" t="s">
        <v>779</v>
      </c>
      <c r="D82" s="1295"/>
      <c r="E82" s="1320" t="s">
        <v>4214</v>
      </c>
      <c r="F82" s="1321">
        <v>1</v>
      </c>
      <c r="G82" s="1326">
        <v>2014.81</v>
      </c>
    </row>
    <row r="83" spans="1:11" ht="34.5" customHeight="1">
      <c r="A83" s="67">
        <v>7</v>
      </c>
      <c r="B83" s="1323" t="s">
        <v>795</v>
      </c>
      <c r="C83" s="1324" t="s">
        <v>796</v>
      </c>
      <c r="D83" s="1295"/>
      <c r="E83" s="1320" t="s">
        <v>4214</v>
      </c>
      <c r="F83" s="1327">
        <v>1</v>
      </c>
      <c r="G83" s="1326">
        <v>7931.91</v>
      </c>
    </row>
    <row r="84" spans="1:11" ht="34.5" customHeight="1">
      <c r="A84" s="67">
        <v>8</v>
      </c>
      <c r="B84" s="1323" t="s">
        <v>795</v>
      </c>
      <c r="C84" s="1324" t="s">
        <v>796</v>
      </c>
      <c r="D84" s="1295"/>
      <c r="E84" s="1320" t="s">
        <v>4214</v>
      </c>
      <c r="F84" s="1321">
        <v>1</v>
      </c>
      <c r="G84" s="1326">
        <v>1033.6199999999999</v>
      </c>
    </row>
    <row r="85" spans="1:11" ht="34.5" customHeight="1">
      <c r="A85" s="67">
        <v>9</v>
      </c>
      <c r="B85" s="1323" t="s">
        <v>795</v>
      </c>
      <c r="C85" s="1324" t="s">
        <v>796</v>
      </c>
      <c r="D85" s="1295"/>
      <c r="E85" s="1320" t="s">
        <v>4214</v>
      </c>
      <c r="F85" s="1321">
        <v>1</v>
      </c>
      <c r="G85" s="1326">
        <v>1071.07</v>
      </c>
    </row>
    <row r="86" spans="1:11" ht="34.5" customHeight="1">
      <c r="A86" s="67">
        <v>10</v>
      </c>
      <c r="B86" s="1323" t="s">
        <v>577</v>
      </c>
      <c r="C86" s="1324" t="s">
        <v>876</v>
      </c>
      <c r="D86" s="1295"/>
      <c r="E86" s="1320" t="s">
        <v>4214</v>
      </c>
      <c r="F86" s="1321">
        <v>1</v>
      </c>
      <c r="G86" s="1326">
        <v>981.19</v>
      </c>
    </row>
    <row r="87" spans="1:11" ht="34.5" customHeight="1">
      <c r="A87" s="67">
        <v>11</v>
      </c>
      <c r="B87" s="1323" t="s">
        <v>91</v>
      </c>
      <c r="C87" s="1324" t="s">
        <v>888</v>
      </c>
      <c r="D87" s="1295"/>
      <c r="E87" s="1320" t="s">
        <v>4214</v>
      </c>
      <c r="F87" s="1321">
        <v>1</v>
      </c>
      <c r="G87" s="1326">
        <v>7201.1</v>
      </c>
    </row>
    <row r="88" spans="1:11" ht="34.5" customHeight="1">
      <c r="A88" s="67">
        <v>12</v>
      </c>
      <c r="B88" s="1323" t="s">
        <v>91</v>
      </c>
      <c r="C88" s="1324" t="s">
        <v>892</v>
      </c>
      <c r="D88" s="1295"/>
      <c r="E88" s="1320" t="s">
        <v>4214</v>
      </c>
      <c r="F88" s="1321">
        <v>1</v>
      </c>
      <c r="G88" s="1326">
        <v>12957.7</v>
      </c>
    </row>
    <row r="89" spans="1:11" ht="34.5" customHeight="1">
      <c r="A89" s="67">
        <v>13</v>
      </c>
      <c r="B89" s="1323" t="s">
        <v>91</v>
      </c>
      <c r="C89" s="1324" t="s">
        <v>894</v>
      </c>
      <c r="D89" s="1295"/>
      <c r="E89" s="1320" t="s">
        <v>4214</v>
      </c>
      <c r="F89" s="1321">
        <v>1</v>
      </c>
      <c r="G89" s="1326">
        <v>7243.9</v>
      </c>
    </row>
    <row r="90" spans="1:11" ht="34.5" customHeight="1">
      <c r="A90" s="67">
        <v>14</v>
      </c>
      <c r="B90" s="1323" t="s">
        <v>898</v>
      </c>
      <c r="C90" s="1324" t="s">
        <v>899</v>
      </c>
      <c r="D90" s="1295"/>
      <c r="E90" s="1320" t="s">
        <v>4214</v>
      </c>
      <c r="F90" s="1321">
        <v>1</v>
      </c>
      <c r="G90" s="1326">
        <v>11513.2</v>
      </c>
    </row>
    <row r="91" spans="1:11" ht="34.5" customHeight="1">
      <c r="A91" s="67">
        <v>15</v>
      </c>
      <c r="B91" s="1325" t="s">
        <v>620</v>
      </c>
      <c r="C91" s="1324" t="s">
        <v>927</v>
      </c>
      <c r="D91" s="1295"/>
      <c r="E91" s="1320" t="s">
        <v>4214</v>
      </c>
      <c r="F91" s="1321">
        <v>1</v>
      </c>
      <c r="G91" s="1326">
        <v>771.47</v>
      </c>
    </row>
    <row r="92" spans="1:11" ht="34.5" customHeight="1">
      <c r="A92" s="67">
        <v>16</v>
      </c>
      <c r="B92" s="1323" t="s">
        <v>42</v>
      </c>
      <c r="C92" s="1324" t="s">
        <v>931</v>
      </c>
      <c r="D92" s="1295"/>
      <c r="E92" s="1320" t="s">
        <v>4214</v>
      </c>
      <c r="F92" s="1321">
        <v>1</v>
      </c>
      <c r="G92" s="1326">
        <v>10282.700000000001</v>
      </c>
    </row>
    <row r="93" spans="1:11" ht="34.5" customHeight="1">
      <c r="A93" s="67">
        <v>17</v>
      </c>
      <c r="B93" s="1325" t="s">
        <v>68</v>
      </c>
      <c r="C93" s="1324" t="s">
        <v>713</v>
      </c>
      <c r="D93" s="1295"/>
      <c r="E93" s="1320" t="s">
        <v>4214</v>
      </c>
      <c r="F93" s="1321">
        <v>1</v>
      </c>
      <c r="G93" s="1326">
        <v>3038.8</v>
      </c>
    </row>
    <row r="94" spans="1:11" ht="34.5" customHeight="1" thickBot="1">
      <c r="A94" s="322"/>
      <c r="B94" s="100" t="s">
        <v>19</v>
      </c>
      <c r="C94" s="101"/>
      <c r="D94" s="527"/>
      <c r="E94" s="257"/>
      <c r="F94" s="258"/>
      <c r="G94" s="105">
        <v>67945</v>
      </c>
      <c r="I94" s="508">
        <f>SUM(G77:G93)</f>
        <v>67945</v>
      </c>
    </row>
    <row r="95" spans="1:11" s="376" customFormat="1" ht="37.5" customHeight="1" thickTop="1">
      <c r="A95" s="372"/>
      <c r="B95" s="373"/>
      <c r="C95" s="373"/>
      <c r="D95" s="536"/>
      <c r="E95" s="375"/>
      <c r="F95" s="374"/>
      <c r="G95" s="374"/>
    </row>
    <row r="96" spans="1:11" ht="34.5" customHeight="1" thickBot="1">
      <c r="A96" s="377"/>
      <c r="B96" s="378" t="s">
        <v>1022</v>
      </c>
      <c r="C96" s="379"/>
      <c r="D96" s="537"/>
      <c r="E96" s="384"/>
      <c r="F96" s="382"/>
      <c r="G96" s="382">
        <v>218236.44</v>
      </c>
      <c r="J96" s="669">
        <f>SUM(I12:I94)</f>
        <v>218236.44</v>
      </c>
      <c r="K96" s="2" t="s">
        <v>1421</v>
      </c>
    </row>
    <row r="97" spans="1:11" s="386" customFormat="1" ht="34.5" customHeight="1" thickTop="1">
      <c r="A97" s="385"/>
      <c r="C97" s="387"/>
      <c r="D97" s="538"/>
      <c r="E97" s="392"/>
      <c r="F97" s="390"/>
      <c r="G97" s="390"/>
    </row>
    <row r="98" spans="1:11" s="386" customFormat="1" ht="48" customHeight="1">
      <c r="A98" s="1332" t="s">
        <v>1023</v>
      </c>
      <c r="B98" s="1332"/>
      <c r="C98" s="1332"/>
      <c r="D98" s="1332"/>
      <c r="E98" s="1332"/>
      <c r="F98" s="1332"/>
      <c r="G98" s="1332"/>
    </row>
    <row r="99" spans="1:11" ht="34.5" customHeight="1">
      <c r="A99" s="243">
        <v>1</v>
      </c>
      <c r="B99" s="1328" t="s">
        <v>1024</v>
      </c>
      <c r="C99" s="1329" t="s">
        <v>1025</v>
      </c>
      <c r="D99" s="1330"/>
      <c r="E99" s="1331"/>
      <c r="F99" s="1321"/>
      <c r="G99" s="206">
        <v>14571.5</v>
      </c>
    </row>
    <row r="100" spans="1:11" ht="34.5" customHeight="1" thickBot="1">
      <c r="A100" s="284"/>
      <c r="B100" s="257" t="s">
        <v>19</v>
      </c>
      <c r="C100" s="160"/>
      <c r="D100" s="530"/>
      <c r="E100" s="105"/>
      <c r="F100" s="104"/>
      <c r="G100" s="104">
        <v>14571.5</v>
      </c>
      <c r="I100" s="497">
        <f>SUM(G99)</f>
        <v>14571.5</v>
      </c>
      <c r="J100" s="1288">
        <f>SUM(J96+I100)</f>
        <v>232807.94</v>
      </c>
      <c r="K100" s="2" t="s">
        <v>4551</v>
      </c>
    </row>
    <row r="101" spans="1:11" s="386" customFormat="1" ht="34.5" customHeight="1" thickTop="1">
      <c r="A101" s="385"/>
      <c r="C101" s="387"/>
      <c r="D101" s="538"/>
      <c r="E101" s="392"/>
      <c r="F101" s="390"/>
      <c r="G101" s="390"/>
    </row>
    <row r="102" spans="1:11" s="403" customFormat="1" ht="43.5" customHeight="1">
      <c r="A102" s="1332" t="s">
        <v>1032</v>
      </c>
      <c r="B102" s="1332"/>
      <c r="C102" s="1332"/>
      <c r="D102" s="1332"/>
      <c r="E102" s="1332"/>
      <c r="F102" s="1332"/>
      <c r="G102" s="1332"/>
    </row>
    <row r="103" spans="1:11" s="414" customFormat="1" ht="34.5" customHeight="1">
      <c r="A103" s="404">
        <v>1</v>
      </c>
      <c r="B103" s="405" t="s">
        <v>1033</v>
      </c>
      <c r="C103" s="406" t="s">
        <v>1034</v>
      </c>
      <c r="D103" s="540"/>
      <c r="E103" s="408" t="s">
        <v>1035</v>
      </c>
      <c r="F103" s="413">
        <v>4</v>
      </c>
      <c r="G103" s="410">
        <v>14582</v>
      </c>
    </row>
    <row r="104" spans="1:11" s="414" customFormat="1" ht="34.5" customHeight="1">
      <c r="A104" s="404">
        <v>2</v>
      </c>
      <c r="B104" s="405" t="s">
        <v>1033</v>
      </c>
      <c r="C104" s="406" t="s">
        <v>1036</v>
      </c>
      <c r="D104" s="540"/>
      <c r="E104" s="408" t="s">
        <v>1037</v>
      </c>
      <c r="F104" s="413">
        <v>4</v>
      </c>
      <c r="G104" s="410">
        <v>400</v>
      </c>
    </row>
    <row r="105" spans="1:11" s="414" customFormat="1" ht="34.5" customHeight="1">
      <c r="A105" s="404">
        <v>3</v>
      </c>
      <c r="B105" s="405" t="s">
        <v>1033</v>
      </c>
      <c r="C105" s="406" t="s">
        <v>1038</v>
      </c>
      <c r="D105" s="540"/>
      <c r="E105" s="408" t="s">
        <v>1039</v>
      </c>
      <c r="F105" s="413">
        <v>5</v>
      </c>
      <c r="G105" s="410">
        <v>19211.849999999999</v>
      </c>
    </row>
    <row r="106" spans="1:11" s="414" customFormat="1" ht="34.5" customHeight="1">
      <c r="A106" s="404">
        <v>4</v>
      </c>
      <c r="B106" s="405" t="s">
        <v>1033</v>
      </c>
      <c r="C106" s="406" t="s">
        <v>1040</v>
      </c>
      <c r="D106" s="540"/>
      <c r="E106" s="408" t="s">
        <v>1041</v>
      </c>
      <c r="F106" s="413">
        <v>6</v>
      </c>
      <c r="G106" s="410">
        <v>2070.4499999999998</v>
      </c>
    </row>
    <row r="107" spans="1:11" s="416" customFormat="1" ht="34.5" customHeight="1">
      <c r="A107" s="404">
        <v>5</v>
      </c>
      <c r="B107" s="405" t="s">
        <v>1033</v>
      </c>
      <c r="C107" s="406" t="s">
        <v>902</v>
      </c>
      <c r="D107" s="540"/>
      <c r="E107" s="408" t="s">
        <v>1041</v>
      </c>
      <c r="F107" s="413">
        <v>6</v>
      </c>
      <c r="G107" s="410">
        <v>47508</v>
      </c>
    </row>
    <row r="108" spans="1:11" ht="34.5" customHeight="1" thickBot="1">
      <c r="A108" s="426"/>
      <c r="B108" s="257" t="s">
        <v>19</v>
      </c>
      <c r="C108" s="427"/>
      <c r="D108" s="542"/>
      <c r="E108" s="429">
        <v>0</v>
      </c>
      <c r="F108" s="428"/>
      <c r="G108" s="430">
        <v>83772.299999999988</v>
      </c>
      <c r="I108" s="499">
        <f>SUM(G103:G107)</f>
        <v>83772.299999999988</v>
      </c>
      <c r="J108" s="665">
        <f>SUM(J100+I108)</f>
        <v>316580.24</v>
      </c>
      <c r="K108" s="2" t="s">
        <v>4552</v>
      </c>
    </row>
    <row r="109" spans="1:11" ht="34.5" customHeight="1" thickTop="1">
      <c r="A109" s="433"/>
      <c r="B109" s="297"/>
      <c r="C109" s="2"/>
      <c r="D109" s="512"/>
      <c r="E109" s="417"/>
      <c r="F109" s="419"/>
      <c r="G109" s="419"/>
    </row>
    <row r="110" spans="1:11" s="386" customFormat="1" ht="40.5" customHeight="1">
      <c r="A110" s="1332" t="s">
        <v>1044</v>
      </c>
      <c r="B110" s="1332"/>
      <c r="C110" s="1332"/>
      <c r="D110" s="1332"/>
      <c r="E110" s="1332"/>
      <c r="F110" s="1332"/>
      <c r="G110" s="1332"/>
    </row>
    <row r="111" spans="1:11" s="414" customFormat="1" ht="34.5" customHeight="1">
      <c r="A111" s="404">
        <v>1</v>
      </c>
      <c r="B111" s="406" t="s">
        <v>1045</v>
      </c>
      <c r="C111" s="455" t="s">
        <v>1046</v>
      </c>
      <c r="D111" s="540"/>
      <c r="E111" s="457" t="s">
        <v>1047</v>
      </c>
      <c r="F111" s="402" t="s">
        <v>1048</v>
      </c>
      <c r="G111" s="410">
        <v>234301.93</v>
      </c>
    </row>
    <row r="112" spans="1:11" s="414" customFormat="1" ht="34.5" customHeight="1">
      <c r="A112" s="404">
        <v>2</v>
      </c>
      <c r="B112" s="406" t="s">
        <v>1045</v>
      </c>
      <c r="C112" s="455" t="s">
        <v>1049</v>
      </c>
      <c r="D112" s="540"/>
      <c r="E112" s="457" t="s">
        <v>1050</v>
      </c>
      <c r="F112" s="402" t="s">
        <v>1048</v>
      </c>
      <c r="G112" s="410">
        <v>90261.49</v>
      </c>
    </row>
    <row r="113" spans="1:11" s="414" customFormat="1" ht="34.5" customHeight="1">
      <c r="A113" s="404">
        <v>3</v>
      </c>
      <c r="B113" s="406" t="s">
        <v>1045</v>
      </c>
      <c r="C113" s="455" t="s">
        <v>1051</v>
      </c>
      <c r="D113" s="540"/>
      <c r="E113" s="457" t="s">
        <v>1050</v>
      </c>
      <c r="F113" s="402" t="s">
        <v>1048</v>
      </c>
      <c r="G113" s="410">
        <v>49535.47</v>
      </c>
    </row>
    <row r="114" spans="1:11" s="414" customFormat="1" ht="34.5" customHeight="1">
      <c r="A114" s="404">
        <v>4</v>
      </c>
      <c r="B114" s="406" t="s">
        <v>1061</v>
      </c>
      <c r="C114" s="455" t="s">
        <v>1054</v>
      </c>
      <c r="D114" s="540"/>
      <c r="E114" s="457" t="s">
        <v>1055</v>
      </c>
      <c r="F114" s="402">
        <v>8</v>
      </c>
      <c r="G114" s="410">
        <v>20667.22</v>
      </c>
    </row>
    <row r="115" spans="1:11" s="414" customFormat="1" ht="34.5" customHeight="1">
      <c r="A115" s="404">
        <v>5</v>
      </c>
      <c r="B115" s="406" t="s">
        <v>1061</v>
      </c>
      <c r="C115" s="455" t="s">
        <v>1056</v>
      </c>
      <c r="D115" s="540"/>
      <c r="E115" s="457" t="s">
        <v>1057</v>
      </c>
      <c r="F115" s="402">
        <v>7</v>
      </c>
      <c r="G115" s="410">
        <v>1469.03</v>
      </c>
    </row>
    <row r="116" spans="1:11" s="414" customFormat="1" ht="34.5" customHeight="1">
      <c r="A116" s="404">
        <v>6</v>
      </c>
      <c r="B116" s="406" t="s">
        <v>1061</v>
      </c>
      <c r="C116" s="455" t="s">
        <v>1058</v>
      </c>
      <c r="D116" s="540"/>
      <c r="E116" s="457" t="s">
        <v>1057</v>
      </c>
      <c r="F116" s="402">
        <v>7</v>
      </c>
      <c r="G116" s="410">
        <v>368.87</v>
      </c>
    </row>
    <row r="117" spans="1:11" s="414" customFormat="1" ht="34.5" customHeight="1">
      <c r="A117" s="404">
        <v>7</v>
      </c>
      <c r="B117" s="406" t="s">
        <v>1061</v>
      </c>
      <c r="C117" s="455" t="s">
        <v>1059</v>
      </c>
      <c r="D117" s="540"/>
      <c r="E117" s="457" t="s">
        <v>1060</v>
      </c>
      <c r="F117" s="402"/>
      <c r="G117" s="410">
        <v>15813.94</v>
      </c>
    </row>
    <row r="118" spans="1:11" s="414" customFormat="1" ht="34.5" customHeight="1">
      <c r="A118" s="404">
        <v>8</v>
      </c>
      <c r="B118" s="455" t="s">
        <v>1061</v>
      </c>
      <c r="C118" s="406" t="s">
        <v>1062</v>
      </c>
      <c r="D118" s="540"/>
      <c r="E118" s="465" t="s">
        <v>1063</v>
      </c>
      <c r="F118" s="407"/>
      <c r="G118" s="410">
        <v>2832.41</v>
      </c>
    </row>
    <row r="119" spans="1:11" s="414" customFormat="1" ht="34.5" customHeight="1">
      <c r="A119" s="466">
        <v>9</v>
      </c>
      <c r="B119" s="455" t="s">
        <v>1061</v>
      </c>
      <c r="C119" s="468" t="s">
        <v>2963</v>
      </c>
      <c r="D119" s="543"/>
      <c r="E119" s="661"/>
      <c r="F119" s="469"/>
      <c r="G119" s="471">
        <v>6000</v>
      </c>
    </row>
    <row r="120" spans="1:11" s="479" customFormat="1" ht="34.5" customHeight="1" thickBot="1">
      <c r="A120" s="475"/>
      <c r="B120" s="1333" t="s">
        <v>1065</v>
      </c>
      <c r="C120" s="1333"/>
      <c r="D120" s="544"/>
      <c r="E120" s="429"/>
      <c r="F120" s="428"/>
      <c r="G120" s="478">
        <v>421250.36</v>
      </c>
      <c r="I120" s="479">
        <f>SUM(G111:G119)</f>
        <v>421250.36</v>
      </c>
      <c r="J120" s="1289">
        <f>SUM(J108+I120)</f>
        <v>737830.6</v>
      </c>
      <c r="K120" s="2" t="s">
        <v>4553</v>
      </c>
    </row>
    <row r="121" spans="1:11" s="403" customFormat="1" ht="34.5" customHeight="1" thickTop="1">
      <c r="A121" s="480"/>
      <c r="B121" s="481"/>
      <c r="C121" s="482"/>
      <c r="D121" s="545"/>
      <c r="E121" s="484"/>
      <c r="F121" s="483"/>
      <c r="G121" s="485"/>
    </row>
    <row r="122" spans="1:11" ht="34.5" customHeight="1" thickBot="1">
      <c r="A122" s="486"/>
      <c r="B122" s="487"/>
      <c r="C122" s="488" t="s">
        <v>1066</v>
      </c>
      <c r="D122" s="546"/>
      <c r="E122" s="488"/>
      <c r="F122" s="486"/>
      <c r="G122" s="383">
        <v>737830.6</v>
      </c>
    </row>
    <row r="123" spans="1:11" ht="34.5" customHeight="1" thickTop="1">
      <c r="G123" s="500"/>
    </row>
  </sheetData>
  <mergeCells count="14">
    <mergeCell ref="A110:G110"/>
    <mergeCell ref="B120:C120"/>
    <mergeCell ref="E5:E6"/>
    <mergeCell ref="F5:F6"/>
    <mergeCell ref="B53:C53"/>
    <mergeCell ref="A98:G98"/>
    <mergeCell ref="A102:G102"/>
    <mergeCell ref="A1:G1"/>
    <mergeCell ref="A2:G2"/>
    <mergeCell ref="A3:G3"/>
    <mergeCell ref="A4:A6"/>
    <mergeCell ref="B4:B6"/>
    <mergeCell ref="C4:C6"/>
    <mergeCell ref="E4:G4"/>
  </mergeCells>
  <pageMargins left="0.16" right="0.16" top="0.16" bottom="0.16" header="0.16" footer="0.3"/>
  <pageSetup scale="3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CF9D-7EDC-4536-8E85-CF13E417346C}">
  <sheetPr>
    <tabColor rgb="FFFFFF00"/>
  </sheetPr>
  <dimension ref="A1:N89"/>
  <sheetViews>
    <sheetView zoomScale="59" zoomScaleNormal="59" workbookViewId="0">
      <pane ySplit="7" topLeftCell="A57" activePane="bottomLeft" state="frozen"/>
      <selection pane="bottomLeft" activeCell="F65" sqref="F65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16384" width="27.6640625" style="2"/>
  </cols>
  <sheetData>
    <row r="1" spans="1:14" ht="34.5" customHeight="1">
      <c r="A1" s="1334" t="s">
        <v>0</v>
      </c>
      <c r="B1" s="1334"/>
      <c r="C1" s="1334"/>
      <c r="D1" s="1334"/>
      <c r="E1" s="1334"/>
      <c r="F1" s="1334"/>
    </row>
    <row r="2" spans="1:14" ht="34.5" customHeight="1">
      <c r="A2" s="1334" t="s">
        <v>1</v>
      </c>
      <c r="B2" s="1334"/>
      <c r="C2" s="1334"/>
      <c r="D2" s="1334"/>
      <c r="E2" s="1334"/>
      <c r="F2" s="1334"/>
    </row>
    <row r="3" spans="1:14" ht="34.5" customHeight="1">
      <c r="A3" s="1335" t="s">
        <v>4197</v>
      </c>
      <c r="B3" s="1335"/>
      <c r="C3" s="1335"/>
      <c r="D3" s="1335"/>
      <c r="E3" s="1335"/>
      <c r="F3" s="1335"/>
    </row>
    <row r="4" spans="1:14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4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4" ht="34.200000000000003" customHeight="1">
      <c r="A6" s="1337"/>
      <c r="B6" s="1339"/>
      <c r="C6" s="1341"/>
      <c r="D6" s="1346"/>
      <c r="E6" s="1337"/>
      <c r="F6" s="14" t="s">
        <v>19</v>
      </c>
    </row>
    <row r="7" spans="1:14" ht="1.2" customHeight="1" thickBot="1">
      <c r="A7" s="30"/>
      <c r="B7" s="42" t="s">
        <v>19</v>
      </c>
      <c r="C7" s="43"/>
      <c r="D7" s="50"/>
      <c r="E7" s="44"/>
      <c r="F7" s="51">
        <v>0</v>
      </c>
    </row>
    <row r="8" spans="1:14" ht="55.8" customHeight="1" thickTop="1">
      <c r="A8" s="30"/>
      <c r="B8" s="434" t="s">
        <v>1425</v>
      </c>
      <c r="C8" s="32"/>
      <c r="D8" s="591"/>
      <c r="E8" s="33"/>
      <c r="F8" s="51"/>
    </row>
    <row r="9" spans="1:14" ht="34.200000000000003" customHeight="1">
      <c r="A9" s="67">
        <v>1</v>
      </c>
      <c r="B9" s="601" t="s">
        <v>22</v>
      </c>
      <c r="C9" s="1290" t="s">
        <v>23</v>
      </c>
      <c r="D9" s="1292" t="s">
        <v>4200</v>
      </c>
      <c r="E9" s="1293">
        <v>1</v>
      </c>
      <c r="F9" s="1294">
        <v>17037.610000000008</v>
      </c>
    </row>
    <row r="10" spans="1:14" ht="34.5" customHeight="1">
      <c r="A10" s="67">
        <v>2</v>
      </c>
      <c r="B10" s="1298" t="s">
        <v>68</v>
      </c>
      <c r="C10" s="1298" t="s">
        <v>69</v>
      </c>
      <c r="D10" s="182" t="s">
        <v>4213</v>
      </c>
      <c r="E10" s="1299">
        <v>1</v>
      </c>
      <c r="F10" s="1294">
        <v>963</v>
      </c>
    </row>
    <row r="11" spans="1:14" ht="34.5" customHeight="1">
      <c r="A11" s="67">
        <v>3</v>
      </c>
      <c r="B11" s="1298" t="s">
        <v>74</v>
      </c>
      <c r="C11" s="1298" t="s">
        <v>75</v>
      </c>
      <c r="D11" s="1301" t="s">
        <v>4213</v>
      </c>
      <c r="E11" s="1302">
        <v>1</v>
      </c>
      <c r="F11" s="1294">
        <v>2097.1999999999998</v>
      </c>
    </row>
    <row r="12" spans="1:14" ht="34.5" customHeight="1">
      <c r="A12" s="67">
        <v>4</v>
      </c>
      <c r="B12" s="1303" t="s">
        <v>80</v>
      </c>
      <c r="C12" s="1304" t="s">
        <v>81</v>
      </c>
      <c r="D12" s="1301" t="s">
        <v>4200</v>
      </c>
      <c r="E12" s="1306">
        <v>1</v>
      </c>
      <c r="F12" s="1294">
        <v>7439.1800000000039</v>
      </c>
      <c r="G12" s="667"/>
      <c r="H12" s="663"/>
      <c r="I12" s="663"/>
      <c r="J12" s="663"/>
      <c r="K12" s="663"/>
      <c r="L12" s="663"/>
      <c r="M12" s="663"/>
      <c r="N12" s="664"/>
    </row>
    <row r="13" spans="1:14" ht="34.5" customHeight="1">
      <c r="A13" s="67">
        <v>5</v>
      </c>
      <c r="B13" s="1303" t="s">
        <v>85</v>
      </c>
      <c r="C13" s="1304" t="s">
        <v>81</v>
      </c>
      <c r="D13" s="1301" t="s">
        <v>4200</v>
      </c>
      <c r="E13" s="1306">
        <v>1</v>
      </c>
      <c r="F13" s="1294">
        <v>7771.41</v>
      </c>
    </row>
    <row r="14" spans="1:14" ht="34.5" customHeight="1">
      <c r="A14" s="67">
        <v>6</v>
      </c>
      <c r="B14" s="1303" t="s">
        <v>88</v>
      </c>
      <c r="C14" s="1304" t="s">
        <v>81</v>
      </c>
      <c r="D14" s="1301" t="s">
        <v>4200</v>
      </c>
      <c r="E14" s="1306">
        <v>1</v>
      </c>
      <c r="F14" s="1294">
        <v>1350.6099999999997</v>
      </c>
    </row>
    <row r="15" spans="1:14" ht="34.5" customHeight="1">
      <c r="A15" s="67">
        <v>7</v>
      </c>
      <c r="B15" s="1307" t="s">
        <v>137</v>
      </c>
      <c r="C15" s="1308" t="s">
        <v>81</v>
      </c>
      <c r="D15" s="1301" t="s">
        <v>4213</v>
      </c>
      <c r="E15" s="1306">
        <v>1</v>
      </c>
      <c r="F15" s="1294">
        <v>452.60999999999979</v>
      </c>
    </row>
    <row r="16" spans="1:14" ht="34.5" customHeight="1">
      <c r="A16" s="67">
        <v>8</v>
      </c>
      <c r="B16" s="1303" t="s">
        <v>103</v>
      </c>
      <c r="C16" s="1308" t="s">
        <v>81</v>
      </c>
      <c r="D16" s="1301" t="s">
        <v>4213</v>
      </c>
      <c r="E16" s="1306">
        <v>1</v>
      </c>
      <c r="F16" s="1294">
        <v>2542.3200000000006</v>
      </c>
    </row>
    <row r="17" spans="1:6" ht="34.5" customHeight="1">
      <c r="A17" s="67">
        <v>9</v>
      </c>
      <c r="B17" s="1307" t="s">
        <v>3777</v>
      </c>
      <c r="C17" s="1308" t="s">
        <v>81</v>
      </c>
      <c r="D17" s="1301" t="s">
        <v>4213</v>
      </c>
      <c r="E17" s="1306">
        <v>1</v>
      </c>
      <c r="F17" s="1294">
        <v>52.97</v>
      </c>
    </row>
    <row r="18" spans="1:6" ht="34.5" customHeight="1">
      <c r="A18" s="67">
        <v>10</v>
      </c>
      <c r="B18" s="1307" t="s">
        <v>107</v>
      </c>
      <c r="C18" s="1308" t="s">
        <v>81</v>
      </c>
      <c r="D18" s="1301" t="s">
        <v>4213</v>
      </c>
      <c r="E18" s="1306">
        <v>1</v>
      </c>
      <c r="F18" s="1294">
        <v>440.57</v>
      </c>
    </row>
    <row r="19" spans="1:6" ht="34.5" customHeight="1">
      <c r="A19" s="67">
        <v>11</v>
      </c>
      <c r="B19" s="1303" t="s">
        <v>109</v>
      </c>
      <c r="C19" s="1308" t="s">
        <v>81</v>
      </c>
      <c r="D19" s="1309" t="s">
        <v>4213</v>
      </c>
      <c r="E19" s="1310">
        <v>1</v>
      </c>
      <c r="F19" s="1294">
        <v>38.520000000000003</v>
      </c>
    </row>
    <row r="20" spans="1:6" ht="34.5" customHeight="1">
      <c r="A20" s="67">
        <v>12</v>
      </c>
      <c r="B20" s="1311" t="s">
        <v>111</v>
      </c>
      <c r="C20" s="1308" t="s">
        <v>81</v>
      </c>
      <c r="D20" s="1309" t="s">
        <v>4213</v>
      </c>
      <c r="E20" s="1310">
        <v>1</v>
      </c>
      <c r="F20" s="1294">
        <v>406.87000000000006</v>
      </c>
    </row>
    <row r="21" spans="1:6" ht="34.5" customHeight="1">
      <c r="A21" s="67">
        <v>13</v>
      </c>
      <c r="B21" s="1312" t="s">
        <v>113</v>
      </c>
      <c r="C21" s="1313" t="s">
        <v>81</v>
      </c>
      <c r="D21" s="1301" t="s">
        <v>4200</v>
      </c>
      <c r="E21" s="1306">
        <v>1</v>
      </c>
      <c r="F21" s="1294">
        <v>9524.0700000000033</v>
      </c>
    </row>
    <row r="22" spans="1:6" ht="34.5" customHeight="1">
      <c r="A22" s="67">
        <v>14</v>
      </c>
      <c r="B22" s="1314" t="s">
        <v>22</v>
      </c>
      <c r="C22" s="232" t="s">
        <v>118</v>
      </c>
      <c r="D22" s="1315" t="s">
        <v>4200</v>
      </c>
      <c r="E22" s="1316">
        <v>1</v>
      </c>
      <c r="F22" s="1294">
        <v>3407</v>
      </c>
    </row>
    <row r="23" spans="1:6" ht="34.5" customHeight="1">
      <c r="A23" s="67">
        <v>15</v>
      </c>
      <c r="B23" s="32" t="s">
        <v>137</v>
      </c>
      <c r="C23" s="32" t="s">
        <v>138</v>
      </c>
      <c r="D23" s="1317" t="s">
        <v>4213</v>
      </c>
      <c r="E23" s="1310">
        <v>1</v>
      </c>
      <c r="F23" s="1294">
        <v>2407.5</v>
      </c>
    </row>
    <row r="24" spans="1:6" ht="34.5" customHeight="1">
      <c r="A24" s="67">
        <v>16</v>
      </c>
      <c r="B24" s="194" t="s">
        <v>145</v>
      </c>
      <c r="C24" s="1290" t="s">
        <v>146</v>
      </c>
      <c r="D24" s="182" t="s">
        <v>4214</v>
      </c>
      <c r="E24" s="1299">
        <v>1</v>
      </c>
      <c r="F24" s="206">
        <v>9126</v>
      </c>
    </row>
    <row r="25" spans="1:6" ht="34.5" customHeight="1">
      <c r="A25" s="67">
        <v>17</v>
      </c>
      <c r="B25" s="601" t="s">
        <v>158</v>
      </c>
      <c r="C25" s="1290" t="s">
        <v>159</v>
      </c>
      <c r="D25" s="182" t="s">
        <v>4214</v>
      </c>
      <c r="E25" s="1299">
        <v>1</v>
      </c>
      <c r="F25" s="206">
        <v>4563</v>
      </c>
    </row>
    <row r="26" spans="1:6" ht="34.5" customHeight="1">
      <c r="A26" s="67">
        <v>18</v>
      </c>
      <c r="B26" s="601" t="s">
        <v>190</v>
      </c>
      <c r="C26" s="1290" t="s">
        <v>191</v>
      </c>
      <c r="D26" s="182" t="s">
        <v>4214</v>
      </c>
      <c r="E26" s="1299">
        <v>1</v>
      </c>
      <c r="F26" s="206">
        <v>2281.5</v>
      </c>
    </row>
    <row r="27" spans="1:6" ht="34.5" customHeight="1">
      <c r="A27" s="67">
        <v>19</v>
      </c>
      <c r="B27" s="601" t="s">
        <v>227</v>
      </c>
      <c r="C27" s="1290" t="s">
        <v>228</v>
      </c>
      <c r="D27" s="182" t="s">
        <v>4214</v>
      </c>
      <c r="E27" s="1299">
        <v>1</v>
      </c>
      <c r="F27" s="206">
        <v>4563</v>
      </c>
    </row>
    <row r="28" spans="1:6" ht="34.5" customHeight="1">
      <c r="A28" s="67">
        <v>20</v>
      </c>
      <c r="B28" s="601" t="s">
        <v>252</v>
      </c>
      <c r="C28" s="1290" t="s">
        <v>253</v>
      </c>
      <c r="D28" s="1320" t="s">
        <v>4214</v>
      </c>
      <c r="E28" s="1321">
        <v>1</v>
      </c>
      <c r="F28" s="206">
        <v>100</v>
      </c>
    </row>
    <row r="29" spans="1:6" ht="34.5" customHeight="1">
      <c r="A29" s="67">
        <v>21</v>
      </c>
      <c r="B29" s="601" t="s">
        <v>281</v>
      </c>
      <c r="C29" s="1290" t="s">
        <v>282</v>
      </c>
      <c r="D29" s="1322" t="s">
        <v>4214</v>
      </c>
      <c r="E29" s="1321">
        <v>1</v>
      </c>
      <c r="F29" s="206">
        <v>50</v>
      </c>
    </row>
    <row r="30" spans="1:6" ht="34.5" customHeight="1">
      <c r="A30" s="67">
        <v>22</v>
      </c>
      <c r="B30" s="601" t="s">
        <v>227</v>
      </c>
      <c r="C30" s="1290" t="s">
        <v>316</v>
      </c>
      <c r="D30" s="1322" t="s">
        <v>4214</v>
      </c>
      <c r="E30" s="1321">
        <v>1</v>
      </c>
      <c r="F30" s="206">
        <v>100</v>
      </c>
    </row>
    <row r="31" spans="1:6" ht="34.5" customHeight="1">
      <c r="A31" s="67">
        <v>23</v>
      </c>
      <c r="B31" s="1323" t="s">
        <v>252</v>
      </c>
      <c r="C31" s="1324" t="s">
        <v>332</v>
      </c>
      <c r="D31" s="1320" t="s">
        <v>4214</v>
      </c>
      <c r="E31" s="1321">
        <v>1</v>
      </c>
      <c r="F31" s="206">
        <v>973.7</v>
      </c>
    </row>
    <row r="32" spans="1:6" ht="34.5" customHeight="1">
      <c r="A32" s="67">
        <v>24</v>
      </c>
      <c r="B32" s="1323" t="s">
        <v>355</v>
      </c>
      <c r="C32" s="1324" t="s">
        <v>356</v>
      </c>
      <c r="D32" s="1322" t="s">
        <v>4214</v>
      </c>
      <c r="E32" s="1321">
        <v>1</v>
      </c>
      <c r="F32" s="206">
        <v>187.25</v>
      </c>
    </row>
    <row r="33" spans="1:6" ht="34.5" customHeight="1">
      <c r="A33" s="67">
        <v>25</v>
      </c>
      <c r="B33" s="1323" t="s">
        <v>227</v>
      </c>
      <c r="C33" s="1324" t="s">
        <v>385</v>
      </c>
      <c r="D33" s="1322" t="s">
        <v>4214</v>
      </c>
      <c r="E33" s="1321">
        <v>1</v>
      </c>
      <c r="F33" s="206">
        <v>187.25</v>
      </c>
    </row>
    <row r="34" spans="1:6" ht="34.5" customHeight="1">
      <c r="A34" s="67">
        <v>26</v>
      </c>
      <c r="B34" s="1323" t="s">
        <v>389</v>
      </c>
      <c r="C34" s="1324" t="s">
        <v>390</v>
      </c>
      <c r="D34" s="1320" t="s">
        <v>4214</v>
      </c>
      <c r="E34" s="1321">
        <v>1</v>
      </c>
      <c r="F34" s="206">
        <v>599.20000000000005</v>
      </c>
    </row>
    <row r="35" spans="1:6" ht="34.5" customHeight="1">
      <c r="A35" s="67">
        <v>27</v>
      </c>
      <c r="B35" s="1323" t="s">
        <v>395</v>
      </c>
      <c r="C35" s="1324" t="s">
        <v>396</v>
      </c>
      <c r="D35" s="1320" t="s">
        <v>4214</v>
      </c>
      <c r="E35" s="1321">
        <v>1</v>
      </c>
      <c r="F35" s="206">
        <v>224.7</v>
      </c>
    </row>
    <row r="36" spans="1:6" ht="34.5" customHeight="1">
      <c r="A36" s="67">
        <v>28</v>
      </c>
      <c r="B36" s="1323" t="s">
        <v>459</v>
      </c>
      <c r="C36" s="1324" t="s">
        <v>460</v>
      </c>
      <c r="D36" s="1320" t="s">
        <v>4214</v>
      </c>
      <c r="E36" s="1321">
        <v>1</v>
      </c>
      <c r="F36" s="206">
        <v>749</v>
      </c>
    </row>
    <row r="37" spans="1:6" ht="34.5" customHeight="1">
      <c r="A37" s="67">
        <v>29</v>
      </c>
      <c r="B37" s="1323" t="s">
        <v>478</v>
      </c>
      <c r="C37" s="1298" t="s">
        <v>479</v>
      </c>
      <c r="D37" s="1320" t="s">
        <v>4214</v>
      </c>
      <c r="E37" s="1321">
        <v>1</v>
      </c>
      <c r="F37" s="206">
        <v>8126.65</v>
      </c>
    </row>
    <row r="38" spans="1:6" ht="34.5" customHeight="1">
      <c r="A38" s="67">
        <v>30</v>
      </c>
      <c r="B38" s="1323" t="s">
        <v>577</v>
      </c>
      <c r="C38" s="1324" t="s">
        <v>578</v>
      </c>
      <c r="D38" s="1320" t="s">
        <v>4214</v>
      </c>
      <c r="E38" s="1321">
        <v>1</v>
      </c>
      <c r="F38" s="206">
        <v>449.40000000000009</v>
      </c>
    </row>
    <row r="39" spans="1:6" ht="34.5" customHeight="1">
      <c r="A39" s="67">
        <v>31</v>
      </c>
      <c r="B39" s="1325" t="s">
        <v>91</v>
      </c>
      <c r="C39" s="1324" t="s">
        <v>594</v>
      </c>
      <c r="D39" s="1320" t="s">
        <v>4214</v>
      </c>
      <c r="E39" s="1321">
        <v>1</v>
      </c>
      <c r="F39" s="206">
        <v>711.55</v>
      </c>
    </row>
    <row r="40" spans="1:6" ht="34.5" customHeight="1">
      <c r="A40" s="67">
        <v>32</v>
      </c>
      <c r="B40" s="1323" t="s">
        <v>91</v>
      </c>
      <c r="C40" s="1324" t="s">
        <v>598</v>
      </c>
      <c r="D40" s="1320" t="s">
        <v>4214</v>
      </c>
      <c r="E40" s="1321">
        <v>1</v>
      </c>
      <c r="F40" s="206">
        <v>59720</v>
      </c>
    </row>
    <row r="41" spans="1:6" ht="34.5" customHeight="1">
      <c r="A41" s="67">
        <v>33</v>
      </c>
      <c r="B41" s="1325" t="s">
        <v>603</v>
      </c>
      <c r="C41" s="1324" t="s">
        <v>604</v>
      </c>
      <c r="D41" s="1320" t="s">
        <v>4214</v>
      </c>
      <c r="E41" s="1321">
        <v>1</v>
      </c>
      <c r="F41" s="206">
        <v>262.14999999999998</v>
      </c>
    </row>
    <row r="42" spans="1:6" ht="34.5" customHeight="1">
      <c r="A42" s="67">
        <v>34</v>
      </c>
      <c r="B42" s="1298" t="s">
        <v>620</v>
      </c>
      <c r="C42" s="1298" t="s">
        <v>621</v>
      </c>
      <c r="D42" s="1320" t="s">
        <v>4214</v>
      </c>
      <c r="E42" s="1321">
        <v>1</v>
      </c>
      <c r="F42" s="206">
        <v>1385.65</v>
      </c>
    </row>
    <row r="43" spans="1:6" ht="34.5" customHeight="1">
      <c r="A43" s="67">
        <v>35</v>
      </c>
      <c r="B43" s="1323" t="s">
        <v>252</v>
      </c>
      <c r="C43" s="1324" t="s">
        <v>670</v>
      </c>
      <c r="D43" s="1320" t="s">
        <v>4214</v>
      </c>
      <c r="E43" s="1321">
        <v>1</v>
      </c>
      <c r="F43" s="1326">
        <v>883.82</v>
      </c>
    </row>
    <row r="44" spans="1:6" ht="34.5" customHeight="1">
      <c r="A44" s="67">
        <v>36</v>
      </c>
      <c r="B44" s="1323" t="s">
        <v>694</v>
      </c>
      <c r="C44" s="1324" t="s">
        <v>695</v>
      </c>
      <c r="D44" s="1320" t="s">
        <v>4214</v>
      </c>
      <c r="E44" s="1321">
        <v>1</v>
      </c>
      <c r="F44" s="1326">
        <v>344.54</v>
      </c>
    </row>
    <row r="45" spans="1:6" ht="34.5" customHeight="1">
      <c r="A45" s="67">
        <v>37</v>
      </c>
      <c r="B45" s="1323" t="s">
        <v>300</v>
      </c>
      <c r="C45" s="1324" t="s">
        <v>713</v>
      </c>
      <c r="D45" s="1320" t="s">
        <v>4214</v>
      </c>
      <c r="E45" s="1321">
        <v>1</v>
      </c>
      <c r="F45" s="1326">
        <v>53.5</v>
      </c>
    </row>
    <row r="46" spans="1:6" ht="34.5" customHeight="1">
      <c r="A46" s="67">
        <v>38</v>
      </c>
      <c r="B46" s="1323" t="s">
        <v>227</v>
      </c>
      <c r="C46" s="1324" t="s">
        <v>724</v>
      </c>
      <c r="D46" s="1320" t="s">
        <v>4214</v>
      </c>
      <c r="E46" s="1321">
        <v>1</v>
      </c>
      <c r="F46" s="1326">
        <v>584.22</v>
      </c>
    </row>
    <row r="47" spans="1:6" ht="34.5" customHeight="1">
      <c r="A47" s="67">
        <v>39</v>
      </c>
      <c r="B47" s="1323" t="s">
        <v>389</v>
      </c>
      <c r="C47" s="1324" t="s">
        <v>728</v>
      </c>
      <c r="D47" s="1322" t="s">
        <v>4214</v>
      </c>
      <c r="E47" s="1321">
        <v>1</v>
      </c>
      <c r="F47" s="1326">
        <v>37.450000000000003</v>
      </c>
    </row>
    <row r="48" spans="1:6" ht="34.5" customHeight="1">
      <c r="A48" s="67">
        <v>40</v>
      </c>
      <c r="B48" s="1323" t="s">
        <v>459</v>
      </c>
      <c r="C48" s="1324" t="s">
        <v>779</v>
      </c>
      <c r="D48" s="1320" t="s">
        <v>4214</v>
      </c>
      <c r="E48" s="1321">
        <v>1</v>
      </c>
      <c r="F48" s="1326">
        <v>2014.81</v>
      </c>
    </row>
    <row r="49" spans="1:10" ht="34.5" customHeight="1">
      <c r="A49" s="67">
        <v>41</v>
      </c>
      <c r="B49" s="1323" t="s">
        <v>795</v>
      </c>
      <c r="C49" s="1324" t="s">
        <v>796</v>
      </c>
      <c r="D49" s="1320" t="s">
        <v>4214</v>
      </c>
      <c r="E49" s="1327">
        <v>1</v>
      </c>
      <c r="F49" s="1326">
        <v>7931.91</v>
      </c>
    </row>
    <row r="50" spans="1:10" ht="34.5" customHeight="1">
      <c r="A50" s="67">
        <v>42</v>
      </c>
      <c r="B50" s="1323" t="s">
        <v>795</v>
      </c>
      <c r="C50" s="1324" t="s">
        <v>796</v>
      </c>
      <c r="D50" s="1320" t="s">
        <v>4214</v>
      </c>
      <c r="E50" s="1321">
        <v>1</v>
      </c>
      <c r="F50" s="1326">
        <v>1033.6199999999999</v>
      </c>
    </row>
    <row r="51" spans="1:10" ht="34.5" customHeight="1">
      <c r="A51" s="67">
        <v>43</v>
      </c>
      <c r="B51" s="1323" t="s">
        <v>795</v>
      </c>
      <c r="C51" s="1324" t="s">
        <v>796</v>
      </c>
      <c r="D51" s="1320" t="s">
        <v>4214</v>
      </c>
      <c r="E51" s="1321">
        <v>1</v>
      </c>
      <c r="F51" s="1326">
        <v>1071.07</v>
      </c>
    </row>
    <row r="52" spans="1:10" ht="34.5" customHeight="1">
      <c r="A52" s="67">
        <v>44</v>
      </c>
      <c r="B52" s="1323" t="s">
        <v>577</v>
      </c>
      <c r="C52" s="1324" t="s">
        <v>876</v>
      </c>
      <c r="D52" s="1320" t="s">
        <v>4214</v>
      </c>
      <c r="E52" s="1321">
        <v>1</v>
      </c>
      <c r="F52" s="1326">
        <v>981.19</v>
      </c>
    </row>
    <row r="53" spans="1:10" ht="34.5" customHeight="1">
      <c r="A53" s="67">
        <v>45</v>
      </c>
      <c r="B53" s="1323" t="s">
        <v>91</v>
      </c>
      <c r="C53" s="1324" t="s">
        <v>888</v>
      </c>
      <c r="D53" s="1320" t="s">
        <v>4214</v>
      </c>
      <c r="E53" s="1321">
        <v>1</v>
      </c>
      <c r="F53" s="1326">
        <v>7201.1</v>
      </c>
    </row>
    <row r="54" spans="1:10" ht="34.5" customHeight="1">
      <c r="A54" s="67">
        <v>46</v>
      </c>
      <c r="B54" s="1323" t="s">
        <v>91</v>
      </c>
      <c r="C54" s="1324" t="s">
        <v>892</v>
      </c>
      <c r="D54" s="1320" t="s">
        <v>4214</v>
      </c>
      <c r="E54" s="1321">
        <v>1</v>
      </c>
      <c r="F54" s="1326">
        <v>12957.7</v>
      </c>
    </row>
    <row r="55" spans="1:10" ht="34.5" customHeight="1">
      <c r="A55" s="67">
        <v>47</v>
      </c>
      <c r="B55" s="1323" t="s">
        <v>91</v>
      </c>
      <c r="C55" s="1324" t="s">
        <v>894</v>
      </c>
      <c r="D55" s="1320" t="s">
        <v>4214</v>
      </c>
      <c r="E55" s="1321">
        <v>1</v>
      </c>
      <c r="F55" s="1326">
        <v>7243.9</v>
      </c>
    </row>
    <row r="56" spans="1:10" ht="34.5" customHeight="1">
      <c r="A56" s="67">
        <v>48</v>
      </c>
      <c r="B56" s="1323" t="s">
        <v>898</v>
      </c>
      <c r="C56" s="1324" t="s">
        <v>899</v>
      </c>
      <c r="D56" s="1320" t="s">
        <v>4214</v>
      </c>
      <c r="E56" s="1321">
        <v>1</v>
      </c>
      <c r="F56" s="1326">
        <v>11513.2</v>
      </c>
    </row>
    <row r="57" spans="1:10" ht="34.5" customHeight="1">
      <c r="A57" s="67">
        <v>49</v>
      </c>
      <c r="B57" s="1325" t="s">
        <v>620</v>
      </c>
      <c r="C57" s="1324" t="s">
        <v>927</v>
      </c>
      <c r="D57" s="1320" t="s">
        <v>4214</v>
      </c>
      <c r="E57" s="1321">
        <v>1</v>
      </c>
      <c r="F57" s="1326">
        <v>771.47</v>
      </c>
    </row>
    <row r="58" spans="1:10" ht="34.5" customHeight="1">
      <c r="A58" s="67">
        <v>50</v>
      </c>
      <c r="B58" s="1323" t="s">
        <v>42</v>
      </c>
      <c r="C58" s="1324" t="s">
        <v>931</v>
      </c>
      <c r="D58" s="1320" t="s">
        <v>4214</v>
      </c>
      <c r="E58" s="1321">
        <v>1</v>
      </c>
      <c r="F58" s="1326">
        <v>10282.700000000001</v>
      </c>
    </row>
    <row r="59" spans="1:10" ht="34.5" customHeight="1">
      <c r="A59" s="67">
        <v>51</v>
      </c>
      <c r="B59" s="1325" t="s">
        <v>68</v>
      </c>
      <c r="C59" s="1324" t="s">
        <v>713</v>
      </c>
      <c r="D59" s="1320" t="s">
        <v>4214</v>
      </c>
      <c r="E59" s="1321">
        <v>1</v>
      </c>
      <c r="F59" s="1326">
        <v>3038.8</v>
      </c>
    </row>
    <row r="60" spans="1:10" ht="34.5" customHeight="1" thickBot="1">
      <c r="A60" s="322"/>
      <c r="B60" s="100" t="s">
        <v>19</v>
      </c>
      <c r="C60" s="101"/>
      <c r="D60" s="257"/>
      <c r="E60" s="258"/>
      <c r="F60" s="105">
        <f>SUM(F9:F59)</f>
        <v>218236.44000000006</v>
      </c>
      <c r="H60" s="508">
        <f>SUM(F9:F59)</f>
        <v>218236.44000000006</v>
      </c>
    </row>
    <row r="61" spans="1:10" s="376" customFormat="1" ht="37.5" customHeight="1" thickTop="1">
      <c r="A61" s="372"/>
      <c r="B61" s="373"/>
      <c r="C61" s="373"/>
      <c r="D61" s="375"/>
      <c r="E61" s="374"/>
      <c r="F61" s="374"/>
    </row>
    <row r="62" spans="1:10" ht="34.5" customHeight="1" thickBot="1">
      <c r="A62" s="377"/>
      <c r="B62" s="378" t="s">
        <v>1022</v>
      </c>
      <c r="C62" s="379"/>
      <c r="D62" s="384"/>
      <c r="E62" s="382"/>
      <c r="F62" s="382">
        <v>218236.44</v>
      </c>
      <c r="I62" s="669">
        <v>218236.44</v>
      </c>
      <c r="J62" s="2" t="s">
        <v>1421</v>
      </c>
    </row>
    <row r="63" spans="1:10" s="386" customFormat="1" ht="34.5" customHeight="1" thickTop="1">
      <c r="A63" s="385"/>
      <c r="C63" s="387"/>
      <c r="D63" s="392"/>
      <c r="E63" s="390"/>
      <c r="F63" s="390"/>
    </row>
    <row r="64" spans="1:10" s="386" customFormat="1" ht="48" customHeight="1">
      <c r="A64" s="1332" t="s">
        <v>1023</v>
      </c>
      <c r="B64" s="1332"/>
      <c r="C64" s="1332"/>
      <c r="D64" s="1332"/>
      <c r="E64" s="1332"/>
      <c r="F64" s="1332"/>
    </row>
    <row r="65" spans="1:10" ht="34.5" customHeight="1">
      <c r="A65" s="243">
        <v>1</v>
      </c>
      <c r="B65" s="393" t="s">
        <v>1024</v>
      </c>
      <c r="C65" s="394" t="s">
        <v>1025</v>
      </c>
      <c r="D65" s="293"/>
      <c r="E65" s="243"/>
      <c r="F65" s="203">
        <v>14571.5</v>
      </c>
    </row>
    <row r="66" spans="1:10" ht="34.5" customHeight="1" thickBot="1">
      <c r="A66" s="284"/>
      <c r="B66" s="257" t="s">
        <v>19</v>
      </c>
      <c r="C66" s="160"/>
      <c r="D66" s="105"/>
      <c r="E66" s="104"/>
      <c r="F66" s="104">
        <v>14571.5</v>
      </c>
      <c r="H66" s="497">
        <v>14571.5</v>
      </c>
      <c r="I66" s="1288">
        <v>232807.94</v>
      </c>
      <c r="J66" s="2" t="s">
        <v>4551</v>
      </c>
    </row>
    <row r="67" spans="1:10" s="386" customFormat="1" ht="34.5" customHeight="1" thickTop="1">
      <c r="A67" s="385"/>
      <c r="C67" s="387"/>
      <c r="D67" s="392"/>
      <c r="E67" s="390"/>
      <c r="F67" s="390"/>
    </row>
    <row r="68" spans="1:10" s="403" customFormat="1" ht="43.5" customHeight="1">
      <c r="A68" s="1332" t="s">
        <v>1032</v>
      </c>
      <c r="B68" s="1332"/>
      <c r="C68" s="1332"/>
      <c r="D68" s="1332"/>
      <c r="E68" s="1332"/>
      <c r="F68" s="1332"/>
    </row>
    <row r="69" spans="1:10" s="414" customFormat="1" ht="34.5" customHeight="1">
      <c r="A69" s="404">
        <v>1</v>
      </c>
      <c r="B69" s="405" t="s">
        <v>1033</v>
      </c>
      <c r="C69" s="406" t="s">
        <v>1034</v>
      </c>
      <c r="D69" s="408" t="s">
        <v>1035</v>
      </c>
      <c r="E69" s="413">
        <v>4</v>
      </c>
      <c r="F69" s="410">
        <v>14582</v>
      </c>
    </row>
    <row r="70" spans="1:10" s="414" customFormat="1" ht="34.5" customHeight="1">
      <c r="A70" s="404">
        <v>2</v>
      </c>
      <c r="B70" s="405" t="s">
        <v>1033</v>
      </c>
      <c r="C70" s="406" t="s">
        <v>1036</v>
      </c>
      <c r="D70" s="408" t="s">
        <v>1037</v>
      </c>
      <c r="E70" s="413">
        <v>4</v>
      </c>
      <c r="F70" s="410">
        <v>400</v>
      </c>
    </row>
    <row r="71" spans="1:10" s="414" customFormat="1" ht="34.5" customHeight="1">
      <c r="A71" s="404">
        <v>3</v>
      </c>
      <c r="B71" s="405" t="s">
        <v>1033</v>
      </c>
      <c r="C71" s="406" t="s">
        <v>1038</v>
      </c>
      <c r="D71" s="408" t="s">
        <v>1039</v>
      </c>
      <c r="E71" s="413">
        <v>5</v>
      </c>
      <c r="F71" s="410">
        <v>19211.849999999999</v>
      </c>
    </row>
    <row r="72" spans="1:10" s="414" customFormat="1" ht="34.5" customHeight="1">
      <c r="A72" s="404">
        <v>4</v>
      </c>
      <c r="B72" s="405" t="s">
        <v>1033</v>
      </c>
      <c r="C72" s="406" t="s">
        <v>1040</v>
      </c>
      <c r="D72" s="408" t="s">
        <v>1041</v>
      </c>
      <c r="E72" s="413">
        <v>6</v>
      </c>
      <c r="F72" s="410">
        <v>2070.4499999999998</v>
      </c>
    </row>
    <row r="73" spans="1:10" s="416" customFormat="1" ht="34.5" customHeight="1">
      <c r="A73" s="404">
        <v>5</v>
      </c>
      <c r="B73" s="405" t="s">
        <v>1033</v>
      </c>
      <c r="C73" s="406" t="s">
        <v>902</v>
      </c>
      <c r="D73" s="408" t="s">
        <v>1041</v>
      </c>
      <c r="E73" s="413">
        <v>6</v>
      </c>
      <c r="F73" s="410">
        <v>47508</v>
      </c>
    </row>
    <row r="74" spans="1:10" ht="34.5" customHeight="1" thickBot="1">
      <c r="A74" s="426"/>
      <c r="B74" s="257" t="s">
        <v>19</v>
      </c>
      <c r="C74" s="427"/>
      <c r="D74" s="429">
        <v>0</v>
      </c>
      <c r="E74" s="428"/>
      <c r="F74" s="430">
        <v>83772.299999999988</v>
      </c>
      <c r="H74" s="499">
        <v>83772.299999999988</v>
      </c>
      <c r="I74" s="665">
        <v>316580.24</v>
      </c>
      <c r="J74" s="2" t="s">
        <v>4552</v>
      </c>
    </row>
    <row r="75" spans="1:10" ht="34.5" customHeight="1" thickTop="1">
      <c r="A75" s="433"/>
      <c r="B75" s="297"/>
      <c r="C75" s="2"/>
      <c r="D75" s="417"/>
      <c r="E75" s="419"/>
      <c r="F75" s="419"/>
    </row>
    <row r="76" spans="1:10" s="386" customFormat="1" ht="40.5" customHeight="1">
      <c r="A76" s="1332" t="s">
        <v>1044</v>
      </c>
      <c r="B76" s="1332"/>
      <c r="C76" s="1332"/>
      <c r="D76" s="1332"/>
      <c r="E76" s="1332"/>
      <c r="F76" s="1332"/>
    </row>
    <row r="77" spans="1:10" s="414" customFormat="1" ht="34.5" customHeight="1">
      <c r="A77" s="404">
        <v>1</v>
      </c>
      <c r="B77" s="406" t="s">
        <v>1045</v>
      </c>
      <c r="C77" s="455" t="s">
        <v>1046</v>
      </c>
      <c r="D77" s="457" t="s">
        <v>1047</v>
      </c>
      <c r="E77" s="402" t="s">
        <v>1048</v>
      </c>
      <c r="F77" s="410">
        <v>234301.93</v>
      </c>
    </row>
    <row r="78" spans="1:10" s="414" customFormat="1" ht="34.5" customHeight="1">
      <c r="A78" s="404">
        <v>2</v>
      </c>
      <c r="B78" s="406" t="s">
        <v>1045</v>
      </c>
      <c r="C78" s="455" t="s">
        <v>1049</v>
      </c>
      <c r="D78" s="457" t="s">
        <v>1050</v>
      </c>
      <c r="E78" s="402" t="s">
        <v>1048</v>
      </c>
      <c r="F78" s="410">
        <v>90261.49</v>
      </c>
    </row>
    <row r="79" spans="1:10" s="414" customFormat="1" ht="34.5" customHeight="1">
      <c r="A79" s="404">
        <v>3</v>
      </c>
      <c r="B79" s="406" t="s">
        <v>1045</v>
      </c>
      <c r="C79" s="455" t="s">
        <v>1051</v>
      </c>
      <c r="D79" s="457" t="s">
        <v>1050</v>
      </c>
      <c r="E79" s="402" t="s">
        <v>1048</v>
      </c>
      <c r="F79" s="410">
        <v>49535.47</v>
      </c>
    </row>
    <row r="80" spans="1:10" s="414" customFormat="1" ht="34.5" customHeight="1">
      <c r="A80" s="404">
        <v>4</v>
      </c>
      <c r="B80" s="406" t="s">
        <v>1061</v>
      </c>
      <c r="C80" s="455" t="s">
        <v>1054</v>
      </c>
      <c r="D80" s="457" t="s">
        <v>1055</v>
      </c>
      <c r="E80" s="402">
        <v>8</v>
      </c>
      <c r="F80" s="410">
        <v>20667.22</v>
      </c>
    </row>
    <row r="81" spans="1:10" s="414" customFormat="1" ht="34.5" customHeight="1">
      <c r="A81" s="404">
        <v>5</v>
      </c>
      <c r="B81" s="406" t="s">
        <v>1061</v>
      </c>
      <c r="C81" s="455" t="s">
        <v>1056</v>
      </c>
      <c r="D81" s="457" t="s">
        <v>1057</v>
      </c>
      <c r="E81" s="402">
        <v>7</v>
      </c>
      <c r="F81" s="410">
        <v>1469.03</v>
      </c>
    </row>
    <row r="82" spans="1:10" s="414" customFormat="1" ht="34.5" customHeight="1">
      <c r="A82" s="404">
        <v>6</v>
      </c>
      <c r="B82" s="406" t="s">
        <v>1061</v>
      </c>
      <c r="C82" s="455" t="s">
        <v>1058</v>
      </c>
      <c r="D82" s="457" t="s">
        <v>1057</v>
      </c>
      <c r="E82" s="402">
        <v>7</v>
      </c>
      <c r="F82" s="410">
        <v>368.87</v>
      </c>
    </row>
    <row r="83" spans="1:10" s="414" customFormat="1" ht="34.5" customHeight="1">
      <c r="A83" s="404">
        <v>7</v>
      </c>
      <c r="B83" s="406" t="s">
        <v>1061</v>
      </c>
      <c r="C83" s="455" t="s">
        <v>1059</v>
      </c>
      <c r="D83" s="457" t="s">
        <v>1060</v>
      </c>
      <c r="E83" s="402"/>
      <c r="F83" s="410">
        <v>15813.94</v>
      </c>
    </row>
    <row r="84" spans="1:10" s="414" customFormat="1" ht="34.5" customHeight="1">
      <c r="A84" s="404">
        <v>8</v>
      </c>
      <c r="B84" s="455" t="s">
        <v>1061</v>
      </c>
      <c r="C84" s="406" t="s">
        <v>1062</v>
      </c>
      <c r="D84" s="465" t="s">
        <v>1063</v>
      </c>
      <c r="E84" s="407"/>
      <c r="F84" s="410">
        <v>2832.41</v>
      </c>
    </row>
    <row r="85" spans="1:10" s="414" customFormat="1" ht="34.5" customHeight="1">
      <c r="A85" s="466">
        <v>9</v>
      </c>
      <c r="B85" s="455" t="s">
        <v>1061</v>
      </c>
      <c r="C85" s="468" t="s">
        <v>2963</v>
      </c>
      <c r="D85" s="661"/>
      <c r="E85" s="469"/>
      <c r="F85" s="471">
        <v>6000</v>
      </c>
    </row>
    <row r="86" spans="1:10" s="479" customFormat="1" ht="34.5" customHeight="1" thickBot="1">
      <c r="A86" s="475"/>
      <c r="B86" s="1333" t="s">
        <v>1065</v>
      </c>
      <c r="C86" s="1333"/>
      <c r="D86" s="429"/>
      <c r="E86" s="428"/>
      <c r="F86" s="478">
        <v>421250.36</v>
      </c>
      <c r="H86" s="479">
        <v>421250.36</v>
      </c>
      <c r="I86" s="1289">
        <v>737830.6</v>
      </c>
      <c r="J86" s="2" t="s">
        <v>4553</v>
      </c>
    </row>
    <row r="87" spans="1:10" s="403" customFormat="1" ht="34.5" customHeight="1" thickTop="1">
      <c r="A87" s="480"/>
      <c r="B87" s="481"/>
      <c r="C87" s="482"/>
      <c r="D87" s="484"/>
      <c r="E87" s="483"/>
      <c r="F87" s="485"/>
    </row>
    <row r="88" spans="1:10" ht="34.5" customHeight="1" thickBot="1">
      <c r="A88" s="486"/>
      <c r="B88" s="487"/>
      <c r="C88" s="488" t="s">
        <v>1066</v>
      </c>
      <c r="D88" s="488"/>
      <c r="E88" s="486"/>
      <c r="F88" s="383">
        <v>737830.6</v>
      </c>
    </row>
    <row r="89" spans="1:10" ht="34.5" customHeight="1" thickTop="1">
      <c r="F89" s="500"/>
    </row>
  </sheetData>
  <mergeCells count="13">
    <mergeCell ref="A64:F64"/>
    <mergeCell ref="A68:F68"/>
    <mergeCell ref="A76:F76"/>
    <mergeCell ref="B86:C86"/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16" right="0.16" top="0.16" bottom="0.16" header="0.16" footer="0.3"/>
  <pageSetup scale="3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18D7-E833-4F06-990F-41FCD4759A94}">
  <sheetPr>
    <tabColor rgb="FFFFC000"/>
  </sheetPr>
  <dimension ref="A1:AA520"/>
  <sheetViews>
    <sheetView zoomScale="59" zoomScaleNormal="59" workbookViewId="0">
      <pane ySplit="9" topLeftCell="A459" activePane="bottomLeft" state="frozen"/>
      <selection pane="bottomLeft" activeCell="H518" sqref="H518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3747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82">
        <v>24063.23</v>
      </c>
      <c r="E11" s="71" t="s">
        <v>3351</v>
      </c>
      <c r="F11" s="67">
        <v>1</v>
      </c>
      <c r="G11" s="67">
        <v>1</v>
      </c>
      <c r="H11" s="72">
        <v>7235</v>
      </c>
      <c r="I11" s="73">
        <v>506.45</v>
      </c>
      <c r="J11" s="74">
        <v>7741.450000000008</v>
      </c>
      <c r="K11" s="83" t="s">
        <v>3748</v>
      </c>
      <c r="L11" s="84" t="s">
        <v>3749</v>
      </c>
      <c r="M11" s="85">
        <v>22844.5</v>
      </c>
      <c r="N11" s="1271" t="s">
        <v>3750</v>
      </c>
      <c r="O11" s="79">
        <v>1</v>
      </c>
      <c r="P11" s="79">
        <v>1</v>
      </c>
      <c r="Q11" s="73">
        <f t="shared" ref="Q11:Q12" si="0">ROUND(S11*100/107,2)</f>
        <v>8374</v>
      </c>
      <c r="R11" s="80">
        <f t="shared" ref="R11:R12" si="1">ROUND((Q11*0.07),2)</f>
        <v>586.17999999999995</v>
      </c>
      <c r="S11" s="66">
        <f t="shared" ref="S11:S12" si="2">+D11+J11-M11</f>
        <v>8960.1800000000076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/>
      <c r="F12" s="67"/>
      <c r="G12" s="67"/>
      <c r="H12" s="72">
        <v>0</v>
      </c>
      <c r="I12" s="73">
        <v>0</v>
      </c>
      <c r="J12" s="74">
        <v>-1.0913936421275139E-11</v>
      </c>
      <c r="K12" s="83"/>
      <c r="L12" s="84"/>
      <c r="M12" s="85"/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24063.23</v>
      </c>
      <c r="E14" s="103"/>
      <c r="F14" s="102"/>
      <c r="G14" s="102"/>
      <c r="H14" s="104">
        <f>SUM(H11:H13)</f>
        <v>7235</v>
      </c>
      <c r="I14" s="104">
        <f t="shared" ref="I14:J14" si="3">SUM(I11:I13)</f>
        <v>506.45</v>
      </c>
      <c r="J14" s="104">
        <f t="shared" si="3"/>
        <v>7741.4499999999971</v>
      </c>
      <c r="K14" s="105"/>
      <c r="L14" s="105"/>
      <c r="M14" s="104">
        <f>SUM(M11:M13)</f>
        <v>22844.5</v>
      </c>
      <c r="N14" s="105"/>
      <c r="O14" s="104"/>
      <c r="P14" s="104"/>
      <c r="Q14" s="104">
        <f t="shared" ref="Q14:S14" si="4">SUM(Q11:Q13)</f>
        <v>8374</v>
      </c>
      <c r="R14" s="104">
        <f t="shared" si="4"/>
        <v>586.17999999999995</v>
      </c>
      <c r="S14" s="104">
        <f t="shared" si="4"/>
        <v>8960.1799999999967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188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 t="s">
        <v>3751</v>
      </c>
      <c r="L16" s="113" t="s">
        <v>3752</v>
      </c>
      <c r="M16" s="114">
        <v>321</v>
      </c>
      <c r="N16" s="19"/>
      <c r="O16" s="67"/>
      <c r="P16" s="67"/>
      <c r="Q16" s="73">
        <f t="shared" ref="Q16:Q30" si="5">ROUND(S16*100/107,2)</f>
        <v>0</v>
      </c>
      <c r="R16" s="80">
        <f t="shared" ref="R16:R30" si="6">ROUND((Q16*0.07),2)</f>
        <v>0</v>
      </c>
      <c r="S16" s="66">
        <f t="shared" ref="S16:S30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188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>
        <v>46156</v>
      </c>
      <c r="L17" s="113" t="s">
        <v>3753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188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 t="s">
        <v>3754</v>
      </c>
      <c r="L18" s="113" t="s">
        <v>3755</v>
      </c>
      <c r="M18" s="114">
        <v>321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89">
        <v>321</v>
      </c>
      <c r="E19" s="117">
        <v>25294</v>
      </c>
      <c r="F19" s="118">
        <v>1</v>
      </c>
      <c r="G19" s="118">
        <v>1</v>
      </c>
      <c r="H19" s="110">
        <v>300</v>
      </c>
      <c r="I19" s="110">
        <v>21</v>
      </c>
      <c r="J19" s="111">
        <v>321</v>
      </c>
      <c r="K19" s="112" t="s">
        <v>3756</v>
      </c>
      <c r="L19" s="113" t="s">
        <v>3757</v>
      </c>
      <c r="M19" s="121">
        <v>963</v>
      </c>
      <c r="N19" s="122"/>
      <c r="O19" s="67"/>
      <c r="P19" s="67"/>
      <c r="Q19" s="73">
        <f t="shared" si="5"/>
        <v>-300</v>
      </c>
      <c r="R19" s="80">
        <f t="shared" si="6"/>
        <v>-21</v>
      </c>
      <c r="S19" s="66">
        <f t="shared" si="7"/>
        <v>-321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189">
        <v>321</v>
      </c>
      <c r="E20" s="108"/>
      <c r="F20" s="109"/>
      <c r="G20" s="109"/>
      <c r="H20" s="110">
        <v>-600</v>
      </c>
      <c r="I20" s="110">
        <v>-42</v>
      </c>
      <c r="J20" s="111">
        <v>-642</v>
      </c>
      <c r="K20" s="119"/>
      <c r="L20" s="120"/>
      <c r="M20" s="121"/>
      <c r="N20" s="19"/>
      <c r="O20" s="67"/>
      <c r="P20" s="67"/>
      <c r="Q20" s="73">
        <f t="shared" si="5"/>
        <v>-300</v>
      </c>
      <c r="R20" s="80">
        <f t="shared" si="6"/>
        <v>-21</v>
      </c>
      <c r="S20" s="66">
        <f t="shared" si="7"/>
        <v>-321</v>
      </c>
    </row>
    <row r="21" spans="1:19" ht="34.5" customHeight="1">
      <c r="A21" s="67">
        <v>6</v>
      </c>
      <c r="B21" s="106" t="s">
        <v>50</v>
      </c>
      <c r="C21" s="106" t="s">
        <v>51</v>
      </c>
      <c r="D21" s="1189">
        <v>321</v>
      </c>
      <c r="E21" s="108"/>
      <c r="F21" s="109"/>
      <c r="G21" s="109"/>
      <c r="H21" s="110">
        <v>-600</v>
      </c>
      <c r="I21" s="110">
        <v>-42</v>
      </c>
      <c r="J21" s="111">
        <v>-642</v>
      </c>
      <c r="K21" s="119"/>
      <c r="L21" s="120"/>
      <c r="M21" s="121"/>
      <c r="N21" s="122"/>
      <c r="O21" s="67"/>
      <c r="P21" s="67"/>
      <c r="Q21" s="73">
        <f t="shared" si="5"/>
        <v>-300</v>
      </c>
      <c r="R21" s="80">
        <f t="shared" si="6"/>
        <v>-21</v>
      </c>
      <c r="S21" s="66">
        <f t="shared" si="7"/>
        <v>-321</v>
      </c>
    </row>
    <row r="22" spans="1:19" ht="34.5" customHeight="1">
      <c r="A22" s="67">
        <v>7</v>
      </c>
      <c r="B22" s="125" t="s">
        <v>52</v>
      </c>
      <c r="C22" s="125" t="s">
        <v>53</v>
      </c>
      <c r="D22" s="1190">
        <v>963</v>
      </c>
      <c r="E22" s="108"/>
      <c r="F22" s="109"/>
      <c r="G22" s="109"/>
      <c r="H22" s="110">
        <v>-900</v>
      </c>
      <c r="I22" s="110">
        <v>-63</v>
      </c>
      <c r="J22" s="111">
        <v>-963</v>
      </c>
      <c r="K22" s="119"/>
      <c r="L22" s="120"/>
      <c r="M22" s="121"/>
      <c r="N22" s="122"/>
      <c r="O22" s="127"/>
      <c r="P22" s="127"/>
      <c r="Q22" s="73">
        <f t="shared" si="5"/>
        <v>0</v>
      </c>
      <c r="R22" s="80">
        <f t="shared" si="6"/>
        <v>0</v>
      </c>
      <c r="S22" s="66">
        <f t="shared" si="7"/>
        <v>0</v>
      </c>
    </row>
    <row r="23" spans="1:19" ht="34.5" customHeight="1">
      <c r="A23" s="67">
        <v>8</v>
      </c>
      <c r="B23" s="125" t="s">
        <v>54</v>
      </c>
      <c r="C23" s="125" t="s">
        <v>55</v>
      </c>
      <c r="D23" s="1191">
        <v>321</v>
      </c>
      <c r="E23" s="108"/>
      <c r="F23" s="109"/>
      <c r="G23" s="109"/>
      <c r="H23" s="110">
        <v>0</v>
      </c>
      <c r="I23" s="110">
        <v>0</v>
      </c>
      <c r="J23" s="111">
        <v>0</v>
      </c>
      <c r="K23" s="112">
        <v>46155</v>
      </c>
      <c r="L23" s="113" t="s">
        <v>3758</v>
      </c>
      <c r="M23" s="114">
        <v>321</v>
      </c>
      <c r="N23" s="128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57</v>
      </c>
      <c r="C24" s="125" t="s">
        <v>58</v>
      </c>
      <c r="D24" s="1191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>
        <v>46155</v>
      </c>
      <c r="L24" s="113" t="s">
        <v>3759</v>
      </c>
      <c r="M24" s="114">
        <v>321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15" t="s">
        <v>60</v>
      </c>
      <c r="C25" s="106" t="s">
        <v>61</v>
      </c>
      <c r="D25" s="1189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9" t="s">
        <v>3760</v>
      </c>
      <c r="L25" s="120" t="s">
        <v>3761</v>
      </c>
      <c r="M25" s="121">
        <v>321</v>
      </c>
      <c r="N25" s="19"/>
      <c r="O25" s="67"/>
      <c r="P25" s="6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25" t="s">
        <v>62</v>
      </c>
      <c r="C26" s="125" t="s">
        <v>63</v>
      </c>
      <c r="D26" s="1191">
        <v>642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 t="s">
        <v>3762</v>
      </c>
      <c r="L26" s="113" t="s">
        <v>3763</v>
      </c>
      <c r="M26" s="114">
        <v>642</v>
      </c>
      <c r="N26" s="128"/>
      <c r="O26" s="127"/>
      <c r="P26" s="12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06" t="s">
        <v>65</v>
      </c>
      <c r="C27" s="106" t="s">
        <v>66</v>
      </c>
      <c r="D27" s="1188">
        <v>963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 t="s">
        <v>3762</v>
      </c>
      <c r="L27" s="113" t="s">
        <v>3764</v>
      </c>
      <c r="M27" s="114">
        <v>963</v>
      </c>
      <c r="N27" s="128"/>
      <c r="O27" s="67"/>
      <c r="P27" s="6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68</v>
      </c>
      <c r="C28" s="106" t="s">
        <v>69</v>
      </c>
      <c r="D28" s="1188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>
        <v>46170</v>
      </c>
      <c r="L28" s="113" t="s">
        <v>3765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72</v>
      </c>
      <c r="C29" s="106" t="s">
        <v>66</v>
      </c>
      <c r="D29" s="1188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>
        <v>46172</v>
      </c>
      <c r="L29" s="113" t="s">
        <v>3766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74</v>
      </c>
      <c r="C30" s="106" t="s">
        <v>75</v>
      </c>
      <c r="D30" s="1188">
        <v>2022.3</v>
      </c>
      <c r="E30" s="108" t="s">
        <v>3374</v>
      </c>
      <c r="F30" s="109">
        <v>1</v>
      </c>
      <c r="G30" s="109">
        <v>1</v>
      </c>
      <c r="H30" s="110">
        <v>2170</v>
      </c>
      <c r="I30" s="110">
        <v>151.9</v>
      </c>
      <c r="J30" s="111">
        <v>2321.9</v>
      </c>
      <c r="K30" s="112" t="s">
        <v>3762</v>
      </c>
      <c r="L30" s="113" t="s">
        <v>3767</v>
      </c>
      <c r="M30" s="114">
        <v>2321.9</v>
      </c>
      <c r="N30" s="1272" t="s">
        <v>3768</v>
      </c>
      <c r="O30" s="1273">
        <v>1</v>
      </c>
      <c r="P30" s="1273">
        <v>1</v>
      </c>
      <c r="Q30" s="73">
        <f t="shared" si="5"/>
        <v>1890</v>
      </c>
      <c r="R30" s="80">
        <f t="shared" si="6"/>
        <v>132.30000000000001</v>
      </c>
      <c r="S30" s="66">
        <f t="shared" si="7"/>
        <v>2022.2999999999997</v>
      </c>
    </row>
    <row r="31" spans="1:19" ht="34.5" customHeight="1">
      <c r="A31" s="20"/>
      <c r="B31" s="600" t="s">
        <v>2150</v>
      </c>
      <c r="C31" s="593"/>
      <c r="D31" s="594"/>
      <c r="E31" s="148"/>
      <c r="F31" s="595"/>
      <c r="G31" s="595"/>
      <c r="H31" s="596"/>
      <c r="I31" s="596"/>
      <c r="J31" s="597"/>
      <c r="K31" s="145"/>
      <c r="L31" s="146"/>
      <c r="M31" s="598"/>
      <c r="N31" s="599"/>
      <c r="O31" s="4"/>
      <c r="P31" s="4"/>
      <c r="Q31" s="91"/>
      <c r="R31" s="98"/>
      <c r="S31" s="439"/>
    </row>
    <row r="32" spans="1:19" ht="34.5" customHeight="1" thickBot="1">
      <c r="A32" s="99"/>
      <c r="B32" s="100" t="s">
        <v>19</v>
      </c>
      <c r="C32" s="101"/>
      <c r="D32" s="102">
        <f>SUM(D16:D30)</f>
        <v>9405.2999999999993</v>
      </c>
      <c r="E32" s="103"/>
      <c r="F32" s="102"/>
      <c r="G32" s="102"/>
      <c r="H32" s="104">
        <f>SUM(H16:H30)-H20-H21-H22</f>
        <v>2470</v>
      </c>
      <c r="I32" s="104">
        <f t="shared" ref="I32:J32" si="8">SUM(I16:I30)-I20-I21-I22</f>
        <v>172.9</v>
      </c>
      <c r="J32" s="104">
        <f t="shared" si="8"/>
        <v>2642.9</v>
      </c>
      <c r="K32" s="103"/>
      <c r="L32" s="103"/>
      <c r="M32" s="102">
        <f>SUM(M16:M30)</f>
        <v>8741.9</v>
      </c>
      <c r="N32" s="129"/>
      <c r="O32" s="102"/>
      <c r="P32" s="102"/>
      <c r="Q32" s="104">
        <f>SUM(Q16:Q30)-Q20-Q21-Q22-Q19</f>
        <v>1890</v>
      </c>
      <c r="R32" s="104">
        <f t="shared" ref="R32:S32" si="9">SUM(R16:R30)-R20-R21-R22-R19</f>
        <v>132.30000000000001</v>
      </c>
      <c r="S32" s="104">
        <f t="shared" si="9"/>
        <v>2022.2999999999997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33310.17</v>
      </c>
      <c r="E34" s="78" t="s">
        <v>3351</v>
      </c>
      <c r="F34" s="79">
        <v>1</v>
      </c>
      <c r="G34" s="127">
        <v>1</v>
      </c>
      <c r="H34" s="72">
        <v>11961</v>
      </c>
      <c r="I34" s="73">
        <v>837.27</v>
      </c>
      <c r="J34" s="74">
        <v>12798.27</v>
      </c>
      <c r="K34" s="119" t="s">
        <v>3769</v>
      </c>
      <c r="L34" s="120" t="s">
        <v>3770</v>
      </c>
      <c r="M34" s="1238">
        <v>34492.25</v>
      </c>
      <c r="N34" s="1274" t="s">
        <v>3750</v>
      </c>
      <c r="O34" s="1275">
        <v>1</v>
      </c>
      <c r="P34" s="1273">
        <v>1</v>
      </c>
      <c r="Q34" s="73">
        <f t="shared" ref="Q34:Q46" si="10">ROUND(S34*100/107,2)</f>
        <v>10856.25</v>
      </c>
      <c r="R34" s="80">
        <f t="shared" ref="R34:R46" si="11">ROUND((Q34*0.07),2)</f>
        <v>759.94</v>
      </c>
      <c r="S34" s="66">
        <f>+D34+J34-M34</f>
        <v>11616.190000000002</v>
      </c>
      <c r="T34" s="667" t="s">
        <v>3377</v>
      </c>
      <c r="U34" s="663"/>
      <c r="V34" s="663"/>
      <c r="W34" s="663"/>
      <c r="X34" s="663"/>
      <c r="Y34" s="663"/>
      <c r="Z34" s="663"/>
      <c r="AA34" s="664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18540.16</v>
      </c>
      <c r="E35" s="78" t="s">
        <v>3351</v>
      </c>
      <c r="F35" s="79">
        <v>1</v>
      </c>
      <c r="G35" s="127">
        <v>1</v>
      </c>
      <c r="H35" s="72">
        <v>5229</v>
      </c>
      <c r="I35" s="73">
        <v>366.03</v>
      </c>
      <c r="J35" s="74">
        <v>5595.03</v>
      </c>
      <c r="K35" s="119" t="s">
        <v>3771</v>
      </c>
      <c r="L35" s="120" t="s">
        <v>3772</v>
      </c>
      <c r="M35" s="1238">
        <v>15453.739999999998</v>
      </c>
      <c r="N35" s="1274" t="s">
        <v>3750</v>
      </c>
      <c r="O35" s="1275">
        <v>1</v>
      </c>
      <c r="P35" s="1273">
        <v>1</v>
      </c>
      <c r="Q35" s="73">
        <f>ROUND(S35*100/107,2)</f>
        <v>8113.5</v>
      </c>
      <c r="R35" s="80">
        <f t="shared" si="11"/>
        <v>567.95000000000005</v>
      </c>
      <c r="S35" s="66">
        <f>+D35+J35-M35</f>
        <v>8681.4500000000007</v>
      </c>
      <c r="T35" s="2" t="s">
        <v>3380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7593.26</v>
      </c>
      <c r="E36" s="78" t="s">
        <v>3351</v>
      </c>
      <c r="F36" s="79">
        <v>1</v>
      </c>
      <c r="G36" s="127">
        <v>1</v>
      </c>
      <c r="H36" s="72">
        <v>2445.75</v>
      </c>
      <c r="I36" s="73">
        <v>171.2</v>
      </c>
      <c r="J36" s="74">
        <v>2616.9499999999998</v>
      </c>
      <c r="K36" s="119" t="s">
        <v>3773</v>
      </c>
      <c r="L36" s="120" t="s">
        <v>3774</v>
      </c>
      <c r="M36" s="1238">
        <v>7860.49</v>
      </c>
      <c r="N36" s="1274" t="s">
        <v>3750</v>
      </c>
      <c r="O36" s="1275">
        <v>1</v>
      </c>
      <c r="P36" s="1273">
        <v>1</v>
      </c>
      <c r="Q36" s="73">
        <f t="shared" si="10"/>
        <v>2196</v>
      </c>
      <c r="R36" s="80">
        <f t="shared" si="11"/>
        <v>153.72</v>
      </c>
      <c r="S36" s="66">
        <f>+D36+J36-M36</f>
        <v>2349.7199999999993</v>
      </c>
      <c r="T36" s="2" t="s">
        <v>3382</v>
      </c>
    </row>
    <row r="37" spans="1:27" ht="34.5" customHeight="1">
      <c r="A37" s="130">
        <v>4</v>
      </c>
      <c r="B37" s="140" t="s">
        <v>137</v>
      </c>
      <c r="C37" s="141" t="s">
        <v>81</v>
      </c>
      <c r="D37" s="133">
        <v>808.92</v>
      </c>
      <c r="E37" s="78" t="s">
        <v>3374</v>
      </c>
      <c r="F37" s="79">
        <v>1</v>
      </c>
      <c r="G37" s="127">
        <v>1</v>
      </c>
      <c r="H37" s="72">
        <v>335.25</v>
      </c>
      <c r="I37" s="73">
        <v>23.47</v>
      </c>
      <c r="J37" s="74">
        <v>358.72</v>
      </c>
      <c r="K37" s="119">
        <v>46170</v>
      </c>
      <c r="L37" s="120" t="s">
        <v>3775</v>
      </c>
      <c r="M37" s="1238">
        <v>358.72</v>
      </c>
      <c r="N37" s="1274" t="s">
        <v>3768</v>
      </c>
      <c r="O37" s="1275">
        <v>1</v>
      </c>
      <c r="P37" s="1273">
        <v>1</v>
      </c>
      <c r="Q37" s="73">
        <f t="shared" si="10"/>
        <v>756</v>
      </c>
      <c r="R37" s="80">
        <f t="shared" si="11"/>
        <v>52.92</v>
      </c>
      <c r="S37" s="66">
        <f t="shared" ref="S37:S46" si="12">+D37+J37-M37</f>
        <v>808.91999999999985</v>
      </c>
    </row>
    <row r="38" spans="1:27" ht="34.5" customHeight="1">
      <c r="A38" s="130">
        <v>5</v>
      </c>
      <c r="B38" s="140" t="s">
        <v>100</v>
      </c>
      <c r="C38" s="141" t="s">
        <v>81</v>
      </c>
      <c r="D38" s="133">
        <v>0</v>
      </c>
      <c r="E38" s="78"/>
      <c r="F38" s="79"/>
      <c r="G38" s="127"/>
      <c r="H38" s="72">
        <v>0</v>
      </c>
      <c r="I38" s="73">
        <v>0</v>
      </c>
      <c r="J38" s="74">
        <v>0</v>
      </c>
      <c r="K38" s="119"/>
      <c r="L38" s="120"/>
      <c r="M38" s="1238"/>
      <c r="N38" s="108"/>
      <c r="O38" s="79"/>
      <c r="P38" s="67"/>
      <c r="Q38" s="73">
        <f t="shared" si="10"/>
        <v>0</v>
      </c>
      <c r="R38" s="80">
        <f t="shared" si="11"/>
        <v>0</v>
      </c>
      <c r="S38" s="66">
        <f t="shared" si="12"/>
        <v>0</v>
      </c>
    </row>
    <row r="39" spans="1:27" ht="34.5" customHeight="1">
      <c r="A39" s="130">
        <v>6</v>
      </c>
      <c r="B39" s="131" t="s">
        <v>103</v>
      </c>
      <c r="C39" s="141" t="s">
        <v>81</v>
      </c>
      <c r="D39" s="133">
        <v>1408.39</v>
      </c>
      <c r="E39" s="78" t="s">
        <v>3374</v>
      </c>
      <c r="F39" s="79">
        <v>1</v>
      </c>
      <c r="G39" s="67">
        <v>1</v>
      </c>
      <c r="H39" s="142">
        <v>1597.5</v>
      </c>
      <c r="I39" s="73">
        <v>111.83</v>
      </c>
      <c r="J39" s="74">
        <v>1709.33</v>
      </c>
      <c r="K39" s="119" t="s">
        <v>3756</v>
      </c>
      <c r="L39" s="120" t="s">
        <v>3776</v>
      </c>
      <c r="M39" s="1238">
        <v>1709.33</v>
      </c>
      <c r="N39" s="1274" t="s">
        <v>3768</v>
      </c>
      <c r="O39" s="1275">
        <v>1</v>
      </c>
      <c r="P39" s="1273">
        <v>1</v>
      </c>
      <c r="Q39" s="73">
        <f>ROUND(S39*100/107,2)</f>
        <v>1316.25</v>
      </c>
      <c r="R39" s="80">
        <f t="shared" si="11"/>
        <v>92.14</v>
      </c>
      <c r="S39" s="66">
        <f>+D39+J39-M39</f>
        <v>1408.3900000000003</v>
      </c>
      <c r="T39" s="2" t="s">
        <v>3387</v>
      </c>
    </row>
    <row r="40" spans="1:27" ht="34.5" customHeight="1">
      <c r="A40" s="130">
        <v>7</v>
      </c>
      <c r="B40" s="140" t="s">
        <v>3777</v>
      </c>
      <c r="C40" s="141" t="s">
        <v>81</v>
      </c>
      <c r="D40" s="133">
        <v>14.45</v>
      </c>
      <c r="E40" s="78" t="s">
        <v>3374</v>
      </c>
      <c r="F40" s="79">
        <v>1</v>
      </c>
      <c r="G40" s="67">
        <v>1</v>
      </c>
      <c r="H40" s="142">
        <v>6.75</v>
      </c>
      <c r="I40" s="73">
        <v>0.47</v>
      </c>
      <c r="J40" s="74">
        <v>7.22</v>
      </c>
      <c r="K40" s="119" t="s">
        <v>3760</v>
      </c>
      <c r="L40" s="120" t="s">
        <v>3778</v>
      </c>
      <c r="M40" s="1238">
        <v>7.22</v>
      </c>
      <c r="N40" s="1274" t="s">
        <v>3768</v>
      </c>
      <c r="O40" s="1275">
        <v>1</v>
      </c>
      <c r="P40" s="1273">
        <v>1</v>
      </c>
      <c r="Q40" s="73">
        <f t="shared" si="10"/>
        <v>13.5</v>
      </c>
      <c r="R40" s="80">
        <f t="shared" si="11"/>
        <v>0.95</v>
      </c>
      <c r="S40" s="66">
        <f t="shared" si="12"/>
        <v>14.45</v>
      </c>
    </row>
    <row r="41" spans="1:27" ht="34.5" customHeight="1">
      <c r="A41" s="130">
        <v>8</v>
      </c>
      <c r="B41" s="140" t="s">
        <v>107</v>
      </c>
      <c r="C41" s="141" t="s">
        <v>81</v>
      </c>
      <c r="D41" s="133">
        <v>495.95</v>
      </c>
      <c r="E41" s="78" t="s">
        <v>3374</v>
      </c>
      <c r="F41" s="79">
        <v>1</v>
      </c>
      <c r="G41" s="67">
        <v>1</v>
      </c>
      <c r="H41" s="142">
        <v>414</v>
      </c>
      <c r="I41" s="73">
        <v>28.98</v>
      </c>
      <c r="J41" s="74">
        <v>442.98</v>
      </c>
      <c r="K41" s="119" t="s">
        <v>3779</v>
      </c>
      <c r="L41" s="120" t="s">
        <v>3780</v>
      </c>
      <c r="M41" s="1238">
        <v>442.98</v>
      </c>
      <c r="N41" s="1274" t="s">
        <v>3768</v>
      </c>
      <c r="O41" s="1275">
        <v>1</v>
      </c>
      <c r="P41" s="1273">
        <v>1</v>
      </c>
      <c r="Q41" s="73">
        <f t="shared" si="10"/>
        <v>463.5</v>
      </c>
      <c r="R41" s="80">
        <f t="shared" si="11"/>
        <v>32.450000000000003</v>
      </c>
      <c r="S41" s="66">
        <f t="shared" si="12"/>
        <v>495.95000000000005</v>
      </c>
      <c r="T41" s="2" t="s">
        <v>3392</v>
      </c>
    </row>
    <row r="42" spans="1:27" ht="34.5" customHeight="1">
      <c r="A42" s="130">
        <v>9</v>
      </c>
      <c r="B42" s="131" t="s">
        <v>109</v>
      </c>
      <c r="C42" s="141" t="s">
        <v>81</v>
      </c>
      <c r="D42" s="133">
        <v>16.850000000000001</v>
      </c>
      <c r="E42" s="143"/>
      <c r="F42" s="144"/>
      <c r="G42" s="4"/>
      <c r="H42" s="35">
        <v>0</v>
      </c>
      <c r="I42" s="91">
        <v>0</v>
      </c>
      <c r="J42" s="92">
        <v>0</v>
      </c>
      <c r="K42" s="119"/>
      <c r="L42" s="120"/>
      <c r="M42" s="1238"/>
      <c r="N42" s="148" t="s">
        <v>3768</v>
      </c>
      <c r="O42" s="144">
        <v>1</v>
      </c>
      <c r="P42" s="4">
        <v>1</v>
      </c>
      <c r="Q42" s="73">
        <f t="shared" si="10"/>
        <v>15.75</v>
      </c>
      <c r="R42" s="80">
        <f t="shared" si="11"/>
        <v>1.1000000000000001</v>
      </c>
      <c r="S42" s="66">
        <f t="shared" si="12"/>
        <v>16.850000000000001</v>
      </c>
    </row>
    <row r="43" spans="1:27" ht="34.5" customHeight="1">
      <c r="A43" s="130">
        <v>10</v>
      </c>
      <c r="B43" s="150" t="s">
        <v>111</v>
      </c>
      <c r="C43" s="141" t="s">
        <v>81</v>
      </c>
      <c r="D43" s="133">
        <v>421.31</v>
      </c>
      <c r="E43" s="143" t="s">
        <v>3374</v>
      </c>
      <c r="F43" s="144">
        <v>1</v>
      </c>
      <c r="G43" s="4">
        <v>1</v>
      </c>
      <c r="H43" s="35">
        <v>288</v>
      </c>
      <c r="I43" s="91">
        <v>20.16</v>
      </c>
      <c r="J43" s="92">
        <v>308.16000000000003</v>
      </c>
      <c r="K43" s="119" t="s">
        <v>3751</v>
      </c>
      <c r="L43" s="120" t="s">
        <v>3781</v>
      </c>
      <c r="M43" s="1238">
        <v>308.16000000000003</v>
      </c>
      <c r="N43" s="148" t="s">
        <v>3768</v>
      </c>
      <c r="O43" s="144">
        <v>1</v>
      </c>
      <c r="P43" s="4">
        <v>1</v>
      </c>
      <c r="Q43" s="73">
        <f t="shared" si="10"/>
        <v>393.75</v>
      </c>
      <c r="R43" s="80">
        <f t="shared" si="11"/>
        <v>27.56</v>
      </c>
      <c r="S43" s="66">
        <f t="shared" si="12"/>
        <v>421.31</v>
      </c>
    </row>
    <row r="44" spans="1:27" ht="34.5" customHeight="1">
      <c r="A44" s="130">
        <v>11</v>
      </c>
      <c r="B44" s="151" t="s">
        <v>113</v>
      </c>
      <c r="C44" s="152" t="s">
        <v>81</v>
      </c>
      <c r="D44" s="133">
        <v>15725.79</v>
      </c>
      <c r="E44" s="143" t="s">
        <v>3351</v>
      </c>
      <c r="F44" s="144">
        <v>1</v>
      </c>
      <c r="G44" s="4">
        <v>1</v>
      </c>
      <c r="H44" s="35">
        <v>5922</v>
      </c>
      <c r="I44" s="91">
        <v>414.54</v>
      </c>
      <c r="J44" s="92">
        <v>6336.54</v>
      </c>
      <c r="K44" s="119" t="s">
        <v>3782</v>
      </c>
      <c r="L44" s="120" t="s">
        <v>3783</v>
      </c>
      <c r="M44" s="1238">
        <v>16053.21</v>
      </c>
      <c r="N44" s="1274" t="s">
        <v>3750</v>
      </c>
      <c r="O44" s="1275">
        <v>1</v>
      </c>
      <c r="P44" s="1273">
        <v>1</v>
      </c>
      <c r="Q44" s="73">
        <f t="shared" si="10"/>
        <v>5616</v>
      </c>
      <c r="R44" s="80">
        <f t="shared" si="11"/>
        <v>393.12</v>
      </c>
      <c r="S44" s="66">
        <f t="shared" si="12"/>
        <v>6009.1200000000026</v>
      </c>
      <c r="T44" s="2" t="s">
        <v>3397</v>
      </c>
    </row>
    <row r="45" spans="1:27" ht="34.5" customHeight="1">
      <c r="A45" s="130">
        <v>12</v>
      </c>
      <c r="B45" s="151" t="s">
        <v>1743</v>
      </c>
      <c r="C45" s="152" t="s">
        <v>81</v>
      </c>
      <c r="D45" s="153">
        <v>0</v>
      </c>
      <c r="E45" s="143"/>
      <c r="F45" s="144"/>
      <c r="G45" s="4"/>
      <c r="H45" s="35">
        <v>0</v>
      </c>
      <c r="I45" s="91">
        <v>0</v>
      </c>
      <c r="J45" s="92">
        <v>0</v>
      </c>
      <c r="K45" s="112"/>
      <c r="L45" s="113"/>
      <c r="M45" s="134"/>
      <c r="N45" s="148"/>
      <c r="O45" s="144"/>
      <c r="P45" s="4"/>
      <c r="Q45" s="73">
        <f t="shared" si="10"/>
        <v>0</v>
      </c>
      <c r="R45" s="80">
        <f t="shared" si="11"/>
        <v>0</v>
      </c>
      <c r="S45" s="66">
        <f t="shared" si="12"/>
        <v>0</v>
      </c>
    </row>
    <row r="46" spans="1:27" ht="34.5" customHeight="1">
      <c r="A46" s="130">
        <v>13</v>
      </c>
      <c r="B46" s="151" t="s">
        <v>91</v>
      </c>
      <c r="C46" s="152" t="s">
        <v>81</v>
      </c>
      <c r="D46" s="153">
        <v>0</v>
      </c>
      <c r="E46" s="143"/>
      <c r="F46" s="144"/>
      <c r="G46" s="4"/>
      <c r="H46" s="35">
        <v>0</v>
      </c>
      <c r="I46" s="91">
        <v>0</v>
      </c>
      <c r="J46" s="92">
        <v>0</v>
      </c>
      <c r="K46" s="112"/>
      <c r="L46" s="113"/>
      <c r="M46" s="134"/>
      <c r="N46" s="148"/>
      <c r="O46" s="144"/>
      <c r="P46" s="4"/>
      <c r="Q46" s="73">
        <f t="shared" si="10"/>
        <v>0</v>
      </c>
      <c r="R46" s="80">
        <f t="shared" si="11"/>
        <v>0</v>
      </c>
      <c r="S46" s="66">
        <f t="shared" si="12"/>
        <v>0</v>
      </c>
    </row>
    <row r="47" spans="1:27" ht="34.5" customHeight="1" thickBot="1">
      <c r="A47" s="99"/>
      <c r="B47" s="100" t="s">
        <v>19</v>
      </c>
      <c r="C47" s="101"/>
      <c r="D47" s="154">
        <f>SUM(D34:D46)</f>
        <v>78335.25</v>
      </c>
      <c r="E47" s="103"/>
      <c r="F47" s="102"/>
      <c r="G47" s="102"/>
      <c r="H47" s="104">
        <f>SUM(H34:H46)</f>
        <v>28199.25</v>
      </c>
      <c r="I47" s="104">
        <f t="shared" ref="I47" si="13">SUM(I34:I45)</f>
        <v>1973.95</v>
      </c>
      <c r="J47" s="104">
        <f>SUM(J34:J45)</f>
        <v>30173.200000000004</v>
      </c>
      <c r="K47" s="103"/>
      <c r="L47" s="103"/>
      <c r="M47" s="102">
        <f>SUM(M34:M46)</f>
        <v>76686.100000000006</v>
      </c>
      <c r="N47" s="129"/>
      <c r="O47" s="102"/>
      <c r="P47" s="102"/>
      <c r="Q47" s="104">
        <f>SUM(Q34:Q46)</f>
        <v>29740.5</v>
      </c>
      <c r="R47" s="104">
        <f>SUM(R34:R46)</f>
        <v>2081.8500000000004</v>
      </c>
      <c r="S47" s="104">
        <f>SUM(S34:S46)</f>
        <v>31822.350000000002</v>
      </c>
    </row>
    <row r="48" spans="1:27" ht="34.5" customHeight="1" thickTop="1">
      <c r="A48" s="30"/>
      <c r="B48" s="52" t="s">
        <v>115</v>
      </c>
      <c r="C48" s="53"/>
      <c r="D48" s="54"/>
      <c r="E48" s="55"/>
      <c r="F48" s="54"/>
      <c r="G48" s="56"/>
      <c r="H48" s="57"/>
      <c r="I48" s="57"/>
      <c r="J48" s="57"/>
      <c r="K48" s="58"/>
      <c r="L48" s="59"/>
      <c r="M48" s="60"/>
      <c r="N48" s="61"/>
      <c r="O48" s="62"/>
      <c r="P48" s="63"/>
      <c r="Q48" s="64"/>
      <c r="R48" s="65"/>
      <c r="S48" s="66"/>
    </row>
    <row r="49" spans="1:19" ht="34.5" customHeight="1">
      <c r="A49" s="30">
        <v>1</v>
      </c>
      <c r="B49" s="31" t="s">
        <v>116</v>
      </c>
      <c r="C49" s="32"/>
      <c r="D49" s="33"/>
      <c r="E49" s="34"/>
      <c r="F49" s="33"/>
      <c r="G49" s="33"/>
      <c r="H49" s="35"/>
      <c r="I49" s="35"/>
      <c r="J49" s="35"/>
      <c r="K49" s="156"/>
      <c r="L49" s="157"/>
      <c r="M49" s="158"/>
      <c r="N49" s="10"/>
      <c r="O49" s="4"/>
      <c r="P49" s="39"/>
      <c r="Q49" s="40"/>
      <c r="R49" s="159"/>
      <c r="S49" s="66"/>
    </row>
    <row r="50" spans="1:19" ht="34.5" customHeight="1" thickBot="1">
      <c r="A50" s="99"/>
      <c r="B50" s="100" t="s">
        <v>19</v>
      </c>
      <c r="C50" s="160"/>
      <c r="D50" s="102">
        <v>0</v>
      </c>
      <c r="E50" s="103"/>
      <c r="F50" s="102"/>
      <c r="G50" s="102"/>
      <c r="H50" s="104">
        <v>0</v>
      </c>
      <c r="I50" s="104">
        <v>0</v>
      </c>
      <c r="J50" s="104">
        <v>0</v>
      </c>
      <c r="K50" s="161"/>
      <c r="L50" s="103"/>
      <c r="M50" s="102">
        <v>0</v>
      </c>
      <c r="N50" s="129"/>
      <c r="O50" s="102"/>
      <c r="P50" s="102"/>
      <c r="Q50" s="104">
        <v>0</v>
      </c>
      <c r="R50" s="155">
        <v>0</v>
      </c>
      <c r="S50" s="162">
        <v>0</v>
      </c>
    </row>
    <row r="51" spans="1:19" ht="34.5" customHeight="1" thickTop="1">
      <c r="A51" s="30"/>
      <c r="B51" s="52" t="s">
        <v>117</v>
      </c>
      <c r="C51" s="53"/>
      <c r="D51" s="54"/>
      <c r="E51" s="55"/>
      <c r="F51" s="54"/>
      <c r="G51" s="56"/>
      <c r="H51" s="57"/>
      <c r="I51" s="57"/>
      <c r="J51" s="57"/>
      <c r="K51" s="58"/>
      <c r="L51" s="59"/>
      <c r="M51" s="60"/>
      <c r="N51" s="61"/>
      <c r="O51" s="62"/>
      <c r="P51" s="63"/>
      <c r="Q51" s="64"/>
      <c r="R51" s="65"/>
      <c r="S51" s="66"/>
    </row>
    <row r="52" spans="1:19" ht="34.5" customHeight="1">
      <c r="A52" s="30">
        <v>1</v>
      </c>
      <c r="B52" s="163" t="s">
        <v>22</v>
      </c>
      <c r="C52" s="164" t="s">
        <v>118</v>
      </c>
      <c r="D52" s="1192">
        <v>4812.6499999999996</v>
      </c>
      <c r="E52" s="166" t="s">
        <v>3351</v>
      </c>
      <c r="F52" s="20"/>
      <c r="G52" s="167"/>
      <c r="H52" s="168">
        <v>1447</v>
      </c>
      <c r="I52" s="73">
        <v>101.29</v>
      </c>
      <c r="J52" s="74">
        <v>1548.29</v>
      </c>
      <c r="K52" s="112" t="s">
        <v>3748</v>
      </c>
      <c r="L52" s="113" t="s">
        <v>3784</v>
      </c>
      <c r="M52" s="169">
        <v>4568.8999999999996</v>
      </c>
      <c r="N52" s="170" t="s">
        <v>3750</v>
      </c>
      <c r="O52" s="20">
        <v>1</v>
      </c>
      <c r="P52" s="21">
        <v>1</v>
      </c>
      <c r="Q52" s="171">
        <f t="shared" ref="Q52:Q53" si="14">ROUND(S52*100/107,2)</f>
        <v>1674.8</v>
      </c>
      <c r="R52" s="172">
        <f t="shared" ref="R52:R53" si="15">ROUND((Q52*0.07),2)</f>
        <v>117.24</v>
      </c>
      <c r="S52" s="66">
        <f>+D52+J52-M52</f>
        <v>1792.04</v>
      </c>
    </row>
    <row r="53" spans="1:19" ht="34.5" customHeight="1">
      <c r="A53" s="30">
        <v>2</v>
      </c>
      <c r="B53" s="68" t="s">
        <v>28</v>
      </c>
      <c r="C53" s="173" t="s">
        <v>118</v>
      </c>
      <c r="D53" s="165">
        <v>0</v>
      </c>
      <c r="E53" s="174"/>
      <c r="F53" s="67"/>
      <c r="G53" s="175"/>
      <c r="H53" s="176">
        <v>0</v>
      </c>
      <c r="I53" s="73">
        <v>0</v>
      </c>
      <c r="J53" s="74">
        <v>0</v>
      </c>
      <c r="K53" s="112"/>
      <c r="L53" s="113"/>
      <c r="M53" s="169"/>
      <c r="N53" s="170"/>
      <c r="O53" s="67"/>
      <c r="P53" s="177"/>
      <c r="Q53" s="171">
        <f t="shared" si="14"/>
        <v>0</v>
      </c>
      <c r="R53" s="172">
        <f t="shared" si="15"/>
        <v>0</v>
      </c>
      <c r="S53" s="66">
        <f>+D53+J53-M53</f>
        <v>0</v>
      </c>
    </row>
    <row r="54" spans="1:19" ht="34.5" customHeight="1" thickBot="1">
      <c r="A54" s="99"/>
      <c r="B54" s="100" t="s">
        <v>19</v>
      </c>
      <c r="C54" s="101"/>
      <c r="D54" s="102">
        <f>SUM(D52:D53)</f>
        <v>4812.6499999999996</v>
      </c>
      <c r="E54" s="103"/>
      <c r="F54" s="102"/>
      <c r="G54" s="102"/>
      <c r="H54" s="104">
        <f>SUM(H52:H53)</f>
        <v>1447</v>
      </c>
      <c r="I54" s="104">
        <f t="shared" ref="I54:J54" si="16">SUM(I52:I53)</f>
        <v>101.29</v>
      </c>
      <c r="J54" s="104">
        <f t="shared" si="16"/>
        <v>1548.29</v>
      </c>
      <c r="K54" s="103"/>
      <c r="L54" s="103"/>
      <c r="M54" s="102">
        <f>SUM(M52:M53)</f>
        <v>4568.8999999999996</v>
      </c>
      <c r="N54" s="129"/>
      <c r="O54" s="102"/>
      <c r="P54" s="102"/>
      <c r="Q54" s="104">
        <f>SUM(Q52:Q53)</f>
        <v>1674.8</v>
      </c>
      <c r="R54" s="155">
        <f>SUM(R52:R53)</f>
        <v>117.24</v>
      </c>
      <c r="S54" s="162">
        <f>SUM(S52:S53)</f>
        <v>1792.04</v>
      </c>
    </row>
    <row r="55" spans="1:19" ht="34.5" customHeight="1" thickTop="1">
      <c r="A55" s="30"/>
      <c r="B55" s="52" t="s">
        <v>121</v>
      </c>
      <c r="C55" s="53"/>
      <c r="D55" s="54"/>
      <c r="E55" s="55"/>
      <c r="F55" s="54"/>
      <c r="G55" s="56"/>
      <c r="H55" s="57"/>
      <c r="I55" s="57"/>
      <c r="J55" s="57"/>
      <c r="K55" s="58"/>
      <c r="L55" s="59"/>
      <c r="M55" s="60"/>
      <c r="N55" s="61"/>
      <c r="O55" s="62"/>
      <c r="P55" s="63"/>
      <c r="Q55" s="64"/>
      <c r="R55" s="65"/>
      <c r="S55" s="66"/>
    </row>
    <row r="56" spans="1:19" s="181" customFormat="1" ht="34.5" customHeight="1">
      <c r="A56" s="67">
        <v>1</v>
      </c>
      <c r="B56" s="173" t="s">
        <v>122</v>
      </c>
      <c r="C56" s="173" t="s">
        <v>123</v>
      </c>
      <c r="D56" s="1196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 t="s">
        <v>3762</v>
      </c>
      <c r="L56" s="179" t="s">
        <v>3785</v>
      </c>
      <c r="M56" s="180">
        <v>2000</v>
      </c>
      <c r="N56" s="170"/>
      <c r="O56" s="79"/>
      <c r="P56" s="67"/>
      <c r="Q56" s="73">
        <f t="shared" ref="Q56:Q63" si="17">ROUND(S56*100/107,2)</f>
        <v>0</v>
      </c>
      <c r="R56" s="80">
        <f t="shared" ref="R56:R63" si="18">ROUND((Q56*0.07),2)</f>
        <v>0</v>
      </c>
      <c r="S56" s="66">
        <f t="shared" ref="S56:S63" si="19">+D56+J56-M56</f>
        <v>0</v>
      </c>
    </row>
    <row r="57" spans="1:19" s="181" customFormat="1" ht="34.5" customHeight="1">
      <c r="A57" s="67">
        <v>2</v>
      </c>
      <c r="B57" s="173" t="s">
        <v>125</v>
      </c>
      <c r="C57" s="173" t="s">
        <v>123</v>
      </c>
      <c r="D57" s="1196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>
        <v>46170</v>
      </c>
      <c r="L57" s="179" t="s">
        <v>3786</v>
      </c>
      <c r="M57" s="180">
        <v>2000</v>
      </c>
      <c r="N57" s="128"/>
      <c r="O57" s="67"/>
      <c r="P57" s="67"/>
      <c r="Q57" s="73">
        <f t="shared" si="17"/>
        <v>0</v>
      </c>
      <c r="R57" s="80">
        <f t="shared" si="18"/>
        <v>0</v>
      </c>
      <c r="S57" s="66">
        <f t="shared" si="19"/>
        <v>0</v>
      </c>
    </row>
    <row r="58" spans="1:19" s="181" customFormat="1" ht="34.5" customHeight="1">
      <c r="A58" s="67">
        <v>3</v>
      </c>
      <c r="B58" s="173" t="s">
        <v>127</v>
      </c>
      <c r="C58" s="173" t="s">
        <v>123</v>
      </c>
      <c r="D58" s="1196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>
        <v>46170</v>
      </c>
      <c r="L58" s="179" t="s">
        <v>3787</v>
      </c>
      <c r="M58" s="180">
        <v>2000</v>
      </c>
      <c r="N58" s="128"/>
      <c r="O58" s="67"/>
      <c r="P58" s="67"/>
      <c r="Q58" s="73">
        <f t="shared" si="17"/>
        <v>0</v>
      </c>
      <c r="R58" s="80">
        <f t="shared" si="18"/>
        <v>0</v>
      </c>
      <c r="S58" s="66">
        <f t="shared" si="19"/>
        <v>0</v>
      </c>
    </row>
    <row r="59" spans="1:19" s="181" customFormat="1" ht="34.5" customHeight="1">
      <c r="A59" s="67">
        <v>4</v>
      </c>
      <c r="B59" s="173" t="s">
        <v>91</v>
      </c>
      <c r="C59" s="173" t="s">
        <v>129</v>
      </c>
      <c r="D59" s="1196">
        <v>3210</v>
      </c>
      <c r="E59" s="71"/>
      <c r="F59" s="67"/>
      <c r="G59" s="127"/>
      <c r="H59" s="72">
        <v>0</v>
      </c>
      <c r="I59" s="73">
        <v>0</v>
      </c>
      <c r="J59" s="74">
        <v>0</v>
      </c>
      <c r="K59" s="83">
        <v>46147</v>
      </c>
      <c r="L59" s="1239" t="s">
        <v>3788</v>
      </c>
      <c r="M59" s="1240">
        <v>3210</v>
      </c>
      <c r="N59" s="128"/>
      <c r="O59" s="67"/>
      <c r="P59" s="67"/>
      <c r="Q59" s="73">
        <f t="shared" si="17"/>
        <v>0</v>
      </c>
      <c r="R59" s="80">
        <f t="shared" si="18"/>
        <v>0</v>
      </c>
      <c r="S59" s="66">
        <f t="shared" si="19"/>
        <v>0</v>
      </c>
    </row>
    <row r="60" spans="1:19" s="181" customFormat="1" ht="34.5" customHeight="1">
      <c r="A60" s="67">
        <v>5</v>
      </c>
      <c r="B60" s="173" t="s">
        <v>91</v>
      </c>
      <c r="C60" s="173" t="s">
        <v>131</v>
      </c>
      <c r="D60" s="1196">
        <v>2140</v>
      </c>
      <c r="E60" s="71"/>
      <c r="F60" s="67"/>
      <c r="G60" s="127"/>
      <c r="H60" s="72">
        <v>0</v>
      </c>
      <c r="I60" s="73">
        <v>0</v>
      </c>
      <c r="J60" s="74">
        <v>0</v>
      </c>
      <c r="K60" s="83">
        <v>46147</v>
      </c>
      <c r="L60" s="1239" t="s">
        <v>3789</v>
      </c>
      <c r="M60" s="1240">
        <v>2140</v>
      </c>
      <c r="N60" s="128"/>
      <c r="O60" s="67"/>
      <c r="P60" s="67"/>
      <c r="Q60" s="73">
        <f t="shared" si="17"/>
        <v>0</v>
      </c>
      <c r="R60" s="80">
        <f t="shared" si="18"/>
        <v>0</v>
      </c>
      <c r="S60" s="66">
        <f t="shared" si="19"/>
        <v>0</v>
      </c>
    </row>
    <row r="61" spans="1:19" s="181" customFormat="1" ht="34.5" customHeight="1">
      <c r="A61" s="67">
        <v>6</v>
      </c>
      <c r="B61" s="173" t="s">
        <v>133</v>
      </c>
      <c r="C61" s="173" t="s">
        <v>131</v>
      </c>
      <c r="D61" s="1196">
        <v>2140</v>
      </c>
      <c r="E61" s="71"/>
      <c r="F61" s="67"/>
      <c r="G61" s="127"/>
      <c r="H61" s="72">
        <v>-2000</v>
      </c>
      <c r="I61" s="73">
        <v>-140</v>
      </c>
      <c r="J61" s="74">
        <v>-2140</v>
      </c>
      <c r="K61" s="83" t="s">
        <v>3790</v>
      </c>
      <c r="L61" s="1239" t="s">
        <v>3791</v>
      </c>
      <c r="M61" s="1240">
        <v>2140</v>
      </c>
      <c r="N61" s="182"/>
      <c r="O61" s="67"/>
      <c r="P61" s="67"/>
      <c r="Q61" s="73">
        <f t="shared" si="17"/>
        <v>-2000</v>
      </c>
      <c r="R61" s="80">
        <f t="shared" si="18"/>
        <v>-140</v>
      </c>
      <c r="S61" s="66">
        <f t="shared" si="19"/>
        <v>-2140</v>
      </c>
    </row>
    <row r="62" spans="1:19" s="181" customFormat="1" ht="34.5" customHeight="1">
      <c r="A62" s="67">
        <v>7</v>
      </c>
      <c r="B62" s="173" t="s">
        <v>133</v>
      </c>
      <c r="C62" s="173" t="s">
        <v>135</v>
      </c>
      <c r="D62" s="1196">
        <v>3210</v>
      </c>
      <c r="E62" s="71"/>
      <c r="F62" s="67"/>
      <c r="G62" s="127"/>
      <c r="H62" s="72">
        <v>-3000</v>
      </c>
      <c r="I62" s="73">
        <v>-210</v>
      </c>
      <c r="J62" s="74">
        <v>-3210</v>
      </c>
      <c r="K62" s="83" t="s">
        <v>3790</v>
      </c>
      <c r="L62" s="1239" t="s">
        <v>3792</v>
      </c>
      <c r="M62" s="1240">
        <v>3210</v>
      </c>
      <c r="N62" s="182"/>
      <c r="O62" s="67"/>
      <c r="P62" s="67"/>
      <c r="Q62" s="73">
        <f t="shared" si="17"/>
        <v>-3000</v>
      </c>
      <c r="R62" s="80">
        <f t="shared" si="18"/>
        <v>-210</v>
      </c>
      <c r="S62" s="66">
        <f t="shared" si="19"/>
        <v>-3210</v>
      </c>
    </row>
    <row r="63" spans="1:19" ht="34.5" customHeight="1">
      <c r="A63" s="20">
        <v>8</v>
      </c>
      <c r="B63" s="183" t="s">
        <v>137</v>
      </c>
      <c r="C63" s="183" t="s">
        <v>138</v>
      </c>
      <c r="D63" s="1197">
        <v>2461</v>
      </c>
      <c r="E63" s="90" t="s">
        <v>3374</v>
      </c>
      <c r="F63" s="4">
        <v>1</v>
      </c>
      <c r="G63" s="4">
        <v>1</v>
      </c>
      <c r="H63" s="35">
        <v>1900</v>
      </c>
      <c r="I63" s="91">
        <v>133</v>
      </c>
      <c r="J63" s="92">
        <v>2033</v>
      </c>
      <c r="K63" s="75">
        <v>46170</v>
      </c>
      <c r="L63" s="179" t="s">
        <v>3793</v>
      </c>
      <c r="M63" s="180">
        <v>2033</v>
      </c>
      <c r="N63" s="188" t="s">
        <v>3768</v>
      </c>
      <c r="O63" s="144">
        <v>1</v>
      </c>
      <c r="P63" s="4">
        <v>1</v>
      </c>
      <c r="Q63" s="73">
        <f t="shared" si="17"/>
        <v>2300</v>
      </c>
      <c r="R63" s="80">
        <f t="shared" si="18"/>
        <v>161</v>
      </c>
      <c r="S63" s="66">
        <f t="shared" si="19"/>
        <v>2461</v>
      </c>
    </row>
    <row r="64" spans="1:19" ht="34.5" customHeight="1" thickBot="1">
      <c r="A64" s="99"/>
      <c r="B64" s="100" t="s">
        <v>19</v>
      </c>
      <c r="C64" s="101"/>
      <c r="D64" s="102">
        <f>SUM(D56:D63)</f>
        <v>19161</v>
      </c>
      <c r="E64" s="103"/>
      <c r="F64" s="102"/>
      <c r="G64" s="102"/>
      <c r="H64" s="104">
        <f>SUM(H63:H63)</f>
        <v>1900</v>
      </c>
      <c r="I64" s="104">
        <f>SUM(I63:I63)</f>
        <v>133</v>
      </c>
      <c r="J64" s="104">
        <f>SUM(J63:J63)</f>
        <v>2033</v>
      </c>
      <c r="K64" s="103"/>
      <c r="L64" s="103"/>
      <c r="M64" s="102">
        <f>SUM(M56:M63)</f>
        <v>18733</v>
      </c>
      <c r="N64" s="129"/>
      <c r="O64" s="102"/>
      <c r="P64" s="102"/>
      <c r="Q64" s="104">
        <f>SUM(Q56:Q63)-Q61-Q62</f>
        <v>2300</v>
      </c>
      <c r="R64" s="104">
        <f t="shared" ref="R64:S64" si="20">SUM(R56:R63)-R61-R62</f>
        <v>161</v>
      </c>
      <c r="S64" s="104">
        <f t="shared" si="20"/>
        <v>2461</v>
      </c>
    </row>
    <row r="65" spans="1:19" ht="34.5" customHeight="1" thickTop="1">
      <c r="A65" s="30"/>
      <c r="B65" s="52" t="s">
        <v>140</v>
      </c>
      <c r="C65" s="53"/>
      <c r="D65" s="54"/>
      <c r="E65" s="55"/>
      <c r="F65" s="54"/>
      <c r="G65" s="56"/>
      <c r="H65" s="57"/>
      <c r="I65" s="57"/>
      <c r="J65" s="57"/>
      <c r="K65" s="58"/>
      <c r="L65" s="59"/>
      <c r="M65" s="60"/>
      <c r="N65" s="61"/>
      <c r="O65" s="62"/>
      <c r="P65" s="63"/>
      <c r="Q65" s="64"/>
      <c r="R65" s="65"/>
      <c r="S65" s="189"/>
    </row>
    <row r="66" spans="1:19" ht="34.5" customHeight="1">
      <c r="A66" s="30">
        <v>1</v>
      </c>
      <c r="B66" s="31"/>
      <c r="C66" s="32"/>
      <c r="D66" s="33"/>
      <c r="E66" s="34"/>
      <c r="F66" s="33"/>
      <c r="G66" s="33"/>
      <c r="H66" s="35"/>
      <c r="I66" s="35"/>
      <c r="J66" s="35"/>
      <c r="K66" s="156"/>
      <c r="L66" s="157"/>
      <c r="M66" s="158"/>
      <c r="N66" s="10"/>
      <c r="O66" s="4"/>
      <c r="P66" s="39"/>
      <c r="Q66" s="40"/>
      <c r="R66" s="159"/>
      <c r="S66" s="66"/>
    </row>
    <row r="67" spans="1:19" ht="34.5" customHeight="1" thickBot="1">
      <c r="A67" s="99"/>
      <c r="B67" s="100" t="s">
        <v>19</v>
      </c>
      <c r="C67" s="160"/>
      <c r="D67" s="102">
        <v>0</v>
      </c>
      <c r="E67" s="103"/>
      <c r="F67" s="102"/>
      <c r="G67" s="102"/>
      <c r="H67" s="104">
        <v>0</v>
      </c>
      <c r="I67" s="104">
        <v>0</v>
      </c>
      <c r="J67" s="104">
        <v>0</v>
      </c>
      <c r="K67" s="161"/>
      <c r="L67" s="103"/>
      <c r="M67" s="102">
        <v>0</v>
      </c>
      <c r="N67" s="129"/>
      <c r="O67" s="102"/>
      <c r="P67" s="102"/>
      <c r="Q67" s="104">
        <v>0</v>
      </c>
      <c r="R67" s="155">
        <v>0</v>
      </c>
      <c r="S67" s="162">
        <v>0</v>
      </c>
    </row>
    <row r="68" spans="1:19" ht="34.5" customHeight="1" thickTop="1">
      <c r="A68" s="30"/>
      <c r="B68" s="52" t="s">
        <v>141</v>
      </c>
      <c r="C68" s="53"/>
      <c r="D68" s="54"/>
      <c r="E68" s="55"/>
      <c r="F68" s="54"/>
      <c r="G68" s="56"/>
      <c r="H68" s="57"/>
      <c r="I68" s="57"/>
      <c r="J68" s="57"/>
      <c r="K68" s="58"/>
      <c r="L68" s="59"/>
      <c r="M68" s="60"/>
      <c r="N68" s="61"/>
      <c r="O68" s="62"/>
      <c r="P68" s="63"/>
      <c r="Q68" s="64"/>
      <c r="R68" s="65"/>
      <c r="S68" s="66"/>
    </row>
    <row r="69" spans="1:19" ht="34.5" customHeight="1">
      <c r="A69" s="30"/>
      <c r="B69" s="190" t="s">
        <v>142</v>
      </c>
      <c r="C69" s="32"/>
      <c r="D69" s="33"/>
      <c r="E69" s="34"/>
      <c r="F69" s="33"/>
      <c r="G69" s="191"/>
      <c r="H69" s="192"/>
      <c r="I69" s="192"/>
      <c r="J69" s="192"/>
      <c r="K69" s="156"/>
      <c r="L69" s="157"/>
      <c r="M69" s="158"/>
      <c r="N69" s="10"/>
      <c r="O69" s="4"/>
      <c r="P69" s="39"/>
      <c r="Q69" s="40"/>
      <c r="R69" s="159"/>
      <c r="S69" s="66"/>
    </row>
    <row r="70" spans="1:19" ht="34.5" customHeight="1" thickBot="1">
      <c r="A70" s="99"/>
      <c r="B70" s="100" t="s">
        <v>19</v>
      </c>
      <c r="C70" s="101"/>
      <c r="D70" s="102">
        <v>0</v>
      </c>
      <c r="E70" s="103"/>
      <c r="F70" s="102"/>
      <c r="G70" s="102"/>
      <c r="H70" s="104"/>
      <c r="I70" s="104"/>
      <c r="J70" s="104"/>
      <c r="K70" s="103"/>
      <c r="L70" s="103"/>
      <c r="M70" s="102"/>
      <c r="N70" s="129"/>
      <c r="O70" s="102"/>
      <c r="P70" s="102"/>
      <c r="Q70" s="104"/>
      <c r="R70" s="155"/>
      <c r="S70" s="162"/>
    </row>
    <row r="71" spans="1:19" ht="34.5" customHeight="1" thickTop="1">
      <c r="A71" s="30"/>
      <c r="B71" s="52" t="s">
        <v>143</v>
      </c>
      <c r="C71" s="53"/>
      <c r="D71" s="54"/>
      <c r="E71" s="55"/>
      <c r="F71" s="54"/>
      <c r="G71" s="56"/>
      <c r="H71" s="57"/>
      <c r="I71" s="57"/>
      <c r="J71" s="57"/>
      <c r="K71" s="58"/>
      <c r="L71" s="59"/>
      <c r="M71" s="60"/>
      <c r="N71" s="61"/>
      <c r="O71" s="62"/>
      <c r="P71" s="63"/>
      <c r="Q71" s="64"/>
      <c r="R71" s="65"/>
      <c r="S71" s="66"/>
    </row>
    <row r="72" spans="1:19" ht="34.5" customHeight="1">
      <c r="A72" s="30">
        <v>1</v>
      </c>
      <c r="B72" s="31"/>
      <c r="C72" s="32"/>
      <c r="D72" s="33"/>
      <c r="E72" s="34"/>
      <c r="F72" s="33"/>
      <c r="G72" s="33"/>
      <c r="H72" s="35"/>
      <c r="I72" s="35"/>
      <c r="J72" s="35"/>
      <c r="K72" s="156"/>
      <c r="L72" s="157"/>
      <c r="M72" s="158"/>
      <c r="N72" s="10"/>
      <c r="O72" s="4"/>
      <c r="P72" s="39"/>
      <c r="Q72" s="40"/>
      <c r="R72" s="159"/>
      <c r="S72" s="66"/>
    </row>
    <row r="73" spans="1:19" ht="34.5" customHeight="1" thickBot="1">
      <c r="A73" s="99"/>
      <c r="B73" s="100" t="s">
        <v>19</v>
      </c>
      <c r="C73" s="160"/>
      <c r="D73" s="102">
        <v>0</v>
      </c>
      <c r="E73" s="103"/>
      <c r="F73" s="102"/>
      <c r="G73" s="102"/>
      <c r="H73" s="104">
        <v>0</v>
      </c>
      <c r="I73" s="104">
        <v>0</v>
      </c>
      <c r="J73" s="104">
        <v>0</v>
      </c>
      <c r="K73" s="161"/>
      <c r="L73" s="103"/>
      <c r="M73" s="102">
        <v>0</v>
      </c>
      <c r="N73" s="129"/>
      <c r="O73" s="102"/>
      <c r="P73" s="102"/>
      <c r="Q73" s="104">
        <v>0</v>
      </c>
      <c r="R73" s="155">
        <v>0</v>
      </c>
      <c r="S73" s="162">
        <v>0</v>
      </c>
    </row>
    <row r="74" spans="1:19" ht="34.5" customHeight="1" thickTop="1">
      <c r="A74" s="30"/>
      <c r="B74" s="193" t="s">
        <v>144</v>
      </c>
      <c r="C74" s="194"/>
      <c r="D74" s="195"/>
      <c r="E74" s="174"/>
      <c r="F74" s="195"/>
      <c r="G74" s="196"/>
      <c r="H74" s="176"/>
      <c r="I74" s="176"/>
      <c r="J74" s="176"/>
      <c r="K74" s="25"/>
      <c r="L74" s="26"/>
      <c r="M74" s="27"/>
      <c r="N74" s="197"/>
      <c r="O74" s="127"/>
      <c r="P74" s="198"/>
      <c r="Q74" s="199"/>
      <c r="R74" s="200"/>
      <c r="S74" s="66"/>
    </row>
    <row r="75" spans="1:19" ht="34.5" customHeight="1">
      <c r="A75" s="67">
        <v>1</v>
      </c>
      <c r="B75" s="173" t="s">
        <v>145</v>
      </c>
      <c r="C75" s="69" t="s">
        <v>146</v>
      </c>
      <c r="D75" s="201">
        <v>9126</v>
      </c>
      <c r="E75" s="71" t="s">
        <v>3745</v>
      </c>
      <c r="F75" s="67">
        <v>1</v>
      </c>
      <c r="G75" s="67">
        <v>1</v>
      </c>
      <c r="H75" s="73">
        <v>9126</v>
      </c>
      <c r="I75" s="73"/>
      <c r="J75" s="142">
        <v>9126</v>
      </c>
      <c r="K75" s="75" t="s">
        <v>3794</v>
      </c>
      <c r="L75" s="76" t="s">
        <v>3795</v>
      </c>
      <c r="M75" s="77">
        <v>9126</v>
      </c>
      <c r="N75" s="128" t="s">
        <v>3828</v>
      </c>
      <c r="O75" s="67">
        <v>1</v>
      </c>
      <c r="P75" s="67">
        <v>1</v>
      </c>
      <c r="Q75" s="73">
        <f t="shared" ref="Q75:Q103" si="21">S75</f>
        <v>9126</v>
      </c>
      <c r="R75" s="80"/>
      <c r="S75" s="203">
        <f t="shared" ref="S75:S103" si="22">+D75+J75-M75</f>
        <v>9126</v>
      </c>
    </row>
    <row r="76" spans="1:19" ht="34.5" customHeight="1">
      <c r="A76" s="67">
        <v>2</v>
      </c>
      <c r="B76" s="173" t="s">
        <v>149</v>
      </c>
      <c r="C76" s="69" t="s">
        <v>150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75" t="s">
        <v>3762</v>
      </c>
      <c r="L76" s="76" t="s">
        <v>3796</v>
      </c>
      <c r="M76" s="77">
        <v>4563</v>
      </c>
      <c r="N76" s="128"/>
      <c r="O76" s="67"/>
      <c r="P76" s="67"/>
      <c r="Q76" s="73">
        <f t="shared" si="21"/>
        <v>0</v>
      </c>
      <c r="R76" s="80"/>
      <c r="S76" s="203">
        <f t="shared" si="22"/>
        <v>0</v>
      </c>
    </row>
    <row r="77" spans="1:19" ht="34.5" customHeight="1">
      <c r="A77" s="67">
        <v>3</v>
      </c>
      <c r="B77" s="173" t="s">
        <v>152</v>
      </c>
      <c r="C77" s="69" t="s">
        <v>153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75" t="s">
        <v>3754</v>
      </c>
      <c r="L77" s="76" t="s">
        <v>3797</v>
      </c>
      <c r="M77" s="77">
        <v>4563</v>
      </c>
      <c r="N77" s="128"/>
      <c r="O77" s="67"/>
      <c r="P77" s="67"/>
      <c r="Q77" s="73">
        <f t="shared" si="21"/>
        <v>0</v>
      </c>
      <c r="R77" s="80"/>
      <c r="S77" s="203">
        <f t="shared" si="22"/>
        <v>0</v>
      </c>
    </row>
    <row r="78" spans="1:19" ht="34.5" customHeight="1">
      <c r="A78" s="67">
        <v>4</v>
      </c>
      <c r="B78" s="173" t="s">
        <v>155</v>
      </c>
      <c r="C78" s="69" t="s">
        <v>156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75" t="s">
        <v>3754</v>
      </c>
      <c r="L78" s="76" t="s">
        <v>3798</v>
      </c>
      <c r="M78" s="77">
        <v>4563</v>
      </c>
      <c r="N78" s="128"/>
      <c r="O78" s="67"/>
      <c r="P78" s="67"/>
      <c r="Q78" s="73">
        <f t="shared" si="21"/>
        <v>0</v>
      </c>
      <c r="R78" s="80"/>
      <c r="S78" s="203">
        <f t="shared" si="22"/>
        <v>0</v>
      </c>
    </row>
    <row r="79" spans="1:19" ht="34.5" customHeight="1">
      <c r="A79" s="67">
        <v>5</v>
      </c>
      <c r="B79" s="68" t="s">
        <v>158</v>
      </c>
      <c r="C79" s="69" t="s">
        <v>159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75">
        <v>46170</v>
      </c>
      <c r="L79" s="76" t="s">
        <v>3799</v>
      </c>
      <c r="M79" s="77">
        <v>4563</v>
      </c>
      <c r="N79" s="128"/>
      <c r="O79" s="67"/>
      <c r="P79" s="67"/>
      <c r="Q79" s="73">
        <f t="shared" si="21"/>
        <v>0</v>
      </c>
      <c r="R79" s="80"/>
      <c r="S79" s="203">
        <f t="shared" si="22"/>
        <v>0</v>
      </c>
    </row>
    <row r="80" spans="1:19" ht="34.5" customHeight="1">
      <c r="A80" s="67">
        <v>6</v>
      </c>
      <c r="B80" s="68" t="s">
        <v>161</v>
      </c>
      <c r="C80" s="69" t="s">
        <v>162</v>
      </c>
      <c r="D80" s="201">
        <v>4563</v>
      </c>
      <c r="E80" s="71"/>
      <c r="F80" s="67"/>
      <c r="G80" s="67"/>
      <c r="H80" s="73">
        <v>0</v>
      </c>
      <c r="I80" s="73"/>
      <c r="J80" s="142">
        <v>0</v>
      </c>
      <c r="K80" s="75" t="s">
        <v>3762</v>
      </c>
      <c r="L80" s="76" t="s">
        <v>3800</v>
      </c>
      <c r="M80" s="77">
        <v>4563</v>
      </c>
      <c r="N80" s="128"/>
      <c r="O80" s="67"/>
      <c r="P80" s="67"/>
      <c r="Q80" s="73">
        <f t="shared" si="21"/>
        <v>0</v>
      </c>
      <c r="R80" s="80"/>
      <c r="S80" s="203">
        <f t="shared" si="22"/>
        <v>0</v>
      </c>
    </row>
    <row r="81" spans="1:19" ht="34.5" customHeight="1">
      <c r="A81" s="67">
        <v>7</v>
      </c>
      <c r="B81" s="68" t="s">
        <v>164</v>
      </c>
      <c r="C81" s="69" t="s">
        <v>165</v>
      </c>
      <c r="D81" s="201">
        <v>4563</v>
      </c>
      <c r="E81" s="71"/>
      <c r="F81" s="67"/>
      <c r="G81" s="67"/>
      <c r="H81" s="73">
        <v>-4563</v>
      </c>
      <c r="I81" s="73"/>
      <c r="J81" s="142">
        <v>-4563</v>
      </c>
      <c r="K81" s="75" t="s">
        <v>3762</v>
      </c>
      <c r="L81" s="76" t="s">
        <v>3801</v>
      </c>
      <c r="M81" s="77">
        <v>4563</v>
      </c>
      <c r="N81" s="128"/>
      <c r="O81" s="67"/>
      <c r="P81" s="67"/>
      <c r="Q81" s="204">
        <f t="shared" si="21"/>
        <v>-4563</v>
      </c>
      <c r="R81" s="205"/>
      <c r="S81" s="206">
        <f t="shared" si="22"/>
        <v>-4563</v>
      </c>
    </row>
    <row r="82" spans="1:19" ht="34.5" customHeight="1">
      <c r="A82" s="67">
        <v>8</v>
      </c>
      <c r="B82" s="68" t="s">
        <v>164</v>
      </c>
      <c r="C82" s="69" t="s">
        <v>167</v>
      </c>
      <c r="D82" s="201">
        <v>4563</v>
      </c>
      <c r="E82" s="128"/>
      <c r="F82" s="67"/>
      <c r="G82" s="67"/>
      <c r="H82" s="73">
        <v>-4563</v>
      </c>
      <c r="I82" s="73"/>
      <c r="J82" s="142">
        <v>-4563</v>
      </c>
      <c r="K82" s="75" t="s">
        <v>3762</v>
      </c>
      <c r="L82" s="76" t="s">
        <v>3802</v>
      </c>
      <c r="M82" s="77">
        <v>4563</v>
      </c>
      <c r="N82" s="128"/>
      <c r="O82" s="67"/>
      <c r="P82" s="67"/>
      <c r="Q82" s="204">
        <f t="shared" si="21"/>
        <v>-4563</v>
      </c>
      <c r="R82" s="205"/>
      <c r="S82" s="206">
        <f t="shared" si="22"/>
        <v>-4563</v>
      </c>
    </row>
    <row r="83" spans="1:19" ht="34.5" customHeight="1">
      <c r="A83" s="67">
        <v>9</v>
      </c>
      <c r="B83" s="207" t="s">
        <v>169</v>
      </c>
      <c r="C83" s="69" t="s">
        <v>170</v>
      </c>
      <c r="D83" s="201">
        <v>4563</v>
      </c>
      <c r="E83" s="128"/>
      <c r="F83" s="67"/>
      <c r="G83" s="67"/>
      <c r="H83" s="73">
        <v>-4563</v>
      </c>
      <c r="I83" s="73"/>
      <c r="J83" s="142">
        <v>-4563</v>
      </c>
      <c r="K83" s="75">
        <v>46171</v>
      </c>
      <c r="L83" s="76" t="s">
        <v>3803</v>
      </c>
      <c r="M83" s="77">
        <v>4563</v>
      </c>
      <c r="N83" s="128"/>
      <c r="O83" s="67"/>
      <c r="P83" s="67"/>
      <c r="Q83" s="204">
        <f t="shared" si="21"/>
        <v>-4563</v>
      </c>
      <c r="R83" s="205"/>
      <c r="S83" s="206">
        <f t="shared" si="22"/>
        <v>-4563</v>
      </c>
    </row>
    <row r="84" spans="1:19" ht="34.5" customHeight="1">
      <c r="A84" s="67">
        <v>10</v>
      </c>
      <c r="B84" s="68" t="s">
        <v>172</v>
      </c>
      <c r="C84" s="69" t="s">
        <v>173</v>
      </c>
      <c r="D84" s="201">
        <v>4563</v>
      </c>
      <c r="E84" s="128"/>
      <c r="F84" s="67"/>
      <c r="G84" s="67"/>
      <c r="H84" s="73">
        <v>0</v>
      </c>
      <c r="I84" s="73"/>
      <c r="J84" s="142">
        <v>0</v>
      </c>
      <c r="K84" s="75" t="s">
        <v>3762</v>
      </c>
      <c r="L84" s="76" t="s">
        <v>3804</v>
      </c>
      <c r="M84" s="77">
        <v>4563</v>
      </c>
      <c r="N84" s="128"/>
      <c r="O84" s="67"/>
      <c r="P84" s="67"/>
      <c r="Q84" s="73">
        <f t="shared" si="21"/>
        <v>0</v>
      </c>
      <c r="R84" s="80"/>
      <c r="S84" s="203">
        <f t="shared" si="22"/>
        <v>0</v>
      </c>
    </row>
    <row r="85" spans="1:19" ht="34.5" customHeight="1">
      <c r="A85" s="67">
        <v>11</v>
      </c>
      <c r="B85" s="68" t="s">
        <v>175</v>
      </c>
      <c r="C85" s="69" t="s">
        <v>176</v>
      </c>
      <c r="D85" s="201">
        <v>9126</v>
      </c>
      <c r="E85" s="71" t="s">
        <v>3745</v>
      </c>
      <c r="F85" s="67">
        <v>1</v>
      </c>
      <c r="G85" s="67">
        <v>1</v>
      </c>
      <c r="H85" s="73">
        <v>9126</v>
      </c>
      <c r="I85" s="73"/>
      <c r="J85" s="142">
        <v>9126</v>
      </c>
      <c r="K85" s="75" t="s">
        <v>3805</v>
      </c>
      <c r="L85" s="76" t="s">
        <v>3806</v>
      </c>
      <c r="M85" s="77">
        <v>18252</v>
      </c>
      <c r="N85" s="128"/>
      <c r="O85" s="67"/>
      <c r="P85" s="67"/>
      <c r="Q85" s="73">
        <f t="shared" si="21"/>
        <v>0</v>
      </c>
      <c r="R85" s="80"/>
      <c r="S85" s="203">
        <f t="shared" si="22"/>
        <v>0</v>
      </c>
    </row>
    <row r="86" spans="1:19" s="219" customFormat="1" ht="34.5" customHeight="1">
      <c r="A86" s="208">
        <v>12</v>
      </c>
      <c r="B86" s="209" t="s">
        <v>178</v>
      </c>
      <c r="C86" s="210" t="s">
        <v>179</v>
      </c>
      <c r="D86" s="211">
        <v>4563</v>
      </c>
      <c r="E86" s="212"/>
      <c r="F86" s="213"/>
      <c r="G86" s="213"/>
      <c r="H86" s="214">
        <v>-4563</v>
      </c>
      <c r="I86" s="214"/>
      <c r="J86" s="215">
        <v>-4563</v>
      </c>
      <c r="K86" s="75" t="s">
        <v>3762</v>
      </c>
      <c r="L86" s="76" t="s">
        <v>3807</v>
      </c>
      <c r="M86" s="77">
        <v>4563</v>
      </c>
      <c r="N86" s="216"/>
      <c r="O86" s="213"/>
      <c r="P86" s="213"/>
      <c r="Q86" s="214">
        <f t="shared" si="21"/>
        <v>-4563</v>
      </c>
      <c r="R86" s="217"/>
      <c r="S86" s="218">
        <f t="shared" si="22"/>
        <v>-4563</v>
      </c>
    </row>
    <row r="87" spans="1:19" ht="34.5" customHeight="1">
      <c r="A87" s="67">
        <v>13</v>
      </c>
      <c r="B87" s="68" t="s">
        <v>181</v>
      </c>
      <c r="C87" s="69" t="s">
        <v>182</v>
      </c>
      <c r="D87" s="201">
        <v>4563</v>
      </c>
      <c r="E87" s="128"/>
      <c r="F87" s="67"/>
      <c r="G87" s="67"/>
      <c r="H87" s="73">
        <v>0</v>
      </c>
      <c r="I87" s="73"/>
      <c r="J87" s="142">
        <v>0</v>
      </c>
      <c r="K87" s="75" t="s">
        <v>3762</v>
      </c>
      <c r="L87" s="76" t="s">
        <v>3808</v>
      </c>
      <c r="M87" s="77">
        <v>4563</v>
      </c>
      <c r="N87" s="128"/>
      <c r="O87" s="67"/>
      <c r="P87" s="67"/>
      <c r="Q87" s="73">
        <f t="shared" si="21"/>
        <v>0</v>
      </c>
      <c r="R87" s="80"/>
      <c r="S87" s="203">
        <f t="shared" si="22"/>
        <v>0</v>
      </c>
    </row>
    <row r="88" spans="1:19" ht="34.5" customHeight="1">
      <c r="A88" s="67">
        <v>14</v>
      </c>
      <c r="B88" s="68" t="s">
        <v>184</v>
      </c>
      <c r="C88" s="69" t="s">
        <v>185</v>
      </c>
      <c r="D88" s="201">
        <v>4563</v>
      </c>
      <c r="E88" s="71"/>
      <c r="F88" s="67"/>
      <c r="G88" s="67"/>
      <c r="H88" s="73">
        <v>-4563</v>
      </c>
      <c r="I88" s="73"/>
      <c r="J88" s="142">
        <v>-4563</v>
      </c>
      <c r="K88" s="75" t="s">
        <v>3790</v>
      </c>
      <c r="L88" s="76" t="s">
        <v>3809</v>
      </c>
      <c r="M88" s="77">
        <v>4563</v>
      </c>
      <c r="N88" s="128"/>
      <c r="O88" s="67"/>
      <c r="P88" s="67"/>
      <c r="Q88" s="204">
        <f t="shared" si="21"/>
        <v>-4563</v>
      </c>
      <c r="R88" s="205"/>
      <c r="S88" s="206">
        <f t="shared" si="22"/>
        <v>-4563</v>
      </c>
    </row>
    <row r="89" spans="1:19" ht="34.5" customHeight="1">
      <c r="A89" s="67">
        <v>15</v>
      </c>
      <c r="B89" s="68" t="s">
        <v>187</v>
      </c>
      <c r="C89" s="69" t="s">
        <v>188</v>
      </c>
      <c r="D89" s="201">
        <v>4563</v>
      </c>
      <c r="E89" s="128"/>
      <c r="F89" s="67"/>
      <c r="G89" s="67"/>
      <c r="H89" s="73">
        <v>-4563</v>
      </c>
      <c r="I89" s="73"/>
      <c r="J89" s="142">
        <v>-4563</v>
      </c>
      <c r="K89" s="75" t="s">
        <v>3790</v>
      </c>
      <c r="L89" s="76" t="s">
        <v>3810</v>
      </c>
      <c r="M89" s="77">
        <v>4563</v>
      </c>
      <c r="N89" s="128"/>
      <c r="O89" s="67"/>
      <c r="P89" s="67"/>
      <c r="Q89" s="204">
        <f t="shared" si="21"/>
        <v>-4563</v>
      </c>
      <c r="R89" s="205"/>
      <c r="S89" s="206">
        <f t="shared" si="22"/>
        <v>-4563</v>
      </c>
    </row>
    <row r="90" spans="1:19" ht="34.5" customHeight="1">
      <c r="A90" s="67">
        <v>16</v>
      </c>
      <c r="B90" s="68" t="s">
        <v>190</v>
      </c>
      <c r="C90" s="69" t="s">
        <v>191</v>
      </c>
      <c r="D90" s="201">
        <v>4563</v>
      </c>
      <c r="E90" s="71" t="s">
        <v>3745</v>
      </c>
      <c r="F90" s="67">
        <v>1</v>
      </c>
      <c r="G90" s="67">
        <v>1</v>
      </c>
      <c r="H90" s="73">
        <v>2281.5</v>
      </c>
      <c r="I90" s="73"/>
      <c r="J90" s="142">
        <v>2281.5</v>
      </c>
      <c r="K90" s="75" t="s">
        <v>3811</v>
      </c>
      <c r="L90" s="76" t="s">
        <v>3812</v>
      </c>
      <c r="M90" s="77">
        <v>6844.5</v>
      </c>
      <c r="N90" s="128"/>
      <c r="O90" s="67"/>
      <c r="P90" s="67"/>
      <c r="Q90" s="73">
        <f t="shared" si="21"/>
        <v>0</v>
      </c>
      <c r="R90" s="80"/>
      <c r="S90" s="203">
        <f t="shared" si="22"/>
        <v>0</v>
      </c>
    </row>
    <row r="91" spans="1:19" ht="34.5" customHeight="1">
      <c r="A91" s="67">
        <v>17</v>
      </c>
      <c r="B91" s="68" t="s">
        <v>194</v>
      </c>
      <c r="C91" s="69" t="s">
        <v>195</v>
      </c>
      <c r="D91" s="201">
        <v>9126</v>
      </c>
      <c r="E91" s="71"/>
      <c r="F91" s="67"/>
      <c r="G91" s="67"/>
      <c r="H91" s="73">
        <v>0</v>
      </c>
      <c r="I91" s="73"/>
      <c r="J91" s="142">
        <v>0</v>
      </c>
      <c r="K91" s="75" t="s">
        <v>3762</v>
      </c>
      <c r="L91" s="76" t="s">
        <v>3813</v>
      </c>
      <c r="M91" s="77">
        <v>9126</v>
      </c>
      <c r="N91" s="128"/>
      <c r="O91" s="67"/>
      <c r="P91" s="67"/>
      <c r="Q91" s="73">
        <f t="shared" si="21"/>
        <v>0</v>
      </c>
      <c r="R91" s="80"/>
      <c r="S91" s="203">
        <f t="shared" si="22"/>
        <v>0</v>
      </c>
    </row>
    <row r="92" spans="1:19" ht="34.5" customHeight="1">
      <c r="A92" s="67">
        <v>18</v>
      </c>
      <c r="B92" s="68" t="s">
        <v>197</v>
      </c>
      <c r="C92" s="69" t="s">
        <v>198</v>
      </c>
      <c r="D92" s="201">
        <v>4563</v>
      </c>
      <c r="E92" s="128"/>
      <c r="F92" s="67"/>
      <c r="G92" s="67"/>
      <c r="H92" s="73">
        <v>0</v>
      </c>
      <c r="I92" s="73"/>
      <c r="J92" s="142">
        <v>0</v>
      </c>
      <c r="K92" s="75" t="s">
        <v>3762</v>
      </c>
      <c r="L92" s="76" t="s">
        <v>3814</v>
      </c>
      <c r="M92" s="77">
        <v>4563</v>
      </c>
      <c r="N92" s="128"/>
      <c r="O92" s="67"/>
      <c r="P92" s="67"/>
      <c r="Q92" s="73">
        <f t="shared" si="21"/>
        <v>0</v>
      </c>
      <c r="R92" s="80"/>
      <c r="S92" s="203">
        <f t="shared" si="22"/>
        <v>0</v>
      </c>
    </row>
    <row r="93" spans="1:19" ht="34.5" customHeight="1">
      <c r="A93" s="67">
        <v>19</v>
      </c>
      <c r="B93" s="68" t="s">
        <v>200</v>
      </c>
      <c r="C93" s="69" t="s">
        <v>201</v>
      </c>
      <c r="D93" s="201">
        <v>4563</v>
      </c>
      <c r="E93" s="128"/>
      <c r="F93" s="67"/>
      <c r="G93" s="67"/>
      <c r="H93" s="73">
        <v>-4563</v>
      </c>
      <c r="I93" s="73"/>
      <c r="J93" s="142">
        <v>-4563</v>
      </c>
      <c r="K93" s="75" t="s">
        <v>3790</v>
      </c>
      <c r="L93" s="76" t="s">
        <v>3815</v>
      </c>
      <c r="M93" s="77">
        <v>4563</v>
      </c>
      <c r="N93" s="128"/>
      <c r="O93" s="67"/>
      <c r="P93" s="67"/>
      <c r="Q93" s="204">
        <f t="shared" si="21"/>
        <v>-4563</v>
      </c>
      <c r="R93" s="205"/>
      <c r="S93" s="206">
        <f t="shared" si="22"/>
        <v>-4563</v>
      </c>
    </row>
    <row r="94" spans="1:19" ht="34.5" customHeight="1">
      <c r="A94" s="67">
        <v>20</v>
      </c>
      <c r="B94" s="68" t="s">
        <v>203</v>
      </c>
      <c r="C94" s="69" t="s">
        <v>204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75" t="s">
        <v>3762</v>
      </c>
      <c r="L94" s="76" t="s">
        <v>3816</v>
      </c>
      <c r="M94" s="77">
        <v>4563</v>
      </c>
      <c r="N94" s="128"/>
      <c r="O94" s="67"/>
      <c r="P94" s="67"/>
      <c r="Q94" s="204">
        <f t="shared" si="21"/>
        <v>-4563</v>
      </c>
      <c r="R94" s="205"/>
      <c r="S94" s="206">
        <f t="shared" si="22"/>
        <v>-4563</v>
      </c>
    </row>
    <row r="95" spans="1:19" ht="34.5" customHeight="1">
      <c r="A95" s="67">
        <v>21</v>
      </c>
      <c r="B95" s="68" t="s">
        <v>206</v>
      </c>
      <c r="C95" s="69" t="s">
        <v>207</v>
      </c>
      <c r="D95" s="201">
        <v>4563</v>
      </c>
      <c r="E95" s="128"/>
      <c r="F95" s="67"/>
      <c r="G95" s="67"/>
      <c r="H95" s="73">
        <v>0</v>
      </c>
      <c r="I95" s="73"/>
      <c r="J95" s="142">
        <v>0</v>
      </c>
      <c r="K95" s="75" t="s">
        <v>3762</v>
      </c>
      <c r="L95" s="76" t="s">
        <v>3817</v>
      </c>
      <c r="M95" s="77">
        <v>4563</v>
      </c>
      <c r="N95" s="128"/>
      <c r="O95" s="67"/>
      <c r="P95" s="67"/>
      <c r="Q95" s="73">
        <f t="shared" si="21"/>
        <v>0</v>
      </c>
      <c r="R95" s="80"/>
      <c r="S95" s="203">
        <f t="shared" si="22"/>
        <v>0</v>
      </c>
    </row>
    <row r="96" spans="1:19" ht="34.5" customHeight="1">
      <c r="A96" s="67">
        <v>22</v>
      </c>
      <c r="B96" s="68" t="s">
        <v>209</v>
      </c>
      <c r="C96" s="69" t="s">
        <v>210</v>
      </c>
      <c r="D96" s="201">
        <v>4563</v>
      </c>
      <c r="E96" s="71"/>
      <c r="F96" s="67"/>
      <c r="G96" s="67"/>
      <c r="H96" s="73">
        <v>-4563</v>
      </c>
      <c r="I96" s="73"/>
      <c r="J96" s="142">
        <v>-4563</v>
      </c>
      <c r="K96" s="75" t="s">
        <v>3818</v>
      </c>
      <c r="L96" s="76" t="s">
        <v>3819</v>
      </c>
      <c r="M96" s="77">
        <v>4563</v>
      </c>
      <c r="N96" s="128"/>
      <c r="O96" s="67"/>
      <c r="P96" s="67"/>
      <c r="Q96" s="73">
        <f t="shared" si="21"/>
        <v>-4563</v>
      </c>
      <c r="R96" s="80"/>
      <c r="S96" s="203">
        <f t="shared" si="22"/>
        <v>-4563</v>
      </c>
    </row>
    <row r="97" spans="1:19" ht="34.5" customHeight="1">
      <c r="A97" s="67">
        <v>23</v>
      </c>
      <c r="B97" s="68" t="s">
        <v>212</v>
      </c>
      <c r="C97" s="69" t="s">
        <v>213</v>
      </c>
      <c r="D97" s="201">
        <v>4563</v>
      </c>
      <c r="E97" s="128"/>
      <c r="F97" s="67"/>
      <c r="G97" s="67"/>
      <c r="H97" s="73">
        <v>0</v>
      </c>
      <c r="I97" s="73"/>
      <c r="J97" s="142">
        <v>0</v>
      </c>
      <c r="K97" s="75" t="s">
        <v>3762</v>
      </c>
      <c r="L97" s="76" t="s">
        <v>3820</v>
      </c>
      <c r="M97" s="77">
        <v>4563</v>
      </c>
      <c r="N97" s="128"/>
      <c r="O97" s="67"/>
      <c r="P97" s="67"/>
      <c r="Q97" s="73">
        <f t="shared" si="21"/>
        <v>0</v>
      </c>
      <c r="R97" s="80"/>
      <c r="S97" s="203">
        <f t="shared" si="22"/>
        <v>0</v>
      </c>
    </row>
    <row r="98" spans="1:19" ht="34.5" customHeight="1">
      <c r="A98" s="67">
        <v>24</v>
      </c>
      <c r="B98" s="68" t="s">
        <v>215</v>
      </c>
      <c r="C98" s="69" t="s">
        <v>216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75">
        <v>46172</v>
      </c>
      <c r="L98" s="76" t="s">
        <v>3821</v>
      </c>
      <c r="M98" s="77">
        <v>4563</v>
      </c>
      <c r="N98" s="128"/>
      <c r="O98" s="67"/>
      <c r="P98" s="67"/>
      <c r="Q98" s="73">
        <f t="shared" si="21"/>
        <v>0</v>
      </c>
      <c r="R98" s="80"/>
      <c r="S98" s="203">
        <f t="shared" si="22"/>
        <v>0</v>
      </c>
    </row>
    <row r="99" spans="1:19" ht="34.5" customHeight="1">
      <c r="A99" s="67">
        <v>25</v>
      </c>
      <c r="B99" s="68" t="s">
        <v>218</v>
      </c>
      <c r="C99" s="69" t="s">
        <v>219</v>
      </c>
      <c r="D99" s="201">
        <v>4563</v>
      </c>
      <c r="E99" s="128"/>
      <c r="F99" s="67"/>
      <c r="G99" s="67"/>
      <c r="H99" s="73">
        <v>0</v>
      </c>
      <c r="I99" s="73"/>
      <c r="J99" s="142">
        <v>0</v>
      </c>
      <c r="K99" s="75">
        <v>46170</v>
      </c>
      <c r="L99" s="76" t="s">
        <v>3822</v>
      </c>
      <c r="M99" s="77">
        <v>4563</v>
      </c>
      <c r="N99" s="128"/>
      <c r="O99" s="67"/>
      <c r="P99" s="67"/>
      <c r="Q99" s="73">
        <f t="shared" si="21"/>
        <v>0</v>
      </c>
      <c r="R99" s="80"/>
      <c r="S99" s="203">
        <f t="shared" si="22"/>
        <v>0</v>
      </c>
    </row>
    <row r="100" spans="1:19" ht="34.5" customHeight="1">
      <c r="A100" s="67">
        <v>26</v>
      </c>
      <c r="B100" s="68" t="s">
        <v>221</v>
      </c>
      <c r="C100" s="69" t="s">
        <v>222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75" t="s">
        <v>3754</v>
      </c>
      <c r="L100" s="76" t="s">
        <v>3823</v>
      </c>
      <c r="M100" s="77">
        <v>4563</v>
      </c>
      <c r="N100" s="128"/>
      <c r="O100" s="67"/>
      <c r="P100" s="67"/>
      <c r="Q100" s="73">
        <f t="shared" si="21"/>
        <v>-4563</v>
      </c>
      <c r="R100" s="80"/>
      <c r="S100" s="203">
        <f t="shared" si="22"/>
        <v>-4563</v>
      </c>
    </row>
    <row r="101" spans="1:19" ht="34.5" customHeight="1">
      <c r="A101" s="67">
        <v>27</v>
      </c>
      <c r="B101" s="68" t="s">
        <v>224</v>
      </c>
      <c r="C101" s="69" t="s">
        <v>225</v>
      </c>
      <c r="D101" s="201">
        <v>4563</v>
      </c>
      <c r="E101" s="71" t="s">
        <v>3745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75" t="s">
        <v>3824</v>
      </c>
      <c r="L101" s="76" t="s">
        <v>3825</v>
      </c>
      <c r="M101" s="77">
        <v>4563</v>
      </c>
      <c r="N101" s="128" t="s">
        <v>3828</v>
      </c>
      <c r="O101" s="67">
        <v>1</v>
      </c>
      <c r="P101" s="67">
        <v>1</v>
      </c>
      <c r="Q101" s="73">
        <f t="shared" si="21"/>
        <v>4563</v>
      </c>
      <c r="R101" s="80"/>
      <c r="S101" s="203">
        <f t="shared" si="22"/>
        <v>4563</v>
      </c>
    </row>
    <row r="102" spans="1:19" ht="34.5" customHeight="1">
      <c r="A102" s="67">
        <v>28</v>
      </c>
      <c r="B102" s="68" t="s">
        <v>227</v>
      </c>
      <c r="C102" s="69" t="s">
        <v>228</v>
      </c>
      <c r="D102" s="201">
        <v>4563</v>
      </c>
      <c r="E102" s="71" t="s">
        <v>3745</v>
      </c>
      <c r="F102" s="67">
        <v>1</v>
      </c>
      <c r="G102" s="67">
        <v>1</v>
      </c>
      <c r="H102" s="73">
        <v>4563</v>
      </c>
      <c r="I102" s="73"/>
      <c r="J102" s="142">
        <v>4563</v>
      </c>
      <c r="K102" s="75" t="s">
        <v>3790</v>
      </c>
      <c r="L102" s="76" t="s">
        <v>3826</v>
      </c>
      <c r="M102" s="77">
        <v>4563</v>
      </c>
      <c r="N102" s="128" t="s">
        <v>3828</v>
      </c>
      <c r="O102" s="67">
        <v>1</v>
      </c>
      <c r="P102" s="67">
        <v>1</v>
      </c>
      <c r="Q102" s="73">
        <f t="shared" si="21"/>
        <v>4563</v>
      </c>
      <c r="R102" s="80"/>
      <c r="S102" s="203">
        <f t="shared" si="22"/>
        <v>4563</v>
      </c>
    </row>
    <row r="103" spans="1:19" ht="34.5" customHeight="1">
      <c r="A103" s="67">
        <v>29</v>
      </c>
      <c r="B103" s="220" t="s">
        <v>230</v>
      </c>
      <c r="C103" s="221" t="s">
        <v>231</v>
      </c>
      <c r="D103" s="222">
        <v>13689</v>
      </c>
      <c r="E103" s="71"/>
      <c r="F103" s="67"/>
      <c r="G103" s="67"/>
      <c r="H103" s="73">
        <v>0</v>
      </c>
      <c r="I103" s="73"/>
      <c r="J103" s="142">
        <v>0</v>
      </c>
      <c r="K103" s="83" t="s">
        <v>3790</v>
      </c>
      <c r="L103" s="84" t="s">
        <v>3827</v>
      </c>
      <c r="M103" s="85">
        <v>13689</v>
      </c>
      <c r="N103" s="197"/>
      <c r="O103" s="127"/>
      <c r="P103" s="127"/>
      <c r="Q103" s="171">
        <f t="shared" si="21"/>
        <v>0</v>
      </c>
      <c r="R103" s="172"/>
      <c r="S103" s="203">
        <f t="shared" si="22"/>
        <v>0</v>
      </c>
    </row>
    <row r="104" spans="1:19" ht="34.5" customHeight="1">
      <c r="A104" s="223"/>
      <c r="B104" s="1364" t="s">
        <v>19</v>
      </c>
      <c r="C104" s="1364"/>
      <c r="D104" s="225">
        <f>SUM(D75:D103)</f>
        <v>155142</v>
      </c>
      <c r="E104" s="226"/>
      <c r="F104" s="223"/>
      <c r="G104" s="223"/>
      <c r="H104" s="227">
        <f>SUM(H75:H103)-H81-H82-H88-H89-H93-H94-H96-H100-H83-H86</f>
        <v>29659.5</v>
      </c>
      <c r="I104" s="227">
        <f t="shared" ref="I104:J104" si="23">SUM(I75:I103)-I81-I82-I88-I89-I93-I94-I96-I100-I83-I86</f>
        <v>0</v>
      </c>
      <c r="J104" s="227">
        <f t="shared" si="23"/>
        <v>29659.5</v>
      </c>
      <c r="K104" s="228"/>
      <c r="L104" s="229"/>
      <c r="M104" s="230">
        <f>SUM(M75:M103)</f>
        <v>166549.5</v>
      </c>
      <c r="N104" s="224"/>
      <c r="O104" s="223"/>
      <c r="P104" s="223"/>
      <c r="Q104" s="227">
        <f>SUM(Q75:Q103)-Q81-Q82-Q83-Q86-Q88-Q89-Q93-Q94-Q96-Q100</f>
        <v>18252</v>
      </c>
      <c r="R104" s="227">
        <f>SUM(R75:R103)-R81-R82-R83-R86-R88-R89-R93-R94-R96-R100</f>
        <v>0</v>
      </c>
      <c r="S104" s="227">
        <f>SUM(S75:S103)-S81-S82-S83-S86-S88-S89-S93-S94-S96-S100</f>
        <v>18252</v>
      </c>
    </row>
    <row r="105" spans="1:19" ht="34.5" customHeight="1">
      <c r="A105" s="30"/>
      <c r="B105" s="231" t="s">
        <v>233</v>
      </c>
      <c r="C105" s="232"/>
      <c r="D105" s="18"/>
      <c r="E105" s="166"/>
      <c r="F105" s="18"/>
      <c r="G105" s="233"/>
      <c r="H105" s="168"/>
      <c r="I105" s="168"/>
      <c r="J105" s="168"/>
      <c r="K105" s="234"/>
      <c r="L105" s="235"/>
      <c r="M105" s="236"/>
      <c r="N105" s="237"/>
      <c r="O105" s="238"/>
      <c r="P105" s="238"/>
      <c r="Q105" s="239"/>
      <c r="R105" s="240"/>
      <c r="S105" s="203"/>
    </row>
    <row r="106" spans="1:19" ht="34.5" customHeight="1">
      <c r="A106" s="67">
        <v>1</v>
      </c>
      <c r="B106" s="68" t="s">
        <v>234</v>
      </c>
      <c r="C106" s="173" t="s">
        <v>235</v>
      </c>
      <c r="D106" s="201">
        <v>2645</v>
      </c>
      <c r="E106" s="71"/>
      <c r="F106" s="67"/>
      <c r="G106" s="67"/>
      <c r="H106" s="142">
        <v>-2645</v>
      </c>
      <c r="I106" s="241"/>
      <c r="J106" s="74">
        <v>-2645</v>
      </c>
      <c r="K106" s="75" t="s">
        <v>3762</v>
      </c>
      <c r="L106" s="76" t="s">
        <v>3829</v>
      </c>
      <c r="M106" s="77">
        <v>2645</v>
      </c>
      <c r="N106" s="242"/>
      <c r="O106" s="243"/>
      <c r="P106" s="243"/>
      <c r="Q106" s="189">
        <v>-2645</v>
      </c>
      <c r="R106" s="8"/>
      <c r="S106" s="189">
        <v>-2645</v>
      </c>
    </row>
    <row r="107" spans="1:19" ht="34.5" customHeight="1">
      <c r="A107" s="67">
        <v>2</v>
      </c>
      <c r="B107" s="163" t="s">
        <v>2636</v>
      </c>
      <c r="C107" s="604" t="s">
        <v>235</v>
      </c>
      <c r="D107" s="201">
        <v>4200</v>
      </c>
      <c r="E107" s="71"/>
      <c r="F107" s="67"/>
      <c r="G107" s="67"/>
      <c r="H107" s="142"/>
      <c r="I107" s="241"/>
      <c r="J107" s="74"/>
      <c r="K107" s="75">
        <v>46172</v>
      </c>
      <c r="L107" s="76" t="s">
        <v>3830</v>
      </c>
      <c r="M107" s="77">
        <v>4200</v>
      </c>
      <c r="N107" s="605"/>
      <c r="O107" s="243"/>
      <c r="P107" s="243"/>
      <c r="Q107" s="189">
        <v>0</v>
      </c>
      <c r="R107" s="8"/>
      <c r="S107" s="189">
        <v>0</v>
      </c>
    </row>
    <row r="108" spans="1:19" ht="34.5" customHeight="1">
      <c r="A108" s="67">
        <v>3</v>
      </c>
      <c r="B108" s="244" t="s">
        <v>91</v>
      </c>
      <c r="C108" s="245" t="s">
        <v>237</v>
      </c>
      <c r="D108" s="201">
        <v>18000</v>
      </c>
      <c r="E108" s="71"/>
      <c r="F108" s="67"/>
      <c r="G108" s="67"/>
      <c r="H108" s="142">
        <v>0</v>
      </c>
      <c r="I108" s="241"/>
      <c r="J108" s="74">
        <v>0</v>
      </c>
      <c r="K108" s="83" t="s">
        <v>3760</v>
      </c>
      <c r="L108" s="84" t="s">
        <v>3831</v>
      </c>
      <c r="M108" s="85">
        <v>18000</v>
      </c>
      <c r="N108" s="246"/>
      <c r="O108" s="243"/>
      <c r="P108" s="243"/>
      <c r="Q108" s="189">
        <v>0</v>
      </c>
      <c r="R108" s="8"/>
      <c r="S108" s="203">
        <v>0</v>
      </c>
    </row>
    <row r="109" spans="1:19" ht="34.5" customHeight="1" thickBot="1">
      <c r="A109" s="99"/>
      <c r="B109" s="100" t="s">
        <v>19</v>
      </c>
      <c r="C109" s="101"/>
      <c r="D109" s="102">
        <f>SUM(D106:D108)</f>
        <v>24845</v>
      </c>
      <c r="E109" s="103"/>
      <c r="F109" s="102"/>
      <c r="G109" s="102"/>
      <c r="H109" s="104"/>
      <c r="I109" s="104"/>
      <c r="J109" s="104"/>
      <c r="K109" s="103"/>
      <c r="L109" s="103"/>
      <c r="M109" s="247">
        <f>SUM(M106:M108)</f>
        <v>24845</v>
      </c>
      <c r="N109" s="129"/>
      <c r="O109" s="102"/>
      <c r="P109" s="102"/>
      <c r="Q109" s="104">
        <f>SUM(Q106:Q108)-Q106</f>
        <v>0</v>
      </c>
      <c r="R109" s="104">
        <f t="shared" ref="R109:S109" si="24">SUM(R106:R108)-R106</f>
        <v>0</v>
      </c>
      <c r="S109" s="104">
        <f t="shared" si="24"/>
        <v>0</v>
      </c>
    </row>
    <row r="110" spans="1:19" ht="34.5" customHeight="1" thickTop="1">
      <c r="A110" s="30"/>
      <c r="B110" s="52" t="s">
        <v>239</v>
      </c>
      <c r="C110" s="53"/>
      <c r="D110" s="54"/>
      <c r="E110" s="55"/>
      <c r="F110" s="54"/>
      <c r="G110" s="56"/>
      <c r="H110" s="57"/>
      <c r="I110" s="57"/>
      <c r="J110" s="57"/>
      <c r="K110" s="58"/>
      <c r="L110" s="59"/>
      <c r="M110" s="248"/>
      <c r="N110" s="237"/>
      <c r="O110" s="238"/>
      <c r="P110" s="238"/>
      <c r="Q110" s="239"/>
      <c r="R110" s="240"/>
      <c r="S110" s="66"/>
    </row>
    <row r="111" spans="1:19" ht="34.5" customHeight="1">
      <c r="A111" s="67">
        <v>1</v>
      </c>
      <c r="B111" s="173" t="s">
        <v>240</v>
      </c>
      <c r="C111" s="69" t="s">
        <v>241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249">
        <v>0</v>
      </c>
      <c r="K111" s="75" t="s">
        <v>3762</v>
      </c>
      <c r="L111" s="76" t="s">
        <v>3832</v>
      </c>
      <c r="M111" s="77">
        <v>100</v>
      </c>
      <c r="N111" s="250"/>
      <c r="O111" s="243"/>
      <c r="P111" s="243"/>
      <c r="Q111" s="189">
        <f t="shared" ref="Q111:Q139" si="25">ROUND(S111*100/107,2)</f>
        <v>0</v>
      </c>
      <c r="R111" s="8">
        <f>ROUND((Q111*0.07),2)</f>
        <v>0</v>
      </c>
      <c r="S111" s="203">
        <f t="shared" ref="S111:S139" si="26">+D111+J111-M111</f>
        <v>0</v>
      </c>
    </row>
    <row r="112" spans="1:19" ht="34.5" customHeight="1">
      <c r="A112" s="67">
        <v>2</v>
      </c>
      <c r="B112" s="173" t="s">
        <v>243</v>
      </c>
      <c r="C112" s="69" t="s">
        <v>244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 t="s">
        <v>3762</v>
      </c>
      <c r="L112" s="76" t="s">
        <v>3833</v>
      </c>
      <c r="M112" s="77">
        <v>100</v>
      </c>
      <c r="N112" s="246"/>
      <c r="O112" s="243"/>
      <c r="P112" s="243"/>
      <c r="Q112" s="189">
        <f t="shared" si="25"/>
        <v>0</v>
      </c>
      <c r="R112" s="8">
        <f t="shared" ref="R112:R139" si="27">ROUND((Q112*0.07),2)</f>
        <v>0</v>
      </c>
      <c r="S112" s="203">
        <f t="shared" si="26"/>
        <v>0</v>
      </c>
    </row>
    <row r="113" spans="1:19" ht="34.5" customHeight="1">
      <c r="A113" s="67">
        <v>3</v>
      </c>
      <c r="B113" s="173" t="s">
        <v>246</v>
      </c>
      <c r="C113" s="69" t="s">
        <v>247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 t="s">
        <v>3754</v>
      </c>
      <c r="L113" s="76" t="s">
        <v>3834</v>
      </c>
      <c r="M113" s="77">
        <v>100</v>
      </c>
      <c r="N113" s="246"/>
      <c r="O113" s="243"/>
      <c r="P113" s="243"/>
      <c r="Q113" s="189">
        <f t="shared" si="25"/>
        <v>0</v>
      </c>
      <c r="R113" s="8">
        <f t="shared" si="27"/>
        <v>0</v>
      </c>
      <c r="S113" s="203">
        <f t="shared" si="26"/>
        <v>0</v>
      </c>
    </row>
    <row r="114" spans="1:19" ht="34.5" customHeight="1">
      <c r="A114" s="67">
        <v>4</v>
      </c>
      <c r="B114" s="173" t="s">
        <v>249</v>
      </c>
      <c r="C114" s="69" t="s">
        <v>250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 t="s">
        <v>3754</v>
      </c>
      <c r="L114" s="76" t="s">
        <v>3835</v>
      </c>
      <c r="M114" s="77">
        <v>100</v>
      </c>
      <c r="N114" s="246"/>
      <c r="O114" s="243"/>
      <c r="P114" s="243"/>
      <c r="Q114" s="189">
        <f t="shared" si="25"/>
        <v>0</v>
      </c>
      <c r="R114" s="8">
        <f t="shared" si="27"/>
        <v>0</v>
      </c>
      <c r="S114" s="203">
        <f t="shared" si="26"/>
        <v>0</v>
      </c>
    </row>
    <row r="115" spans="1:19" ht="34.5" customHeight="1">
      <c r="A115" s="67">
        <v>5</v>
      </c>
      <c r="B115" s="68" t="s">
        <v>252</v>
      </c>
      <c r="C115" s="69" t="s">
        <v>253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>
        <v>46170</v>
      </c>
      <c r="L115" s="76" t="s">
        <v>3836</v>
      </c>
      <c r="M115" s="77">
        <v>100</v>
      </c>
      <c r="N115" s="246"/>
      <c r="O115" s="243"/>
      <c r="P115" s="243"/>
      <c r="Q115" s="189">
        <f t="shared" si="25"/>
        <v>0</v>
      </c>
      <c r="R115" s="8">
        <f t="shared" si="27"/>
        <v>0</v>
      </c>
      <c r="S115" s="203">
        <f t="shared" si="26"/>
        <v>0</v>
      </c>
    </row>
    <row r="116" spans="1:19" ht="34.5" customHeight="1">
      <c r="A116" s="67">
        <v>6</v>
      </c>
      <c r="B116" s="68" t="s">
        <v>161</v>
      </c>
      <c r="C116" s="69" t="s">
        <v>255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 t="s">
        <v>3762</v>
      </c>
      <c r="L116" s="76" t="s">
        <v>3837</v>
      </c>
      <c r="M116" s="77">
        <v>100</v>
      </c>
      <c r="N116" s="246"/>
      <c r="O116" s="243"/>
      <c r="P116" s="243"/>
      <c r="Q116" s="189">
        <f t="shared" si="25"/>
        <v>0</v>
      </c>
      <c r="R116" s="8">
        <f t="shared" si="27"/>
        <v>0</v>
      </c>
      <c r="S116" s="203">
        <f t="shared" si="26"/>
        <v>0</v>
      </c>
    </row>
    <row r="117" spans="1:19" ht="34.5" customHeight="1">
      <c r="A117" s="67">
        <v>7</v>
      </c>
      <c r="B117" s="68" t="s">
        <v>257</v>
      </c>
      <c r="C117" s="69" t="s">
        <v>258</v>
      </c>
      <c r="D117" s="201">
        <v>100</v>
      </c>
      <c r="E117" s="71"/>
      <c r="F117" s="67"/>
      <c r="G117" s="67"/>
      <c r="H117" s="73">
        <v>0</v>
      </c>
      <c r="I117" s="73">
        <v>0</v>
      </c>
      <c r="J117" s="142">
        <v>0</v>
      </c>
      <c r="K117" s="75" t="s">
        <v>3762</v>
      </c>
      <c r="L117" s="76" t="s">
        <v>3838</v>
      </c>
      <c r="M117" s="77">
        <v>100</v>
      </c>
      <c r="N117" s="246"/>
      <c r="O117" s="243"/>
      <c r="P117" s="243"/>
      <c r="Q117" s="189">
        <f t="shared" si="25"/>
        <v>0</v>
      </c>
      <c r="R117" s="8">
        <f t="shared" si="27"/>
        <v>0</v>
      </c>
      <c r="S117" s="203">
        <f t="shared" si="26"/>
        <v>0</v>
      </c>
    </row>
    <row r="118" spans="1:19" ht="34.5" customHeight="1">
      <c r="A118" s="67">
        <v>8</v>
      </c>
      <c r="B118" s="68" t="s">
        <v>260</v>
      </c>
      <c r="C118" s="69" t="s">
        <v>261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 t="s">
        <v>3762</v>
      </c>
      <c r="L118" s="76" t="s">
        <v>3839</v>
      </c>
      <c r="M118" s="77">
        <v>100</v>
      </c>
      <c r="N118" s="246"/>
      <c r="O118" s="243"/>
      <c r="P118" s="243"/>
      <c r="Q118" s="189">
        <f t="shared" si="25"/>
        <v>0</v>
      </c>
      <c r="R118" s="8">
        <f t="shared" si="27"/>
        <v>0</v>
      </c>
      <c r="S118" s="203">
        <f t="shared" si="26"/>
        <v>0</v>
      </c>
    </row>
    <row r="119" spans="1:19" ht="34.5" customHeight="1">
      <c r="A119" s="67">
        <v>9</v>
      </c>
      <c r="B119" s="68" t="s">
        <v>169</v>
      </c>
      <c r="C119" s="69" t="s">
        <v>263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>
        <v>46171</v>
      </c>
      <c r="L119" s="76" t="s">
        <v>3840</v>
      </c>
      <c r="M119" s="77">
        <v>100</v>
      </c>
      <c r="N119" s="246"/>
      <c r="O119" s="243"/>
      <c r="P119" s="243"/>
      <c r="Q119" s="189">
        <f t="shared" si="25"/>
        <v>0</v>
      </c>
      <c r="R119" s="8">
        <f t="shared" si="27"/>
        <v>0</v>
      </c>
      <c r="S119" s="203">
        <f t="shared" si="26"/>
        <v>0</v>
      </c>
    </row>
    <row r="120" spans="1:19" ht="34.5" customHeight="1">
      <c r="A120" s="67">
        <v>10</v>
      </c>
      <c r="B120" s="68" t="s">
        <v>172</v>
      </c>
      <c r="C120" s="69" t="s">
        <v>265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 t="s">
        <v>3762</v>
      </c>
      <c r="L120" s="76" t="s">
        <v>3841</v>
      </c>
      <c r="M120" s="77">
        <v>100</v>
      </c>
      <c r="N120" s="246"/>
      <c r="O120" s="243"/>
      <c r="P120" s="243"/>
      <c r="Q120" s="189">
        <f t="shared" si="25"/>
        <v>0</v>
      </c>
      <c r="R120" s="8">
        <f t="shared" si="27"/>
        <v>0</v>
      </c>
      <c r="S120" s="203">
        <f t="shared" si="26"/>
        <v>0</v>
      </c>
    </row>
    <row r="121" spans="1:19" ht="34.5" customHeight="1">
      <c r="A121" s="67">
        <v>11</v>
      </c>
      <c r="B121" s="68" t="s">
        <v>267</v>
      </c>
      <c r="C121" s="69" t="s">
        <v>268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>
        <v>46171</v>
      </c>
      <c r="L121" s="76" t="s">
        <v>3842</v>
      </c>
      <c r="M121" s="77">
        <v>100</v>
      </c>
      <c r="N121" s="246"/>
      <c r="O121" s="243"/>
      <c r="P121" s="243"/>
      <c r="Q121" s="189">
        <f t="shared" si="25"/>
        <v>0</v>
      </c>
      <c r="R121" s="8">
        <f t="shared" si="27"/>
        <v>0</v>
      </c>
      <c r="S121" s="203">
        <f t="shared" si="26"/>
        <v>0</v>
      </c>
    </row>
    <row r="122" spans="1:19" ht="34.5" customHeight="1">
      <c r="A122" s="67">
        <v>12</v>
      </c>
      <c r="B122" s="68" t="s">
        <v>178</v>
      </c>
      <c r="C122" s="69" t="s">
        <v>270</v>
      </c>
      <c r="D122" s="201">
        <v>100</v>
      </c>
      <c r="E122" s="71"/>
      <c r="F122" s="67"/>
      <c r="G122" s="67"/>
      <c r="H122" s="73">
        <v>0</v>
      </c>
      <c r="I122" s="73">
        <v>0</v>
      </c>
      <c r="J122" s="142">
        <v>0</v>
      </c>
      <c r="K122" s="75" t="s">
        <v>3762</v>
      </c>
      <c r="L122" s="76" t="s">
        <v>3843</v>
      </c>
      <c r="M122" s="77">
        <v>100</v>
      </c>
      <c r="N122" s="246"/>
      <c r="O122" s="243"/>
      <c r="P122" s="243"/>
      <c r="Q122" s="189">
        <f t="shared" si="25"/>
        <v>0</v>
      </c>
      <c r="R122" s="8">
        <f t="shared" si="27"/>
        <v>0</v>
      </c>
      <c r="S122" s="203">
        <f t="shared" si="26"/>
        <v>0</v>
      </c>
    </row>
    <row r="123" spans="1:19" ht="34.5" customHeight="1">
      <c r="A123" s="67">
        <v>13</v>
      </c>
      <c r="B123" s="68" t="s">
        <v>272</v>
      </c>
      <c r="C123" s="69" t="s">
        <v>273</v>
      </c>
      <c r="D123" s="201">
        <v>100</v>
      </c>
      <c r="E123" s="128"/>
      <c r="F123" s="67"/>
      <c r="G123" s="67"/>
      <c r="H123" s="73">
        <v>0</v>
      </c>
      <c r="I123" s="73">
        <v>0</v>
      </c>
      <c r="J123" s="142">
        <v>0</v>
      </c>
      <c r="K123" s="75" t="s">
        <v>3762</v>
      </c>
      <c r="L123" s="76" t="s">
        <v>3844</v>
      </c>
      <c r="M123" s="77">
        <v>100</v>
      </c>
      <c r="N123" s="246"/>
      <c r="O123" s="243"/>
      <c r="P123" s="243"/>
      <c r="Q123" s="189">
        <f t="shared" si="25"/>
        <v>0</v>
      </c>
      <c r="R123" s="8">
        <f t="shared" si="27"/>
        <v>0</v>
      </c>
      <c r="S123" s="203">
        <f t="shared" si="26"/>
        <v>0</v>
      </c>
    </row>
    <row r="124" spans="1:19" ht="34.5" customHeight="1">
      <c r="A124" s="67">
        <v>14</v>
      </c>
      <c r="B124" s="68" t="s">
        <v>275</v>
      </c>
      <c r="C124" s="69" t="s">
        <v>276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 t="s">
        <v>3790</v>
      </c>
      <c r="L124" s="76" t="s">
        <v>3845</v>
      </c>
      <c r="M124" s="77">
        <v>100</v>
      </c>
      <c r="N124" s="246"/>
      <c r="O124" s="243"/>
      <c r="P124" s="243"/>
      <c r="Q124" s="189">
        <f t="shared" si="25"/>
        <v>0</v>
      </c>
      <c r="R124" s="8">
        <f t="shared" si="27"/>
        <v>0</v>
      </c>
      <c r="S124" s="203">
        <f t="shared" si="26"/>
        <v>0</v>
      </c>
    </row>
    <row r="125" spans="1:19" ht="34.5" customHeight="1">
      <c r="A125" s="67">
        <v>15</v>
      </c>
      <c r="B125" s="68" t="s">
        <v>278</v>
      </c>
      <c r="C125" s="69" t="s">
        <v>279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 t="s">
        <v>3790</v>
      </c>
      <c r="L125" s="76" t="s">
        <v>3846</v>
      </c>
      <c r="M125" s="77">
        <v>100</v>
      </c>
      <c r="N125" s="246"/>
      <c r="O125" s="243"/>
      <c r="P125" s="243"/>
      <c r="Q125" s="189">
        <f t="shared" si="25"/>
        <v>0</v>
      </c>
      <c r="R125" s="8">
        <f t="shared" si="27"/>
        <v>0</v>
      </c>
      <c r="S125" s="203">
        <f t="shared" si="26"/>
        <v>0</v>
      </c>
    </row>
    <row r="126" spans="1:19" ht="34.5" customHeight="1">
      <c r="A126" s="67">
        <v>16</v>
      </c>
      <c r="B126" s="68" t="s">
        <v>281</v>
      </c>
      <c r="C126" s="69" t="s">
        <v>282</v>
      </c>
      <c r="D126" s="201">
        <v>100</v>
      </c>
      <c r="E126" s="71" t="s">
        <v>3745</v>
      </c>
      <c r="F126" s="67">
        <v>1</v>
      </c>
      <c r="G126" s="67">
        <v>1</v>
      </c>
      <c r="H126" s="73">
        <v>46.73</v>
      </c>
      <c r="I126" s="73">
        <v>3.27</v>
      </c>
      <c r="J126" s="142">
        <v>50</v>
      </c>
      <c r="K126" s="75" t="s">
        <v>3811</v>
      </c>
      <c r="L126" s="76" t="s">
        <v>3847</v>
      </c>
      <c r="M126" s="77">
        <v>150</v>
      </c>
      <c r="N126" s="250"/>
      <c r="O126" s="243"/>
      <c r="P126" s="243"/>
      <c r="Q126" s="189">
        <f t="shared" si="25"/>
        <v>0</v>
      </c>
      <c r="R126" s="8">
        <f t="shared" si="27"/>
        <v>0</v>
      </c>
      <c r="S126" s="203">
        <f t="shared" si="26"/>
        <v>0</v>
      </c>
    </row>
    <row r="127" spans="1:19" ht="34.5" customHeight="1">
      <c r="A127" s="67">
        <v>17</v>
      </c>
      <c r="B127" s="68" t="s">
        <v>194</v>
      </c>
      <c r="C127" s="69" t="s">
        <v>284</v>
      </c>
      <c r="D127" s="201">
        <v>100</v>
      </c>
      <c r="E127" s="71"/>
      <c r="F127" s="67"/>
      <c r="G127" s="67"/>
      <c r="H127" s="73">
        <v>0</v>
      </c>
      <c r="I127" s="73">
        <v>0</v>
      </c>
      <c r="J127" s="142">
        <v>0</v>
      </c>
      <c r="K127" s="75" t="s">
        <v>3762</v>
      </c>
      <c r="L127" s="76" t="s">
        <v>3848</v>
      </c>
      <c r="M127" s="77">
        <v>100</v>
      </c>
      <c r="N127" s="246"/>
      <c r="O127" s="243"/>
      <c r="P127" s="243"/>
      <c r="Q127" s="189">
        <f t="shared" si="25"/>
        <v>0</v>
      </c>
      <c r="R127" s="8">
        <f t="shared" si="27"/>
        <v>0</v>
      </c>
      <c r="S127" s="203">
        <f t="shared" si="26"/>
        <v>0</v>
      </c>
    </row>
    <row r="128" spans="1:19" ht="34.5" customHeight="1">
      <c r="A128" s="67">
        <v>18</v>
      </c>
      <c r="B128" s="68" t="s">
        <v>286</v>
      </c>
      <c r="C128" s="69" t="s">
        <v>287</v>
      </c>
      <c r="D128" s="201">
        <v>100</v>
      </c>
      <c r="E128" s="128"/>
      <c r="F128" s="67"/>
      <c r="G128" s="67"/>
      <c r="H128" s="73">
        <v>0</v>
      </c>
      <c r="I128" s="73">
        <v>0</v>
      </c>
      <c r="J128" s="142">
        <v>0</v>
      </c>
      <c r="K128" s="75" t="s">
        <v>3762</v>
      </c>
      <c r="L128" s="76" t="s">
        <v>3849</v>
      </c>
      <c r="M128" s="77">
        <v>100</v>
      </c>
      <c r="N128" s="246"/>
      <c r="O128" s="243"/>
      <c r="P128" s="243"/>
      <c r="Q128" s="189">
        <f t="shared" si="25"/>
        <v>0</v>
      </c>
      <c r="R128" s="8">
        <f t="shared" si="27"/>
        <v>0</v>
      </c>
      <c r="S128" s="203">
        <f t="shared" si="26"/>
        <v>0</v>
      </c>
    </row>
    <row r="129" spans="1:19" ht="34.5" customHeight="1">
      <c r="A129" s="67">
        <v>19</v>
      </c>
      <c r="B129" s="68" t="s">
        <v>289</v>
      </c>
      <c r="C129" s="69" t="s">
        <v>290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 t="s">
        <v>3790</v>
      </c>
      <c r="L129" s="76" t="s">
        <v>3850</v>
      </c>
      <c r="M129" s="77">
        <v>100</v>
      </c>
      <c r="N129" s="246"/>
      <c r="O129" s="243"/>
      <c r="P129" s="243"/>
      <c r="Q129" s="189">
        <f t="shared" si="25"/>
        <v>0</v>
      </c>
      <c r="R129" s="8">
        <f t="shared" si="27"/>
        <v>0</v>
      </c>
      <c r="S129" s="203">
        <f t="shared" si="26"/>
        <v>0</v>
      </c>
    </row>
    <row r="130" spans="1:19" ht="34.5" customHeight="1">
      <c r="A130" s="67">
        <v>20</v>
      </c>
      <c r="B130" s="68" t="s">
        <v>292</v>
      </c>
      <c r="C130" s="69" t="s">
        <v>293</v>
      </c>
      <c r="D130" s="201">
        <v>100</v>
      </c>
      <c r="E130" s="128"/>
      <c r="F130" s="67"/>
      <c r="G130" s="67"/>
      <c r="H130" s="73">
        <v>0</v>
      </c>
      <c r="I130" s="73">
        <v>0</v>
      </c>
      <c r="J130" s="142">
        <v>0</v>
      </c>
      <c r="K130" s="75" t="s">
        <v>3762</v>
      </c>
      <c r="L130" s="76" t="s">
        <v>3851</v>
      </c>
      <c r="M130" s="77">
        <v>100</v>
      </c>
      <c r="N130" s="246"/>
      <c r="O130" s="243"/>
      <c r="P130" s="243"/>
      <c r="Q130" s="189">
        <f t="shared" si="25"/>
        <v>0</v>
      </c>
      <c r="R130" s="8">
        <f t="shared" si="27"/>
        <v>0</v>
      </c>
      <c r="S130" s="203">
        <f t="shared" si="26"/>
        <v>0</v>
      </c>
    </row>
    <row r="131" spans="1:19" ht="34.5" customHeight="1">
      <c r="A131" s="67">
        <v>21</v>
      </c>
      <c r="B131" s="68" t="s">
        <v>206</v>
      </c>
      <c r="C131" s="69" t="s">
        <v>295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 t="s">
        <v>3762</v>
      </c>
      <c r="L131" s="76" t="s">
        <v>3852</v>
      </c>
      <c r="M131" s="77">
        <v>100</v>
      </c>
      <c r="N131" s="246"/>
      <c r="O131" s="243"/>
      <c r="P131" s="243"/>
      <c r="Q131" s="189">
        <f t="shared" si="25"/>
        <v>0</v>
      </c>
      <c r="R131" s="8">
        <f t="shared" si="27"/>
        <v>0</v>
      </c>
      <c r="S131" s="203">
        <f t="shared" si="26"/>
        <v>0</v>
      </c>
    </row>
    <row r="132" spans="1:19" ht="34.5" customHeight="1">
      <c r="A132" s="67">
        <v>22</v>
      </c>
      <c r="B132" s="68" t="s">
        <v>297</v>
      </c>
      <c r="C132" s="69" t="s">
        <v>298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 t="s">
        <v>3818</v>
      </c>
      <c r="L132" s="76" t="s">
        <v>3853</v>
      </c>
      <c r="M132" s="77">
        <v>100</v>
      </c>
      <c r="N132" s="246"/>
      <c r="O132" s="243"/>
      <c r="P132" s="243"/>
      <c r="Q132" s="189">
        <f t="shared" si="25"/>
        <v>0</v>
      </c>
      <c r="R132" s="8">
        <f t="shared" si="27"/>
        <v>0</v>
      </c>
      <c r="S132" s="203">
        <f t="shared" si="26"/>
        <v>0</v>
      </c>
    </row>
    <row r="133" spans="1:19" ht="34.5" customHeight="1">
      <c r="A133" s="67">
        <v>23</v>
      </c>
      <c r="B133" s="68" t="s">
        <v>300</v>
      </c>
      <c r="C133" s="69" t="s">
        <v>301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 t="s">
        <v>3762</v>
      </c>
      <c r="L133" s="76" t="s">
        <v>3854</v>
      </c>
      <c r="M133" s="77">
        <v>100</v>
      </c>
      <c r="N133" s="246"/>
      <c r="O133" s="246"/>
      <c r="P133" s="243"/>
      <c r="Q133" s="189">
        <f t="shared" si="25"/>
        <v>0</v>
      </c>
      <c r="R133" s="8">
        <f t="shared" si="27"/>
        <v>0</v>
      </c>
      <c r="S133" s="203">
        <f t="shared" si="26"/>
        <v>0</v>
      </c>
    </row>
    <row r="134" spans="1:19" ht="34.5" customHeight="1">
      <c r="A134" s="67">
        <v>24</v>
      </c>
      <c r="B134" s="68" t="s">
        <v>304</v>
      </c>
      <c r="C134" s="69" t="s">
        <v>305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>
        <v>46172</v>
      </c>
      <c r="L134" s="76" t="s">
        <v>3855</v>
      </c>
      <c r="M134" s="77">
        <v>100</v>
      </c>
      <c r="N134" s="246"/>
      <c r="O134" s="243"/>
      <c r="P134" s="243"/>
      <c r="Q134" s="189">
        <f t="shared" si="25"/>
        <v>0</v>
      </c>
      <c r="R134" s="8">
        <f t="shared" si="27"/>
        <v>0</v>
      </c>
      <c r="S134" s="203">
        <f t="shared" si="26"/>
        <v>0</v>
      </c>
    </row>
    <row r="135" spans="1:19" ht="34.5" customHeight="1">
      <c r="A135" s="67">
        <v>25</v>
      </c>
      <c r="B135" s="68" t="s">
        <v>307</v>
      </c>
      <c r="C135" s="69" t="s">
        <v>308</v>
      </c>
      <c r="D135" s="201">
        <v>100</v>
      </c>
      <c r="E135" s="128"/>
      <c r="F135" s="67"/>
      <c r="G135" s="67"/>
      <c r="H135" s="73">
        <v>0</v>
      </c>
      <c r="I135" s="73">
        <v>0</v>
      </c>
      <c r="J135" s="142">
        <v>0</v>
      </c>
      <c r="K135" s="75">
        <v>46170</v>
      </c>
      <c r="L135" s="76" t="s">
        <v>3856</v>
      </c>
      <c r="M135" s="77">
        <v>100</v>
      </c>
      <c r="N135" s="246"/>
      <c r="O135" s="243"/>
      <c r="P135" s="243"/>
      <c r="Q135" s="189">
        <f t="shared" si="25"/>
        <v>0</v>
      </c>
      <c r="R135" s="8">
        <f t="shared" si="27"/>
        <v>0</v>
      </c>
      <c r="S135" s="203">
        <f t="shared" si="26"/>
        <v>0</v>
      </c>
    </row>
    <row r="136" spans="1:19" ht="34.5" customHeight="1">
      <c r="A136" s="67">
        <v>26</v>
      </c>
      <c r="B136" s="68" t="s">
        <v>310</v>
      </c>
      <c r="C136" s="69" t="s">
        <v>311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75" t="s">
        <v>3754</v>
      </c>
      <c r="L136" s="76" t="s">
        <v>3857</v>
      </c>
      <c r="M136" s="77">
        <v>100</v>
      </c>
      <c r="N136" s="246"/>
      <c r="O136" s="243"/>
      <c r="P136" s="243"/>
      <c r="Q136" s="189">
        <f t="shared" si="25"/>
        <v>0</v>
      </c>
      <c r="R136" s="8">
        <f t="shared" si="27"/>
        <v>0</v>
      </c>
      <c r="S136" s="203">
        <f t="shared" si="26"/>
        <v>0</v>
      </c>
    </row>
    <row r="137" spans="1:19" ht="34.5" customHeight="1">
      <c r="A137" s="67">
        <v>27</v>
      </c>
      <c r="B137" s="68" t="s">
        <v>313</v>
      </c>
      <c r="C137" s="69" t="s">
        <v>314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>
        <v>46173</v>
      </c>
      <c r="L137" s="76" t="s">
        <v>3858</v>
      </c>
      <c r="M137" s="77">
        <v>100</v>
      </c>
      <c r="N137" s="246"/>
      <c r="O137" s="246"/>
      <c r="P137" s="246"/>
      <c r="Q137" s="189">
        <f t="shared" si="25"/>
        <v>0</v>
      </c>
      <c r="R137" s="8">
        <f t="shared" si="27"/>
        <v>0</v>
      </c>
      <c r="S137" s="203">
        <f t="shared" si="26"/>
        <v>0</v>
      </c>
    </row>
    <row r="138" spans="1:19" ht="34.5" customHeight="1">
      <c r="A138" s="67">
        <v>28</v>
      </c>
      <c r="B138" s="68" t="s">
        <v>227</v>
      </c>
      <c r="C138" s="69" t="s">
        <v>316</v>
      </c>
      <c r="D138" s="201">
        <v>100</v>
      </c>
      <c r="E138" s="71" t="s">
        <v>3745</v>
      </c>
      <c r="F138" s="67">
        <v>1</v>
      </c>
      <c r="G138" s="67">
        <v>1</v>
      </c>
      <c r="H138" s="73">
        <v>93.46</v>
      </c>
      <c r="I138" s="73">
        <v>6.54</v>
      </c>
      <c r="J138" s="142">
        <v>100</v>
      </c>
      <c r="K138" s="75" t="s">
        <v>3790</v>
      </c>
      <c r="L138" s="76" t="s">
        <v>3859</v>
      </c>
      <c r="M138" s="77">
        <v>100</v>
      </c>
      <c r="N138" s="250" t="s">
        <v>3828</v>
      </c>
      <c r="O138" s="243">
        <v>1</v>
      </c>
      <c r="P138" s="243">
        <v>1</v>
      </c>
      <c r="Q138" s="189">
        <f t="shared" si="25"/>
        <v>93.46</v>
      </c>
      <c r="R138" s="8">
        <f t="shared" si="27"/>
        <v>6.54</v>
      </c>
      <c r="S138" s="203">
        <f t="shared" si="26"/>
        <v>100</v>
      </c>
    </row>
    <row r="139" spans="1:19" ht="34.5" customHeight="1">
      <c r="A139" s="67">
        <v>29</v>
      </c>
      <c r="B139" s="68" t="s">
        <v>318</v>
      </c>
      <c r="C139" s="69" t="s">
        <v>319</v>
      </c>
      <c r="D139" s="201">
        <v>100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75" t="s">
        <v>3790</v>
      </c>
      <c r="L139" s="76" t="s">
        <v>3860</v>
      </c>
      <c r="M139" s="77">
        <v>100</v>
      </c>
      <c r="N139" s="246"/>
      <c r="O139" s="243"/>
      <c r="P139" s="243"/>
      <c r="Q139" s="189">
        <f t="shared" si="25"/>
        <v>0</v>
      </c>
      <c r="R139" s="8">
        <f t="shared" si="27"/>
        <v>0</v>
      </c>
      <c r="S139" s="203">
        <f t="shared" si="26"/>
        <v>0</v>
      </c>
    </row>
    <row r="140" spans="1:19" ht="34.5" customHeight="1" thickBot="1">
      <c r="A140" s="99"/>
      <c r="B140" s="100" t="s">
        <v>19</v>
      </c>
      <c r="C140" s="101"/>
      <c r="D140" s="102">
        <f>SUM(D111:D139)</f>
        <v>2900</v>
      </c>
      <c r="E140" s="103"/>
      <c r="F140" s="102"/>
      <c r="G140" s="102"/>
      <c r="H140" s="104">
        <f>SUM(H111:H139)</f>
        <v>140.19</v>
      </c>
      <c r="I140" s="104">
        <f t="shared" ref="I140:J140" si="28">SUM(I111:I139)</f>
        <v>9.81</v>
      </c>
      <c r="J140" s="104">
        <f t="shared" si="28"/>
        <v>150</v>
      </c>
      <c r="K140" s="254"/>
      <c r="L140" s="255"/>
      <c r="M140" s="256">
        <f>SUM(M111:M139)</f>
        <v>2950</v>
      </c>
      <c r="N140" s="257"/>
      <c r="O140" s="258"/>
      <c r="P140" s="258"/>
      <c r="Q140" s="105">
        <f>SUM(Q111:Q139)</f>
        <v>93.46</v>
      </c>
      <c r="R140" s="259">
        <f t="shared" ref="R140" si="29">SUM(R111:R139)</f>
        <v>6.54</v>
      </c>
      <c r="S140" s="227">
        <f>SUM(S111:S139)</f>
        <v>100</v>
      </c>
    </row>
    <row r="141" spans="1:19" ht="34.5" customHeight="1" thickTop="1">
      <c r="A141" s="30"/>
      <c r="B141" s="52" t="s">
        <v>321</v>
      </c>
      <c r="C141" s="53"/>
      <c r="D141" s="54"/>
      <c r="E141" s="55"/>
      <c r="F141" s="54"/>
      <c r="G141" s="56"/>
      <c r="H141" s="57"/>
      <c r="I141" s="57"/>
      <c r="J141" s="57"/>
      <c r="K141" s="58"/>
      <c r="L141" s="59"/>
      <c r="M141" s="248"/>
      <c r="N141" s="237"/>
      <c r="O141" s="238"/>
      <c r="P141" s="238"/>
      <c r="Q141" s="239"/>
      <c r="R141" s="240"/>
      <c r="S141" s="66"/>
    </row>
    <row r="142" spans="1:19" ht="34.5" customHeight="1">
      <c r="A142" s="67">
        <v>1</v>
      </c>
      <c r="B142" s="106" t="s">
        <v>322</v>
      </c>
      <c r="C142" s="260" t="s">
        <v>323</v>
      </c>
      <c r="D142" s="1202">
        <v>636.65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 t="s">
        <v>3762</v>
      </c>
      <c r="L142" s="76" t="s">
        <v>3861</v>
      </c>
      <c r="M142" s="77">
        <v>636.65</v>
      </c>
      <c r="N142" s="250"/>
      <c r="O142" s="243"/>
      <c r="P142" s="243"/>
      <c r="Q142" s="189">
        <f t="shared" ref="Q142:Q205" si="30">ROUND(S142*100/107,2)</f>
        <v>0</v>
      </c>
      <c r="R142" s="8">
        <f t="shared" ref="R142:R205" si="31">ROUND((Q142*0.07),2)</f>
        <v>0</v>
      </c>
      <c r="S142" s="203">
        <f t="shared" ref="S142:S205" si="32">+D142+J142-M142</f>
        <v>0</v>
      </c>
    </row>
    <row r="143" spans="1:19" ht="34.5" customHeight="1">
      <c r="A143" s="67">
        <v>2</v>
      </c>
      <c r="B143" s="106" t="s">
        <v>243</v>
      </c>
      <c r="C143" s="260" t="s">
        <v>325</v>
      </c>
      <c r="D143" s="1202">
        <v>112.35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 t="s">
        <v>3762</v>
      </c>
      <c r="L143" s="76" t="s">
        <v>3862</v>
      </c>
      <c r="M143" s="77">
        <v>112.35</v>
      </c>
      <c r="N143" s="246"/>
      <c r="O143" s="243"/>
      <c r="P143" s="243"/>
      <c r="Q143" s="189">
        <f t="shared" si="30"/>
        <v>0</v>
      </c>
      <c r="R143" s="8">
        <f t="shared" si="31"/>
        <v>0</v>
      </c>
      <c r="S143" s="203">
        <f t="shared" si="32"/>
        <v>0</v>
      </c>
    </row>
    <row r="144" spans="1:19" ht="34.5" customHeight="1">
      <c r="A144" s="67">
        <v>3</v>
      </c>
      <c r="B144" s="106" t="s">
        <v>246</v>
      </c>
      <c r="C144" s="260" t="s">
        <v>327</v>
      </c>
      <c r="D144" s="120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 t="s">
        <v>3754</v>
      </c>
      <c r="L144" s="76" t="s">
        <v>3863</v>
      </c>
      <c r="M144" s="77">
        <v>112.35</v>
      </c>
      <c r="N144" s="246"/>
      <c r="O144" s="243"/>
      <c r="P144" s="243"/>
      <c r="Q144" s="189">
        <f t="shared" si="30"/>
        <v>0</v>
      </c>
      <c r="R144" s="8">
        <f t="shared" si="31"/>
        <v>0</v>
      </c>
      <c r="S144" s="203">
        <f t="shared" si="32"/>
        <v>0</v>
      </c>
    </row>
    <row r="145" spans="1:19" ht="34.5" customHeight="1">
      <c r="A145" s="67">
        <v>4</v>
      </c>
      <c r="B145" s="106" t="s">
        <v>329</v>
      </c>
      <c r="C145" s="260" t="s">
        <v>330</v>
      </c>
      <c r="D145" s="1202">
        <v>112.35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 t="s">
        <v>3754</v>
      </c>
      <c r="L145" s="76" t="s">
        <v>3864</v>
      </c>
      <c r="M145" s="77">
        <v>112.35</v>
      </c>
      <c r="N145" s="246"/>
      <c r="O145" s="243"/>
      <c r="P145" s="243"/>
      <c r="Q145" s="189">
        <f t="shared" si="30"/>
        <v>0</v>
      </c>
      <c r="R145" s="8">
        <f t="shared" si="31"/>
        <v>0</v>
      </c>
      <c r="S145" s="203">
        <f t="shared" si="32"/>
        <v>0</v>
      </c>
    </row>
    <row r="146" spans="1:19" ht="34.5" customHeight="1">
      <c r="A146" s="67">
        <v>5</v>
      </c>
      <c r="B146" s="263" t="s">
        <v>252</v>
      </c>
      <c r="C146" s="260" t="s">
        <v>332</v>
      </c>
      <c r="D146" s="1202">
        <v>561.75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>
        <v>46170</v>
      </c>
      <c r="L146" s="76" t="s">
        <v>3865</v>
      </c>
      <c r="M146" s="77">
        <v>561.75</v>
      </c>
      <c r="N146" s="246"/>
      <c r="O146" s="243"/>
      <c r="P146" s="243"/>
      <c r="Q146" s="189">
        <f t="shared" si="30"/>
        <v>0</v>
      </c>
      <c r="R146" s="8">
        <f t="shared" si="31"/>
        <v>0</v>
      </c>
      <c r="S146" s="203">
        <f t="shared" si="32"/>
        <v>0</v>
      </c>
    </row>
    <row r="147" spans="1:19" ht="34.5" customHeight="1">
      <c r="A147" s="67">
        <v>6</v>
      </c>
      <c r="B147" s="263" t="s">
        <v>161</v>
      </c>
      <c r="C147" s="260" t="s">
        <v>334</v>
      </c>
      <c r="D147" s="1202">
        <v>112.35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 t="s">
        <v>3762</v>
      </c>
      <c r="L147" s="76" t="s">
        <v>3866</v>
      </c>
      <c r="M147" s="77">
        <v>112.35</v>
      </c>
      <c r="N147" s="246"/>
      <c r="O147" s="243"/>
      <c r="P147" s="243"/>
      <c r="Q147" s="189">
        <f t="shared" si="30"/>
        <v>0</v>
      </c>
      <c r="R147" s="8">
        <f t="shared" si="31"/>
        <v>0</v>
      </c>
      <c r="S147" s="203">
        <f t="shared" si="32"/>
        <v>0</v>
      </c>
    </row>
    <row r="148" spans="1:19" ht="34.5" customHeight="1">
      <c r="A148" s="67">
        <v>7</v>
      </c>
      <c r="B148" s="263" t="s">
        <v>260</v>
      </c>
      <c r="C148" s="260" t="s">
        <v>336</v>
      </c>
      <c r="D148" s="1202">
        <v>0</v>
      </c>
      <c r="E148" s="71"/>
      <c r="F148" s="67"/>
      <c r="G148" s="67"/>
      <c r="H148" s="73">
        <v>0</v>
      </c>
      <c r="I148" s="73">
        <v>0</v>
      </c>
      <c r="J148" s="142">
        <v>0</v>
      </c>
      <c r="K148" s="75"/>
      <c r="L148" s="76"/>
      <c r="M148" s="77"/>
      <c r="N148" s="246"/>
      <c r="O148" s="243"/>
      <c r="P148" s="243"/>
      <c r="Q148" s="189">
        <f t="shared" si="30"/>
        <v>0</v>
      </c>
      <c r="R148" s="8">
        <f t="shared" si="31"/>
        <v>0</v>
      </c>
      <c r="S148" s="203">
        <f t="shared" si="32"/>
        <v>0</v>
      </c>
    </row>
    <row r="149" spans="1:19" ht="34.5" customHeight="1">
      <c r="A149" s="67">
        <v>8</v>
      </c>
      <c r="B149" s="263" t="s">
        <v>260</v>
      </c>
      <c r="C149" s="260" t="s">
        <v>337</v>
      </c>
      <c r="D149" s="1202">
        <v>1123.5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 t="s">
        <v>3762</v>
      </c>
      <c r="L149" s="76" t="s">
        <v>3867</v>
      </c>
      <c r="M149" s="77">
        <v>1123.5</v>
      </c>
      <c r="N149" s="246"/>
      <c r="O149" s="243"/>
      <c r="P149" s="243"/>
      <c r="Q149" s="189">
        <f t="shared" si="30"/>
        <v>0</v>
      </c>
      <c r="R149" s="8">
        <f t="shared" si="31"/>
        <v>0</v>
      </c>
      <c r="S149" s="203">
        <f t="shared" si="32"/>
        <v>0</v>
      </c>
    </row>
    <row r="150" spans="1:19" ht="34.5" customHeight="1">
      <c r="A150" s="67">
        <v>9</v>
      </c>
      <c r="B150" s="263" t="s">
        <v>169</v>
      </c>
      <c r="C150" s="260" t="s">
        <v>339</v>
      </c>
      <c r="D150" s="1202">
        <v>561.75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>
        <v>46171</v>
      </c>
      <c r="L150" s="76" t="s">
        <v>3868</v>
      </c>
      <c r="M150" s="77">
        <v>561.75</v>
      </c>
      <c r="N150" s="246"/>
      <c r="O150" s="243"/>
      <c r="P150" s="243"/>
      <c r="Q150" s="189">
        <f t="shared" si="30"/>
        <v>0</v>
      </c>
      <c r="R150" s="8">
        <f t="shared" si="31"/>
        <v>0</v>
      </c>
      <c r="S150" s="203">
        <f t="shared" si="32"/>
        <v>0</v>
      </c>
    </row>
    <row r="151" spans="1:19" ht="34.5" customHeight="1">
      <c r="A151" s="67">
        <v>10</v>
      </c>
      <c r="B151" s="263" t="s">
        <v>341</v>
      </c>
      <c r="C151" s="260" t="s">
        <v>342</v>
      </c>
      <c r="D151" s="1202">
        <v>112.35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 t="s">
        <v>3762</v>
      </c>
      <c r="L151" s="76" t="s">
        <v>3869</v>
      </c>
      <c r="M151" s="77">
        <v>112.35</v>
      </c>
      <c r="N151" s="246"/>
      <c r="O151" s="243"/>
      <c r="P151" s="243"/>
      <c r="Q151" s="189">
        <f t="shared" si="30"/>
        <v>0</v>
      </c>
      <c r="R151" s="8">
        <f t="shared" si="31"/>
        <v>0</v>
      </c>
      <c r="S151" s="203">
        <f t="shared" si="32"/>
        <v>0</v>
      </c>
    </row>
    <row r="152" spans="1:19" ht="34.5" customHeight="1">
      <c r="A152" s="67">
        <v>11</v>
      </c>
      <c r="B152" s="263" t="s">
        <v>267</v>
      </c>
      <c r="C152" s="260" t="s">
        <v>344</v>
      </c>
      <c r="D152" s="1202">
        <v>1048.5999999999999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>
        <v>46171</v>
      </c>
      <c r="L152" s="76" t="s">
        <v>3870</v>
      </c>
      <c r="M152" s="77">
        <v>1048.5999999999999</v>
      </c>
      <c r="N152" s="246"/>
      <c r="O152" s="243"/>
      <c r="P152" s="243"/>
      <c r="Q152" s="189">
        <f t="shared" si="30"/>
        <v>0</v>
      </c>
      <c r="R152" s="8">
        <f t="shared" si="31"/>
        <v>0</v>
      </c>
      <c r="S152" s="203">
        <f t="shared" si="32"/>
        <v>0</v>
      </c>
    </row>
    <row r="153" spans="1:19" ht="34.5" customHeight="1">
      <c r="A153" s="67">
        <v>12</v>
      </c>
      <c r="B153" s="263" t="s">
        <v>178</v>
      </c>
      <c r="C153" s="260" t="s">
        <v>346</v>
      </c>
      <c r="D153" s="1202">
        <v>786.45</v>
      </c>
      <c r="E153" s="71"/>
      <c r="F153" s="67"/>
      <c r="G153" s="67"/>
      <c r="H153" s="73">
        <v>0</v>
      </c>
      <c r="I153" s="73">
        <v>0</v>
      </c>
      <c r="J153" s="142">
        <v>0</v>
      </c>
      <c r="K153" s="75" t="s">
        <v>3762</v>
      </c>
      <c r="L153" s="76" t="s">
        <v>3871</v>
      </c>
      <c r="M153" s="77">
        <v>786.45</v>
      </c>
      <c r="N153" s="246"/>
      <c r="O153" s="243"/>
      <c r="P153" s="243"/>
      <c r="Q153" s="189">
        <f t="shared" si="30"/>
        <v>0</v>
      </c>
      <c r="R153" s="8">
        <f t="shared" si="31"/>
        <v>0</v>
      </c>
      <c r="S153" s="203">
        <f t="shared" si="32"/>
        <v>0</v>
      </c>
    </row>
    <row r="154" spans="1:19" ht="34.5" customHeight="1">
      <c r="A154" s="67">
        <v>13</v>
      </c>
      <c r="B154" s="263" t="s">
        <v>272</v>
      </c>
      <c r="C154" s="260" t="s">
        <v>348</v>
      </c>
      <c r="D154" s="1202">
        <v>112.35</v>
      </c>
      <c r="E154" s="128"/>
      <c r="F154" s="67"/>
      <c r="G154" s="67"/>
      <c r="H154" s="73">
        <v>0</v>
      </c>
      <c r="I154" s="73">
        <v>0</v>
      </c>
      <c r="J154" s="142">
        <v>0</v>
      </c>
      <c r="K154" s="75" t="s">
        <v>3762</v>
      </c>
      <c r="L154" s="76" t="s">
        <v>3872</v>
      </c>
      <c r="M154" s="77">
        <v>112.35</v>
      </c>
      <c r="N154" s="246"/>
      <c r="O154" s="243"/>
      <c r="P154" s="243"/>
      <c r="Q154" s="189">
        <f t="shared" si="30"/>
        <v>0</v>
      </c>
      <c r="R154" s="8">
        <f t="shared" si="31"/>
        <v>0</v>
      </c>
      <c r="S154" s="203">
        <f t="shared" si="32"/>
        <v>0</v>
      </c>
    </row>
    <row r="155" spans="1:19" ht="34.5" customHeight="1">
      <c r="A155" s="67">
        <v>14</v>
      </c>
      <c r="B155" s="263" t="s">
        <v>275</v>
      </c>
      <c r="C155" s="260" t="s">
        <v>350</v>
      </c>
      <c r="D155" s="1202">
        <v>1310.75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 t="s">
        <v>3790</v>
      </c>
      <c r="L155" s="76" t="s">
        <v>3873</v>
      </c>
      <c r="M155" s="77">
        <v>1310.75</v>
      </c>
      <c r="N155" s="246"/>
      <c r="O155" s="243"/>
      <c r="P155" s="243"/>
      <c r="Q155" s="189">
        <f t="shared" si="30"/>
        <v>0</v>
      </c>
      <c r="R155" s="8">
        <f t="shared" si="31"/>
        <v>0</v>
      </c>
      <c r="S155" s="203">
        <f t="shared" si="32"/>
        <v>0</v>
      </c>
    </row>
    <row r="156" spans="1:19" ht="34.5" customHeight="1">
      <c r="A156" s="67">
        <v>15</v>
      </c>
      <c r="B156" s="263" t="s">
        <v>352</v>
      </c>
      <c r="C156" s="260" t="s">
        <v>353</v>
      </c>
      <c r="D156" s="1202">
        <v>861.35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 t="s">
        <v>3790</v>
      </c>
      <c r="L156" s="76" t="s">
        <v>3874</v>
      </c>
      <c r="M156" s="77">
        <v>861.35</v>
      </c>
      <c r="N156" s="246"/>
      <c r="O156" s="243"/>
      <c r="P156" s="243"/>
      <c r="Q156" s="189">
        <f t="shared" si="30"/>
        <v>0</v>
      </c>
      <c r="R156" s="8">
        <f t="shared" si="31"/>
        <v>0</v>
      </c>
      <c r="S156" s="203">
        <f t="shared" si="32"/>
        <v>0</v>
      </c>
    </row>
    <row r="157" spans="1:19" ht="34.5" customHeight="1">
      <c r="A157" s="67">
        <v>16</v>
      </c>
      <c r="B157" s="263" t="s">
        <v>355</v>
      </c>
      <c r="C157" s="260" t="s">
        <v>356</v>
      </c>
      <c r="D157" s="1202">
        <v>112.35</v>
      </c>
      <c r="E157" s="71" t="s">
        <v>3745</v>
      </c>
      <c r="F157" s="67">
        <v>1</v>
      </c>
      <c r="G157" s="67">
        <v>1</v>
      </c>
      <c r="H157" s="73">
        <v>105</v>
      </c>
      <c r="I157" s="73">
        <v>7.35</v>
      </c>
      <c r="J157" s="142">
        <v>112.35</v>
      </c>
      <c r="K157" s="75" t="s">
        <v>3875</v>
      </c>
      <c r="L157" s="76" t="s">
        <v>3876</v>
      </c>
      <c r="M157" s="77">
        <v>224.7</v>
      </c>
      <c r="N157" s="250"/>
      <c r="O157" s="243"/>
      <c r="P157" s="243"/>
      <c r="Q157" s="189">
        <f t="shared" si="30"/>
        <v>0</v>
      </c>
      <c r="R157" s="8">
        <f t="shared" si="31"/>
        <v>0</v>
      </c>
      <c r="S157" s="203">
        <f>+D157+J157-M157</f>
        <v>0</v>
      </c>
    </row>
    <row r="158" spans="1:19" ht="34.5" customHeight="1">
      <c r="A158" s="67">
        <v>17</v>
      </c>
      <c r="B158" s="263" t="s">
        <v>355</v>
      </c>
      <c r="C158" s="260" t="s">
        <v>356</v>
      </c>
      <c r="D158" s="120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>
        <v>46171</v>
      </c>
      <c r="L158" s="76" t="s">
        <v>3877</v>
      </c>
      <c r="M158" s="77">
        <v>112.35</v>
      </c>
      <c r="N158" s="246"/>
      <c r="O158" s="243"/>
      <c r="P158" s="243"/>
      <c r="Q158" s="189">
        <f t="shared" si="30"/>
        <v>0</v>
      </c>
      <c r="R158" s="8">
        <f t="shared" si="31"/>
        <v>0</v>
      </c>
      <c r="S158" s="203">
        <f>+D158+J158-M158</f>
        <v>0</v>
      </c>
    </row>
    <row r="159" spans="1:19" ht="34.5" customHeight="1">
      <c r="A159" s="67">
        <v>18</v>
      </c>
      <c r="B159" s="263" t="s">
        <v>360</v>
      </c>
      <c r="C159" s="260" t="s">
        <v>361</v>
      </c>
      <c r="D159" s="1202">
        <v>823.9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 t="s">
        <v>3762</v>
      </c>
      <c r="L159" s="76" t="s">
        <v>3878</v>
      </c>
      <c r="M159" s="77">
        <v>823.9</v>
      </c>
      <c r="N159" s="246"/>
      <c r="O159" s="243"/>
      <c r="P159" s="243"/>
      <c r="Q159" s="189">
        <f t="shared" si="30"/>
        <v>0</v>
      </c>
      <c r="R159" s="8">
        <f t="shared" si="31"/>
        <v>0</v>
      </c>
      <c r="S159" s="203">
        <f t="shared" si="32"/>
        <v>0</v>
      </c>
    </row>
    <row r="160" spans="1:19" ht="34.5" customHeight="1">
      <c r="A160" s="67">
        <v>19</v>
      </c>
      <c r="B160" s="263" t="s">
        <v>286</v>
      </c>
      <c r="C160" s="260" t="s">
        <v>363</v>
      </c>
      <c r="D160" s="1202">
        <v>112.35</v>
      </c>
      <c r="E160" s="128"/>
      <c r="F160" s="67"/>
      <c r="G160" s="67"/>
      <c r="H160" s="73">
        <v>0</v>
      </c>
      <c r="I160" s="73">
        <v>0</v>
      </c>
      <c r="J160" s="142">
        <v>0</v>
      </c>
      <c r="K160" s="75" t="s">
        <v>3762</v>
      </c>
      <c r="L160" s="76" t="s">
        <v>3879</v>
      </c>
      <c r="M160" s="77">
        <v>112.35</v>
      </c>
      <c r="N160" s="246"/>
      <c r="O160" s="243"/>
      <c r="P160" s="243"/>
      <c r="Q160" s="189">
        <f t="shared" si="30"/>
        <v>0</v>
      </c>
      <c r="R160" s="8">
        <f t="shared" si="31"/>
        <v>0</v>
      </c>
      <c r="S160" s="203">
        <f t="shared" si="32"/>
        <v>0</v>
      </c>
    </row>
    <row r="161" spans="1:19" ht="34.5" customHeight="1">
      <c r="A161" s="67">
        <v>20</v>
      </c>
      <c r="B161" s="263" t="s">
        <v>289</v>
      </c>
      <c r="C161" s="260" t="s">
        <v>365</v>
      </c>
      <c r="D161" s="1202">
        <v>112.35</v>
      </c>
      <c r="E161" s="71"/>
      <c r="F161" s="67"/>
      <c r="G161" s="67"/>
      <c r="H161" s="73">
        <v>0</v>
      </c>
      <c r="I161" s="73">
        <v>0</v>
      </c>
      <c r="J161" s="142">
        <v>0</v>
      </c>
      <c r="K161" s="75" t="s">
        <v>3790</v>
      </c>
      <c r="L161" s="76" t="s">
        <v>3880</v>
      </c>
      <c r="M161" s="77">
        <v>112.35</v>
      </c>
      <c r="N161" s="246"/>
      <c r="O161" s="243"/>
      <c r="P161" s="243"/>
      <c r="Q161" s="189">
        <f t="shared" si="30"/>
        <v>0</v>
      </c>
      <c r="R161" s="8">
        <f t="shared" si="31"/>
        <v>0</v>
      </c>
      <c r="S161" s="203">
        <f t="shared" si="32"/>
        <v>0</v>
      </c>
    </row>
    <row r="162" spans="1:19" ht="34.5" customHeight="1">
      <c r="A162" s="67">
        <v>21</v>
      </c>
      <c r="B162" s="263" t="s">
        <v>292</v>
      </c>
      <c r="C162" s="260" t="s">
        <v>367</v>
      </c>
      <c r="D162" s="1202">
        <v>636.65</v>
      </c>
      <c r="E162" s="128"/>
      <c r="F162" s="67"/>
      <c r="G162" s="67"/>
      <c r="H162" s="73">
        <v>0</v>
      </c>
      <c r="I162" s="73">
        <v>0</v>
      </c>
      <c r="J162" s="142">
        <v>0</v>
      </c>
      <c r="K162" s="75" t="s">
        <v>3762</v>
      </c>
      <c r="L162" s="76" t="s">
        <v>3881</v>
      </c>
      <c r="M162" s="77">
        <v>636.65</v>
      </c>
      <c r="N162" s="246"/>
      <c r="O162" s="243"/>
      <c r="P162" s="243"/>
      <c r="Q162" s="189">
        <f t="shared" si="30"/>
        <v>0</v>
      </c>
      <c r="R162" s="8">
        <f t="shared" si="31"/>
        <v>0</v>
      </c>
      <c r="S162" s="203">
        <f t="shared" si="32"/>
        <v>0</v>
      </c>
    </row>
    <row r="163" spans="1:19" ht="34.5" customHeight="1">
      <c r="A163" s="67">
        <v>22</v>
      </c>
      <c r="B163" s="263" t="s">
        <v>206</v>
      </c>
      <c r="C163" s="260" t="s">
        <v>369</v>
      </c>
      <c r="D163" s="1202">
        <v>449.4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 t="s">
        <v>3762</v>
      </c>
      <c r="L163" s="76" t="s">
        <v>3882</v>
      </c>
      <c r="M163" s="77">
        <v>449.4</v>
      </c>
      <c r="N163" s="246"/>
      <c r="O163" s="243"/>
      <c r="P163" s="243"/>
      <c r="Q163" s="189">
        <f t="shared" si="30"/>
        <v>0</v>
      </c>
      <c r="R163" s="8">
        <f t="shared" si="31"/>
        <v>0</v>
      </c>
      <c r="S163" s="203">
        <f t="shared" si="32"/>
        <v>0</v>
      </c>
    </row>
    <row r="164" spans="1:19" ht="34.5" customHeight="1">
      <c r="A164" s="67">
        <v>23</v>
      </c>
      <c r="B164" s="263" t="s">
        <v>371</v>
      </c>
      <c r="C164" s="260" t="s">
        <v>372</v>
      </c>
      <c r="D164" s="1202">
        <v>636.65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 t="s">
        <v>3818</v>
      </c>
      <c r="L164" s="76" t="s">
        <v>3883</v>
      </c>
      <c r="M164" s="77">
        <v>636.65</v>
      </c>
      <c r="N164" s="246"/>
      <c r="O164" s="243"/>
      <c r="P164" s="243"/>
      <c r="Q164" s="189">
        <f t="shared" si="30"/>
        <v>0</v>
      </c>
      <c r="R164" s="8">
        <f t="shared" si="31"/>
        <v>0</v>
      </c>
      <c r="S164" s="203">
        <f t="shared" si="32"/>
        <v>0</v>
      </c>
    </row>
    <row r="165" spans="1:19" ht="34.5" customHeight="1">
      <c r="A165" s="67">
        <v>24</v>
      </c>
      <c r="B165" s="263" t="s">
        <v>300</v>
      </c>
      <c r="C165" s="260" t="s">
        <v>374</v>
      </c>
      <c r="D165" s="1202">
        <v>112.35</v>
      </c>
      <c r="E165" s="71"/>
      <c r="F165" s="67"/>
      <c r="G165" s="67"/>
      <c r="H165" s="73">
        <v>0</v>
      </c>
      <c r="I165" s="73">
        <v>0</v>
      </c>
      <c r="J165" s="142">
        <v>0</v>
      </c>
      <c r="K165" s="75" t="s">
        <v>3762</v>
      </c>
      <c r="L165" s="76" t="s">
        <v>3884</v>
      </c>
      <c r="M165" s="77">
        <v>112.35</v>
      </c>
      <c r="N165" s="246"/>
      <c r="O165" s="243"/>
      <c r="P165" s="243"/>
      <c r="Q165" s="189">
        <f t="shared" si="30"/>
        <v>0</v>
      </c>
      <c r="R165" s="8">
        <f t="shared" si="31"/>
        <v>0</v>
      </c>
      <c r="S165" s="203">
        <f t="shared" si="32"/>
        <v>0</v>
      </c>
    </row>
    <row r="166" spans="1:19" ht="34.5" customHeight="1">
      <c r="A166" s="67">
        <v>25</v>
      </c>
      <c r="B166" s="263" t="s">
        <v>304</v>
      </c>
      <c r="C166" s="260" t="s">
        <v>376</v>
      </c>
      <c r="D166" s="1202">
        <v>112.35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>
        <v>46172</v>
      </c>
      <c r="L166" s="76" t="s">
        <v>3885</v>
      </c>
      <c r="M166" s="77">
        <v>112.35</v>
      </c>
      <c r="N166" s="246"/>
      <c r="O166" s="243"/>
      <c r="P166" s="243"/>
      <c r="Q166" s="189">
        <f t="shared" si="30"/>
        <v>0</v>
      </c>
      <c r="R166" s="8">
        <f t="shared" si="31"/>
        <v>0</v>
      </c>
      <c r="S166" s="203">
        <f t="shared" si="32"/>
        <v>0</v>
      </c>
    </row>
    <row r="167" spans="1:19" ht="34.5" customHeight="1">
      <c r="A167" s="67">
        <v>26</v>
      </c>
      <c r="B167" s="263" t="s">
        <v>378</v>
      </c>
      <c r="C167" s="260" t="s">
        <v>379</v>
      </c>
      <c r="D167" s="1202">
        <v>112.35</v>
      </c>
      <c r="E167" s="128"/>
      <c r="F167" s="67"/>
      <c r="G167" s="67"/>
      <c r="H167" s="73">
        <v>0</v>
      </c>
      <c r="I167" s="73">
        <v>0</v>
      </c>
      <c r="J167" s="142">
        <v>0</v>
      </c>
      <c r="K167" s="75">
        <v>46170</v>
      </c>
      <c r="L167" s="76" t="s">
        <v>3886</v>
      </c>
      <c r="M167" s="77">
        <v>112.35</v>
      </c>
      <c r="N167" s="246"/>
      <c r="O167" s="243"/>
      <c r="P167" s="243"/>
      <c r="Q167" s="189">
        <f t="shared" si="30"/>
        <v>0</v>
      </c>
      <c r="R167" s="8">
        <f t="shared" si="31"/>
        <v>0</v>
      </c>
      <c r="S167" s="203">
        <f t="shared" si="32"/>
        <v>0</v>
      </c>
    </row>
    <row r="168" spans="1:19" ht="34.5" customHeight="1">
      <c r="A168" s="67">
        <v>27</v>
      </c>
      <c r="B168" s="263" t="s">
        <v>310</v>
      </c>
      <c r="C168" s="260" t="s">
        <v>381</v>
      </c>
      <c r="D168" s="1202">
        <v>449.4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 t="s">
        <v>3754</v>
      </c>
      <c r="L168" s="76" t="s">
        <v>3887</v>
      </c>
      <c r="M168" s="77">
        <v>449.4</v>
      </c>
      <c r="N168" s="246"/>
      <c r="O168" s="243"/>
      <c r="P168" s="243"/>
      <c r="Q168" s="189">
        <f t="shared" si="30"/>
        <v>0</v>
      </c>
      <c r="R168" s="8">
        <f t="shared" si="31"/>
        <v>0</v>
      </c>
      <c r="S168" s="203">
        <f t="shared" si="32"/>
        <v>0</v>
      </c>
    </row>
    <row r="169" spans="1:19" ht="34.5" customHeight="1">
      <c r="A169" s="67">
        <v>28</v>
      </c>
      <c r="B169" s="263" t="s">
        <v>313</v>
      </c>
      <c r="C169" s="260" t="s">
        <v>383</v>
      </c>
      <c r="D169" s="1202">
        <v>112.35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>
        <v>46173</v>
      </c>
      <c r="L169" s="76" t="s">
        <v>3888</v>
      </c>
      <c r="M169" s="77">
        <v>112.35</v>
      </c>
      <c r="N169" s="250"/>
      <c r="O169" s="243"/>
      <c r="P169" s="243"/>
      <c r="Q169" s="189">
        <f t="shared" si="30"/>
        <v>0</v>
      </c>
      <c r="R169" s="8">
        <f t="shared" si="31"/>
        <v>0</v>
      </c>
      <c r="S169" s="203">
        <f t="shared" si="32"/>
        <v>0</v>
      </c>
    </row>
    <row r="170" spans="1:19" ht="34.5" customHeight="1">
      <c r="A170" s="67">
        <v>29</v>
      </c>
      <c r="B170" s="263" t="s">
        <v>227</v>
      </c>
      <c r="C170" s="260" t="s">
        <v>385</v>
      </c>
      <c r="D170" s="1202">
        <v>149.80000000000001</v>
      </c>
      <c r="E170" s="71" t="s">
        <v>3745</v>
      </c>
      <c r="F170" s="67">
        <v>1</v>
      </c>
      <c r="G170" s="67">
        <v>1</v>
      </c>
      <c r="H170" s="73">
        <v>210</v>
      </c>
      <c r="I170" s="73">
        <v>14.7</v>
      </c>
      <c r="J170" s="142">
        <v>224.7</v>
      </c>
      <c r="K170" s="75" t="s">
        <v>3790</v>
      </c>
      <c r="L170" s="76" t="s">
        <v>3889</v>
      </c>
      <c r="M170" s="77">
        <v>224.7</v>
      </c>
      <c r="N170" s="250" t="s">
        <v>3828</v>
      </c>
      <c r="O170" s="243">
        <v>1</v>
      </c>
      <c r="P170" s="243">
        <v>1</v>
      </c>
      <c r="Q170" s="189">
        <f t="shared" si="30"/>
        <v>140</v>
      </c>
      <c r="R170" s="8">
        <f t="shared" si="31"/>
        <v>9.8000000000000007</v>
      </c>
      <c r="S170" s="203">
        <f t="shared" si="32"/>
        <v>149.80000000000001</v>
      </c>
    </row>
    <row r="171" spans="1:19" ht="34.5" customHeight="1">
      <c r="A171" s="67">
        <v>30</v>
      </c>
      <c r="B171" s="263" t="s">
        <v>318</v>
      </c>
      <c r="C171" s="260" t="s">
        <v>387</v>
      </c>
      <c r="D171" s="1202">
        <v>262.14999999999998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 t="s">
        <v>3790</v>
      </c>
      <c r="L171" s="76" t="s">
        <v>3890</v>
      </c>
      <c r="M171" s="77">
        <v>262.14999999999998</v>
      </c>
      <c r="N171" s="246"/>
      <c r="O171" s="243"/>
      <c r="P171" s="243"/>
      <c r="Q171" s="189">
        <f t="shared" si="30"/>
        <v>0</v>
      </c>
      <c r="R171" s="8">
        <f t="shared" si="31"/>
        <v>0</v>
      </c>
      <c r="S171" s="203">
        <f t="shared" si="32"/>
        <v>0</v>
      </c>
    </row>
    <row r="172" spans="1:19" ht="34.5" customHeight="1">
      <c r="A172" s="67">
        <v>31</v>
      </c>
      <c r="B172" s="263" t="s">
        <v>389</v>
      </c>
      <c r="C172" s="260" t="s">
        <v>390</v>
      </c>
      <c r="D172" s="1202">
        <v>149.80000000000001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 t="s">
        <v>3818</v>
      </c>
      <c r="L172" s="76" t="s">
        <v>3891</v>
      </c>
      <c r="M172" s="77">
        <v>149.80000000000001</v>
      </c>
      <c r="N172" s="246"/>
      <c r="O172" s="243"/>
      <c r="P172" s="243"/>
      <c r="Q172" s="189">
        <f t="shared" si="30"/>
        <v>0</v>
      </c>
      <c r="R172" s="8">
        <f t="shared" si="31"/>
        <v>0</v>
      </c>
      <c r="S172" s="203">
        <f t="shared" si="32"/>
        <v>0</v>
      </c>
    </row>
    <row r="173" spans="1:19" ht="34.5" customHeight="1">
      <c r="A173" s="67">
        <v>32</v>
      </c>
      <c r="B173" s="263" t="s">
        <v>392</v>
      </c>
      <c r="C173" s="260" t="s">
        <v>393</v>
      </c>
      <c r="D173" s="1202">
        <v>187.25</v>
      </c>
      <c r="E173" s="128"/>
      <c r="F173" s="67"/>
      <c r="G173" s="67"/>
      <c r="H173" s="73">
        <v>0</v>
      </c>
      <c r="I173" s="73">
        <v>0</v>
      </c>
      <c r="J173" s="142">
        <v>0</v>
      </c>
      <c r="K173" s="75" t="s">
        <v>3790</v>
      </c>
      <c r="L173" s="76" t="s">
        <v>3892</v>
      </c>
      <c r="M173" s="77">
        <v>187.25</v>
      </c>
      <c r="N173" s="246"/>
      <c r="O173" s="243"/>
      <c r="P173" s="243"/>
      <c r="Q173" s="189">
        <f t="shared" si="30"/>
        <v>0</v>
      </c>
      <c r="R173" s="8">
        <f t="shared" si="31"/>
        <v>0</v>
      </c>
      <c r="S173" s="203">
        <f t="shared" si="32"/>
        <v>0</v>
      </c>
    </row>
    <row r="174" spans="1:19" ht="34.5" customHeight="1">
      <c r="A174" s="67">
        <v>33</v>
      </c>
      <c r="B174" s="263" t="s">
        <v>395</v>
      </c>
      <c r="C174" s="260" t="s">
        <v>396</v>
      </c>
      <c r="D174" s="1202">
        <v>187.25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 t="s">
        <v>3818</v>
      </c>
      <c r="L174" s="76" t="s">
        <v>3893</v>
      </c>
      <c r="M174" s="77">
        <v>187.25</v>
      </c>
      <c r="N174" s="246"/>
      <c r="O174" s="243"/>
      <c r="P174" s="243"/>
      <c r="Q174" s="189">
        <f t="shared" si="30"/>
        <v>0</v>
      </c>
      <c r="R174" s="8">
        <f t="shared" si="31"/>
        <v>0</v>
      </c>
      <c r="S174" s="203">
        <f t="shared" si="32"/>
        <v>0</v>
      </c>
    </row>
    <row r="175" spans="1:19" ht="34.5" customHeight="1">
      <c r="A175" s="67">
        <v>34</v>
      </c>
      <c r="B175" s="263" t="s">
        <v>401</v>
      </c>
      <c r="C175" s="260" t="s">
        <v>402</v>
      </c>
      <c r="D175" s="1202">
        <v>112.35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 t="s">
        <v>3818</v>
      </c>
      <c r="L175" s="76" t="s">
        <v>3848</v>
      </c>
      <c r="M175" s="77">
        <v>112.35</v>
      </c>
      <c r="N175" s="246"/>
      <c r="O175" s="243"/>
      <c r="P175" s="243"/>
      <c r="Q175" s="189">
        <f t="shared" si="30"/>
        <v>0</v>
      </c>
      <c r="R175" s="8">
        <f t="shared" si="31"/>
        <v>0</v>
      </c>
      <c r="S175" s="203">
        <f t="shared" si="32"/>
        <v>0</v>
      </c>
    </row>
    <row r="176" spans="1:19" ht="34.5" customHeight="1">
      <c r="A176" s="67">
        <v>35</v>
      </c>
      <c r="B176" s="263" t="s">
        <v>404</v>
      </c>
      <c r="C176" s="260" t="s">
        <v>405</v>
      </c>
      <c r="D176" s="1202">
        <v>112.35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 t="s">
        <v>3790</v>
      </c>
      <c r="L176" s="76" t="s">
        <v>3894</v>
      </c>
      <c r="M176" s="77">
        <v>112.35</v>
      </c>
      <c r="N176" s="246"/>
      <c r="O176" s="243"/>
      <c r="P176" s="243"/>
      <c r="Q176" s="189">
        <f t="shared" si="30"/>
        <v>0</v>
      </c>
      <c r="R176" s="8">
        <f t="shared" si="31"/>
        <v>0</v>
      </c>
      <c r="S176" s="203">
        <f t="shared" si="32"/>
        <v>0</v>
      </c>
    </row>
    <row r="177" spans="1:19" ht="34.5" customHeight="1">
      <c r="A177" s="67">
        <v>36</v>
      </c>
      <c r="B177" s="263" t="s">
        <v>409</v>
      </c>
      <c r="C177" s="260" t="s">
        <v>410</v>
      </c>
      <c r="D177" s="1202">
        <v>187.25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 t="s">
        <v>3818</v>
      </c>
      <c r="L177" s="76" t="s">
        <v>3895</v>
      </c>
      <c r="M177" s="77">
        <v>187.25</v>
      </c>
      <c r="N177" s="246"/>
      <c r="O177" s="243"/>
      <c r="P177" s="243"/>
      <c r="Q177" s="189">
        <f t="shared" si="30"/>
        <v>0</v>
      </c>
      <c r="R177" s="8">
        <f t="shared" si="31"/>
        <v>0</v>
      </c>
      <c r="S177" s="203">
        <f t="shared" si="32"/>
        <v>0</v>
      </c>
    </row>
    <row r="178" spans="1:19" ht="34.5" customHeight="1">
      <c r="A178" s="67">
        <v>37</v>
      </c>
      <c r="B178" s="263" t="s">
        <v>413</v>
      </c>
      <c r="C178" s="260" t="s">
        <v>414</v>
      </c>
      <c r="D178" s="1202">
        <v>898.8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 t="s">
        <v>3818</v>
      </c>
      <c r="L178" s="76" t="s">
        <v>3896</v>
      </c>
      <c r="M178" s="77">
        <v>898.8</v>
      </c>
      <c r="N178" s="246"/>
      <c r="O178" s="243"/>
      <c r="P178" s="243"/>
      <c r="Q178" s="189">
        <f t="shared" si="30"/>
        <v>0</v>
      </c>
      <c r="R178" s="8">
        <f t="shared" si="31"/>
        <v>0</v>
      </c>
      <c r="S178" s="203">
        <f t="shared" si="32"/>
        <v>0</v>
      </c>
    </row>
    <row r="179" spans="1:19" ht="34.5" customHeight="1">
      <c r="A179" s="67">
        <v>38</v>
      </c>
      <c r="B179" s="263" t="s">
        <v>417</v>
      </c>
      <c r="C179" s="260" t="s">
        <v>418</v>
      </c>
      <c r="D179" s="1202">
        <v>149.80000000000001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 t="s">
        <v>3818</v>
      </c>
      <c r="L179" s="76" t="s">
        <v>3897</v>
      </c>
      <c r="M179" s="77">
        <v>149.80000000000001</v>
      </c>
      <c r="N179" s="246"/>
      <c r="O179" s="243"/>
      <c r="P179" s="243"/>
      <c r="Q179" s="189">
        <f t="shared" si="30"/>
        <v>0</v>
      </c>
      <c r="R179" s="8">
        <f t="shared" si="31"/>
        <v>0</v>
      </c>
      <c r="S179" s="203">
        <f t="shared" si="32"/>
        <v>0</v>
      </c>
    </row>
    <row r="180" spans="1:19" ht="34.5" customHeight="1">
      <c r="A180" s="67">
        <v>39</v>
      </c>
      <c r="B180" s="263" t="s">
        <v>420</v>
      </c>
      <c r="C180" s="260" t="s">
        <v>421</v>
      </c>
      <c r="D180" s="1202">
        <v>112.35</v>
      </c>
      <c r="E180" s="71"/>
      <c r="F180" s="67"/>
      <c r="G180" s="67"/>
      <c r="H180" s="73">
        <v>0</v>
      </c>
      <c r="I180" s="73">
        <v>0</v>
      </c>
      <c r="J180" s="142">
        <v>0</v>
      </c>
      <c r="K180" s="75" t="s">
        <v>3818</v>
      </c>
      <c r="L180" s="76" t="s">
        <v>3898</v>
      </c>
      <c r="M180" s="77">
        <v>112.35</v>
      </c>
      <c r="N180" s="246"/>
      <c r="O180" s="243"/>
      <c r="P180" s="243"/>
      <c r="Q180" s="189">
        <f t="shared" si="30"/>
        <v>0</v>
      </c>
      <c r="R180" s="8">
        <f t="shared" si="31"/>
        <v>0</v>
      </c>
      <c r="S180" s="203">
        <f t="shared" si="32"/>
        <v>0</v>
      </c>
    </row>
    <row r="181" spans="1:19" ht="34.5" customHeight="1">
      <c r="A181" s="67">
        <v>40</v>
      </c>
      <c r="B181" s="263" t="s">
        <v>423</v>
      </c>
      <c r="C181" s="260" t="s">
        <v>424</v>
      </c>
      <c r="D181" s="1202">
        <v>0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/>
      <c r="L181" s="76"/>
      <c r="M181" s="77">
        <v>0</v>
      </c>
      <c r="N181" s="246"/>
      <c r="O181" s="243"/>
      <c r="P181" s="243"/>
      <c r="Q181" s="189">
        <f t="shared" si="30"/>
        <v>0</v>
      </c>
      <c r="R181" s="8">
        <f t="shared" si="31"/>
        <v>0</v>
      </c>
      <c r="S181" s="203">
        <f t="shared" si="32"/>
        <v>0</v>
      </c>
    </row>
    <row r="182" spans="1:19" ht="34.5" customHeight="1">
      <c r="A182" s="67">
        <v>41</v>
      </c>
      <c r="B182" s="263" t="s">
        <v>425</v>
      </c>
      <c r="C182" s="260" t="s">
        <v>426</v>
      </c>
      <c r="D182" s="1202">
        <v>112.35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 t="s">
        <v>3818</v>
      </c>
      <c r="L182" s="76" t="s">
        <v>3899</v>
      </c>
      <c r="M182" s="77">
        <v>112.35</v>
      </c>
      <c r="N182" s="246"/>
      <c r="O182" s="243"/>
      <c r="P182" s="243"/>
      <c r="Q182" s="189">
        <f t="shared" si="30"/>
        <v>0</v>
      </c>
      <c r="R182" s="8">
        <f t="shared" si="31"/>
        <v>0</v>
      </c>
      <c r="S182" s="203">
        <f t="shared" si="32"/>
        <v>0</v>
      </c>
    </row>
    <row r="183" spans="1:19" ht="34.5" customHeight="1">
      <c r="A183" s="67">
        <v>42</v>
      </c>
      <c r="B183" s="263" t="s">
        <v>430</v>
      </c>
      <c r="C183" s="260" t="s">
        <v>431</v>
      </c>
      <c r="D183" s="1202">
        <v>224.7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 t="s">
        <v>3818</v>
      </c>
      <c r="L183" s="76" t="s">
        <v>3900</v>
      </c>
      <c r="M183" s="77">
        <v>224.7</v>
      </c>
      <c r="N183" s="246"/>
      <c r="O183" s="243"/>
      <c r="P183" s="243"/>
      <c r="Q183" s="189">
        <f t="shared" si="30"/>
        <v>0</v>
      </c>
      <c r="R183" s="8">
        <f t="shared" si="31"/>
        <v>0</v>
      </c>
      <c r="S183" s="203">
        <f t="shared" si="32"/>
        <v>0</v>
      </c>
    </row>
    <row r="184" spans="1:19" ht="34.5" customHeight="1">
      <c r="A184" s="67">
        <v>43</v>
      </c>
      <c r="B184" s="263" t="s">
        <v>433</v>
      </c>
      <c r="C184" s="260" t="s">
        <v>434</v>
      </c>
      <c r="D184" s="1202">
        <v>112.35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 t="s">
        <v>3790</v>
      </c>
      <c r="L184" s="76" t="s">
        <v>3901</v>
      </c>
      <c r="M184" s="77">
        <v>112.35</v>
      </c>
      <c r="N184" s="246"/>
      <c r="O184" s="243"/>
      <c r="P184" s="243"/>
      <c r="Q184" s="189">
        <f t="shared" si="30"/>
        <v>0</v>
      </c>
      <c r="R184" s="8">
        <f t="shared" si="31"/>
        <v>0</v>
      </c>
      <c r="S184" s="203">
        <f t="shared" si="32"/>
        <v>0</v>
      </c>
    </row>
    <row r="185" spans="1:19" ht="34.5" customHeight="1">
      <c r="A185" s="67">
        <v>44</v>
      </c>
      <c r="B185" s="263" t="s">
        <v>436</v>
      </c>
      <c r="C185" s="260" t="s">
        <v>437</v>
      </c>
      <c r="D185" s="1202">
        <v>224.7</v>
      </c>
      <c r="E185" s="128"/>
      <c r="F185" s="67"/>
      <c r="G185" s="67"/>
      <c r="H185" s="73">
        <v>0</v>
      </c>
      <c r="I185" s="73">
        <v>0</v>
      </c>
      <c r="J185" s="142">
        <v>0</v>
      </c>
      <c r="K185" s="75" t="s">
        <v>3818</v>
      </c>
      <c r="L185" s="76" t="s">
        <v>3902</v>
      </c>
      <c r="M185" s="77">
        <v>224.7</v>
      </c>
      <c r="N185" s="246"/>
      <c r="O185" s="243"/>
      <c r="P185" s="243"/>
      <c r="Q185" s="189">
        <f t="shared" si="30"/>
        <v>0</v>
      </c>
      <c r="R185" s="8">
        <f t="shared" si="31"/>
        <v>0</v>
      </c>
      <c r="S185" s="203">
        <f t="shared" si="32"/>
        <v>0</v>
      </c>
    </row>
    <row r="186" spans="1:19" ht="34.5" customHeight="1">
      <c r="A186" s="67">
        <v>45</v>
      </c>
      <c r="B186" s="263" t="s">
        <v>441</v>
      </c>
      <c r="C186" s="260" t="s">
        <v>442</v>
      </c>
      <c r="D186" s="1202">
        <v>187.25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 t="s">
        <v>3818</v>
      </c>
      <c r="L186" s="76" t="s">
        <v>3903</v>
      </c>
      <c r="M186" s="77">
        <v>187.25</v>
      </c>
      <c r="N186" s="246"/>
      <c r="O186" s="243"/>
      <c r="P186" s="243"/>
      <c r="Q186" s="189">
        <f t="shared" si="30"/>
        <v>0</v>
      </c>
      <c r="R186" s="8">
        <f t="shared" si="31"/>
        <v>0</v>
      </c>
      <c r="S186" s="203">
        <f t="shared" si="32"/>
        <v>0</v>
      </c>
    </row>
    <row r="187" spans="1:19" ht="34.5" customHeight="1">
      <c r="A187" s="67">
        <v>46</v>
      </c>
      <c r="B187" s="263" t="s">
        <v>444</v>
      </c>
      <c r="C187" s="260" t="s">
        <v>445</v>
      </c>
      <c r="D187" s="1202">
        <v>337.05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 t="s">
        <v>3818</v>
      </c>
      <c r="L187" s="76" t="s">
        <v>3904</v>
      </c>
      <c r="M187" s="77">
        <v>337.05</v>
      </c>
      <c r="N187" s="246"/>
      <c r="O187" s="243"/>
      <c r="P187" s="243"/>
      <c r="Q187" s="189">
        <f t="shared" si="30"/>
        <v>0</v>
      </c>
      <c r="R187" s="8">
        <f t="shared" si="31"/>
        <v>0</v>
      </c>
      <c r="S187" s="203">
        <f t="shared" si="32"/>
        <v>0</v>
      </c>
    </row>
    <row r="188" spans="1:19" ht="34.5" customHeight="1">
      <c r="A188" s="67">
        <v>47</v>
      </c>
      <c r="B188" s="263" t="s">
        <v>447</v>
      </c>
      <c r="C188" s="260" t="s">
        <v>448</v>
      </c>
      <c r="D188" s="1202">
        <v>599.20000000000005</v>
      </c>
      <c r="E188" s="71"/>
      <c r="F188" s="67"/>
      <c r="G188" s="67"/>
      <c r="H188" s="73">
        <v>0</v>
      </c>
      <c r="I188" s="73">
        <v>0</v>
      </c>
      <c r="J188" s="142">
        <v>0</v>
      </c>
      <c r="K188" s="75" t="s">
        <v>3762</v>
      </c>
      <c r="L188" s="76" t="s">
        <v>3905</v>
      </c>
      <c r="M188" s="77">
        <v>599.20000000000005</v>
      </c>
      <c r="N188" s="246"/>
      <c r="O188" s="243"/>
      <c r="P188" s="243"/>
      <c r="Q188" s="189">
        <f t="shared" si="30"/>
        <v>0</v>
      </c>
      <c r="R188" s="8">
        <f t="shared" si="31"/>
        <v>0</v>
      </c>
      <c r="S188" s="203">
        <f t="shared" si="32"/>
        <v>0</v>
      </c>
    </row>
    <row r="189" spans="1:19" ht="34.5" customHeight="1">
      <c r="A189" s="67">
        <v>48</v>
      </c>
      <c r="B189" s="263" t="s">
        <v>45</v>
      </c>
      <c r="C189" s="260" t="s">
        <v>452</v>
      </c>
      <c r="D189" s="1202">
        <v>823.9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>
        <v>46171</v>
      </c>
      <c r="L189" s="76" t="s">
        <v>3906</v>
      </c>
      <c r="M189" s="77">
        <v>823.9</v>
      </c>
      <c r="N189" s="246"/>
      <c r="O189" s="243"/>
      <c r="P189" s="243"/>
      <c r="Q189" s="189">
        <f t="shared" si="30"/>
        <v>0</v>
      </c>
      <c r="R189" s="8">
        <f t="shared" si="31"/>
        <v>0</v>
      </c>
      <c r="S189" s="203">
        <f t="shared" si="32"/>
        <v>0</v>
      </c>
    </row>
    <row r="190" spans="1:19" ht="34.5" customHeight="1">
      <c r="A190" s="67">
        <v>49</v>
      </c>
      <c r="B190" s="263" t="s">
        <v>45</v>
      </c>
      <c r="C190" s="260" t="s">
        <v>454</v>
      </c>
      <c r="D190" s="1202">
        <v>599.20000000000005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>
        <v>46171</v>
      </c>
      <c r="L190" s="76" t="s">
        <v>3907</v>
      </c>
      <c r="M190" s="77">
        <v>599.20000000000005</v>
      </c>
      <c r="N190" s="246"/>
      <c r="O190" s="266"/>
      <c r="P190" s="266"/>
      <c r="Q190" s="189">
        <f t="shared" si="30"/>
        <v>0</v>
      </c>
      <c r="R190" s="8">
        <f t="shared" si="31"/>
        <v>0</v>
      </c>
      <c r="S190" s="203">
        <f t="shared" si="32"/>
        <v>0</v>
      </c>
    </row>
    <row r="191" spans="1:19" ht="34.5" customHeight="1">
      <c r="A191" s="67">
        <v>50</v>
      </c>
      <c r="B191" s="267" t="s">
        <v>456</v>
      </c>
      <c r="C191" s="260" t="s">
        <v>457</v>
      </c>
      <c r="D191" s="1202">
        <v>561.75</v>
      </c>
      <c r="E191" s="128"/>
      <c r="F191" s="67"/>
      <c r="G191" s="67"/>
      <c r="H191" s="73">
        <v>0</v>
      </c>
      <c r="I191" s="73">
        <v>0</v>
      </c>
      <c r="J191" s="142">
        <v>0</v>
      </c>
      <c r="K191" s="75" t="s">
        <v>3754</v>
      </c>
      <c r="L191" s="76" t="s">
        <v>3908</v>
      </c>
      <c r="M191" s="77">
        <v>561.75</v>
      </c>
      <c r="N191" s="246"/>
      <c r="O191" s="243"/>
      <c r="P191" s="243"/>
      <c r="Q191" s="189">
        <f t="shared" si="30"/>
        <v>0</v>
      </c>
      <c r="R191" s="8">
        <f t="shared" si="31"/>
        <v>0</v>
      </c>
      <c r="S191" s="203">
        <f t="shared" si="32"/>
        <v>0</v>
      </c>
    </row>
    <row r="192" spans="1:19" ht="34.5" customHeight="1">
      <c r="A192" s="67">
        <v>51</v>
      </c>
      <c r="B192" s="263" t="s">
        <v>459</v>
      </c>
      <c r="C192" s="260" t="s">
        <v>460</v>
      </c>
      <c r="D192" s="1202">
        <v>674.1</v>
      </c>
      <c r="E192" s="71" t="s">
        <v>3745</v>
      </c>
      <c r="F192" s="67">
        <v>1</v>
      </c>
      <c r="G192" s="67">
        <v>1</v>
      </c>
      <c r="H192" s="73">
        <v>735</v>
      </c>
      <c r="I192" s="73">
        <v>51.45</v>
      </c>
      <c r="J192" s="142">
        <v>786.45</v>
      </c>
      <c r="K192" s="75" t="s">
        <v>3875</v>
      </c>
      <c r="L192" s="76" t="s">
        <v>3909</v>
      </c>
      <c r="M192" s="77">
        <v>1460.5500000000002</v>
      </c>
      <c r="N192" s="246"/>
      <c r="O192" s="243"/>
      <c r="P192" s="243"/>
      <c r="Q192" s="189">
        <f t="shared" si="30"/>
        <v>0</v>
      </c>
      <c r="R192" s="8">
        <f t="shared" si="31"/>
        <v>0</v>
      </c>
      <c r="S192" s="203">
        <f t="shared" si="32"/>
        <v>0</v>
      </c>
    </row>
    <row r="193" spans="1:19" ht="34.5" customHeight="1">
      <c r="A193" s="67">
        <v>52</v>
      </c>
      <c r="B193" s="263" t="s">
        <v>462</v>
      </c>
      <c r="C193" s="260" t="s">
        <v>463</v>
      </c>
      <c r="D193" s="1203">
        <v>112.35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>
        <v>46170</v>
      </c>
      <c r="L193" s="76" t="s">
        <v>3910</v>
      </c>
      <c r="M193" s="77">
        <v>112.35</v>
      </c>
      <c r="N193" s="250"/>
      <c r="O193" s="243"/>
      <c r="P193" s="243"/>
      <c r="Q193" s="189">
        <f t="shared" si="30"/>
        <v>0</v>
      </c>
      <c r="R193" s="8">
        <f t="shared" si="31"/>
        <v>0</v>
      </c>
      <c r="S193" s="203">
        <f t="shared" si="32"/>
        <v>0</v>
      </c>
    </row>
    <row r="194" spans="1:19" ht="34.5" customHeight="1">
      <c r="A194" s="67">
        <v>53</v>
      </c>
      <c r="B194" s="263" t="s">
        <v>465</v>
      </c>
      <c r="C194" s="260" t="s">
        <v>466</v>
      </c>
      <c r="D194" s="1202">
        <v>337.05</v>
      </c>
      <c r="E194" s="128"/>
      <c r="F194" s="67"/>
      <c r="G194" s="67"/>
      <c r="H194" s="73">
        <v>0</v>
      </c>
      <c r="I194" s="73">
        <v>0</v>
      </c>
      <c r="J194" s="142">
        <v>0</v>
      </c>
      <c r="K194" s="75">
        <v>46170</v>
      </c>
      <c r="L194" s="76" t="s">
        <v>3911</v>
      </c>
      <c r="M194" s="77">
        <v>337.05</v>
      </c>
      <c r="N194" s="246"/>
      <c r="O194" s="243"/>
      <c r="P194" s="243"/>
      <c r="Q194" s="189">
        <f t="shared" si="30"/>
        <v>0</v>
      </c>
      <c r="R194" s="8">
        <f t="shared" si="31"/>
        <v>0</v>
      </c>
      <c r="S194" s="203">
        <f t="shared" si="32"/>
        <v>0</v>
      </c>
    </row>
    <row r="195" spans="1:19" ht="34.5" customHeight="1">
      <c r="A195" s="67">
        <v>54</v>
      </c>
      <c r="B195" s="263" t="s">
        <v>468</v>
      </c>
      <c r="C195" s="260" t="s">
        <v>469</v>
      </c>
      <c r="D195" s="1202">
        <v>374.5</v>
      </c>
      <c r="E195" s="128"/>
      <c r="F195" s="67"/>
      <c r="G195" s="67"/>
      <c r="H195" s="73">
        <v>0</v>
      </c>
      <c r="I195" s="73">
        <v>0</v>
      </c>
      <c r="J195" s="142">
        <v>0</v>
      </c>
      <c r="K195" s="75" t="s">
        <v>3790</v>
      </c>
      <c r="L195" s="76" t="s">
        <v>3912</v>
      </c>
      <c r="M195" s="77">
        <v>374.5</v>
      </c>
      <c r="N195" s="246"/>
      <c r="O195" s="243"/>
      <c r="P195" s="243"/>
      <c r="Q195" s="189">
        <f t="shared" si="30"/>
        <v>0</v>
      </c>
      <c r="R195" s="8">
        <f t="shared" si="31"/>
        <v>0</v>
      </c>
      <c r="S195" s="203">
        <f t="shared" si="32"/>
        <v>0</v>
      </c>
    </row>
    <row r="196" spans="1:19" ht="34.5" customHeight="1">
      <c r="A196" s="67">
        <v>55</v>
      </c>
      <c r="B196" s="263" t="s">
        <v>472</v>
      </c>
      <c r="C196" s="260" t="s">
        <v>473</v>
      </c>
      <c r="D196" s="1202">
        <v>636.65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 t="s">
        <v>3762</v>
      </c>
      <c r="L196" s="76" t="s">
        <v>3913</v>
      </c>
      <c r="M196" s="77">
        <v>636.65</v>
      </c>
      <c r="N196" s="246"/>
      <c r="O196" s="243"/>
      <c r="P196" s="243"/>
      <c r="Q196" s="189">
        <f t="shared" si="30"/>
        <v>0</v>
      </c>
      <c r="R196" s="8">
        <f t="shared" si="31"/>
        <v>0</v>
      </c>
      <c r="S196" s="203">
        <f t="shared" si="32"/>
        <v>0</v>
      </c>
    </row>
    <row r="197" spans="1:19" ht="34.5" customHeight="1">
      <c r="A197" s="67">
        <v>56</v>
      </c>
      <c r="B197" s="263" t="s">
        <v>105</v>
      </c>
      <c r="C197" s="260" t="s">
        <v>475</v>
      </c>
      <c r="D197" s="1202">
        <v>112.35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>
        <v>46173</v>
      </c>
      <c r="L197" s="76" t="s">
        <v>3914</v>
      </c>
      <c r="M197" s="77">
        <v>112.35</v>
      </c>
      <c r="N197" s="246"/>
      <c r="O197" s="243"/>
      <c r="P197" s="243"/>
      <c r="Q197" s="189">
        <f t="shared" si="30"/>
        <v>0</v>
      </c>
      <c r="R197" s="8">
        <f t="shared" si="31"/>
        <v>0</v>
      </c>
      <c r="S197" s="203">
        <f t="shared" si="32"/>
        <v>0</v>
      </c>
    </row>
    <row r="198" spans="1:19" ht="34.5" customHeight="1">
      <c r="A198" s="67">
        <v>57</v>
      </c>
      <c r="B198" s="263" t="s">
        <v>105</v>
      </c>
      <c r="C198" s="106" t="s">
        <v>477</v>
      </c>
      <c r="D198" s="1202">
        <v>112.35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>
        <v>46173</v>
      </c>
      <c r="L198" s="76" t="s">
        <v>3914</v>
      </c>
      <c r="M198" s="77">
        <v>112.35</v>
      </c>
      <c r="N198" s="246"/>
      <c r="O198" s="243"/>
      <c r="P198" s="243"/>
      <c r="Q198" s="189">
        <f t="shared" si="30"/>
        <v>0</v>
      </c>
      <c r="R198" s="8">
        <f t="shared" si="31"/>
        <v>0</v>
      </c>
      <c r="S198" s="203">
        <f t="shared" si="32"/>
        <v>0</v>
      </c>
    </row>
    <row r="199" spans="1:19" ht="34.5" customHeight="1">
      <c r="A199" s="67">
        <v>58</v>
      </c>
      <c r="B199" s="263" t="s">
        <v>105</v>
      </c>
      <c r="C199" s="106" t="s">
        <v>477</v>
      </c>
      <c r="D199" s="1202">
        <v>112.35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>
        <v>46173</v>
      </c>
      <c r="L199" s="76" t="s">
        <v>3914</v>
      </c>
      <c r="M199" s="77">
        <v>112.35</v>
      </c>
      <c r="N199" s="246"/>
      <c r="O199" s="243"/>
      <c r="P199" s="243"/>
      <c r="Q199" s="189">
        <f t="shared" si="30"/>
        <v>0</v>
      </c>
      <c r="R199" s="8">
        <f t="shared" si="31"/>
        <v>0</v>
      </c>
      <c r="S199" s="203">
        <f t="shared" si="32"/>
        <v>0</v>
      </c>
    </row>
    <row r="200" spans="1:19" ht="34.5" customHeight="1">
      <c r="A200" s="67">
        <v>59</v>
      </c>
      <c r="B200" s="263" t="s">
        <v>478</v>
      </c>
      <c r="C200" s="106" t="s">
        <v>479</v>
      </c>
      <c r="D200" s="1202">
        <v>5243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>
        <v>46170</v>
      </c>
      <c r="L200" s="76" t="s">
        <v>3915</v>
      </c>
      <c r="M200" s="77">
        <v>5243</v>
      </c>
      <c r="N200" s="246"/>
      <c r="O200" s="243"/>
      <c r="P200" s="243"/>
      <c r="Q200" s="189">
        <f t="shared" si="30"/>
        <v>0</v>
      </c>
      <c r="R200" s="8">
        <f t="shared" si="31"/>
        <v>0</v>
      </c>
      <c r="S200" s="203">
        <f t="shared" si="32"/>
        <v>0</v>
      </c>
    </row>
    <row r="201" spans="1:19" ht="34.5" customHeight="1">
      <c r="A201" s="67">
        <v>60</v>
      </c>
      <c r="B201" s="263" t="s">
        <v>481</v>
      </c>
      <c r="C201" s="106" t="s">
        <v>482</v>
      </c>
      <c r="D201" s="1202">
        <v>823.9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 t="s">
        <v>3790</v>
      </c>
      <c r="L201" s="76" t="s">
        <v>3916</v>
      </c>
      <c r="M201" s="77">
        <v>823.9</v>
      </c>
      <c r="N201" s="246"/>
      <c r="O201" s="243"/>
      <c r="P201" s="243"/>
      <c r="Q201" s="189">
        <f t="shared" si="30"/>
        <v>0</v>
      </c>
      <c r="R201" s="8">
        <f t="shared" si="31"/>
        <v>0</v>
      </c>
      <c r="S201" s="203">
        <f t="shared" si="32"/>
        <v>0</v>
      </c>
    </row>
    <row r="202" spans="1:19" ht="34.5" customHeight="1">
      <c r="A202" s="67"/>
      <c r="B202" s="263" t="s">
        <v>484</v>
      </c>
      <c r="C202" s="106" t="s">
        <v>3979</v>
      </c>
      <c r="D202" s="1202">
        <v>224.7</v>
      </c>
      <c r="E202" s="128"/>
      <c r="F202" s="67"/>
      <c r="G202" s="67"/>
      <c r="H202" s="73">
        <v>0</v>
      </c>
      <c r="I202" s="73">
        <v>0</v>
      </c>
      <c r="J202" s="142">
        <v>0</v>
      </c>
      <c r="K202" s="75">
        <v>46172</v>
      </c>
      <c r="L202" s="76" t="s">
        <v>3917</v>
      </c>
      <c r="M202" s="77">
        <v>224.7</v>
      </c>
      <c r="N202" s="246"/>
      <c r="O202" s="243"/>
      <c r="P202" s="243"/>
      <c r="Q202" s="189"/>
      <c r="R202" s="8"/>
      <c r="S202" s="203"/>
    </row>
    <row r="203" spans="1:19" ht="34.5" customHeight="1">
      <c r="A203" s="67">
        <v>61</v>
      </c>
      <c r="B203" s="263" t="s">
        <v>489</v>
      </c>
      <c r="C203" s="260" t="s">
        <v>490</v>
      </c>
      <c r="D203" s="1202">
        <v>299.60000000000002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 t="s">
        <v>3790</v>
      </c>
      <c r="L203" s="76" t="s">
        <v>3918</v>
      </c>
      <c r="M203" s="77">
        <v>299.60000000000002</v>
      </c>
      <c r="N203" s="246"/>
      <c r="O203" s="243"/>
      <c r="P203" s="243"/>
      <c r="Q203" s="189">
        <f t="shared" si="30"/>
        <v>0</v>
      </c>
      <c r="R203" s="8">
        <f t="shared" si="31"/>
        <v>0</v>
      </c>
      <c r="S203" s="203">
        <f t="shared" si="32"/>
        <v>0</v>
      </c>
    </row>
    <row r="204" spans="1:19" ht="34.5" customHeight="1">
      <c r="A204" s="67">
        <v>62</v>
      </c>
      <c r="B204" s="263" t="s">
        <v>492</v>
      </c>
      <c r="C204" s="260" t="s">
        <v>493</v>
      </c>
      <c r="D204" s="1202">
        <v>1011.15</v>
      </c>
      <c r="E204" s="71"/>
      <c r="F204" s="67"/>
      <c r="G204" s="67"/>
      <c r="H204" s="73">
        <v>0</v>
      </c>
      <c r="I204" s="73">
        <v>0</v>
      </c>
      <c r="J204" s="142">
        <v>0</v>
      </c>
      <c r="K204" s="75" t="s">
        <v>3790</v>
      </c>
      <c r="L204" s="76" t="s">
        <v>3919</v>
      </c>
      <c r="M204" s="77">
        <v>1011.15</v>
      </c>
      <c r="N204" s="246"/>
      <c r="O204" s="243"/>
      <c r="P204" s="243"/>
      <c r="Q204" s="189">
        <f t="shared" si="30"/>
        <v>0</v>
      </c>
      <c r="R204" s="8">
        <f t="shared" si="31"/>
        <v>0</v>
      </c>
      <c r="S204" s="203">
        <f t="shared" si="32"/>
        <v>0</v>
      </c>
    </row>
    <row r="205" spans="1:19" ht="34.5" customHeight="1">
      <c r="A205" s="67">
        <v>63</v>
      </c>
      <c r="B205" s="263" t="s">
        <v>107</v>
      </c>
      <c r="C205" s="260" t="s">
        <v>495</v>
      </c>
      <c r="D205" s="1202">
        <v>1460.55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3754</v>
      </c>
      <c r="L205" s="76" t="s">
        <v>3920</v>
      </c>
      <c r="M205" s="77">
        <v>1460.55</v>
      </c>
      <c r="N205" s="250"/>
      <c r="O205" s="243"/>
      <c r="P205" s="243"/>
      <c r="Q205" s="189">
        <f t="shared" si="30"/>
        <v>0</v>
      </c>
      <c r="R205" s="8">
        <f t="shared" si="31"/>
        <v>0</v>
      </c>
      <c r="S205" s="203">
        <f t="shared" si="32"/>
        <v>0</v>
      </c>
    </row>
    <row r="206" spans="1:19" ht="34.5" customHeight="1">
      <c r="A206" s="67">
        <v>64</v>
      </c>
      <c r="B206" s="263" t="s">
        <v>497</v>
      </c>
      <c r="C206" s="260" t="s">
        <v>498</v>
      </c>
      <c r="D206" s="1202">
        <v>0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/>
      <c r="L206" s="76"/>
      <c r="M206" s="77">
        <v>0</v>
      </c>
      <c r="N206" s="250"/>
      <c r="O206" s="243"/>
      <c r="P206" s="243"/>
      <c r="Q206" s="189">
        <f t="shared" ref="Q206:Q265" si="33">ROUND(S206*100/107,2)</f>
        <v>0</v>
      </c>
      <c r="R206" s="8">
        <f t="shared" ref="R206:R265" si="34">ROUND((Q206*0.07),2)</f>
        <v>0</v>
      </c>
      <c r="S206" s="203">
        <f t="shared" ref="S206:S265" si="35">+D206+J206-M206</f>
        <v>0</v>
      </c>
    </row>
    <row r="207" spans="1:19" ht="34.5" customHeight="1">
      <c r="A207" s="67">
        <v>65</v>
      </c>
      <c r="B207" s="263" t="s">
        <v>499</v>
      </c>
      <c r="C207" s="260" t="s">
        <v>500</v>
      </c>
      <c r="D207" s="1202">
        <v>112.35</v>
      </c>
      <c r="E207" s="71"/>
      <c r="F207" s="67"/>
      <c r="G207" s="67"/>
      <c r="H207" s="73">
        <v>0</v>
      </c>
      <c r="I207" s="73">
        <v>0</v>
      </c>
      <c r="J207" s="142">
        <v>0</v>
      </c>
      <c r="K207" s="75" t="s">
        <v>3790</v>
      </c>
      <c r="L207" s="76" t="s">
        <v>3921</v>
      </c>
      <c r="M207" s="77">
        <v>112.35</v>
      </c>
      <c r="N207" s="246"/>
      <c r="O207" s="243"/>
      <c r="P207" s="243"/>
      <c r="Q207" s="189">
        <f t="shared" si="33"/>
        <v>0</v>
      </c>
      <c r="R207" s="8">
        <f t="shared" si="34"/>
        <v>0</v>
      </c>
      <c r="S207" s="203">
        <f t="shared" si="35"/>
        <v>0</v>
      </c>
    </row>
    <row r="208" spans="1:19" ht="34.5" customHeight="1">
      <c r="A208" s="67">
        <v>66</v>
      </c>
      <c r="B208" s="263" t="s">
        <v>503</v>
      </c>
      <c r="C208" s="260" t="s">
        <v>504</v>
      </c>
      <c r="D208" s="1202">
        <v>112.35</v>
      </c>
      <c r="E208" s="71"/>
      <c r="F208" s="67"/>
      <c r="G208" s="67"/>
      <c r="H208" s="73">
        <v>0</v>
      </c>
      <c r="I208" s="73">
        <v>0</v>
      </c>
      <c r="J208" s="142">
        <v>0</v>
      </c>
      <c r="K208" s="75" t="s">
        <v>3790</v>
      </c>
      <c r="L208" s="76" t="s">
        <v>3922</v>
      </c>
      <c r="M208" s="77">
        <v>112.35</v>
      </c>
      <c r="N208" s="246"/>
      <c r="O208" s="243"/>
      <c r="P208" s="243"/>
      <c r="Q208" s="189">
        <f t="shared" si="33"/>
        <v>0</v>
      </c>
      <c r="R208" s="8">
        <f t="shared" si="34"/>
        <v>0</v>
      </c>
      <c r="S208" s="203">
        <f t="shared" si="35"/>
        <v>0</v>
      </c>
    </row>
    <row r="209" spans="1:19" ht="34.5" customHeight="1">
      <c r="A209" s="67">
        <v>67</v>
      </c>
      <c r="B209" s="268" t="s">
        <v>509</v>
      </c>
      <c r="C209" s="260" t="s">
        <v>510</v>
      </c>
      <c r="D209" s="1202">
        <v>449.4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 t="s">
        <v>3754</v>
      </c>
      <c r="L209" s="76" t="s">
        <v>3923</v>
      </c>
      <c r="M209" s="77">
        <v>449.4</v>
      </c>
      <c r="N209" s="246"/>
      <c r="O209" s="243"/>
      <c r="P209" s="243"/>
      <c r="Q209" s="189">
        <f t="shared" si="33"/>
        <v>0</v>
      </c>
      <c r="R209" s="8">
        <f t="shared" si="34"/>
        <v>0</v>
      </c>
      <c r="S209" s="203">
        <f t="shared" si="35"/>
        <v>0</v>
      </c>
    </row>
    <row r="210" spans="1:19" ht="34.5" customHeight="1">
      <c r="A210" s="67">
        <v>68</v>
      </c>
      <c r="B210" s="268" t="s">
        <v>513</v>
      </c>
      <c r="C210" s="260" t="s">
        <v>514</v>
      </c>
      <c r="D210" s="1202">
        <v>262.14999999999998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 t="s">
        <v>3818</v>
      </c>
      <c r="L210" s="76" t="s">
        <v>3924</v>
      </c>
      <c r="M210" s="77">
        <v>262.14999999999998</v>
      </c>
      <c r="N210" s="246"/>
      <c r="O210" s="243"/>
      <c r="P210" s="243"/>
      <c r="Q210" s="189">
        <f t="shared" si="33"/>
        <v>0</v>
      </c>
      <c r="R210" s="8">
        <f t="shared" si="34"/>
        <v>0</v>
      </c>
      <c r="S210" s="203">
        <f t="shared" si="35"/>
        <v>0</v>
      </c>
    </row>
    <row r="211" spans="1:19" ht="34.5" customHeight="1">
      <c r="A211" s="67">
        <v>69</v>
      </c>
      <c r="B211" s="106" t="s">
        <v>516</v>
      </c>
      <c r="C211" s="260" t="s">
        <v>517</v>
      </c>
      <c r="D211" s="1202">
        <v>1048.5999999999999</v>
      </c>
      <c r="E211" s="71"/>
      <c r="F211" s="67"/>
      <c r="G211" s="67"/>
      <c r="H211" s="73">
        <v>0</v>
      </c>
      <c r="I211" s="73">
        <v>0</v>
      </c>
      <c r="J211" s="142">
        <v>0</v>
      </c>
      <c r="K211" s="75" t="s">
        <v>3762</v>
      </c>
      <c r="L211" s="76" t="s">
        <v>3925</v>
      </c>
      <c r="M211" s="77">
        <v>1048.5999999999999</v>
      </c>
      <c r="N211" s="246"/>
      <c r="O211" s="243"/>
      <c r="P211" s="243"/>
      <c r="Q211" s="189">
        <f t="shared" si="33"/>
        <v>0</v>
      </c>
      <c r="R211" s="8">
        <f t="shared" si="34"/>
        <v>0</v>
      </c>
      <c r="S211" s="203">
        <f t="shared" si="35"/>
        <v>0</v>
      </c>
    </row>
    <row r="212" spans="1:19" ht="34.5" customHeight="1">
      <c r="A212" s="67">
        <v>70</v>
      </c>
      <c r="B212" s="263" t="s">
        <v>519</v>
      </c>
      <c r="C212" s="260" t="s">
        <v>520</v>
      </c>
      <c r="D212" s="1202">
        <v>0</v>
      </c>
      <c r="E212" s="71"/>
      <c r="F212" s="67"/>
      <c r="G212" s="67"/>
      <c r="H212" s="73">
        <v>0</v>
      </c>
      <c r="I212" s="73">
        <v>0</v>
      </c>
      <c r="J212" s="142">
        <v>0</v>
      </c>
      <c r="K212" s="75"/>
      <c r="L212" s="76"/>
      <c r="M212" s="77">
        <v>0</v>
      </c>
      <c r="N212" s="246"/>
      <c r="O212" s="243"/>
      <c r="P212" s="243"/>
      <c r="Q212" s="189">
        <f t="shared" si="33"/>
        <v>0</v>
      </c>
      <c r="R212" s="8">
        <f t="shared" si="34"/>
        <v>0</v>
      </c>
      <c r="S212" s="203">
        <f t="shared" si="35"/>
        <v>0</v>
      </c>
    </row>
    <row r="213" spans="1:19" ht="34.5" customHeight="1">
      <c r="A213" s="67">
        <v>71</v>
      </c>
      <c r="B213" s="263" t="s">
        <v>521</v>
      </c>
      <c r="C213" s="260" t="s">
        <v>522</v>
      </c>
      <c r="D213" s="1202">
        <v>861.35</v>
      </c>
      <c r="E213" s="128" t="s">
        <v>3745</v>
      </c>
      <c r="F213" s="67">
        <v>1</v>
      </c>
      <c r="G213" s="67">
        <v>1</v>
      </c>
      <c r="H213" s="73">
        <v>875</v>
      </c>
      <c r="I213" s="73">
        <v>61.25</v>
      </c>
      <c r="J213" s="142">
        <v>936.25</v>
      </c>
      <c r="K213" s="75" t="s">
        <v>3926</v>
      </c>
      <c r="L213" s="76" t="s">
        <v>3927</v>
      </c>
      <c r="M213" s="77">
        <v>1797.6</v>
      </c>
      <c r="N213" s="246"/>
      <c r="O213" s="243"/>
      <c r="P213" s="243"/>
      <c r="Q213" s="189">
        <f>ROUND(S213*100/107,2)</f>
        <v>0</v>
      </c>
      <c r="R213" s="8">
        <f>ROUND((Q213*0.07),2)</f>
        <v>0</v>
      </c>
      <c r="S213" s="203">
        <f>+D213+J213-M213</f>
        <v>0</v>
      </c>
    </row>
    <row r="214" spans="1:19" ht="34.5" customHeight="1">
      <c r="A214" s="67">
        <v>72</v>
      </c>
      <c r="B214" s="263" t="s">
        <v>525</v>
      </c>
      <c r="C214" s="260" t="s">
        <v>526</v>
      </c>
      <c r="D214" s="1202">
        <v>1760.15</v>
      </c>
      <c r="E214" s="71" t="s">
        <v>3745</v>
      </c>
      <c r="F214" s="67">
        <v>1</v>
      </c>
      <c r="G214" s="67">
        <v>1</v>
      </c>
      <c r="H214" s="73">
        <v>2100</v>
      </c>
      <c r="I214" s="73">
        <v>147</v>
      </c>
      <c r="J214" s="142">
        <v>2247</v>
      </c>
      <c r="K214" s="75" t="s">
        <v>3928</v>
      </c>
      <c r="L214" s="76" t="s">
        <v>3929</v>
      </c>
      <c r="M214" s="77">
        <v>4007.15</v>
      </c>
      <c r="N214" s="246"/>
      <c r="O214" s="243"/>
      <c r="P214" s="243"/>
      <c r="Q214" s="189"/>
      <c r="R214" s="8"/>
      <c r="S214" s="203"/>
    </row>
    <row r="215" spans="1:19" ht="34.5" customHeight="1">
      <c r="A215" s="67">
        <v>73</v>
      </c>
      <c r="B215" s="263" t="s">
        <v>529</v>
      </c>
      <c r="C215" s="260" t="s">
        <v>530</v>
      </c>
      <c r="D215" s="1202">
        <v>599.20000000000005</v>
      </c>
      <c r="E215" s="128"/>
      <c r="F215" s="67"/>
      <c r="G215" s="67"/>
      <c r="H215" s="73">
        <v>0</v>
      </c>
      <c r="I215" s="73">
        <v>0</v>
      </c>
      <c r="J215" s="142">
        <v>0</v>
      </c>
      <c r="K215" s="75">
        <v>46170</v>
      </c>
      <c r="L215" s="76" t="s">
        <v>3930</v>
      </c>
      <c r="M215" s="77">
        <v>599.20000000000005</v>
      </c>
      <c r="N215" s="246"/>
      <c r="O215" s="243"/>
      <c r="P215" s="243"/>
      <c r="Q215" s="189">
        <f t="shared" si="33"/>
        <v>0</v>
      </c>
      <c r="R215" s="8">
        <f t="shared" si="34"/>
        <v>0</v>
      </c>
      <c r="S215" s="203">
        <f t="shared" si="35"/>
        <v>0</v>
      </c>
    </row>
    <row r="216" spans="1:19" ht="34.5" customHeight="1">
      <c r="A216" s="67">
        <v>74</v>
      </c>
      <c r="B216" s="263" t="s">
        <v>532</v>
      </c>
      <c r="C216" s="260" t="s">
        <v>533</v>
      </c>
      <c r="D216" s="1202">
        <v>262.14999999999998</v>
      </c>
      <c r="E216" s="78"/>
      <c r="F216" s="79"/>
      <c r="G216" s="67"/>
      <c r="H216" s="73">
        <v>0</v>
      </c>
      <c r="I216" s="73">
        <v>0</v>
      </c>
      <c r="J216" s="142">
        <v>0</v>
      </c>
      <c r="K216" s="75">
        <v>46170</v>
      </c>
      <c r="L216" s="76" t="s">
        <v>3931</v>
      </c>
      <c r="M216" s="77">
        <v>262.14999999999998</v>
      </c>
      <c r="N216" s="246"/>
      <c r="O216" s="243"/>
      <c r="P216" s="243"/>
      <c r="Q216" s="189">
        <f t="shared" si="33"/>
        <v>0</v>
      </c>
      <c r="R216" s="8">
        <f t="shared" si="34"/>
        <v>0</v>
      </c>
      <c r="S216" s="203">
        <f t="shared" si="35"/>
        <v>0</v>
      </c>
    </row>
    <row r="217" spans="1:19" ht="34.5" customHeight="1">
      <c r="A217" s="67">
        <v>75</v>
      </c>
      <c r="B217" s="263" t="s">
        <v>536</v>
      </c>
      <c r="C217" s="260" t="s">
        <v>537</v>
      </c>
      <c r="D217" s="1202">
        <v>112.35</v>
      </c>
      <c r="E217" s="78"/>
      <c r="F217" s="79"/>
      <c r="G217" s="67"/>
      <c r="H217" s="73">
        <v>0</v>
      </c>
      <c r="I217" s="73">
        <v>0</v>
      </c>
      <c r="J217" s="142">
        <v>0</v>
      </c>
      <c r="K217" s="75" t="s">
        <v>3762</v>
      </c>
      <c r="L217" s="76" t="s">
        <v>3932</v>
      </c>
      <c r="M217" s="77">
        <v>112.35</v>
      </c>
      <c r="N217" s="246"/>
      <c r="O217" s="243"/>
      <c r="P217" s="243"/>
      <c r="Q217" s="189">
        <f t="shared" si="33"/>
        <v>0</v>
      </c>
      <c r="R217" s="8">
        <f t="shared" si="34"/>
        <v>0</v>
      </c>
      <c r="S217" s="203">
        <f t="shared" si="35"/>
        <v>0</v>
      </c>
    </row>
    <row r="218" spans="1:19" ht="34.5" customHeight="1">
      <c r="A218" s="67">
        <v>76</v>
      </c>
      <c r="B218" s="106" t="s">
        <v>539</v>
      </c>
      <c r="C218" s="260" t="s">
        <v>540</v>
      </c>
      <c r="D218" s="1202">
        <v>449.4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 t="s">
        <v>3790</v>
      </c>
      <c r="L218" s="76" t="s">
        <v>3933</v>
      </c>
      <c r="M218" s="77">
        <v>449.4</v>
      </c>
      <c r="N218" s="246"/>
      <c r="O218" s="243"/>
      <c r="P218" s="243"/>
      <c r="Q218" s="189">
        <f t="shared" si="33"/>
        <v>0</v>
      </c>
      <c r="R218" s="8">
        <f t="shared" si="34"/>
        <v>0</v>
      </c>
      <c r="S218" s="203">
        <f t="shared" si="35"/>
        <v>0</v>
      </c>
    </row>
    <row r="219" spans="1:19" ht="34.5" customHeight="1">
      <c r="A219" s="67">
        <v>77</v>
      </c>
      <c r="B219" s="106" t="s">
        <v>3980</v>
      </c>
      <c r="C219" s="260" t="s">
        <v>542</v>
      </c>
      <c r="D219" s="1202">
        <v>112.35</v>
      </c>
      <c r="E219" s="71"/>
      <c r="F219" s="67"/>
      <c r="G219" s="67"/>
      <c r="H219" s="73">
        <v>0</v>
      </c>
      <c r="I219" s="73">
        <v>0</v>
      </c>
      <c r="J219" s="142">
        <v>0</v>
      </c>
      <c r="K219" s="75">
        <v>46173</v>
      </c>
      <c r="L219" s="76" t="s">
        <v>3934</v>
      </c>
      <c r="M219" s="77">
        <v>112.35</v>
      </c>
      <c r="N219" s="250"/>
      <c r="O219" s="243"/>
      <c r="P219" s="243"/>
      <c r="Q219" s="189">
        <f t="shared" si="33"/>
        <v>0</v>
      </c>
      <c r="R219" s="8">
        <f t="shared" si="34"/>
        <v>0</v>
      </c>
      <c r="S219" s="203">
        <f t="shared" si="35"/>
        <v>0</v>
      </c>
    </row>
    <row r="220" spans="1:19" ht="34.5" customHeight="1">
      <c r="A220" s="67">
        <v>78</v>
      </c>
      <c r="B220" s="106" t="s">
        <v>544</v>
      </c>
      <c r="C220" s="260" t="s">
        <v>545</v>
      </c>
      <c r="D220" s="1202">
        <v>449.4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>
        <v>46171</v>
      </c>
      <c r="L220" s="76" t="s">
        <v>3935</v>
      </c>
      <c r="M220" s="77">
        <v>449.4</v>
      </c>
      <c r="N220" s="250"/>
      <c r="O220" s="243"/>
      <c r="P220" s="243"/>
      <c r="Q220" s="189">
        <f t="shared" si="33"/>
        <v>0</v>
      </c>
      <c r="R220" s="8">
        <f t="shared" si="34"/>
        <v>0</v>
      </c>
      <c r="S220" s="203">
        <f t="shared" si="35"/>
        <v>0</v>
      </c>
    </row>
    <row r="221" spans="1:19" ht="34.5" customHeight="1">
      <c r="A221" s="67">
        <v>79</v>
      </c>
      <c r="B221" s="263" t="s">
        <v>547</v>
      </c>
      <c r="C221" s="260" t="s">
        <v>548</v>
      </c>
      <c r="D221" s="120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>
        <v>0</v>
      </c>
      <c r="N221" s="246"/>
      <c r="O221" s="243"/>
      <c r="P221" s="243"/>
      <c r="Q221" s="189">
        <f t="shared" si="33"/>
        <v>0</v>
      </c>
      <c r="R221" s="8">
        <f t="shared" si="34"/>
        <v>0</v>
      </c>
      <c r="S221" s="203">
        <f t="shared" si="35"/>
        <v>0</v>
      </c>
    </row>
    <row r="222" spans="1:19" ht="34.5" customHeight="1">
      <c r="A222" s="67">
        <v>80</v>
      </c>
      <c r="B222" s="263" t="s">
        <v>852</v>
      </c>
      <c r="C222" s="260" t="s">
        <v>1598</v>
      </c>
      <c r="D222" s="1202">
        <v>112.35</v>
      </c>
      <c r="E222" s="128"/>
      <c r="F222" s="67"/>
      <c r="G222" s="67"/>
      <c r="H222" s="73">
        <v>0</v>
      </c>
      <c r="I222" s="73">
        <v>0</v>
      </c>
      <c r="J222" s="142">
        <v>0</v>
      </c>
      <c r="K222" s="75" t="s">
        <v>3790</v>
      </c>
      <c r="L222" s="76" t="s">
        <v>3936</v>
      </c>
      <c r="M222" s="77">
        <v>112.35</v>
      </c>
      <c r="N222" s="246"/>
      <c r="O222" s="243"/>
      <c r="P222" s="243"/>
      <c r="Q222" s="189">
        <f t="shared" si="33"/>
        <v>0</v>
      </c>
      <c r="R222" s="8">
        <f t="shared" si="34"/>
        <v>0</v>
      </c>
      <c r="S222" s="203">
        <f t="shared" si="35"/>
        <v>0</v>
      </c>
    </row>
    <row r="223" spans="1:19" ht="34.5" customHeight="1">
      <c r="A223" s="67">
        <v>81</v>
      </c>
      <c r="B223" s="263" t="s">
        <v>549</v>
      </c>
      <c r="C223" s="260" t="s">
        <v>550</v>
      </c>
      <c r="D223" s="1202">
        <v>112.35</v>
      </c>
      <c r="E223" s="71"/>
      <c r="F223" s="67"/>
      <c r="G223" s="67"/>
      <c r="H223" s="73">
        <v>0</v>
      </c>
      <c r="I223" s="73">
        <v>0</v>
      </c>
      <c r="J223" s="142">
        <v>0</v>
      </c>
      <c r="K223" s="75" t="s">
        <v>3790</v>
      </c>
      <c r="L223" s="76" t="s">
        <v>3937</v>
      </c>
      <c r="M223" s="77">
        <v>112.35</v>
      </c>
      <c r="N223" s="246"/>
      <c r="O223" s="243"/>
      <c r="P223" s="243"/>
      <c r="Q223" s="189">
        <f t="shared" si="33"/>
        <v>0</v>
      </c>
      <c r="R223" s="8">
        <f t="shared" si="34"/>
        <v>0</v>
      </c>
      <c r="S223" s="203">
        <f t="shared" si="35"/>
        <v>0</v>
      </c>
    </row>
    <row r="224" spans="1:19" ht="34.5" customHeight="1">
      <c r="A224" s="67">
        <v>82</v>
      </c>
      <c r="B224" s="263" t="s">
        <v>552</v>
      </c>
      <c r="C224" s="260" t="s">
        <v>553</v>
      </c>
      <c r="D224" s="1202">
        <v>337.05</v>
      </c>
      <c r="E224" s="78"/>
      <c r="F224" s="79"/>
      <c r="G224" s="67"/>
      <c r="H224" s="73">
        <v>0</v>
      </c>
      <c r="I224" s="73">
        <v>0</v>
      </c>
      <c r="J224" s="142">
        <v>0</v>
      </c>
      <c r="K224" s="75" t="s">
        <v>3790</v>
      </c>
      <c r="L224" s="76" t="s">
        <v>3938</v>
      </c>
      <c r="M224" s="77">
        <v>337.05</v>
      </c>
      <c r="N224" s="246"/>
      <c r="O224" s="243"/>
      <c r="P224" s="243"/>
      <c r="Q224" s="189">
        <f t="shared" si="33"/>
        <v>0</v>
      </c>
      <c r="R224" s="8">
        <f t="shared" si="34"/>
        <v>0</v>
      </c>
      <c r="S224" s="203">
        <f t="shared" si="35"/>
        <v>0</v>
      </c>
    </row>
    <row r="225" spans="1:19" s="1234" customFormat="1" ht="34.5" customHeight="1">
      <c r="A225" s="1220">
        <v>83</v>
      </c>
      <c r="B225" s="1221" t="s">
        <v>555</v>
      </c>
      <c r="C225" s="1222" t="s">
        <v>556</v>
      </c>
      <c r="D225" s="1203">
        <v>112.35</v>
      </c>
      <c r="E225" s="1223"/>
      <c r="F225" s="1220"/>
      <c r="G225" s="1220"/>
      <c r="H225" s="1224">
        <v>0</v>
      </c>
      <c r="I225" s="1224">
        <v>0</v>
      </c>
      <c r="J225" s="1225">
        <v>0</v>
      </c>
      <c r="K225" s="1241" t="s">
        <v>3762</v>
      </c>
      <c r="L225" s="1242" t="s">
        <v>3939</v>
      </c>
      <c r="M225" s="1243">
        <v>112.35</v>
      </c>
      <c r="N225" s="1229"/>
      <c r="O225" s="1230"/>
      <c r="P225" s="1230"/>
      <c r="Q225" s="1231">
        <f t="shared" si="33"/>
        <v>0</v>
      </c>
      <c r="R225" s="1232">
        <f t="shared" si="34"/>
        <v>0</v>
      </c>
      <c r="S225" s="1233">
        <f t="shared" si="35"/>
        <v>0</v>
      </c>
    </row>
    <row r="226" spans="1:19" ht="34.5" customHeight="1">
      <c r="A226" s="67">
        <v>84</v>
      </c>
      <c r="B226" s="263" t="s">
        <v>558</v>
      </c>
      <c r="C226" s="260" t="s">
        <v>559</v>
      </c>
      <c r="D226" s="1202">
        <v>149.80000000000001</v>
      </c>
      <c r="E226" s="71"/>
      <c r="F226" s="67"/>
      <c r="G226" s="67"/>
      <c r="H226" s="73">
        <v>0</v>
      </c>
      <c r="I226" s="73">
        <v>0</v>
      </c>
      <c r="J226" s="142">
        <v>0</v>
      </c>
      <c r="K226" s="75" t="s">
        <v>3790</v>
      </c>
      <c r="L226" s="76" t="s">
        <v>3940</v>
      </c>
      <c r="M226" s="77">
        <v>149.80000000000001</v>
      </c>
      <c r="N226" s="246"/>
      <c r="O226" s="243"/>
      <c r="P226" s="243"/>
      <c r="Q226" s="189">
        <f t="shared" si="33"/>
        <v>0</v>
      </c>
      <c r="R226" s="8">
        <f t="shared" si="34"/>
        <v>0</v>
      </c>
      <c r="S226" s="203">
        <f t="shared" si="35"/>
        <v>0</v>
      </c>
    </row>
    <row r="227" spans="1:19" ht="34.5" customHeight="1">
      <c r="A227" s="67">
        <v>85</v>
      </c>
      <c r="B227" s="263" t="s">
        <v>558</v>
      </c>
      <c r="C227" s="260" t="s">
        <v>559</v>
      </c>
      <c r="D227" s="1202">
        <v>486.85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 t="s">
        <v>3790</v>
      </c>
      <c r="L227" s="76" t="s">
        <v>3940</v>
      </c>
      <c r="M227" s="77">
        <v>486.85</v>
      </c>
      <c r="N227" s="246"/>
      <c r="O227" s="243"/>
      <c r="P227" s="243"/>
      <c r="Q227" s="189">
        <f t="shared" si="33"/>
        <v>0</v>
      </c>
      <c r="R227" s="8">
        <f t="shared" si="34"/>
        <v>0</v>
      </c>
      <c r="S227" s="203">
        <f t="shared" si="35"/>
        <v>0</v>
      </c>
    </row>
    <row r="228" spans="1:19" ht="34.5" customHeight="1">
      <c r="A228" s="67">
        <v>86</v>
      </c>
      <c r="B228" s="263" t="s">
        <v>562</v>
      </c>
      <c r="C228" s="260" t="s">
        <v>563</v>
      </c>
      <c r="D228" s="1202">
        <v>524.29999999999995</v>
      </c>
      <c r="E228" s="71"/>
      <c r="F228" s="67"/>
      <c r="G228" s="67"/>
      <c r="H228" s="73">
        <v>0</v>
      </c>
      <c r="I228" s="73">
        <v>0</v>
      </c>
      <c r="J228" s="142">
        <v>0</v>
      </c>
      <c r="K228" s="75" t="s">
        <v>3790</v>
      </c>
      <c r="L228" s="76" t="s">
        <v>3941</v>
      </c>
      <c r="M228" s="77">
        <v>524.29999999999995</v>
      </c>
      <c r="N228" s="246"/>
      <c r="O228" s="243"/>
      <c r="P228" s="243"/>
      <c r="Q228" s="189"/>
      <c r="R228" s="8"/>
      <c r="S228" s="203"/>
    </row>
    <row r="229" spans="1:19" ht="34.5" customHeight="1">
      <c r="A229" s="67">
        <v>87</v>
      </c>
      <c r="B229" s="263" t="s">
        <v>558</v>
      </c>
      <c r="C229" s="260" t="s">
        <v>564</v>
      </c>
      <c r="D229" s="1202">
        <v>674.1</v>
      </c>
      <c r="E229" s="128"/>
      <c r="F229" s="67"/>
      <c r="G229" s="67"/>
      <c r="H229" s="73">
        <v>0</v>
      </c>
      <c r="I229" s="73">
        <v>0</v>
      </c>
      <c r="J229" s="142">
        <v>0</v>
      </c>
      <c r="K229" s="75" t="s">
        <v>3790</v>
      </c>
      <c r="L229" s="76" t="s">
        <v>3942</v>
      </c>
      <c r="M229" s="77">
        <v>674.1</v>
      </c>
      <c r="N229" s="246"/>
      <c r="O229" s="243"/>
      <c r="P229" s="243"/>
      <c r="Q229" s="189">
        <f t="shared" si="33"/>
        <v>0</v>
      </c>
      <c r="R229" s="8">
        <f t="shared" si="34"/>
        <v>0</v>
      </c>
      <c r="S229" s="203">
        <f t="shared" si="35"/>
        <v>0</v>
      </c>
    </row>
    <row r="230" spans="1:19" ht="34.5" customHeight="1">
      <c r="A230" s="67">
        <v>88</v>
      </c>
      <c r="B230" s="263" t="s">
        <v>566</v>
      </c>
      <c r="C230" s="260" t="s">
        <v>567</v>
      </c>
      <c r="D230" s="1202">
        <v>112.35</v>
      </c>
      <c r="E230" s="71"/>
      <c r="F230" s="67"/>
      <c r="G230" s="67"/>
      <c r="H230" s="73">
        <v>0</v>
      </c>
      <c r="I230" s="73">
        <v>0</v>
      </c>
      <c r="J230" s="142">
        <v>0</v>
      </c>
      <c r="K230" s="75">
        <v>46170</v>
      </c>
      <c r="L230" s="76" t="s">
        <v>3943</v>
      </c>
      <c r="M230" s="77">
        <v>112.35</v>
      </c>
      <c r="N230" s="246"/>
      <c r="O230" s="243"/>
      <c r="P230" s="243"/>
      <c r="Q230" s="189">
        <f t="shared" si="33"/>
        <v>0</v>
      </c>
      <c r="R230" s="8">
        <f t="shared" si="34"/>
        <v>0</v>
      </c>
      <c r="S230" s="203">
        <f t="shared" si="35"/>
        <v>0</v>
      </c>
    </row>
    <row r="231" spans="1:19" ht="34.5" customHeight="1">
      <c r="A231" s="67">
        <v>89</v>
      </c>
      <c r="B231" s="263" t="s">
        <v>572</v>
      </c>
      <c r="C231" s="260" t="s">
        <v>573</v>
      </c>
      <c r="D231" s="1202">
        <v>262.14999999999998</v>
      </c>
      <c r="E231" s="128"/>
      <c r="F231" s="67"/>
      <c r="G231" s="67"/>
      <c r="H231" s="73">
        <v>0</v>
      </c>
      <c r="I231" s="73">
        <v>0</v>
      </c>
      <c r="J231" s="142">
        <v>0</v>
      </c>
      <c r="K231" s="75">
        <v>46170</v>
      </c>
      <c r="L231" s="76" t="s">
        <v>3944</v>
      </c>
      <c r="M231" s="77">
        <v>262.14999999999998</v>
      </c>
      <c r="N231" s="246"/>
      <c r="O231" s="243"/>
      <c r="P231" s="243"/>
      <c r="Q231" s="189">
        <f t="shared" si="33"/>
        <v>0</v>
      </c>
      <c r="R231" s="8">
        <f t="shared" si="34"/>
        <v>0</v>
      </c>
      <c r="S231" s="203">
        <f t="shared" si="35"/>
        <v>0</v>
      </c>
    </row>
    <row r="232" spans="1:19" ht="34.5" customHeight="1">
      <c r="A232" s="67">
        <v>90</v>
      </c>
      <c r="B232" s="263" t="s">
        <v>572</v>
      </c>
      <c r="C232" s="260" t="s">
        <v>575</v>
      </c>
      <c r="D232" s="1202">
        <v>224.7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>
        <v>46170</v>
      </c>
      <c r="L232" s="76" t="s">
        <v>3945</v>
      </c>
      <c r="M232" s="77">
        <v>224.7</v>
      </c>
      <c r="N232" s="246"/>
      <c r="O232" s="243"/>
      <c r="P232" s="243"/>
      <c r="Q232" s="189">
        <f t="shared" si="33"/>
        <v>0</v>
      </c>
      <c r="R232" s="8">
        <f t="shared" si="34"/>
        <v>0</v>
      </c>
      <c r="S232" s="203">
        <f t="shared" si="35"/>
        <v>0</v>
      </c>
    </row>
    <row r="233" spans="1:19" ht="34.5" customHeight="1">
      <c r="A233" s="67">
        <v>91</v>
      </c>
      <c r="B233" s="263" t="s">
        <v>577</v>
      </c>
      <c r="C233" s="260" t="s">
        <v>578</v>
      </c>
      <c r="D233" s="1202">
        <v>1235.8499999999999</v>
      </c>
      <c r="E233" s="71" t="s">
        <v>3745</v>
      </c>
      <c r="F233" s="67">
        <v>1</v>
      </c>
      <c r="G233" s="67">
        <v>1</v>
      </c>
      <c r="H233" s="73">
        <v>385</v>
      </c>
      <c r="I233" s="73">
        <v>26.95</v>
      </c>
      <c r="J233" s="142">
        <v>411.95</v>
      </c>
      <c r="K233" s="75" t="s">
        <v>3751</v>
      </c>
      <c r="L233" s="76" t="s">
        <v>3946</v>
      </c>
      <c r="M233" s="77">
        <v>411.95</v>
      </c>
      <c r="N233" s="246" t="s">
        <v>3828</v>
      </c>
      <c r="O233" s="243">
        <v>1</v>
      </c>
      <c r="P233" s="243">
        <v>1</v>
      </c>
      <c r="Q233" s="189">
        <f t="shared" si="33"/>
        <v>1155</v>
      </c>
      <c r="R233" s="8">
        <f t="shared" si="34"/>
        <v>80.849999999999994</v>
      </c>
      <c r="S233" s="203">
        <f t="shared" si="35"/>
        <v>1235.8499999999999</v>
      </c>
    </row>
    <row r="234" spans="1:19" ht="34.5" customHeight="1">
      <c r="A234" s="67">
        <v>92</v>
      </c>
      <c r="B234" s="263" t="s">
        <v>580</v>
      </c>
      <c r="C234" s="260" t="s">
        <v>3159</v>
      </c>
      <c r="D234" s="1202">
        <v>449.4</v>
      </c>
      <c r="E234" s="71"/>
      <c r="F234" s="67"/>
      <c r="G234" s="67"/>
      <c r="H234" s="73">
        <v>0</v>
      </c>
      <c r="I234" s="73">
        <v>0</v>
      </c>
      <c r="J234" s="142">
        <v>0</v>
      </c>
      <c r="K234" s="75" t="s">
        <v>3762</v>
      </c>
      <c r="L234" s="76" t="s">
        <v>3947</v>
      </c>
      <c r="M234" s="77">
        <v>449.4</v>
      </c>
      <c r="N234" s="246"/>
      <c r="O234" s="243"/>
      <c r="P234" s="243"/>
      <c r="Q234" s="189">
        <f t="shared" si="33"/>
        <v>0</v>
      </c>
      <c r="R234" s="8">
        <f t="shared" si="34"/>
        <v>0</v>
      </c>
      <c r="S234" s="203">
        <f t="shared" si="35"/>
        <v>0</v>
      </c>
    </row>
    <row r="235" spans="1:19" s="1234" customFormat="1" ht="34.5" customHeight="1">
      <c r="A235" s="1220">
        <v>93</v>
      </c>
      <c r="B235" s="1221" t="s">
        <v>516</v>
      </c>
      <c r="C235" s="1222" t="s">
        <v>585</v>
      </c>
      <c r="D235" s="1203">
        <v>299.60000000000002</v>
      </c>
      <c r="E235" s="1236"/>
      <c r="F235" s="1220"/>
      <c r="G235" s="1220"/>
      <c r="H235" s="1224">
        <v>0</v>
      </c>
      <c r="I235" s="1224">
        <v>0</v>
      </c>
      <c r="J235" s="1225">
        <v>0</v>
      </c>
      <c r="K235" s="1241" t="s">
        <v>3762</v>
      </c>
      <c r="L235" s="1242" t="s">
        <v>3948</v>
      </c>
      <c r="M235" s="1243">
        <v>299.60000000000002</v>
      </c>
      <c r="N235" s="1237"/>
      <c r="O235" s="1230"/>
      <c r="P235" s="1230"/>
      <c r="Q235" s="1231">
        <f t="shared" si="33"/>
        <v>0</v>
      </c>
      <c r="R235" s="1232">
        <f t="shared" si="34"/>
        <v>0</v>
      </c>
      <c r="S235" s="1233">
        <v>0</v>
      </c>
    </row>
    <row r="236" spans="1:19" ht="34.5" customHeight="1">
      <c r="A236" s="67">
        <v>94</v>
      </c>
      <c r="B236" s="263" t="s">
        <v>587</v>
      </c>
      <c r="C236" s="260" t="s">
        <v>588</v>
      </c>
      <c r="D236" s="1202">
        <v>1385.65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>
        <v>46170</v>
      </c>
      <c r="L236" s="76" t="s">
        <v>3949</v>
      </c>
      <c r="M236" s="77">
        <v>1385.65</v>
      </c>
      <c r="N236" s="246"/>
      <c r="O236" s="243"/>
      <c r="P236" s="243"/>
      <c r="Q236" s="189">
        <f t="shared" si="33"/>
        <v>0</v>
      </c>
      <c r="R236" s="8">
        <f t="shared" si="34"/>
        <v>0</v>
      </c>
      <c r="S236" s="203">
        <f t="shared" si="35"/>
        <v>0</v>
      </c>
    </row>
    <row r="237" spans="1:19" ht="34.5" customHeight="1">
      <c r="A237" s="67">
        <v>95</v>
      </c>
      <c r="B237" s="263" t="s">
        <v>591</v>
      </c>
      <c r="C237" s="260" t="s">
        <v>592</v>
      </c>
      <c r="D237" s="1202">
        <v>112.35</v>
      </c>
      <c r="E237" s="71"/>
      <c r="F237" s="67"/>
      <c r="G237" s="67"/>
      <c r="H237" s="73">
        <v>0</v>
      </c>
      <c r="I237" s="73">
        <v>0</v>
      </c>
      <c r="J237" s="142">
        <v>0</v>
      </c>
      <c r="K237" s="75" t="s">
        <v>3762</v>
      </c>
      <c r="L237" s="76" t="s">
        <v>3950</v>
      </c>
      <c r="M237" s="77">
        <v>112.35</v>
      </c>
      <c r="N237" s="246"/>
      <c r="O237" s="243"/>
      <c r="P237" s="243"/>
      <c r="Q237" s="189">
        <f t="shared" si="33"/>
        <v>0</v>
      </c>
      <c r="R237" s="8">
        <f t="shared" si="34"/>
        <v>0</v>
      </c>
      <c r="S237" s="203">
        <f t="shared" si="35"/>
        <v>0</v>
      </c>
    </row>
    <row r="238" spans="1:19" ht="34.5" customHeight="1">
      <c r="A238" s="67">
        <v>96</v>
      </c>
      <c r="B238" s="267" t="s">
        <v>91</v>
      </c>
      <c r="C238" s="260" t="s">
        <v>594</v>
      </c>
      <c r="D238" s="1202">
        <v>524.29999999999995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>
        <v>46171</v>
      </c>
      <c r="L238" s="76" t="s">
        <v>3951</v>
      </c>
      <c r="M238" s="77">
        <v>524.29999999999995</v>
      </c>
      <c r="N238" s="246"/>
      <c r="O238" s="243"/>
      <c r="P238" s="243"/>
      <c r="Q238" s="189">
        <f t="shared" si="33"/>
        <v>0</v>
      </c>
      <c r="R238" s="8">
        <f t="shared" si="34"/>
        <v>0</v>
      </c>
      <c r="S238" s="203">
        <f t="shared" si="35"/>
        <v>0</v>
      </c>
    </row>
    <row r="239" spans="1:19" ht="34.5" customHeight="1">
      <c r="A239" s="67">
        <v>97</v>
      </c>
      <c r="B239" s="263" t="s">
        <v>91</v>
      </c>
      <c r="C239" s="260" t="s">
        <v>596</v>
      </c>
      <c r="D239" s="1202">
        <v>187.25</v>
      </c>
      <c r="E239" s="128"/>
      <c r="F239" s="67"/>
      <c r="G239" s="67"/>
      <c r="H239" s="73">
        <v>0</v>
      </c>
      <c r="I239" s="73">
        <v>0</v>
      </c>
      <c r="J239" s="142">
        <v>0</v>
      </c>
      <c r="K239" s="75" t="s">
        <v>3818</v>
      </c>
      <c r="L239" s="76" t="s">
        <v>3952</v>
      </c>
      <c r="M239" s="77">
        <v>187.25</v>
      </c>
      <c r="N239" s="246"/>
      <c r="O239" s="243"/>
      <c r="P239" s="243"/>
      <c r="Q239" s="189">
        <f t="shared" si="33"/>
        <v>0</v>
      </c>
      <c r="R239" s="8">
        <f t="shared" si="34"/>
        <v>0</v>
      </c>
      <c r="S239" s="203">
        <f t="shared" si="35"/>
        <v>0</v>
      </c>
    </row>
    <row r="240" spans="1:19" ht="34.5" customHeight="1">
      <c r="A240" s="67">
        <v>98</v>
      </c>
      <c r="B240" s="263" t="s">
        <v>91</v>
      </c>
      <c r="C240" s="260" t="s">
        <v>598</v>
      </c>
      <c r="D240" s="1202">
        <v>45080</v>
      </c>
      <c r="E240" s="128"/>
      <c r="F240" s="67"/>
      <c r="G240" s="67"/>
      <c r="H240" s="73">
        <v>0</v>
      </c>
      <c r="I240" s="73">
        <v>0</v>
      </c>
      <c r="J240" s="142">
        <v>0</v>
      </c>
      <c r="K240" s="75">
        <v>46171</v>
      </c>
      <c r="L240" s="76" t="s">
        <v>3953</v>
      </c>
      <c r="M240" s="77">
        <v>45080</v>
      </c>
      <c r="N240" s="246"/>
      <c r="O240" s="243"/>
      <c r="P240" s="243"/>
      <c r="Q240" s="189">
        <f t="shared" si="33"/>
        <v>0</v>
      </c>
      <c r="R240" s="8">
        <f t="shared" si="34"/>
        <v>0</v>
      </c>
      <c r="S240" s="203">
        <f t="shared" si="35"/>
        <v>0</v>
      </c>
    </row>
    <row r="241" spans="1:19" ht="34.5" customHeight="1">
      <c r="A241" s="67">
        <v>99</v>
      </c>
      <c r="B241" s="267" t="s">
        <v>600</v>
      </c>
      <c r="C241" s="260" t="s">
        <v>601</v>
      </c>
      <c r="D241" s="1202">
        <v>262.14999999999998</v>
      </c>
      <c r="E241" s="128"/>
      <c r="F241" s="67"/>
      <c r="G241" s="67"/>
      <c r="H241" s="73">
        <v>0</v>
      </c>
      <c r="I241" s="73">
        <v>0</v>
      </c>
      <c r="J241" s="142">
        <v>0</v>
      </c>
      <c r="K241" s="75">
        <v>46173</v>
      </c>
      <c r="L241" s="76" t="s">
        <v>3954</v>
      </c>
      <c r="M241" s="77">
        <v>262.14999999999998</v>
      </c>
      <c r="N241" s="246"/>
      <c r="O241" s="243"/>
      <c r="P241" s="243"/>
      <c r="Q241" s="189">
        <f t="shared" si="33"/>
        <v>0</v>
      </c>
      <c r="R241" s="8">
        <f t="shared" si="34"/>
        <v>0</v>
      </c>
      <c r="S241" s="203">
        <f t="shared" si="35"/>
        <v>0</v>
      </c>
    </row>
    <row r="242" spans="1:19" ht="34.5" customHeight="1">
      <c r="A242" s="67">
        <v>100</v>
      </c>
      <c r="B242" s="267" t="s">
        <v>603</v>
      </c>
      <c r="C242" s="260" t="s">
        <v>604</v>
      </c>
      <c r="D242" s="1202">
        <v>262.14999999999998</v>
      </c>
      <c r="E242" s="128" t="s">
        <v>3745</v>
      </c>
      <c r="F242" s="67">
        <v>1</v>
      </c>
      <c r="G242" s="67">
        <v>1</v>
      </c>
      <c r="H242" s="73">
        <v>210</v>
      </c>
      <c r="I242" s="73">
        <v>14.7</v>
      </c>
      <c r="J242" s="142">
        <v>224.7</v>
      </c>
      <c r="K242" s="75" t="s">
        <v>3794</v>
      </c>
      <c r="L242" s="76" t="s">
        <v>3955</v>
      </c>
      <c r="M242" s="77">
        <v>224.7</v>
      </c>
      <c r="N242" s="246" t="s">
        <v>3828</v>
      </c>
      <c r="O242" s="243">
        <v>1</v>
      </c>
      <c r="P242" s="243">
        <v>1</v>
      </c>
      <c r="Q242" s="189">
        <f t="shared" ref="Q242:Q243" si="36">ROUND(S242*100/107,2)</f>
        <v>245</v>
      </c>
      <c r="R242" s="8">
        <f t="shared" ref="R242:R243" si="37">ROUND((Q242*0.07),2)</f>
        <v>17.149999999999999</v>
      </c>
      <c r="S242" s="203">
        <f t="shared" ref="S242:S243" si="38">+D242+J242-M242</f>
        <v>262.14999999999998</v>
      </c>
    </row>
    <row r="243" spans="1:19" ht="34.5" customHeight="1">
      <c r="A243" s="67">
        <v>101</v>
      </c>
      <c r="B243" s="267" t="s">
        <v>606</v>
      </c>
      <c r="C243" s="260" t="s">
        <v>607</v>
      </c>
      <c r="D243" s="1202">
        <v>898.8</v>
      </c>
      <c r="E243" s="128"/>
      <c r="F243" s="67"/>
      <c r="G243" s="67"/>
      <c r="H243" s="73">
        <v>0</v>
      </c>
      <c r="I243" s="73">
        <v>0</v>
      </c>
      <c r="J243" s="142">
        <v>0</v>
      </c>
      <c r="K243" s="75">
        <v>46172</v>
      </c>
      <c r="L243" s="76" t="s">
        <v>3956</v>
      </c>
      <c r="M243" s="77">
        <v>898.8</v>
      </c>
      <c r="N243" s="246"/>
      <c r="O243" s="243"/>
      <c r="P243" s="243"/>
      <c r="Q243" s="189">
        <f t="shared" si="36"/>
        <v>0</v>
      </c>
      <c r="R243" s="8">
        <f t="shared" si="37"/>
        <v>0</v>
      </c>
      <c r="S243" s="203">
        <f t="shared" si="38"/>
        <v>0</v>
      </c>
    </row>
    <row r="244" spans="1:19" ht="34.5" customHeight="1">
      <c r="A244" s="67">
        <v>102</v>
      </c>
      <c r="B244" s="267" t="s">
        <v>125</v>
      </c>
      <c r="C244" s="260" t="s">
        <v>609</v>
      </c>
      <c r="D244" s="1202">
        <v>112.35</v>
      </c>
      <c r="E244" s="128"/>
      <c r="F244" s="67"/>
      <c r="G244" s="67"/>
      <c r="H244" s="73">
        <v>0</v>
      </c>
      <c r="I244" s="73">
        <v>0</v>
      </c>
      <c r="J244" s="142">
        <v>0</v>
      </c>
      <c r="K244" s="75">
        <v>46170</v>
      </c>
      <c r="L244" s="76" t="s">
        <v>3957</v>
      </c>
      <c r="M244" s="77">
        <v>112.35</v>
      </c>
      <c r="N244" s="246"/>
      <c r="O244" s="243"/>
      <c r="P244" s="243"/>
      <c r="Q244" s="189">
        <f t="shared" si="33"/>
        <v>0</v>
      </c>
      <c r="R244" s="8">
        <f t="shared" si="34"/>
        <v>0</v>
      </c>
      <c r="S244" s="203">
        <f t="shared" si="35"/>
        <v>0</v>
      </c>
    </row>
    <row r="245" spans="1:19" ht="34.5" customHeight="1">
      <c r="A245" s="67">
        <v>103</v>
      </c>
      <c r="B245" s="263" t="s">
        <v>611</v>
      </c>
      <c r="C245" s="260" t="s">
        <v>612</v>
      </c>
      <c r="D245" s="1202">
        <v>112.35</v>
      </c>
      <c r="E245" s="78"/>
      <c r="F245" s="79"/>
      <c r="G245" s="67"/>
      <c r="H245" s="73">
        <v>0</v>
      </c>
      <c r="I245" s="73">
        <v>0</v>
      </c>
      <c r="J245" s="142">
        <v>0</v>
      </c>
      <c r="K245" s="75" t="s">
        <v>3762</v>
      </c>
      <c r="L245" s="76" t="s">
        <v>3958</v>
      </c>
      <c r="M245" s="77">
        <v>112.35</v>
      </c>
      <c r="N245" s="246"/>
      <c r="O245" s="243"/>
      <c r="P245" s="243"/>
      <c r="Q245" s="189">
        <f t="shared" si="33"/>
        <v>0</v>
      </c>
      <c r="R245" s="8">
        <f t="shared" si="34"/>
        <v>0</v>
      </c>
      <c r="S245" s="203">
        <f t="shared" si="35"/>
        <v>0</v>
      </c>
    </row>
    <row r="246" spans="1:19" ht="34.5" customHeight="1">
      <c r="A246" s="67">
        <v>104</v>
      </c>
      <c r="B246" s="263" t="s">
        <v>507</v>
      </c>
      <c r="C246" s="260" t="s">
        <v>615</v>
      </c>
      <c r="D246" s="1202">
        <v>561.75</v>
      </c>
      <c r="E246" s="128"/>
      <c r="F246" s="67"/>
      <c r="G246" s="67"/>
      <c r="H246" s="73">
        <v>0</v>
      </c>
      <c r="I246" s="73">
        <v>0</v>
      </c>
      <c r="J246" s="142">
        <v>0</v>
      </c>
      <c r="K246" s="75">
        <v>46171</v>
      </c>
      <c r="L246" s="76" t="s">
        <v>3959</v>
      </c>
      <c r="M246" s="114">
        <v>561.75</v>
      </c>
      <c r="N246" s="246"/>
      <c r="O246" s="243"/>
      <c r="P246" s="243"/>
      <c r="Q246" s="189">
        <f t="shared" si="33"/>
        <v>0</v>
      </c>
      <c r="R246" s="8">
        <f t="shared" si="34"/>
        <v>0</v>
      </c>
      <c r="S246" s="203">
        <f t="shared" si="35"/>
        <v>0</v>
      </c>
    </row>
    <row r="247" spans="1:19" ht="34.5" customHeight="1">
      <c r="A247" s="67">
        <v>105</v>
      </c>
      <c r="B247" s="106" t="s">
        <v>617</v>
      </c>
      <c r="C247" s="106" t="s">
        <v>618</v>
      </c>
      <c r="D247" s="1202">
        <v>374.5</v>
      </c>
      <c r="E247" s="128"/>
      <c r="F247" s="67"/>
      <c r="G247" s="67"/>
      <c r="H247" s="73">
        <v>0</v>
      </c>
      <c r="I247" s="73">
        <v>0</v>
      </c>
      <c r="J247" s="142">
        <v>0</v>
      </c>
      <c r="K247" s="75">
        <v>46170</v>
      </c>
      <c r="L247" s="76" t="s">
        <v>3960</v>
      </c>
      <c r="M247" s="114">
        <v>374.5</v>
      </c>
      <c r="N247" s="246"/>
      <c r="O247" s="243"/>
      <c r="P247" s="243"/>
      <c r="Q247" s="189">
        <f t="shared" si="33"/>
        <v>0</v>
      </c>
      <c r="R247" s="8">
        <f t="shared" si="34"/>
        <v>0</v>
      </c>
      <c r="S247" s="203">
        <f t="shared" si="35"/>
        <v>0</v>
      </c>
    </row>
    <row r="248" spans="1:19" ht="34.5" customHeight="1">
      <c r="A248" s="67">
        <v>106</v>
      </c>
      <c r="B248" s="106" t="s">
        <v>620</v>
      </c>
      <c r="C248" s="106" t="s">
        <v>621</v>
      </c>
      <c r="D248" s="1202">
        <v>786.45</v>
      </c>
      <c r="E248" s="128"/>
      <c r="F248" s="67"/>
      <c r="G248" s="67"/>
      <c r="H248" s="73">
        <v>0</v>
      </c>
      <c r="I248" s="73">
        <v>0</v>
      </c>
      <c r="J248" s="142">
        <v>0</v>
      </c>
      <c r="K248" s="75">
        <v>46172</v>
      </c>
      <c r="L248" s="76" t="s">
        <v>3961</v>
      </c>
      <c r="M248" s="77">
        <v>786.45</v>
      </c>
      <c r="N248" s="246"/>
      <c r="O248" s="243"/>
      <c r="P248" s="243"/>
      <c r="Q248" s="189">
        <f t="shared" si="33"/>
        <v>0</v>
      </c>
      <c r="R248" s="8">
        <f t="shared" si="34"/>
        <v>0</v>
      </c>
      <c r="S248" s="203">
        <f t="shared" si="35"/>
        <v>0</v>
      </c>
    </row>
    <row r="249" spans="1:19" ht="34.5" customHeight="1">
      <c r="A249" s="67">
        <v>107</v>
      </c>
      <c r="B249" s="106" t="s">
        <v>275</v>
      </c>
      <c r="C249" s="106" t="s">
        <v>618</v>
      </c>
      <c r="D249" s="1202">
        <v>1460.55</v>
      </c>
      <c r="E249" s="264"/>
      <c r="F249" s="67"/>
      <c r="G249" s="67"/>
      <c r="H249" s="73">
        <v>0</v>
      </c>
      <c r="I249" s="73">
        <v>0</v>
      </c>
      <c r="J249" s="142">
        <v>0</v>
      </c>
      <c r="K249" s="75" t="s">
        <v>3762</v>
      </c>
      <c r="L249" s="76" t="s">
        <v>3962</v>
      </c>
      <c r="M249" s="77">
        <v>1460.55</v>
      </c>
      <c r="N249" s="246"/>
      <c r="O249" s="243"/>
      <c r="P249" s="243"/>
      <c r="Q249" s="189">
        <f t="shared" si="33"/>
        <v>0</v>
      </c>
      <c r="R249" s="8">
        <f t="shared" si="34"/>
        <v>0</v>
      </c>
      <c r="S249" s="203">
        <f t="shared" si="35"/>
        <v>0</v>
      </c>
    </row>
    <row r="250" spans="1:19" ht="34.5" customHeight="1">
      <c r="A250" s="67">
        <v>108</v>
      </c>
      <c r="B250" s="106" t="s">
        <v>624</v>
      </c>
      <c r="C250" s="106" t="s">
        <v>625</v>
      </c>
      <c r="D250" s="1202">
        <v>224.7</v>
      </c>
      <c r="E250" s="264"/>
      <c r="F250" s="67"/>
      <c r="G250" s="67"/>
      <c r="H250" s="73">
        <v>0</v>
      </c>
      <c r="I250" s="73">
        <v>0</v>
      </c>
      <c r="J250" s="142">
        <v>0</v>
      </c>
      <c r="K250" s="75" t="s">
        <v>3818</v>
      </c>
      <c r="L250" s="76" t="s">
        <v>3963</v>
      </c>
      <c r="M250" s="77">
        <v>224.7</v>
      </c>
      <c r="N250" s="246"/>
      <c r="O250" s="243"/>
      <c r="P250" s="243"/>
      <c r="Q250" s="189">
        <f t="shared" si="33"/>
        <v>0</v>
      </c>
      <c r="R250" s="8">
        <f t="shared" si="34"/>
        <v>0</v>
      </c>
      <c r="S250" s="203">
        <f t="shared" si="35"/>
        <v>0</v>
      </c>
    </row>
    <row r="251" spans="1:19" ht="34.5" customHeight="1">
      <c r="A251" s="67">
        <v>109</v>
      </c>
      <c r="B251" s="267" t="s">
        <v>627</v>
      </c>
      <c r="C251" s="260" t="s">
        <v>628</v>
      </c>
      <c r="D251" s="1202">
        <v>214</v>
      </c>
      <c r="E251" s="78"/>
      <c r="F251" s="79"/>
      <c r="G251" s="67"/>
      <c r="H251" s="73">
        <v>0</v>
      </c>
      <c r="I251" s="73">
        <v>0</v>
      </c>
      <c r="J251" s="142">
        <v>0</v>
      </c>
      <c r="K251" s="75">
        <v>46170</v>
      </c>
      <c r="L251" s="76" t="s">
        <v>3964</v>
      </c>
      <c r="M251" s="77">
        <v>214</v>
      </c>
      <c r="N251" s="246"/>
      <c r="O251" s="243"/>
      <c r="P251" s="243"/>
      <c r="Q251" s="189">
        <f t="shared" si="33"/>
        <v>0</v>
      </c>
      <c r="R251" s="8">
        <f t="shared" si="34"/>
        <v>0</v>
      </c>
      <c r="S251" s="203">
        <f t="shared" si="35"/>
        <v>0</v>
      </c>
    </row>
    <row r="252" spans="1:19" ht="34.5" customHeight="1">
      <c r="A252" s="67">
        <v>110</v>
      </c>
      <c r="B252" s="267" t="s">
        <v>65</v>
      </c>
      <c r="C252" s="260" t="s">
        <v>618</v>
      </c>
      <c r="D252" s="1202">
        <v>1011.15</v>
      </c>
      <c r="E252" s="269"/>
      <c r="F252" s="2"/>
      <c r="G252" s="2"/>
      <c r="H252" s="73">
        <v>0</v>
      </c>
      <c r="I252" s="73">
        <v>0</v>
      </c>
      <c r="J252" s="142">
        <v>0</v>
      </c>
      <c r="K252" s="75" t="s">
        <v>3762</v>
      </c>
      <c r="L252" s="76" t="s">
        <v>3965</v>
      </c>
      <c r="M252" s="77">
        <v>1011.15</v>
      </c>
      <c r="N252" s="250"/>
      <c r="O252" s="243"/>
      <c r="P252" s="243"/>
      <c r="Q252" s="189">
        <f t="shared" si="33"/>
        <v>0</v>
      </c>
      <c r="R252" s="8">
        <f t="shared" si="34"/>
        <v>0</v>
      </c>
      <c r="S252" s="203">
        <f t="shared" si="35"/>
        <v>0</v>
      </c>
    </row>
    <row r="253" spans="1:19" ht="34.5" customHeight="1">
      <c r="A253" s="67">
        <v>111</v>
      </c>
      <c r="B253" s="263" t="s">
        <v>631</v>
      </c>
      <c r="C253" s="260" t="s">
        <v>2767</v>
      </c>
      <c r="D253" s="1202">
        <v>224.7</v>
      </c>
      <c r="E253" s="78"/>
      <c r="F253" s="79"/>
      <c r="G253" s="67"/>
      <c r="H253" s="73">
        <v>0</v>
      </c>
      <c r="I253" s="73">
        <v>0</v>
      </c>
      <c r="J253" s="142">
        <v>0</v>
      </c>
      <c r="K253" s="75" t="s">
        <v>3818</v>
      </c>
      <c r="L253" s="76" t="s">
        <v>3966</v>
      </c>
      <c r="M253" s="77">
        <v>224.7</v>
      </c>
      <c r="N253" s="250"/>
      <c r="O253" s="243"/>
      <c r="P253" s="243"/>
      <c r="Q253" s="189">
        <f t="shared" si="33"/>
        <v>0</v>
      </c>
      <c r="R253" s="8">
        <f t="shared" si="34"/>
        <v>0</v>
      </c>
      <c r="S253" s="203">
        <f t="shared" si="35"/>
        <v>0</v>
      </c>
    </row>
    <row r="254" spans="1:19" ht="34.5" customHeight="1">
      <c r="A254" s="67">
        <v>112</v>
      </c>
      <c r="B254" s="260" t="s">
        <v>634</v>
      </c>
      <c r="C254" s="106" t="s">
        <v>635</v>
      </c>
      <c r="D254" s="1202">
        <v>112.35</v>
      </c>
      <c r="E254" s="78"/>
      <c r="F254" s="79"/>
      <c r="G254" s="67"/>
      <c r="H254" s="73">
        <v>0</v>
      </c>
      <c r="I254" s="73">
        <v>0</v>
      </c>
      <c r="J254" s="142">
        <v>0</v>
      </c>
      <c r="K254" s="75" t="s">
        <v>3818</v>
      </c>
      <c r="L254" s="76" t="s">
        <v>3967</v>
      </c>
      <c r="M254" s="77">
        <v>112.35</v>
      </c>
      <c r="N254" s="246"/>
      <c r="O254" s="243"/>
      <c r="P254" s="243"/>
      <c r="Q254" s="189">
        <f t="shared" si="33"/>
        <v>0</v>
      </c>
      <c r="R254" s="8">
        <f t="shared" si="34"/>
        <v>0</v>
      </c>
      <c r="S254" s="203">
        <f t="shared" si="35"/>
        <v>0</v>
      </c>
    </row>
    <row r="255" spans="1:19" ht="34.5" customHeight="1">
      <c r="A255" s="67">
        <v>113</v>
      </c>
      <c r="B255" s="260" t="s">
        <v>634</v>
      </c>
      <c r="C255" s="106" t="s">
        <v>637</v>
      </c>
      <c r="D255" s="1202">
        <v>711.55</v>
      </c>
      <c r="E255" s="78"/>
      <c r="F255" s="79"/>
      <c r="G255" s="67"/>
      <c r="H255" s="73">
        <v>0</v>
      </c>
      <c r="I255" s="73">
        <v>0</v>
      </c>
      <c r="J255" s="142">
        <v>0</v>
      </c>
      <c r="K255" s="75" t="s">
        <v>3818</v>
      </c>
      <c r="L255" s="76" t="s">
        <v>3968</v>
      </c>
      <c r="M255" s="77">
        <v>711.55</v>
      </c>
      <c r="N255" s="246"/>
      <c r="O255" s="243"/>
      <c r="P255" s="243"/>
      <c r="Q255" s="189">
        <f t="shared" si="33"/>
        <v>0</v>
      </c>
      <c r="R255" s="8">
        <f t="shared" si="34"/>
        <v>0</v>
      </c>
      <c r="S255" s="203">
        <f t="shared" si="35"/>
        <v>0</v>
      </c>
    </row>
    <row r="256" spans="1:19" ht="34.5" customHeight="1">
      <c r="A256" s="67">
        <v>114</v>
      </c>
      <c r="B256" s="260" t="s">
        <v>395</v>
      </c>
      <c r="C256" s="106" t="s">
        <v>639</v>
      </c>
      <c r="D256" s="1202">
        <v>112.35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 t="s">
        <v>3818</v>
      </c>
      <c r="L256" s="76" t="s">
        <v>3969</v>
      </c>
      <c r="M256" s="77">
        <v>112.35</v>
      </c>
      <c r="N256" s="246"/>
      <c r="O256" s="243"/>
      <c r="P256" s="243"/>
      <c r="Q256" s="189">
        <f t="shared" si="33"/>
        <v>0</v>
      </c>
      <c r="R256" s="8">
        <f t="shared" si="34"/>
        <v>0</v>
      </c>
      <c r="S256" s="203">
        <f t="shared" si="35"/>
        <v>0</v>
      </c>
    </row>
    <row r="257" spans="1:20" ht="34.5" customHeight="1">
      <c r="A257" s="67">
        <v>115</v>
      </c>
      <c r="B257" s="260" t="s">
        <v>641</v>
      </c>
      <c r="C257" s="106" t="s">
        <v>642</v>
      </c>
      <c r="D257" s="1202">
        <v>449.4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 t="s">
        <v>3818</v>
      </c>
      <c r="L257" s="76" t="s">
        <v>3970</v>
      </c>
      <c r="M257" s="77">
        <v>449.4</v>
      </c>
      <c r="N257" s="246"/>
      <c r="O257" s="243"/>
      <c r="P257" s="243"/>
      <c r="Q257" s="189">
        <f t="shared" si="33"/>
        <v>0</v>
      </c>
      <c r="R257" s="8">
        <f t="shared" si="34"/>
        <v>0</v>
      </c>
      <c r="S257" s="203">
        <f t="shared" si="35"/>
        <v>0</v>
      </c>
    </row>
    <row r="258" spans="1:20" ht="34.5" customHeight="1">
      <c r="A258" s="67">
        <v>116</v>
      </c>
      <c r="B258" s="270" t="s">
        <v>641</v>
      </c>
      <c r="C258" s="106" t="s">
        <v>644</v>
      </c>
      <c r="D258" s="1202">
        <v>112.35</v>
      </c>
      <c r="E258" s="128"/>
      <c r="F258" s="67"/>
      <c r="G258" s="67"/>
      <c r="H258" s="73">
        <v>0</v>
      </c>
      <c r="I258" s="73">
        <v>0</v>
      </c>
      <c r="J258" s="142">
        <v>0</v>
      </c>
      <c r="K258" s="75" t="s">
        <v>3818</v>
      </c>
      <c r="L258" s="76" t="s">
        <v>3971</v>
      </c>
      <c r="M258" s="77">
        <v>112.35</v>
      </c>
      <c r="N258" s="246"/>
      <c r="O258" s="243"/>
      <c r="P258" s="243"/>
      <c r="Q258" s="189">
        <f t="shared" si="33"/>
        <v>0</v>
      </c>
      <c r="R258" s="8">
        <f t="shared" si="34"/>
        <v>0</v>
      </c>
      <c r="S258" s="203">
        <f t="shared" si="35"/>
        <v>0</v>
      </c>
    </row>
    <row r="259" spans="1:20" ht="34.5" customHeight="1">
      <c r="A259" s="67">
        <v>117</v>
      </c>
      <c r="B259" s="270" t="s">
        <v>634</v>
      </c>
      <c r="C259" s="106" t="s">
        <v>646</v>
      </c>
      <c r="D259" s="1202">
        <v>374.5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 t="s">
        <v>3818</v>
      </c>
      <c r="L259" s="76" t="s">
        <v>3972</v>
      </c>
      <c r="M259" s="77">
        <v>374.5</v>
      </c>
      <c r="N259" s="246"/>
      <c r="O259" s="243"/>
      <c r="P259" s="243"/>
      <c r="Q259" s="189">
        <f t="shared" si="33"/>
        <v>0</v>
      </c>
      <c r="R259" s="8">
        <f t="shared" si="34"/>
        <v>0</v>
      </c>
      <c r="S259" s="203">
        <f t="shared" si="35"/>
        <v>0</v>
      </c>
    </row>
    <row r="260" spans="1:20" ht="34.5" customHeight="1">
      <c r="A260" s="67">
        <v>118</v>
      </c>
      <c r="B260" s="270" t="s">
        <v>648</v>
      </c>
      <c r="C260" s="106" t="s">
        <v>570</v>
      </c>
      <c r="D260" s="1202">
        <v>262.14999999999998</v>
      </c>
      <c r="E260" s="78"/>
      <c r="F260" s="79"/>
      <c r="G260" s="67"/>
      <c r="H260" s="73">
        <v>0</v>
      </c>
      <c r="I260" s="73">
        <v>0</v>
      </c>
      <c r="J260" s="142">
        <v>0</v>
      </c>
      <c r="K260" s="75" t="s">
        <v>3754</v>
      </c>
      <c r="L260" s="76" t="s">
        <v>3973</v>
      </c>
      <c r="M260" s="77">
        <v>262.14999999999998</v>
      </c>
      <c r="N260" s="246"/>
      <c r="O260" s="243"/>
      <c r="P260" s="243"/>
      <c r="Q260" s="189">
        <f t="shared" si="33"/>
        <v>0</v>
      </c>
      <c r="R260" s="8">
        <f t="shared" si="34"/>
        <v>0</v>
      </c>
      <c r="S260" s="203">
        <f t="shared" si="35"/>
        <v>0</v>
      </c>
    </row>
    <row r="261" spans="1:20" ht="34.5" customHeight="1">
      <c r="A261" s="67">
        <v>119</v>
      </c>
      <c r="B261" s="271" t="s">
        <v>650</v>
      </c>
      <c r="C261" s="271" t="s">
        <v>651</v>
      </c>
      <c r="D261" s="1202">
        <v>1273.3</v>
      </c>
      <c r="E261" s="19"/>
      <c r="F261" s="20"/>
      <c r="G261" s="20"/>
      <c r="H261" s="73">
        <v>0</v>
      </c>
      <c r="I261" s="73">
        <v>0</v>
      </c>
      <c r="J261" s="142">
        <v>0</v>
      </c>
      <c r="K261" s="75">
        <v>46173</v>
      </c>
      <c r="L261" s="76" t="s">
        <v>3974</v>
      </c>
      <c r="M261" s="77">
        <v>1273.3</v>
      </c>
      <c r="N261" s="246"/>
      <c r="O261" s="243"/>
      <c r="P261" s="243"/>
      <c r="Q261" s="189">
        <f t="shared" si="33"/>
        <v>0</v>
      </c>
      <c r="R261" s="8">
        <f t="shared" si="34"/>
        <v>0</v>
      </c>
      <c r="S261" s="203">
        <f t="shared" si="35"/>
        <v>0</v>
      </c>
    </row>
    <row r="262" spans="1:20" ht="34.5" customHeight="1">
      <c r="A262" s="67">
        <v>120</v>
      </c>
      <c r="B262" s="271" t="s">
        <v>653</v>
      </c>
      <c r="C262" s="106" t="s">
        <v>654</v>
      </c>
      <c r="D262" s="1202">
        <v>823.9</v>
      </c>
      <c r="E262" s="128"/>
      <c r="F262" s="67"/>
      <c r="G262" s="67"/>
      <c r="H262" s="73">
        <v>0</v>
      </c>
      <c r="I262" s="73">
        <v>0</v>
      </c>
      <c r="J262" s="142">
        <v>0</v>
      </c>
      <c r="K262" s="75">
        <v>46171</v>
      </c>
      <c r="L262" s="76" t="s">
        <v>3975</v>
      </c>
      <c r="M262" s="77">
        <v>823.9</v>
      </c>
      <c r="N262" s="246"/>
      <c r="O262" s="243"/>
      <c r="P262" s="243"/>
      <c r="Q262" s="189">
        <f t="shared" si="33"/>
        <v>0</v>
      </c>
      <c r="R262" s="8">
        <f t="shared" si="34"/>
        <v>0</v>
      </c>
      <c r="S262" s="203">
        <f t="shared" si="35"/>
        <v>0</v>
      </c>
    </row>
    <row r="263" spans="1:20" ht="34.5" customHeight="1">
      <c r="A263" s="67">
        <v>121</v>
      </c>
      <c r="B263" s="272" t="s">
        <v>656</v>
      </c>
      <c r="C263" s="271" t="s">
        <v>2778</v>
      </c>
      <c r="D263" s="1202">
        <v>898.8</v>
      </c>
      <c r="E263" s="19"/>
      <c r="F263" s="20"/>
      <c r="G263" s="20"/>
      <c r="H263" s="73">
        <v>0</v>
      </c>
      <c r="I263" s="73">
        <v>0</v>
      </c>
      <c r="J263" s="142">
        <v>0</v>
      </c>
      <c r="K263" s="75" t="s">
        <v>3818</v>
      </c>
      <c r="L263" s="76" t="s">
        <v>3976</v>
      </c>
      <c r="M263" s="77">
        <v>898.8</v>
      </c>
      <c r="N263" s="246"/>
      <c r="O263" s="243"/>
      <c r="P263" s="243"/>
      <c r="Q263" s="189">
        <f t="shared" si="33"/>
        <v>0</v>
      </c>
      <c r="R263" s="8">
        <f t="shared" si="34"/>
        <v>0</v>
      </c>
      <c r="S263" s="203">
        <f t="shared" si="35"/>
        <v>0</v>
      </c>
    </row>
    <row r="264" spans="1:20" ht="34.5" customHeight="1">
      <c r="A264" s="67">
        <v>122</v>
      </c>
      <c r="B264" s="272" t="s">
        <v>658</v>
      </c>
      <c r="C264" s="271" t="s">
        <v>659</v>
      </c>
      <c r="D264" s="1202">
        <v>749</v>
      </c>
      <c r="E264" s="19"/>
      <c r="F264" s="20"/>
      <c r="G264" s="20"/>
      <c r="H264" s="73">
        <v>0</v>
      </c>
      <c r="I264" s="73">
        <v>0</v>
      </c>
      <c r="J264" s="142">
        <v>0</v>
      </c>
      <c r="K264" s="75">
        <v>46170</v>
      </c>
      <c r="L264" s="76" t="s">
        <v>3977</v>
      </c>
      <c r="M264" s="77">
        <v>749</v>
      </c>
      <c r="N264" s="246"/>
      <c r="O264" s="243"/>
      <c r="P264" s="243"/>
      <c r="Q264" s="189">
        <f t="shared" si="33"/>
        <v>0</v>
      </c>
      <c r="R264" s="8">
        <f t="shared" si="34"/>
        <v>0</v>
      </c>
      <c r="S264" s="203">
        <f t="shared" si="35"/>
        <v>0</v>
      </c>
    </row>
    <row r="265" spans="1:20" ht="34.5" customHeight="1">
      <c r="A265" s="67">
        <v>123</v>
      </c>
      <c r="B265" s="260" t="s">
        <v>2636</v>
      </c>
      <c r="C265" s="273"/>
      <c r="D265" s="1202">
        <v>112.35</v>
      </c>
      <c r="E265" s="264"/>
      <c r="F265" s="265"/>
      <c r="G265" s="67"/>
      <c r="H265" s="73">
        <v>0</v>
      </c>
      <c r="I265" s="73">
        <v>0</v>
      </c>
      <c r="J265" s="142">
        <v>0</v>
      </c>
      <c r="K265" s="75">
        <v>46172</v>
      </c>
      <c r="L265" s="76" t="s">
        <v>3978</v>
      </c>
      <c r="M265" s="77">
        <v>112.35</v>
      </c>
      <c r="N265" s="246"/>
      <c r="O265" s="243"/>
      <c r="P265" s="243"/>
      <c r="Q265" s="189">
        <f t="shared" si="33"/>
        <v>0</v>
      </c>
      <c r="R265" s="8">
        <f t="shared" si="34"/>
        <v>0</v>
      </c>
      <c r="S265" s="203">
        <f t="shared" si="35"/>
        <v>0</v>
      </c>
    </row>
    <row r="266" spans="1:20" ht="34.5" customHeight="1">
      <c r="A266" s="4"/>
      <c r="B266" s="606"/>
      <c r="C266" s="606"/>
      <c r="D266" s="607"/>
      <c r="E266" s="608"/>
      <c r="F266" s="609"/>
      <c r="G266" s="4"/>
      <c r="H266" s="91"/>
      <c r="I266" s="91"/>
      <c r="J266" s="35"/>
      <c r="K266" s="185"/>
      <c r="L266" s="186"/>
      <c r="M266" s="187"/>
      <c r="N266" s="7"/>
      <c r="O266" s="3"/>
      <c r="P266" s="3"/>
      <c r="Q266" s="13"/>
      <c r="R266" s="14"/>
      <c r="S266" s="203"/>
    </row>
    <row r="267" spans="1:20" s="42" customFormat="1" ht="34.5" customHeight="1" thickBot="1">
      <c r="A267" s="284"/>
      <c r="B267" s="100" t="s">
        <v>19</v>
      </c>
      <c r="C267" s="101"/>
      <c r="D267" s="102">
        <f>SUM(D142:D265)</f>
        <v>100757.45</v>
      </c>
      <c r="E267" s="285"/>
      <c r="F267" s="286"/>
      <c r="G267" s="286"/>
      <c r="H267" s="104">
        <f>SUM(H142:H265)-H253</f>
        <v>4620</v>
      </c>
      <c r="I267" s="104">
        <f>SUM(I142:I265)-I253</f>
        <v>323.39999999999998</v>
      </c>
      <c r="J267" s="104">
        <f>SUM(J142:J265)-J253</f>
        <v>4943.3999999999996</v>
      </c>
      <c r="K267" s="257"/>
      <c r="L267" s="257"/>
      <c r="M267" s="287">
        <f>SUM(M142:M265)</f>
        <v>104053.05</v>
      </c>
      <c r="N267" s="257"/>
      <c r="O267" s="258"/>
      <c r="P267" s="258"/>
      <c r="Q267" s="105">
        <f>SUM(S267-R267)</f>
        <v>1539.9999999999998</v>
      </c>
      <c r="R267" s="259">
        <f>SUM(R142:R265)-R253</f>
        <v>107.79999999999998</v>
      </c>
      <c r="S267" s="227">
        <f>SUM(S142:S265)-S253</f>
        <v>1647.7999999999997</v>
      </c>
      <c r="T267" s="288"/>
    </row>
    <row r="268" spans="1:20" ht="34.5" customHeight="1" thickTop="1">
      <c r="A268" s="30"/>
      <c r="B268" s="231" t="s">
        <v>661</v>
      </c>
      <c r="C268" s="232"/>
      <c r="D268" s="18"/>
      <c r="E268" s="19"/>
      <c r="F268" s="20"/>
      <c r="G268" s="21"/>
      <c r="H268" s="28"/>
      <c r="I268" s="28"/>
      <c r="J268" s="28"/>
      <c r="K268" s="156"/>
      <c r="L268" s="157"/>
      <c r="M268" s="289"/>
      <c r="N268" s="237"/>
      <c r="O268" s="238"/>
      <c r="P268" s="238"/>
      <c r="Q268" s="239"/>
      <c r="R268" s="240"/>
      <c r="S268" s="203"/>
    </row>
    <row r="269" spans="1:20" ht="34.5" customHeight="1">
      <c r="A269" s="67">
        <v>1</v>
      </c>
      <c r="B269" s="106" t="s">
        <v>322</v>
      </c>
      <c r="C269" s="260" t="s">
        <v>662</v>
      </c>
      <c r="D269" s="1252">
        <v>958.72</v>
      </c>
      <c r="E269" s="250"/>
      <c r="F269" s="243"/>
      <c r="G269" s="243"/>
      <c r="H269" s="189">
        <v>0</v>
      </c>
      <c r="I269" s="189">
        <v>0</v>
      </c>
      <c r="J269" s="203">
        <v>0</v>
      </c>
      <c r="K269" s="1194" t="s">
        <v>3762</v>
      </c>
      <c r="L269" s="1198" t="s">
        <v>3981</v>
      </c>
      <c r="M269" s="1199">
        <v>958.72</v>
      </c>
      <c r="N269" s="250"/>
      <c r="O269" s="243"/>
      <c r="P269" s="243"/>
      <c r="Q269" s="293">
        <f t="shared" ref="Q269:Q325" si="39">ROUND(S269*100/107,2)</f>
        <v>0</v>
      </c>
      <c r="R269" s="294">
        <f t="shared" ref="R269:R325" si="40">ROUND((Q269*0.07),2)</f>
        <v>0</v>
      </c>
      <c r="S269" s="295">
        <f t="shared" ref="S269:S325" si="41">+D269+J269-M269</f>
        <v>0</v>
      </c>
    </row>
    <row r="270" spans="1:20" ht="34.5" customHeight="1">
      <c r="A270" s="67">
        <v>2</v>
      </c>
      <c r="B270" s="106" t="s">
        <v>243</v>
      </c>
      <c r="C270" s="260" t="s">
        <v>664</v>
      </c>
      <c r="D270" s="1252">
        <v>149.80000000000001</v>
      </c>
      <c r="E270" s="246"/>
      <c r="F270" s="243"/>
      <c r="G270" s="243"/>
      <c r="H270" s="189">
        <v>0</v>
      </c>
      <c r="I270" s="189">
        <v>0</v>
      </c>
      <c r="J270" s="203">
        <v>0</v>
      </c>
      <c r="K270" s="1194" t="s">
        <v>3762</v>
      </c>
      <c r="L270" s="1198" t="s">
        <v>3982</v>
      </c>
      <c r="M270" s="1199">
        <v>149.80000000000001</v>
      </c>
      <c r="N270" s="246"/>
      <c r="O270" s="243"/>
      <c r="P270" s="243"/>
      <c r="Q270" s="293">
        <f t="shared" si="39"/>
        <v>0</v>
      </c>
      <c r="R270" s="294">
        <f t="shared" si="40"/>
        <v>0</v>
      </c>
      <c r="S270" s="295">
        <f t="shared" si="41"/>
        <v>0</v>
      </c>
    </row>
    <row r="271" spans="1:20" ht="34.5" customHeight="1">
      <c r="A271" s="67">
        <v>3</v>
      </c>
      <c r="B271" s="106" t="s">
        <v>3448</v>
      </c>
      <c r="C271" s="260" t="s">
        <v>666</v>
      </c>
      <c r="D271" s="1252">
        <v>37.450000000000003</v>
      </c>
      <c r="E271" s="246"/>
      <c r="F271" s="243"/>
      <c r="G271" s="243"/>
      <c r="H271" s="189">
        <v>0</v>
      </c>
      <c r="I271" s="189">
        <v>0</v>
      </c>
      <c r="J271" s="203">
        <v>0</v>
      </c>
      <c r="K271" s="1194" t="s">
        <v>3754</v>
      </c>
      <c r="L271" s="1198" t="s">
        <v>3983</v>
      </c>
      <c r="M271" s="1199">
        <v>37.450000000000003</v>
      </c>
      <c r="N271" s="246"/>
      <c r="O271" s="243"/>
      <c r="P271" s="243"/>
      <c r="Q271" s="293">
        <f t="shared" si="39"/>
        <v>0</v>
      </c>
      <c r="R271" s="294">
        <f t="shared" si="40"/>
        <v>0</v>
      </c>
      <c r="S271" s="295">
        <f t="shared" si="41"/>
        <v>0</v>
      </c>
    </row>
    <row r="272" spans="1:20" ht="34.5" customHeight="1">
      <c r="A272" s="67">
        <v>4</v>
      </c>
      <c r="B272" s="106" t="s">
        <v>3984</v>
      </c>
      <c r="C272" s="260" t="s">
        <v>668</v>
      </c>
      <c r="D272" s="1252">
        <v>37.450000000000003</v>
      </c>
      <c r="E272" s="246"/>
      <c r="F272" s="243"/>
      <c r="G272" s="243"/>
      <c r="H272" s="189">
        <v>0</v>
      </c>
      <c r="I272" s="189">
        <v>0</v>
      </c>
      <c r="J272" s="203">
        <v>0</v>
      </c>
      <c r="K272" s="1194" t="s">
        <v>3754</v>
      </c>
      <c r="L272" s="1198" t="s">
        <v>3985</v>
      </c>
      <c r="M272" s="1199">
        <v>37.450000000000003</v>
      </c>
      <c r="N272" s="246"/>
      <c r="O272" s="243"/>
      <c r="P272" s="243"/>
      <c r="Q272" s="293">
        <f t="shared" si="39"/>
        <v>0</v>
      </c>
      <c r="R272" s="294">
        <f t="shared" si="40"/>
        <v>0</v>
      </c>
      <c r="S272" s="295">
        <f t="shared" si="41"/>
        <v>0</v>
      </c>
    </row>
    <row r="273" spans="1:19" ht="34.5" customHeight="1">
      <c r="A273" s="67">
        <v>5</v>
      </c>
      <c r="B273" s="263" t="s">
        <v>252</v>
      </c>
      <c r="C273" s="260" t="s">
        <v>670</v>
      </c>
      <c r="D273" s="1252">
        <v>546.77</v>
      </c>
      <c r="E273" s="246"/>
      <c r="F273" s="243"/>
      <c r="G273" s="243"/>
      <c r="H273" s="189">
        <v>0</v>
      </c>
      <c r="I273" s="189">
        <v>0</v>
      </c>
      <c r="J273" s="203">
        <v>0</v>
      </c>
      <c r="K273" s="1194">
        <v>46201</v>
      </c>
      <c r="L273" s="1198" t="s">
        <v>3986</v>
      </c>
      <c r="M273" s="1199">
        <v>546.77</v>
      </c>
      <c r="N273" s="246"/>
      <c r="O273" s="243"/>
      <c r="P273" s="243"/>
      <c r="Q273" s="293">
        <f t="shared" si="39"/>
        <v>0</v>
      </c>
      <c r="R273" s="294">
        <f t="shared" si="40"/>
        <v>0</v>
      </c>
      <c r="S273" s="295">
        <f t="shared" si="41"/>
        <v>0</v>
      </c>
    </row>
    <row r="274" spans="1:19" ht="34.5" customHeight="1">
      <c r="A274" s="67">
        <v>6</v>
      </c>
      <c r="B274" s="263" t="s">
        <v>252</v>
      </c>
      <c r="C274" s="260" t="s">
        <v>672</v>
      </c>
      <c r="D274" s="1252">
        <v>53.5</v>
      </c>
      <c r="E274" s="246"/>
      <c r="F274" s="243"/>
      <c r="G274" s="243"/>
      <c r="H274" s="189">
        <v>0</v>
      </c>
      <c r="I274" s="189">
        <v>0</v>
      </c>
      <c r="J274" s="203">
        <v>0</v>
      </c>
      <c r="K274" s="1194">
        <v>46201</v>
      </c>
      <c r="L274" s="1198" t="s">
        <v>3986</v>
      </c>
      <c r="M274" s="1199">
        <v>53.5</v>
      </c>
      <c r="N274" s="246"/>
      <c r="O274" s="243"/>
      <c r="P274" s="243"/>
      <c r="Q274" s="293">
        <f t="shared" si="39"/>
        <v>0</v>
      </c>
      <c r="R274" s="294">
        <f t="shared" si="40"/>
        <v>0</v>
      </c>
      <c r="S274" s="295">
        <f t="shared" si="41"/>
        <v>0</v>
      </c>
    </row>
    <row r="275" spans="1:19" ht="34.5" customHeight="1">
      <c r="A275" s="67">
        <v>7</v>
      </c>
      <c r="B275" s="263" t="s">
        <v>161</v>
      </c>
      <c r="C275" s="260" t="s">
        <v>673</v>
      </c>
      <c r="D275" s="1252">
        <v>5689.1900000000005</v>
      </c>
      <c r="E275" s="246"/>
      <c r="F275" s="243"/>
      <c r="G275" s="243"/>
      <c r="H275" s="189">
        <v>0</v>
      </c>
      <c r="I275" s="189">
        <v>0</v>
      </c>
      <c r="J275" s="203">
        <v>0</v>
      </c>
      <c r="K275" s="1194" t="s">
        <v>3762</v>
      </c>
      <c r="L275" s="1198" t="s">
        <v>3987</v>
      </c>
      <c r="M275" s="1199">
        <v>5689.19</v>
      </c>
      <c r="N275" s="246"/>
      <c r="O275" s="243"/>
      <c r="P275" s="243"/>
      <c r="Q275" s="293">
        <f t="shared" si="39"/>
        <v>0</v>
      </c>
      <c r="R275" s="294">
        <f t="shared" si="40"/>
        <v>0</v>
      </c>
      <c r="S275" s="295">
        <f t="shared" si="41"/>
        <v>0</v>
      </c>
    </row>
    <row r="276" spans="1:19" ht="34.5" customHeight="1">
      <c r="A276" s="67">
        <v>8</v>
      </c>
      <c r="B276" s="263" t="s">
        <v>676</v>
      </c>
      <c r="C276" s="260" t="s">
        <v>677</v>
      </c>
      <c r="D276" s="1254">
        <v>0</v>
      </c>
      <c r="E276" s="246"/>
      <c r="F276" s="243"/>
      <c r="G276" s="243"/>
      <c r="H276" s="189">
        <v>0</v>
      </c>
      <c r="I276" s="189">
        <v>0</v>
      </c>
      <c r="J276" s="203">
        <v>0</v>
      </c>
      <c r="K276" s="290"/>
      <c r="L276" s="291"/>
      <c r="M276" s="292">
        <v>0</v>
      </c>
      <c r="N276" s="246"/>
      <c r="O276" s="243"/>
      <c r="P276" s="243"/>
      <c r="Q276" s="293">
        <f t="shared" si="39"/>
        <v>0</v>
      </c>
      <c r="R276" s="294">
        <f t="shared" si="40"/>
        <v>0</v>
      </c>
      <c r="S276" s="295">
        <f t="shared" si="41"/>
        <v>0</v>
      </c>
    </row>
    <row r="277" spans="1:19" ht="34.5" customHeight="1">
      <c r="A277" s="67">
        <v>9</v>
      </c>
      <c r="B277" s="263" t="s">
        <v>676</v>
      </c>
      <c r="C277" s="260" t="s">
        <v>678</v>
      </c>
      <c r="D277" s="1252">
        <v>1767.64</v>
      </c>
      <c r="E277" s="246"/>
      <c r="F277" s="243"/>
      <c r="G277" s="243"/>
      <c r="H277" s="189">
        <v>0</v>
      </c>
      <c r="I277" s="189">
        <v>0</v>
      </c>
      <c r="J277" s="203">
        <v>0</v>
      </c>
      <c r="K277" s="1194" t="s">
        <v>3762</v>
      </c>
      <c r="L277" s="1198" t="s">
        <v>3988</v>
      </c>
      <c r="M277" s="1199">
        <v>1767.64</v>
      </c>
      <c r="N277" s="246"/>
      <c r="O277" s="243"/>
      <c r="P277" s="243"/>
      <c r="Q277" s="293">
        <f t="shared" si="39"/>
        <v>0</v>
      </c>
      <c r="R277" s="294">
        <f t="shared" si="40"/>
        <v>0</v>
      </c>
      <c r="S277" s="295">
        <f t="shared" si="41"/>
        <v>0</v>
      </c>
    </row>
    <row r="278" spans="1:19" ht="34.5" customHeight="1">
      <c r="A278" s="67">
        <v>10</v>
      </c>
      <c r="B278" s="263" t="s">
        <v>169</v>
      </c>
      <c r="C278" s="260" t="s">
        <v>680</v>
      </c>
      <c r="D278" s="1252">
        <v>606.69000000000005</v>
      </c>
      <c r="E278" s="246"/>
      <c r="F278" s="243"/>
      <c r="G278" s="243"/>
      <c r="H278" s="189">
        <v>0</v>
      </c>
      <c r="I278" s="189">
        <v>0</v>
      </c>
      <c r="J278" s="203">
        <v>0</v>
      </c>
      <c r="K278" s="1194">
        <v>46171</v>
      </c>
      <c r="L278" s="1198" t="s">
        <v>3989</v>
      </c>
      <c r="M278" s="1199">
        <v>606.69000000000005</v>
      </c>
      <c r="N278" s="246"/>
      <c r="O278" s="243"/>
      <c r="P278" s="243"/>
      <c r="Q278" s="293">
        <f t="shared" si="39"/>
        <v>0</v>
      </c>
      <c r="R278" s="294">
        <f t="shared" si="40"/>
        <v>0</v>
      </c>
      <c r="S278" s="295">
        <f t="shared" si="41"/>
        <v>0</v>
      </c>
    </row>
    <row r="279" spans="1:19" ht="34.5" customHeight="1">
      <c r="A279" s="67">
        <v>11</v>
      </c>
      <c r="B279" s="263" t="s">
        <v>341</v>
      </c>
      <c r="C279" s="260" t="s">
        <v>682</v>
      </c>
      <c r="D279" s="1252">
        <v>37.450000000000003</v>
      </c>
      <c r="E279" s="246"/>
      <c r="F279" s="243"/>
      <c r="G279" s="243"/>
      <c r="H279" s="189">
        <v>0</v>
      </c>
      <c r="I279" s="189">
        <v>0</v>
      </c>
      <c r="J279" s="203">
        <v>0</v>
      </c>
      <c r="K279" s="1194" t="s">
        <v>3762</v>
      </c>
      <c r="L279" s="1198" t="s">
        <v>3990</v>
      </c>
      <c r="M279" s="1199">
        <v>37.450000000000003</v>
      </c>
      <c r="N279" s="246"/>
      <c r="O279" s="243"/>
      <c r="P279" s="243"/>
      <c r="Q279" s="293">
        <f t="shared" si="39"/>
        <v>0</v>
      </c>
      <c r="R279" s="294">
        <f t="shared" si="40"/>
        <v>0</v>
      </c>
      <c r="S279" s="295">
        <f t="shared" si="41"/>
        <v>0</v>
      </c>
    </row>
    <row r="280" spans="1:19" ht="34.5" customHeight="1">
      <c r="A280" s="67">
        <v>12</v>
      </c>
      <c r="B280" s="263" t="s">
        <v>267</v>
      </c>
      <c r="C280" s="260" t="s">
        <v>684</v>
      </c>
      <c r="D280" s="1252">
        <v>2204.1999999999998</v>
      </c>
      <c r="E280" s="246"/>
      <c r="F280" s="243"/>
      <c r="G280" s="243"/>
      <c r="H280" s="189">
        <v>0</v>
      </c>
      <c r="I280" s="189">
        <v>0</v>
      </c>
      <c r="J280" s="203">
        <v>0</v>
      </c>
      <c r="K280" s="1194">
        <v>46171</v>
      </c>
      <c r="L280" s="1198" t="s">
        <v>3991</v>
      </c>
      <c r="M280" s="1199">
        <v>2204.1999999999998</v>
      </c>
      <c r="N280" s="246"/>
      <c r="O280" s="243"/>
      <c r="P280" s="243"/>
      <c r="Q280" s="293">
        <f t="shared" si="39"/>
        <v>0</v>
      </c>
      <c r="R280" s="294">
        <f t="shared" si="40"/>
        <v>0</v>
      </c>
      <c r="S280" s="295">
        <f t="shared" si="41"/>
        <v>0</v>
      </c>
    </row>
    <row r="281" spans="1:19" ht="34.5" customHeight="1">
      <c r="A281" s="67">
        <v>13</v>
      </c>
      <c r="B281" s="263" t="s">
        <v>178</v>
      </c>
      <c r="C281" s="260" t="s">
        <v>686</v>
      </c>
      <c r="D281" s="1252">
        <v>2928.59</v>
      </c>
      <c r="E281" s="246"/>
      <c r="F281" s="243"/>
      <c r="G281" s="243"/>
      <c r="H281" s="189">
        <v>0</v>
      </c>
      <c r="I281" s="189">
        <v>0</v>
      </c>
      <c r="J281" s="203">
        <v>0</v>
      </c>
      <c r="K281" s="1194" t="s">
        <v>3762</v>
      </c>
      <c r="L281" s="1198" t="s">
        <v>3992</v>
      </c>
      <c r="M281" s="1199">
        <v>2928.59</v>
      </c>
      <c r="N281" s="246"/>
      <c r="O281" s="243"/>
      <c r="P281" s="243"/>
      <c r="Q281" s="293">
        <f t="shared" si="39"/>
        <v>0</v>
      </c>
      <c r="R281" s="294">
        <f t="shared" si="40"/>
        <v>0</v>
      </c>
      <c r="S281" s="295">
        <f t="shared" si="41"/>
        <v>0</v>
      </c>
    </row>
    <row r="282" spans="1:19" ht="34.5" customHeight="1">
      <c r="A282" s="67">
        <v>14</v>
      </c>
      <c r="B282" s="263" t="s">
        <v>272</v>
      </c>
      <c r="C282" s="260" t="s">
        <v>688</v>
      </c>
      <c r="D282" s="1252">
        <v>149.80000000000001</v>
      </c>
      <c r="E282" s="246"/>
      <c r="F282" s="243"/>
      <c r="G282" s="243"/>
      <c r="H282" s="189">
        <v>0</v>
      </c>
      <c r="I282" s="189">
        <v>0</v>
      </c>
      <c r="J282" s="203">
        <v>0</v>
      </c>
      <c r="K282" s="1194" t="s">
        <v>3762</v>
      </c>
      <c r="L282" s="1198" t="s">
        <v>3993</v>
      </c>
      <c r="M282" s="1199">
        <v>149.80000000000001</v>
      </c>
      <c r="N282" s="246"/>
      <c r="O282" s="243"/>
      <c r="P282" s="243"/>
      <c r="Q282" s="293">
        <f t="shared" si="39"/>
        <v>0</v>
      </c>
      <c r="R282" s="294">
        <f t="shared" si="40"/>
        <v>0</v>
      </c>
      <c r="S282" s="295">
        <f t="shared" si="41"/>
        <v>0</v>
      </c>
    </row>
    <row r="283" spans="1:19" ht="34.5" customHeight="1">
      <c r="A283" s="67">
        <v>15</v>
      </c>
      <c r="B283" s="263" t="s">
        <v>275</v>
      </c>
      <c r="C283" s="260" t="s">
        <v>690</v>
      </c>
      <c r="D283" s="1252">
        <v>793.94</v>
      </c>
      <c r="E283" s="246"/>
      <c r="F283" s="243"/>
      <c r="G283" s="243"/>
      <c r="H283" s="189">
        <v>0</v>
      </c>
      <c r="I283" s="189">
        <v>0</v>
      </c>
      <c r="J283" s="203">
        <v>0</v>
      </c>
      <c r="K283" s="1194" t="s">
        <v>3790</v>
      </c>
      <c r="L283" s="1198" t="s">
        <v>3994</v>
      </c>
      <c r="M283" s="1199">
        <v>793.94</v>
      </c>
      <c r="N283" s="246"/>
      <c r="O283" s="243"/>
      <c r="P283" s="243"/>
      <c r="Q283" s="293">
        <f t="shared" si="39"/>
        <v>0</v>
      </c>
      <c r="R283" s="294">
        <f t="shared" si="40"/>
        <v>0</v>
      </c>
      <c r="S283" s="295">
        <v>0</v>
      </c>
    </row>
    <row r="284" spans="1:19" ht="34.5" customHeight="1">
      <c r="A284" s="67">
        <v>16</v>
      </c>
      <c r="B284" s="263" t="s">
        <v>352</v>
      </c>
      <c r="C284" s="260" t="s">
        <v>692</v>
      </c>
      <c r="D284" s="1252">
        <v>726.53</v>
      </c>
      <c r="E284" s="246"/>
      <c r="F284" s="243"/>
      <c r="G284" s="243"/>
      <c r="H284" s="189">
        <v>0</v>
      </c>
      <c r="I284" s="189">
        <v>0</v>
      </c>
      <c r="J284" s="203">
        <v>0</v>
      </c>
      <c r="K284" s="1194" t="s">
        <v>3790</v>
      </c>
      <c r="L284" s="1198" t="s">
        <v>3995</v>
      </c>
      <c r="M284" s="1199">
        <v>726.53</v>
      </c>
      <c r="N284" s="246"/>
      <c r="O284" s="243"/>
      <c r="P284" s="243"/>
      <c r="Q284" s="293">
        <f t="shared" si="39"/>
        <v>0</v>
      </c>
      <c r="R284" s="294">
        <f t="shared" si="40"/>
        <v>0</v>
      </c>
      <c r="S284" s="295">
        <f t="shared" si="41"/>
        <v>0</v>
      </c>
    </row>
    <row r="285" spans="1:19" ht="34.5" customHeight="1">
      <c r="A285" s="67">
        <v>17</v>
      </c>
      <c r="B285" s="263" t="s">
        <v>694</v>
      </c>
      <c r="C285" s="260" t="s">
        <v>695</v>
      </c>
      <c r="D285" s="1252">
        <v>292.11</v>
      </c>
      <c r="E285" s="246" t="s">
        <v>3745</v>
      </c>
      <c r="F285" s="243">
        <v>1</v>
      </c>
      <c r="G285" s="243">
        <v>1</v>
      </c>
      <c r="H285" s="189">
        <v>294</v>
      </c>
      <c r="I285" s="189">
        <v>20.58</v>
      </c>
      <c r="J285" s="203">
        <v>314.58</v>
      </c>
      <c r="K285" s="1194" t="s">
        <v>3875</v>
      </c>
      <c r="L285" s="1198" t="s">
        <v>3996</v>
      </c>
      <c r="M285" s="1199">
        <v>606.69000000000005</v>
      </c>
      <c r="N285" s="246"/>
      <c r="O285" s="243"/>
      <c r="P285" s="243"/>
      <c r="Q285" s="293">
        <f t="shared" si="39"/>
        <v>0</v>
      </c>
      <c r="R285" s="294">
        <f t="shared" si="40"/>
        <v>0</v>
      </c>
      <c r="S285" s="295">
        <f t="shared" si="41"/>
        <v>0</v>
      </c>
    </row>
    <row r="286" spans="1:19" ht="34.5" customHeight="1">
      <c r="A286" s="67">
        <v>18</v>
      </c>
      <c r="B286" s="296" t="s">
        <v>697</v>
      </c>
      <c r="C286" s="260" t="s">
        <v>695</v>
      </c>
      <c r="D286" s="1252">
        <v>2771.3</v>
      </c>
      <c r="E286" s="250"/>
      <c r="F286" s="243"/>
      <c r="G286" s="243"/>
      <c r="H286" s="189">
        <v>0</v>
      </c>
      <c r="I286" s="189">
        <v>0</v>
      </c>
      <c r="J286" s="203">
        <v>0</v>
      </c>
      <c r="K286" s="1194">
        <v>46171</v>
      </c>
      <c r="L286" s="1198" t="s">
        <v>3997</v>
      </c>
      <c r="M286" s="1199">
        <v>2771.3</v>
      </c>
      <c r="O286" s="246"/>
      <c r="P286" s="243"/>
      <c r="Q286" s="293">
        <f t="shared" si="39"/>
        <v>0</v>
      </c>
      <c r="R286" s="294">
        <f t="shared" si="40"/>
        <v>0</v>
      </c>
      <c r="S286" s="295">
        <f t="shared" si="41"/>
        <v>0</v>
      </c>
    </row>
    <row r="287" spans="1:19" ht="34.5" customHeight="1">
      <c r="A287" s="67">
        <v>19</v>
      </c>
      <c r="B287" s="296" t="s">
        <v>360</v>
      </c>
      <c r="C287" s="260" t="s">
        <v>699</v>
      </c>
      <c r="D287" s="1252">
        <v>556.4</v>
      </c>
      <c r="E287" s="246"/>
      <c r="F287" s="243"/>
      <c r="G287" s="243"/>
      <c r="H287" s="189">
        <v>0</v>
      </c>
      <c r="I287" s="189">
        <v>0</v>
      </c>
      <c r="J287" s="203">
        <v>0</v>
      </c>
      <c r="K287" s="1194" t="s">
        <v>3762</v>
      </c>
      <c r="L287" s="1198" t="s">
        <v>3998</v>
      </c>
      <c r="M287" s="1199">
        <v>556.4</v>
      </c>
      <c r="N287" s="246"/>
      <c r="O287" s="243"/>
      <c r="P287" s="243"/>
      <c r="Q287" s="293">
        <f t="shared" si="39"/>
        <v>0</v>
      </c>
      <c r="R287" s="294">
        <f t="shared" si="40"/>
        <v>0</v>
      </c>
      <c r="S287" s="295">
        <f t="shared" si="41"/>
        <v>0</v>
      </c>
    </row>
    <row r="288" spans="1:19" ht="34.5" customHeight="1">
      <c r="A288" s="67">
        <v>20</v>
      </c>
      <c r="B288" s="263" t="s">
        <v>286</v>
      </c>
      <c r="C288" s="260" t="s">
        <v>701</v>
      </c>
      <c r="D288" s="1252">
        <v>4536.8</v>
      </c>
      <c r="E288" s="246"/>
      <c r="F288" s="243"/>
      <c r="G288" s="243"/>
      <c r="H288" s="189">
        <v>0</v>
      </c>
      <c r="I288" s="189">
        <v>0</v>
      </c>
      <c r="J288" s="203">
        <v>0</v>
      </c>
      <c r="K288" s="1194" t="s">
        <v>3762</v>
      </c>
      <c r="L288" s="1198" t="s">
        <v>3999</v>
      </c>
      <c r="M288" s="1199">
        <v>4536.8</v>
      </c>
      <c r="N288" s="246"/>
      <c r="O288" s="243"/>
      <c r="P288" s="243"/>
      <c r="Q288" s="293">
        <f t="shared" si="39"/>
        <v>0</v>
      </c>
      <c r="R288" s="294">
        <f t="shared" si="40"/>
        <v>0</v>
      </c>
      <c r="S288" s="295">
        <f t="shared" si="41"/>
        <v>0</v>
      </c>
    </row>
    <row r="289" spans="1:19" ht="34.5" customHeight="1">
      <c r="A289" s="67">
        <v>21</v>
      </c>
      <c r="B289" s="263" t="s">
        <v>289</v>
      </c>
      <c r="C289" s="260" t="s">
        <v>703</v>
      </c>
      <c r="D289" s="1252">
        <v>37.450000000000003</v>
      </c>
      <c r="E289" s="246"/>
      <c r="F289" s="243"/>
      <c r="G289" s="243"/>
      <c r="H289" s="189">
        <v>0</v>
      </c>
      <c r="I289" s="189">
        <v>0</v>
      </c>
      <c r="J289" s="203">
        <v>0</v>
      </c>
      <c r="K289" s="1194" t="s">
        <v>3790</v>
      </c>
      <c r="L289" s="1198" t="s">
        <v>4000</v>
      </c>
      <c r="M289" s="1199">
        <v>37.450000000000003</v>
      </c>
      <c r="N289" s="246"/>
      <c r="O289" s="243"/>
      <c r="P289" s="243"/>
      <c r="Q289" s="293">
        <f t="shared" si="39"/>
        <v>0</v>
      </c>
      <c r="R289" s="294">
        <f t="shared" si="40"/>
        <v>0</v>
      </c>
      <c r="S289" s="295">
        <f t="shared" si="41"/>
        <v>0</v>
      </c>
    </row>
    <row r="290" spans="1:19" ht="34.5" customHeight="1">
      <c r="A290" s="67">
        <v>22</v>
      </c>
      <c r="B290" s="263" t="s">
        <v>292</v>
      </c>
      <c r="C290" s="260" t="s">
        <v>705</v>
      </c>
      <c r="D290" s="1252">
        <v>299.60000000000002</v>
      </c>
      <c r="E290" s="246"/>
      <c r="F290" s="243"/>
      <c r="G290" s="243"/>
      <c r="H290" s="189">
        <v>0</v>
      </c>
      <c r="I290" s="189">
        <v>0</v>
      </c>
      <c r="J290" s="203">
        <v>0</v>
      </c>
      <c r="K290" s="1194" t="s">
        <v>3762</v>
      </c>
      <c r="L290" s="1198" t="s">
        <v>4001</v>
      </c>
      <c r="M290" s="1199">
        <v>299.60000000000002</v>
      </c>
      <c r="N290" s="246"/>
      <c r="O290" s="243"/>
      <c r="P290" s="243"/>
      <c r="Q290" s="293">
        <f t="shared" si="39"/>
        <v>0</v>
      </c>
      <c r="R290" s="294">
        <f t="shared" si="40"/>
        <v>0</v>
      </c>
      <c r="S290" s="295">
        <f t="shared" si="41"/>
        <v>0</v>
      </c>
    </row>
    <row r="291" spans="1:19" ht="34.5" customHeight="1">
      <c r="A291" s="67">
        <v>23</v>
      </c>
      <c r="B291" s="263" t="s">
        <v>206</v>
      </c>
      <c r="C291" s="260" t="s">
        <v>707</v>
      </c>
      <c r="D291" s="1252">
        <v>1205.8900000000001</v>
      </c>
      <c r="E291" s="246"/>
      <c r="F291" s="243"/>
      <c r="G291" s="243"/>
      <c r="H291" s="189">
        <v>0</v>
      </c>
      <c r="I291" s="189">
        <v>0</v>
      </c>
      <c r="J291" s="203">
        <v>0</v>
      </c>
      <c r="K291" s="1194" t="s">
        <v>3762</v>
      </c>
      <c r="L291" s="1198" t="s">
        <v>4002</v>
      </c>
      <c r="M291" s="1199">
        <v>1205.8900000000001</v>
      </c>
      <c r="N291" s="246"/>
      <c r="O291" s="243"/>
      <c r="P291" s="243"/>
      <c r="Q291" s="293">
        <f t="shared" si="39"/>
        <v>0</v>
      </c>
      <c r="R291" s="294">
        <f t="shared" si="40"/>
        <v>0</v>
      </c>
      <c r="S291" s="295">
        <f t="shared" si="41"/>
        <v>0</v>
      </c>
    </row>
    <row r="292" spans="1:19" ht="34.5" customHeight="1">
      <c r="A292" s="67">
        <v>24</v>
      </c>
      <c r="B292" s="263" t="s">
        <v>371</v>
      </c>
      <c r="C292" s="260" t="s">
        <v>709</v>
      </c>
      <c r="D292" s="1253">
        <v>1767.64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1195" t="s">
        <v>3818</v>
      </c>
      <c r="L292" s="1200" t="s">
        <v>4003</v>
      </c>
      <c r="M292" s="1201">
        <v>1767.64</v>
      </c>
      <c r="N292" s="246"/>
      <c r="O292" s="243"/>
      <c r="P292" s="243"/>
      <c r="Q292" s="293">
        <f t="shared" si="39"/>
        <v>0</v>
      </c>
      <c r="R292" s="294">
        <f t="shared" si="40"/>
        <v>0</v>
      </c>
      <c r="S292" s="295">
        <f t="shared" si="41"/>
        <v>0</v>
      </c>
    </row>
    <row r="293" spans="1:19" ht="34.5" customHeight="1">
      <c r="A293" s="67">
        <v>25</v>
      </c>
      <c r="B293" s="263" t="s">
        <v>300</v>
      </c>
      <c r="C293" s="260" t="s">
        <v>711</v>
      </c>
      <c r="D293" s="1252">
        <v>172.27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1194" t="s">
        <v>3762</v>
      </c>
      <c r="L293" s="1198" t="s">
        <v>4004</v>
      </c>
      <c r="M293" s="1199">
        <v>172.27</v>
      </c>
      <c r="N293" s="246"/>
      <c r="O293" s="243"/>
      <c r="P293" s="243"/>
      <c r="Q293" s="293">
        <f t="shared" si="39"/>
        <v>0</v>
      </c>
      <c r="R293" s="294">
        <f t="shared" si="40"/>
        <v>0</v>
      </c>
      <c r="S293" s="295">
        <f t="shared" si="41"/>
        <v>0</v>
      </c>
    </row>
    <row r="294" spans="1:19" ht="34.5" customHeight="1">
      <c r="A294" s="67">
        <v>26</v>
      </c>
      <c r="B294" s="263" t="s">
        <v>300</v>
      </c>
      <c r="C294" s="260" t="s">
        <v>713</v>
      </c>
      <c r="D294" s="1252">
        <v>53.5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1194">
        <v>46171</v>
      </c>
      <c r="L294" s="1198" t="s">
        <v>4005</v>
      </c>
      <c r="M294" s="1199">
        <v>53.5</v>
      </c>
      <c r="N294" s="246"/>
      <c r="O294" s="243"/>
      <c r="P294" s="243"/>
      <c r="Q294" s="293">
        <f t="shared" si="39"/>
        <v>0</v>
      </c>
      <c r="R294" s="294">
        <f t="shared" si="40"/>
        <v>0</v>
      </c>
      <c r="S294" s="295">
        <f t="shared" si="41"/>
        <v>0</v>
      </c>
    </row>
    <row r="295" spans="1:19" ht="34.5" customHeight="1">
      <c r="A295" s="67">
        <v>27</v>
      </c>
      <c r="B295" s="263" t="s">
        <v>304</v>
      </c>
      <c r="C295" s="260" t="s">
        <v>715</v>
      </c>
      <c r="D295" s="1252">
        <v>37.450000000000003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1194">
        <v>46172</v>
      </c>
      <c r="L295" s="1198" t="s">
        <v>4006</v>
      </c>
      <c r="M295" s="1199">
        <v>37.450000000000003</v>
      </c>
      <c r="N295" s="246"/>
      <c r="O295" s="243"/>
      <c r="P295" s="243"/>
      <c r="Q295" s="293">
        <f t="shared" si="39"/>
        <v>0</v>
      </c>
      <c r="R295" s="294">
        <f t="shared" si="40"/>
        <v>0</v>
      </c>
      <c r="S295" s="295">
        <f t="shared" si="41"/>
        <v>0</v>
      </c>
    </row>
    <row r="296" spans="1:19" ht="34.5" customHeight="1">
      <c r="A296" s="67">
        <v>28</v>
      </c>
      <c r="B296" s="263" t="s">
        <v>378</v>
      </c>
      <c r="C296" s="260" t="s">
        <v>717</v>
      </c>
      <c r="D296" s="1252">
        <v>1273.3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1194">
        <v>46170</v>
      </c>
      <c r="L296" s="1198" t="s">
        <v>4007</v>
      </c>
      <c r="M296" s="1199">
        <v>1273.3</v>
      </c>
      <c r="N296" s="246"/>
      <c r="O296" s="243"/>
      <c r="P296" s="243"/>
      <c r="Q296" s="293">
        <f t="shared" si="39"/>
        <v>0</v>
      </c>
      <c r="R296" s="294">
        <f t="shared" si="40"/>
        <v>0</v>
      </c>
      <c r="S296" s="295">
        <f t="shared" si="41"/>
        <v>0</v>
      </c>
    </row>
    <row r="297" spans="1:19" ht="34.5" customHeight="1">
      <c r="A297" s="67">
        <v>29</v>
      </c>
      <c r="B297" s="263" t="s">
        <v>310</v>
      </c>
      <c r="C297" s="260" t="s">
        <v>719</v>
      </c>
      <c r="D297" s="1252">
        <v>2973.53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1194" t="s">
        <v>3754</v>
      </c>
      <c r="L297" s="1198" t="s">
        <v>4008</v>
      </c>
      <c r="M297" s="1199">
        <v>2973.53</v>
      </c>
      <c r="N297" s="246"/>
      <c r="O297" s="243"/>
      <c r="P297" s="243"/>
      <c r="Q297" s="293">
        <f t="shared" si="39"/>
        <v>0</v>
      </c>
      <c r="R297" s="294">
        <f t="shared" si="40"/>
        <v>0</v>
      </c>
      <c r="S297" s="295">
        <f t="shared" si="41"/>
        <v>0</v>
      </c>
    </row>
    <row r="298" spans="1:19" ht="34.5" customHeight="1">
      <c r="A298" s="67">
        <v>30</v>
      </c>
      <c r="B298" s="263" t="s">
        <v>721</v>
      </c>
      <c r="C298" s="260" t="s">
        <v>722</v>
      </c>
      <c r="D298" s="1252">
        <v>67.41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1194">
        <v>46173</v>
      </c>
      <c r="L298" s="1198" t="s">
        <v>4009</v>
      </c>
      <c r="M298" s="1199">
        <v>67.41</v>
      </c>
      <c r="N298" s="246"/>
      <c r="O298" s="243"/>
      <c r="P298" s="243"/>
      <c r="Q298" s="293">
        <f t="shared" si="39"/>
        <v>0</v>
      </c>
      <c r="R298" s="294">
        <f t="shared" si="40"/>
        <v>0</v>
      </c>
      <c r="S298" s="295">
        <f t="shared" si="41"/>
        <v>0</v>
      </c>
    </row>
    <row r="299" spans="1:19" ht="34.5" customHeight="1">
      <c r="A299" s="67">
        <v>31</v>
      </c>
      <c r="B299" s="263" t="s">
        <v>227</v>
      </c>
      <c r="C299" s="260" t="s">
        <v>724</v>
      </c>
      <c r="D299" s="1252">
        <v>284.62</v>
      </c>
      <c r="E299" s="250" t="s">
        <v>3745</v>
      </c>
      <c r="F299" s="243">
        <v>1</v>
      </c>
      <c r="G299" s="243">
        <v>1</v>
      </c>
      <c r="H299" s="189">
        <v>462</v>
      </c>
      <c r="I299" s="189">
        <v>32.340000000000003</v>
      </c>
      <c r="J299" s="203">
        <v>494.34</v>
      </c>
      <c r="K299" s="1194" t="s">
        <v>3790</v>
      </c>
      <c r="L299" s="1198" t="s">
        <v>4010</v>
      </c>
      <c r="M299" s="1199">
        <v>494.34</v>
      </c>
      <c r="N299" s="250" t="s">
        <v>3828</v>
      </c>
      <c r="O299" s="243">
        <v>1</v>
      </c>
      <c r="P299" s="243">
        <v>1</v>
      </c>
      <c r="Q299" s="293">
        <f t="shared" si="39"/>
        <v>266</v>
      </c>
      <c r="R299" s="294">
        <f t="shared" si="40"/>
        <v>18.62</v>
      </c>
      <c r="S299" s="295">
        <f t="shared" si="41"/>
        <v>284.62000000000006</v>
      </c>
    </row>
    <row r="300" spans="1:19" ht="34.5" customHeight="1">
      <c r="A300" s="67">
        <v>32</v>
      </c>
      <c r="B300" s="263" t="s">
        <v>318</v>
      </c>
      <c r="C300" s="260" t="s">
        <v>726</v>
      </c>
      <c r="D300" s="1252">
        <v>898.8</v>
      </c>
      <c r="E300" s="250"/>
      <c r="F300" s="243"/>
      <c r="G300" s="243"/>
      <c r="H300" s="189">
        <v>0</v>
      </c>
      <c r="I300" s="189">
        <v>0</v>
      </c>
      <c r="J300" s="203">
        <v>0</v>
      </c>
      <c r="K300" s="1194" t="s">
        <v>3790</v>
      </c>
      <c r="L300" s="1198" t="s">
        <v>4011</v>
      </c>
      <c r="M300" s="1199">
        <v>898.8</v>
      </c>
      <c r="N300" s="250"/>
      <c r="O300" s="243"/>
      <c r="P300" s="243"/>
      <c r="Q300" s="293">
        <f t="shared" si="39"/>
        <v>0</v>
      </c>
      <c r="R300" s="294">
        <f t="shared" si="40"/>
        <v>0</v>
      </c>
      <c r="S300" s="295">
        <f t="shared" si="41"/>
        <v>0</v>
      </c>
    </row>
    <row r="301" spans="1:19" ht="34.5" customHeight="1">
      <c r="A301" s="67">
        <v>33</v>
      </c>
      <c r="B301" s="263" t="s">
        <v>389</v>
      </c>
      <c r="C301" s="260" t="s">
        <v>728</v>
      </c>
      <c r="D301" s="1252">
        <v>37.450000000000003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1194" t="s">
        <v>3818</v>
      </c>
      <c r="L301" s="1198" t="s">
        <v>4012</v>
      </c>
      <c r="M301" s="1199">
        <v>37.450000000000003</v>
      </c>
      <c r="N301" s="246"/>
      <c r="O301" s="243"/>
      <c r="P301" s="243"/>
      <c r="Q301" s="293">
        <f t="shared" si="39"/>
        <v>0</v>
      </c>
      <c r="R301" s="294">
        <f t="shared" si="40"/>
        <v>0</v>
      </c>
      <c r="S301" s="295">
        <f t="shared" si="41"/>
        <v>0</v>
      </c>
    </row>
    <row r="302" spans="1:19" ht="34.5" customHeight="1">
      <c r="A302" s="67">
        <v>34</v>
      </c>
      <c r="B302" s="263" t="s">
        <v>392</v>
      </c>
      <c r="C302" s="260" t="s">
        <v>730</v>
      </c>
      <c r="D302" s="1252">
        <v>381.99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1194" t="s">
        <v>3790</v>
      </c>
      <c r="L302" s="1198" t="s">
        <v>4013</v>
      </c>
      <c r="M302" s="1199">
        <v>381.99</v>
      </c>
      <c r="N302" s="246"/>
      <c r="O302" s="243"/>
      <c r="P302" s="243"/>
      <c r="Q302" s="293">
        <f t="shared" si="39"/>
        <v>0</v>
      </c>
      <c r="R302" s="294">
        <f t="shared" si="40"/>
        <v>0</v>
      </c>
      <c r="S302" s="295">
        <f t="shared" si="41"/>
        <v>0</v>
      </c>
    </row>
    <row r="303" spans="1:19" ht="34.5" customHeight="1">
      <c r="A303" s="67">
        <v>35</v>
      </c>
      <c r="B303" s="263" t="s">
        <v>395</v>
      </c>
      <c r="C303" s="260" t="s">
        <v>732</v>
      </c>
      <c r="D303" s="1252">
        <v>172.27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1194" t="s">
        <v>3818</v>
      </c>
      <c r="L303" s="1198" t="s">
        <v>4014</v>
      </c>
      <c r="M303" s="1199">
        <v>172.27</v>
      </c>
      <c r="N303" s="246"/>
      <c r="O303" s="243"/>
      <c r="P303" s="243"/>
      <c r="Q303" s="293">
        <f t="shared" si="39"/>
        <v>0</v>
      </c>
      <c r="R303" s="294">
        <f t="shared" si="40"/>
        <v>0</v>
      </c>
      <c r="S303" s="295">
        <f t="shared" si="41"/>
        <v>0</v>
      </c>
    </row>
    <row r="304" spans="1:19" ht="34.5" customHeight="1">
      <c r="A304" s="67">
        <v>36</v>
      </c>
      <c r="B304" s="263" t="s">
        <v>395</v>
      </c>
      <c r="C304" s="260" t="s">
        <v>735</v>
      </c>
      <c r="D304" s="1254"/>
      <c r="E304" s="246"/>
      <c r="F304" s="243"/>
      <c r="G304" s="243"/>
      <c r="H304" s="189">
        <v>0</v>
      </c>
      <c r="I304" s="189">
        <v>0</v>
      </c>
      <c r="J304" s="203">
        <v>0</v>
      </c>
      <c r="K304" s="290"/>
      <c r="L304" s="291"/>
      <c r="M304" s="292"/>
      <c r="N304" s="246"/>
      <c r="O304" s="243"/>
      <c r="P304" s="243"/>
      <c r="Q304" s="293">
        <f t="shared" si="39"/>
        <v>0</v>
      </c>
      <c r="R304" s="294">
        <f t="shared" si="40"/>
        <v>0</v>
      </c>
      <c r="S304" s="295">
        <f t="shared" si="41"/>
        <v>0</v>
      </c>
    </row>
    <row r="305" spans="1:19" ht="34.5" customHeight="1">
      <c r="A305" s="67">
        <v>37</v>
      </c>
      <c r="B305" s="263" t="s">
        <v>401</v>
      </c>
      <c r="C305" s="260" t="s">
        <v>736</v>
      </c>
      <c r="D305" s="1252">
        <v>37.450000000000003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865" t="s">
        <v>3818</v>
      </c>
      <c r="L305" s="886" t="s">
        <v>4015</v>
      </c>
      <c r="M305" s="887">
        <v>37.450000000000003</v>
      </c>
      <c r="N305" s="246"/>
      <c r="O305" s="243"/>
      <c r="P305" s="243"/>
      <c r="Q305" s="293">
        <f t="shared" si="39"/>
        <v>0</v>
      </c>
      <c r="R305" s="294">
        <f t="shared" si="40"/>
        <v>0</v>
      </c>
      <c r="S305" s="295">
        <f t="shared" si="41"/>
        <v>0</v>
      </c>
    </row>
    <row r="306" spans="1:19" ht="34.5" customHeight="1">
      <c r="A306" s="67">
        <v>38</v>
      </c>
      <c r="B306" s="263" t="s">
        <v>404</v>
      </c>
      <c r="C306" s="260" t="s">
        <v>738</v>
      </c>
      <c r="D306" s="1252">
        <v>37.450000000000003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865" t="s">
        <v>3790</v>
      </c>
      <c r="L306" s="886" t="s">
        <v>4016</v>
      </c>
      <c r="M306" s="887">
        <v>37.450000000000003</v>
      </c>
      <c r="N306" s="246"/>
      <c r="O306" s="243"/>
      <c r="P306" s="243"/>
      <c r="Q306" s="293">
        <f t="shared" si="39"/>
        <v>0</v>
      </c>
      <c r="R306" s="294">
        <f t="shared" si="40"/>
        <v>0</v>
      </c>
      <c r="S306" s="295">
        <f t="shared" si="41"/>
        <v>0</v>
      </c>
    </row>
    <row r="307" spans="1:19" ht="34.5" customHeight="1">
      <c r="A307" s="67">
        <v>39</v>
      </c>
      <c r="B307" s="263" t="s">
        <v>409</v>
      </c>
      <c r="C307" s="260" t="s">
        <v>741</v>
      </c>
      <c r="D307" s="1252">
        <v>37.450000000000003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865" t="s">
        <v>3818</v>
      </c>
      <c r="L307" s="886" t="s">
        <v>4017</v>
      </c>
      <c r="M307" s="887">
        <v>37.450000000000003</v>
      </c>
      <c r="N307" s="246"/>
      <c r="O307" s="243"/>
      <c r="P307" s="243"/>
      <c r="Q307" s="293">
        <f t="shared" si="39"/>
        <v>0</v>
      </c>
      <c r="R307" s="294">
        <f t="shared" si="40"/>
        <v>0</v>
      </c>
      <c r="S307" s="295">
        <f t="shared" si="41"/>
        <v>0</v>
      </c>
    </row>
    <row r="308" spans="1:19" ht="34.5" customHeight="1">
      <c r="A308" s="67">
        <v>40</v>
      </c>
      <c r="B308" s="263" t="s">
        <v>413</v>
      </c>
      <c r="C308" s="260" t="s">
        <v>744</v>
      </c>
      <c r="D308" s="1252">
        <v>853.86</v>
      </c>
      <c r="E308" s="246"/>
      <c r="F308" s="243"/>
      <c r="G308" s="243"/>
      <c r="H308" s="189">
        <v>0</v>
      </c>
      <c r="I308" s="189">
        <v>0</v>
      </c>
      <c r="J308" s="203">
        <v>0</v>
      </c>
      <c r="K308" s="865" t="s">
        <v>3818</v>
      </c>
      <c r="L308" s="886" t="s">
        <v>4018</v>
      </c>
      <c r="M308" s="887">
        <v>853.86</v>
      </c>
      <c r="N308" s="246"/>
      <c r="O308" s="243"/>
      <c r="P308" s="243"/>
      <c r="Q308" s="293">
        <f t="shared" si="39"/>
        <v>0</v>
      </c>
      <c r="R308" s="294">
        <f t="shared" si="40"/>
        <v>0</v>
      </c>
      <c r="S308" s="295">
        <f t="shared" si="41"/>
        <v>0</v>
      </c>
    </row>
    <row r="309" spans="1:19" ht="34.5" customHeight="1">
      <c r="A309" s="67">
        <v>41</v>
      </c>
      <c r="B309" s="263" t="s">
        <v>417</v>
      </c>
      <c r="C309" s="260" t="s">
        <v>747</v>
      </c>
      <c r="D309" s="1254">
        <v>0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/>
      <c r="L309" s="291"/>
      <c r="M309" s="292"/>
      <c r="N309" s="246"/>
      <c r="O309" s="243"/>
      <c r="P309" s="243"/>
      <c r="Q309" s="293">
        <f t="shared" si="39"/>
        <v>0</v>
      </c>
      <c r="R309" s="294">
        <f t="shared" si="40"/>
        <v>0</v>
      </c>
      <c r="S309" s="295">
        <f t="shared" si="41"/>
        <v>0</v>
      </c>
    </row>
    <row r="310" spans="1:19" ht="34.5" customHeight="1">
      <c r="A310" s="67">
        <v>42</v>
      </c>
      <c r="B310" s="263" t="s">
        <v>420</v>
      </c>
      <c r="C310" s="260" t="s">
        <v>748</v>
      </c>
      <c r="D310" s="1252">
        <v>37.450000000000003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1194" t="s">
        <v>3818</v>
      </c>
      <c r="L310" s="1198" t="s">
        <v>4019</v>
      </c>
      <c r="M310" s="1199">
        <v>37.450000000000003</v>
      </c>
      <c r="N310" s="246"/>
      <c r="O310" s="243"/>
      <c r="P310" s="243"/>
      <c r="Q310" s="293">
        <f t="shared" si="39"/>
        <v>0</v>
      </c>
      <c r="R310" s="294">
        <f t="shared" si="40"/>
        <v>0</v>
      </c>
      <c r="S310" s="295">
        <f t="shared" si="41"/>
        <v>0</v>
      </c>
    </row>
    <row r="311" spans="1:19" ht="34.5" customHeight="1">
      <c r="A311" s="67">
        <v>43</v>
      </c>
      <c r="B311" s="263" t="s">
        <v>423</v>
      </c>
      <c r="C311" s="260" t="s">
        <v>750</v>
      </c>
      <c r="D311" s="1252">
        <v>307.08999999999997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1194" t="s">
        <v>3818</v>
      </c>
      <c r="L311" s="1198" t="s">
        <v>4020</v>
      </c>
      <c r="M311" s="1199">
        <v>307.08999999999997</v>
      </c>
      <c r="N311" s="246"/>
      <c r="O311" s="243"/>
      <c r="P311" s="243"/>
      <c r="Q311" s="293">
        <f t="shared" si="39"/>
        <v>0</v>
      </c>
      <c r="R311" s="294">
        <f t="shared" si="40"/>
        <v>0</v>
      </c>
      <c r="S311" s="295">
        <f t="shared" si="41"/>
        <v>0</v>
      </c>
    </row>
    <row r="312" spans="1:19" ht="34.5" customHeight="1">
      <c r="A312" s="67">
        <v>44</v>
      </c>
      <c r="B312" s="263" t="s">
        <v>425</v>
      </c>
      <c r="C312" s="260" t="s">
        <v>752</v>
      </c>
      <c r="D312" s="1252">
        <v>37.450000000000003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1194" t="s">
        <v>3818</v>
      </c>
      <c r="L312" s="1198" t="s">
        <v>4021</v>
      </c>
      <c r="M312" s="1199">
        <v>37.450000000000003</v>
      </c>
      <c r="N312" s="246"/>
      <c r="O312" s="243"/>
      <c r="P312" s="243"/>
      <c r="Q312" s="293">
        <f t="shared" si="39"/>
        <v>0</v>
      </c>
      <c r="R312" s="294">
        <f t="shared" si="40"/>
        <v>0</v>
      </c>
      <c r="S312" s="295">
        <f t="shared" si="41"/>
        <v>0</v>
      </c>
    </row>
    <row r="313" spans="1:19" ht="34.5" customHeight="1">
      <c r="A313" s="67">
        <v>45</v>
      </c>
      <c r="B313" s="263" t="s">
        <v>430</v>
      </c>
      <c r="C313" s="260" t="s">
        <v>758</v>
      </c>
      <c r="D313" s="1252">
        <v>104.86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1194" t="s">
        <v>3818</v>
      </c>
      <c r="L313" s="1198" t="s">
        <v>4022</v>
      </c>
      <c r="M313" s="1199">
        <v>104.86</v>
      </c>
      <c r="N313" s="246"/>
      <c r="O313" s="243"/>
      <c r="P313" s="243"/>
      <c r="Q313" s="293">
        <f t="shared" si="39"/>
        <v>0</v>
      </c>
      <c r="R313" s="294">
        <f t="shared" si="40"/>
        <v>0</v>
      </c>
      <c r="S313" s="295">
        <f t="shared" si="41"/>
        <v>0</v>
      </c>
    </row>
    <row r="314" spans="1:19" ht="34.5" customHeight="1">
      <c r="A314" s="67">
        <v>46</v>
      </c>
      <c r="B314" s="263" t="s">
        <v>433</v>
      </c>
      <c r="C314" s="260" t="s">
        <v>760</v>
      </c>
      <c r="D314" s="1252">
        <v>104.86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1194" t="s">
        <v>3790</v>
      </c>
      <c r="L314" s="1198" t="s">
        <v>4023</v>
      </c>
      <c r="M314" s="1199">
        <v>104.86</v>
      </c>
      <c r="N314" s="246"/>
      <c r="O314" s="243"/>
      <c r="P314" s="243"/>
      <c r="Q314" s="293">
        <f t="shared" si="39"/>
        <v>0</v>
      </c>
      <c r="R314" s="294">
        <f t="shared" si="40"/>
        <v>0</v>
      </c>
      <c r="S314" s="295">
        <f t="shared" si="41"/>
        <v>0</v>
      </c>
    </row>
    <row r="315" spans="1:19" ht="34.5" customHeight="1">
      <c r="A315" s="67">
        <v>47</v>
      </c>
      <c r="B315" s="263" t="s">
        <v>436</v>
      </c>
      <c r="C315" s="260" t="s">
        <v>762</v>
      </c>
      <c r="D315" s="1252">
        <v>59.92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1194" t="s">
        <v>3818</v>
      </c>
      <c r="L315" s="1198" t="s">
        <v>4024</v>
      </c>
      <c r="M315" s="1199">
        <v>59.92</v>
      </c>
      <c r="N315" s="246"/>
      <c r="O315" s="243"/>
      <c r="P315" s="243"/>
      <c r="Q315" s="293">
        <f t="shared" si="39"/>
        <v>0</v>
      </c>
      <c r="R315" s="294">
        <f t="shared" si="40"/>
        <v>0</v>
      </c>
      <c r="S315" s="295">
        <f t="shared" si="41"/>
        <v>0</v>
      </c>
    </row>
    <row r="316" spans="1:19" ht="34.5" customHeight="1">
      <c r="A316" s="67">
        <v>48</v>
      </c>
      <c r="B316" s="263" t="s">
        <v>441</v>
      </c>
      <c r="C316" s="260" t="s">
        <v>767</v>
      </c>
      <c r="D316" s="1252">
        <v>37.450000000000003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1194" t="s">
        <v>3818</v>
      </c>
      <c r="L316" s="1198" t="s">
        <v>4025</v>
      </c>
      <c r="M316" s="1199">
        <v>37.450000000000003</v>
      </c>
      <c r="N316" s="246"/>
      <c r="O316" s="243"/>
      <c r="P316" s="243"/>
      <c r="Q316" s="293">
        <f t="shared" si="39"/>
        <v>0</v>
      </c>
      <c r="R316" s="294">
        <f t="shared" si="40"/>
        <v>0</v>
      </c>
      <c r="S316" s="295">
        <f t="shared" si="41"/>
        <v>0</v>
      </c>
    </row>
    <row r="317" spans="1:19" ht="34.5" customHeight="1">
      <c r="A317" s="67">
        <v>49</v>
      </c>
      <c r="B317" s="263" t="s">
        <v>444</v>
      </c>
      <c r="C317" s="260" t="s">
        <v>769</v>
      </c>
      <c r="D317" s="1252">
        <v>411.95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1194" t="s">
        <v>3818</v>
      </c>
      <c r="L317" s="1198" t="s">
        <v>4026</v>
      </c>
      <c r="M317" s="1199">
        <v>411.95</v>
      </c>
      <c r="N317" s="246"/>
      <c r="O317" s="243"/>
      <c r="P317" s="243"/>
      <c r="Q317" s="293">
        <f t="shared" si="39"/>
        <v>0</v>
      </c>
      <c r="R317" s="294">
        <f t="shared" si="40"/>
        <v>0</v>
      </c>
      <c r="S317" s="295">
        <f t="shared" si="41"/>
        <v>0</v>
      </c>
    </row>
    <row r="318" spans="1:19" ht="34.5" customHeight="1">
      <c r="A318" s="67">
        <v>50</v>
      </c>
      <c r="B318" s="263" t="s">
        <v>447</v>
      </c>
      <c r="C318" s="260" t="s">
        <v>771</v>
      </c>
      <c r="D318" s="1252">
        <v>2516.64</v>
      </c>
      <c r="E318" s="246"/>
      <c r="F318" s="243"/>
      <c r="G318" s="243"/>
      <c r="H318" s="189">
        <v>0</v>
      </c>
      <c r="I318" s="189">
        <v>0</v>
      </c>
      <c r="J318" s="203">
        <v>0</v>
      </c>
      <c r="K318" s="1194" t="s">
        <v>3762</v>
      </c>
      <c r="L318" s="1198" t="s">
        <v>4027</v>
      </c>
      <c r="M318" s="1199">
        <v>2516.64</v>
      </c>
      <c r="N318" s="246"/>
      <c r="O318" s="243"/>
      <c r="P318" s="243"/>
      <c r="Q318" s="293">
        <f t="shared" si="39"/>
        <v>0</v>
      </c>
      <c r="R318" s="294">
        <f t="shared" si="40"/>
        <v>0</v>
      </c>
      <c r="S318" s="295">
        <f t="shared" si="41"/>
        <v>0</v>
      </c>
    </row>
    <row r="319" spans="1:19" ht="34.5" customHeight="1">
      <c r="A319" s="67">
        <v>51</v>
      </c>
      <c r="B319" s="263" t="s">
        <v>45</v>
      </c>
      <c r="C319" s="260" t="s">
        <v>775</v>
      </c>
      <c r="D319" s="1252">
        <v>584.22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1194">
        <v>46171</v>
      </c>
      <c r="L319" s="1198" t="s">
        <v>4028</v>
      </c>
      <c r="M319" s="1199">
        <v>584.22</v>
      </c>
      <c r="N319" s="246"/>
      <c r="O319" s="243"/>
      <c r="P319" s="243"/>
      <c r="Q319" s="293">
        <f t="shared" si="39"/>
        <v>0</v>
      </c>
      <c r="R319" s="294">
        <f t="shared" si="40"/>
        <v>0</v>
      </c>
      <c r="S319" s="295">
        <f t="shared" si="41"/>
        <v>0</v>
      </c>
    </row>
    <row r="320" spans="1:19" ht="34.5" customHeight="1">
      <c r="A320" s="67">
        <v>52</v>
      </c>
      <c r="B320" s="263" t="s">
        <v>456</v>
      </c>
      <c r="C320" s="260" t="s">
        <v>777</v>
      </c>
      <c r="D320" s="1252">
        <v>1108.52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1194" t="s">
        <v>3754</v>
      </c>
      <c r="L320" s="1198" t="s">
        <v>4029</v>
      </c>
      <c r="M320" s="1199">
        <v>1108.52</v>
      </c>
      <c r="N320" s="246"/>
      <c r="O320" s="243"/>
      <c r="P320" s="243"/>
      <c r="Q320" s="293">
        <f t="shared" si="39"/>
        <v>0</v>
      </c>
      <c r="R320" s="294">
        <f t="shared" si="40"/>
        <v>0</v>
      </c>
      <c r="S320" s="295">
        <f t="shared" si="41"/>
        <v>0</v>
      </c>
    </row>
    <row r="321" spans="1:19" ht="34.5" customHeight="1">
      <c r="A321" s="67">
        <v>53</v>
      </c>
      <c r="B321" s="263" t="s">
        <v>459</v>
      </c>
      <c r="C321" s="260" t="s">
        <v>779</v>
      </c>
      <c r="D321" s="1252">
        <v>1767.64</v>
      </c>
      <c r="E321" s="246" t="s">
        <v>3745</v>
      </c>
      <c r="F321" s="243">
        <v>1</v>
      </c>
      <c r="G321" s="243">
        <v>1</v>
      </c>
      <c r="H321" s="189">
        <v>1638</v>
      </c>
      <c r="I321" s="189">
        <v>114.66</v>
      </c>
      <c r="J321" s="203">
        <v>1752.66</v>
      </c>
      <c r="K321" s="1194" t="s">
        <v>3875</v>
      </c>
      <c r="L321" s="1198" t="s">
        <v>4030</v>
      </c>
      <c r="M321" s="1199">
        <v>3520.3</v>
      </c>
      <c r="N321" s="246"/>
      <c r="O321" s="243"/>
      <c r="P321" s="243"/>
      <c r="Q321" s="293">
        <f t="shared" si="39"/>
        <v>0</v>
      </c>
      <c r="R321" s="294">
        <f t="shared" si="40"/>
        <v>0</v>
      </c>
      <c r="S321" s="295">
        <f t="shared" si="41"/>
        <v>0</v>
      </c>
    </row>
    <row r="322" spans="1:19" ht="34.5" customHeight="1">
      <c r="A322" s="67">
        <v>54</v>
      </c>
      <c r="B322" s="263" t="s">
        <v>462</v>
      </c>
      <c r="C322" s="260" t="s">
        <v>781</v>
      </c>
      <c r="D322" s="1252">
        <v>127.33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1194">
        <v>46170</v>
      </c>
      <c r="L322" s="1198" t="s">
        <v>4031</v>
      </c>
      <c r="M322" s="1199">
        <v>127.33</v>
      </c>
      <c r="N322" s="246"/>
      <c r="O322" s="243"/>
      <c r="P322" s="243"/>
      <c r="Q322" s="293">
        <f t="shared" si="39"/>
        <v>0</v>
      </c>
      <c r="R322" s="294">
        <f t="shared" si="40"/>
        <v>0</v>
      </c>
      <c r="S322" s="295">
        <f t="shared" si="41"/>
        <v>0</v>
      </c>
    </row>
    <row r="323" spans="1:19" ht="34.5" customHeight="1">
      <c r="A323" s="67">
        <v>55</v>
      </c>
      <c r="B323" s="263" t="s">
        <v>783</v>
      </c>
      <c r="C323" s="260" t="s">
        <v>784</v>
      </c>
      <c r="D323" s="1252">
        <v>471.87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1194">
        <v>46293</v>
      </c>
      <c r="L323" s="1198" t="s">
        <v>4032</v>
      </c>
      <c r="M323" s="1199">
        <v>471.87</v>
      </c>
      <c r="N323" s="246"/>
      <c r="O323" s="243"/>
      <c r="P323" s="243"/>
      <c r="Q323" s="293">
        <f t="shared" si="39"/>
        <v>0</v>
      </c>
      <c r="R323" s="294">
        <f t="shared" si="40"/>
        <v>0</v>
      </c>
      <c r="S323" s="295">
        <f t="shared" si="41"/>
        <v>0</v>
      </c>
    </row>
    <row r="324" spans="1:19" ht="34.5" customHeight="1">
      <c r="A324" s="67">
        <v>56</v>
      </c>
      <c r="B324" s="263" t="s">
        <v>468</v>
      </c>
      <c r="C324" s="260" t="s">
        <v>786</v>
      </c>
      <c r="D324" s="1252">
        <v>531.79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1194" t="s">
        <v>3790</v>
      </c>
      <c r="L324" s="1198" t="s">
        <v>4033</v>
      </c>
      <c r="M324" s="1199">
        <v>531.79</v>
      </c>
      <c r="N324" s="246"/>
      <c r="O324" s="243"/>
      <c r="P324" s="243"/>
      <c r="Q324" s="293">
        <f t="shared" si="39"/>
        <v>0</v>
      </c>
      <c r="R324" s="294">
        <f t="shared" si="40"/>
        <v>0</v>
      </c>
      <c r="S324" s="295">
        <f t="shared" si="41"/>
        <v>0</v>
      </c>
    </row>
    <row r="325" spans="1:19" ht="34.5" customHeight="1">
      <c r="A325" s="67">
        <v>57</v>
      </c>
      <c r="B325" s="263" t="s">
        <v>468</v>
      </c>
      <c r="C325" s="260" t="s">
        <v>788</v>
      </c>
      <c r="D325" s="1252">
        <v>192.6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1194" t="s">
        <v>3790</v>
      </c>
      <c r="L325" s="1198" t="s">
        <v>4034</v>
      </c>
      <c r="M325" s="1199">
        <v>192.6</v>
      </c>
      <c r="N325" s="246"/>
      <c r="O325" s="243"/>
      <c r="P325" s="243"/>
      <c r="Q325" s="293">
        <f t="shared" si="39"/>
        <v>0</v>
      </c>
      <c r="R325" s="294">
        <f t="shared" si="40"/>
        <v>0</v>
      </c>
      <c r="S325" s="295">
        <f t="shared" si="41"/>
        <v>0</v>
      </c>
    </row>
    <row r="326" spans="1:19" ht="34.5" customHeight="1">
      <c r="A326" s="67">
        <v>58</v>
      </c>
      <c r="B326" s="263" t="s">
        <v>472</v>
      </c>
      <c r="C326" s="260" t="s">
        <v>791</v>
      </c>
      <c r="D326" s="1252">
        <v>82.39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1194" t="s">
        <v>3762</v>
      </c>
      <c r="L326" s="1198" t="s">
        <v>4035</v>
      </c>
      <c r="M326" s="1199">
        <v>82.39</v>
      </c>
      <c r="N326" s="246"/>
      <c r="O326" s="243"/>
      <c r="P326" s="243"/>
      <c r="Q326" s="293">
        <v>0</v>
      </c>
      <c r="R326" s="294">
        <v>0</v>
      </c>
      <c r="S326" s="295">
        <v>0</v>
      </c>
    </row>
    <row r="327" spans="1:19" ht="34.5" customHeight="1">
      <c r="A327" s="67">
        <v>59</v>
      </c>
      <c r="B327" s="263" t="s">
        <v>105</v>
      </c>
      <c r="C327" s="260" t="s">
        <v>793</v>
      </c>
      <c r="D327" s="1252">
        <v>793.94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1194">
        <v>46173</v>
      </c>
      <c r="L327" s="1198" t="s">
        <v>4036</v>
      </c>
      <c r="M327" s="1193">
        <v>793.94</v>
      </c>
      <c r="N327" s="246"/>
      <c r="O327" s="243"/>
      <c r="P327" s="243"/>
      <c r="Q327" s="293">
        <f t="shared" ref="Q327:Q392" si="42">ROUND(S327*100/107,2)</f>
        <v>0</v>
      </c>
      <c r="R327" s="294">
        <f t="shared" ref="R327:R392" si="43">ROUND((Q327*0.07),2)</f>
        <v>0</v>
      </c>
      <c r="S327" s="295">
        <f t="shared" ref="S327:S362" si="44">+D327+J327-M327</f>
        <v>0</v>
      </c>
    </row>
    <row r="328" spans="1:19" ht="34.5" customHeight="1">
      <c r="A328" s="67">
        <v>60</v>
      </c>
      <c r="B328" s="263" t="s">
        <v>105</v>
      </c>
      <c r="C328" s="260" t="s">
        <v>793</v>
      </c>
      <c r="D328" s="1252">
        <v>209.72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1194">
        <v>46173</v>
      </c>
      <c r="L328" s="1198" t="s">
        <v>4036</v>
      </c>
      <c r="M328" s="1193">
        <v>209.72</v>
      </c>
      <c r="N328" s="246"/>
      <c r="O328" s="243"/>
      <c r="P328" s="243"/>
      <c r="Q328" s="293">
        <f t="shared" si="42"/>
        <v>0</v>
      </c>
      <c r="R328" s="294">
        <f t="shared" si="43"/>
        <v>0</v>
      </c>
      <c r="S328" s="295">
        <f t="shared" si="44"/>
        <v>0</v>
      </c>
    </row>
    <row r="329" spans="1:19" ht="34.5" customHeight="1">
      <c r="A329" s="67">
        <v>61</v>
      </c>
      <c r="B329" s="263" t="s">
        <v>105</v>
      </c>
      <c r="C329" s="260" t="s">
        <v>793</v>
      </c>
      <c r="D329" s="1252">
        <v>37.450000000000003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1194">
        <v>46173</v>
      </c>
      <c r="L329" s="1198" t="s">
        <v>4036</v>
      </c>
      <c r="M329" s="1193">
        <v>37.450000000000003</v>
      </c>
      <c r="N329" s="246"/>
      <c r="O329" s="243"/>
      <c r="P329" s="243"/>
      <c r="Q329" s="293">
        <f t="shared" si="42"/>
        <v>0</v>
      </c>
      <c r="R329" s="294">
        <f t="shared" si="43"/>
        <v>0</v>
      </c>
      <c r="S329" s="295">
        <f t="shared" si="44"/>
        <v>0</v>
      </c>
    </row>
    <row r="330" spans="1:19" ht="34.5" customHeight="1">
      <c r="A330" s="67">
        <v>62</v>
      </c>
      <c r="B330" s="263" t="s">
        <v>105</v>
      </c>
      <c r="C330" s="260" t="s">
        <v>793</v>
      </c>
      <c r="D330" s="1252">
        <v>37.450000000000003</v>
      </c>
      <c r="E330" s="246"/>
      <c r="F330" s="266"/>
      <c r="G330" s="266"/>
      <c r="H330" s="189">
        <v>0</v>
      </c>
      <c r="I330" s="189">
        <v>0</v>
      </c>
      <c r="J330" s="203">
        <v>0</v>
      </c>
      <c r="K330" s="1194">
        <v>46173</v>
      </c>
      <c r="L330" s="1198" t="s">
        <v>4036</v>
      </c>
      <c r="M330" s="1193">
        <v>37.450000000000003</v>
      </c>
      <c r="N330" s="246"/>
      <c r="O330" s="266"/>
      <c r="P330" s="266"/>
      <c r="Q330" s="293">
        <f t="shared" si="42"/>
        <v>0</v>
      </c>
      <c r="R330" s="294">
        <f t="shared" si="43"/>
        <v>0</v>
      </c>
      <c r="S330" s="295">
        <f t="shared" si="44"/>
        <v>0</v>
      </c>
    </row>
    <row r="331" spans="1:19" ht="34.5" customHeight="1">
      <c r="A331" s="67">
        <v>63</v>
      </c>
      <c r="B331" s="263" t="s">
        <v>795</v>
      </c>
      <c r="C331" s="260" t="s">
        <v>796</v>
      </c>
      <c r="D331" s="1252">
        <v>6508.81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1194">
        <v>46170</v>
      </c>
      <c r="L331" s="1198" t="s">
        <v>4037</v>
      </c>
      <c r="M331" s="1193">
        <v>6508.81</v>
      </c>
      <c r="N331" s="246"/>
      <c r="O331" s="243"/>
      <c r="P331" s="243"/>
      <c r="Q331" s="293">
        <f t="shared" si="42"/>
        <v>0</v>
      </c>
      <c r="R331" s="294">
        <f t="shared" si="43"/>
        <v>0</v>
      </c>
      <c r="S331" s="295">
        <f t="shared" si="44"/>
        <v>0</v>
      </c>
    </row>
    <row r="332" spans="1:19" ht="34.5" customHeight="1">
      <c r="A332" s="67">
        <v>64</v>
      </c>
      <c r="B332" s="263" t="s">
        <v>795</v>
      </c>
      <c r="C332" s="260" t="s">
        <v>796</v>
      </c>
      <c r="D332" s="1252">
        <v>509.32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1194">
        <v>46170</v>
      </c>
      <c r="L332" s="1198" t="s">
        <v>4037</v>
      </c>
      <c r="M332" s="1193">
        <v>509.32</v>
      </c>
      <c r="N332" s="246"/>
      <c r="O332" s="243"/>
      <c r="P332" s="243"/>
      <c r="Q332" s="293">
        <f t="shared" si="42"/>
        <v>0</v>
      </c>
      <c r="R332" s="294">
        <f t="shared" si="43"/>
        <v>0</v>
      </c>
      <c r="S332" s="295">
        <f t="shared" si="44"/>
        <v>0</v>
      </c>
    </row>
    <row r="333" spans="1:19" ht="34.5" customHeight="1">
      <c r="A333" s="67">
        <v>65</v>
      </c>
      <c r="B333" s="263" t="s">
        <v>795</v>
      </c>
      <c r="C333" s="260" t="s">
        <v>796</v>
      </c>
      <c r="D333" s="1252">
        <v>1005.8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1194">
        <v>46170</v>
      </c>
      <c r="L333" s="1198" t="s">
        <v>4037</v>
      </c>
      <c r="M333" s="1193">
        <v>1005.8</v>
      </c>
      <c r="N333" s="246"/>
      <c r="O333" s="243"/>
      <c r="P333" s="243"/>
      <c r="Q333" s="293">
        <f t="shared" si="42"/>
        <v>0</v>
      </c>
      <c r="R333" s="294">
        <f t="shared" si="43"/>
        <v>0</v>
      </c>
      <c r="S333" s="295">
        <f t="shared" si="44"/>
        <v>0</v>
      </c>
    </row>
    <row r="334" spans="1:19" ht="34.5" customHeight="1">
      <c r="A334" s="67">
        <v>66</v>
      </c>
      <c r="B334" s="263" t="s">
        <v>798</v>
      </c>
      <c r="C334" s="260" t="s">
        <v>799</v>
      </c>
      <c r="D334" s="1252">
        <v>868.84</v>
      </c>
      <c r="E334" s="250"/>
      <c r="F334" s="243"/>
      <c r="G334" s="243"/>
      <c r="H334" s="189">
        <v>0</v>
      </c>
      <c r="I334" s="189">
        <v>0</v>
      </c>
      <c r="J334" s="203">
        <v>0</v>
      </c>
      <c r="K334" s="1194" t="s">
        <v>3790</v>
      </c>
      <c r="L334" s="1198" t="s">
        <v>4038</v>
      </c>
      <c r="M334" s="1199">
        <v>868.84</v>
      </c>
      <c r="N334" s="250"/>
      <c r="O334" s="243"/>
      <c r="P334" s="243"/>
      <c r="Q334" s="293">
        <f t="shared" si="42"/>
        <v>0</v>
      </c>
      <c r="R334" s="294">
        <f t="shared" si="43"/>
        <v>0</v>
      </c>
      <c r="S334" s="295">
        <f t="shared" si="44"/>
        <v>0</v>
      </c>
    </row>
    <row r="335" spans="1:19" ht="34.5" customHeight="1">
      <c r="A335" s="67">
        <v>67</v>
      </c>
      <c r="B335" s="263" t="s">
        <v>484</v>
      </c>
      <c r="C335" s="260" t="s">
        <v>802</v>
      </c>
      <c r="D335" s="1252">
        <v>37.450000000000003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1194">
        <v>46172</v>
      </c>
      <c r="L335" s="1198" t="s">
        <v>4039</v>
      </c>
      <c r="M335" s="1199">
        <v>37.450000000000003</v>
      </c>
      <c r="N335" s="246"/>
      <c r="O335" s="243"/>
      <c r="P335" s="243"/>
      <c r="Q335" s="293">
        <f t="shared" si="42"/>
        <v>0</v>
      </c>
      <c r="R335" s="294">
        <f t="shared" si="43"/>
        <v>0</v>
      </c>
      <c r="S335" s="295">
        <f t="shared" si="44"/>
        <v>0</v>
      </c>
    </row>
    <row r="336" spans="1:19" ht="34.5" customHeight="1">
      <c r="A336" s="67">
        <v>68</v>
      </c>
      <c r="B336" s="263" t="s">
        <v>484</v>
      </c>
      <c r="C336" s="260" t="s">
        <v>802</v>
      </c>
      <c r="D336" s="1252">
        <v>37.450000000000003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1194">
        <v>46172</v>
      </c>
      <c r="L336" s="1198" t="s">
        <v>4039</v>
      </c>
      <c r="M336" s="1199">
        <v>37.450000000000003</v>
      </c>
      <c r="N336" s="246"/>
      <c r="O336" s="243"/>
      <c r="P336" s="243"/>
      <c r="Q336" s="293">
        <f t="shared" si="42"/>
        <v>0</v>
      </c>
      <c r="R336" s="294">
        <f t="shared" si="43"/>
        <v>0</v>
      </c>
      <c r="S336" s="295">
        <f t="shared" si="44"/>
        <v>0</v>
      </c>
    </row>
    <row r="337" spans="1:20" ht="34.5" customHeight="1">
      <c r="A337" s="67">
        <v>69</v>
      </c>
      <c r="B337" s="263" t="s">
        <v>484</v>
      </c>
      <c r="C337" s="260" t="s">
        <v>802</v>
      </c>
      <c r="D337" s="1252">
        <v>37.450000000000003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1194">
        <v>46172</v>
      </c>
      <c r="L337" s="1198" t="s">
        <v>4039</v>
      </c>
      <c r="M337" s="1199">
        <v>37.450000000000003</v>
      </c>
      <c r="N337" s="246"/>
      <c r="O337" s="243"/>
      <c r="P337" s="243"/>
      <c r="Q337" s="293">
        <f t="shared" si="42"/>
        <v>0</v>
      </c>
      <c r="R337" s="294">
        <f t="shared" si="43"/>
        <v>0</v>
      </c>
      <c r="S337" s="295">
        <f t="shared" si="44"/>
        <v>0</v>
      </c>
    </row>
    <row r="338" spans="1:20" ht="34.5" customHeight="1">
      <c r="A338" s="67">
        <v>70</v>
      </c>
      <c r="B338" s="263" t="s">
        <v>489</v>
      </c>
      <c r="C338" s="260" t="s">
        <v>804</v>
      </c>
      <c r="D338" s="1252">
        <v>2217.04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1194" t="s">
        <v>3790</v>
      </c>
      <c r="L338" s="1198" t="s">
        <v>4040</v>
      </c>
      <c r="M338" s="1199">
        <v>2217.04</v>
      </c>
      <c r="N338" s="246"/>
      <c r="O338" s="243"/>
      <c r="P338" s="243"/>
      <c r="Q338" s="293">
        <f t="shared" si="42"/>
        <v>0</v>
      </c>
      <c r="R338" s="294">
        <f t="shared" si="43"/>
        <v>0</v>
      </c>
      <c r="S338" s="295">
        <f t="shared" si="44"/>
        <v>0</v>
      </c>
    </row>
    <row r="339" spans="1:20" ht="34.5" customHeight="1">
      <c r="A339" s="67">
        <v>71</v>
      </c>
      <c r="B339" s="263" t="s">
        <v>492</v>
      </c>
      <c r="C339" s="260" t="s">
        <v>806</v>
      </c>
      <c r="D339" s="1252">
        <v>621.66999999999996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1194" t="s">
        <v>3790</v>
      </c>
      <c r="L339" s="1198" t="s">
        <v>4041</v>
      </c>
      <c r="M339" s="1199">
        <v>621.66999999999996</v>
      </c>
      <c r="N339" s="246"/>
      <c r="O339" s="243"/>
      <c r="P339" s="243"/>
      <c r="Q339" s="293">
        <f t="shared" si="42"/>
        <v>0</v>
      </c>
      <c r="R339" s="294">
        <f t="shared" si="43"/>
        <v>0</v>
      </c>
      <c r="S339" s="295">
        <f t="shared" si="44"/>
        <v>0</v>
      </c>
    </row>
    <row r="340" spans="1:20" ht="34.5" customHeight="1">
      <c r="A340" s="67">
        <v>72</v>
      </c>
      <c r="B340" s="263" t="s">
        <v>107</v>
      </c>
      <c r="C340" s="260" t="s">
        <v>808</v>
      </c>
      <c r="D340" s="1252">
        <v>7789.6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1194" t="s">
        <v>3754</v>
      </c>
      <c r="L340" s="1198" t="s">
        <v>4042</v>
      </c>
      <c r="M340" s="1199">
        <v>7789.6</v>
      </c>
      <c r="N340" s="246"/>
      <c r="O340" s="243"/>
      <c r="P340" s="243"/>
      <c r="Q340" s="293">
        <f t="shared" si="42"/>
        <v>0</v>
      </c>
      <c r="R340" s="294">
        <f t="shared" si="43"/>
        <v>0</v>
      </c>
      <c r="S340" s="295">
        <f t="shared" si="44"/>
        <v>0</v>
      </c>
    </row>
    <row r="341" spans="1:20" ht="34.5" customHeight="1">
      <c r="A341" s="67">
        <v>73</v>
      </c>
      <c r="B341" s="263" t="s">
        <v>810</v>
      </c>
      <c r="C341" s="106" t="s">
        <v>811</v>
      </c>
      <c r="D341" s="1252">
        <v>85.6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1194" t="s">
        <v>3754</v>
      </c>
      <c r="L341" s="1198" t="s">
        <v>4043</v>
      </c>
      <c r="M341" s="1199">
        <v>85.6</v>
      </c>
      <c r="N341" s="246"/>
      <c r="O341" s="243"/>
      <c r="P341" s="243"/>
      <c r="Q341" s="293">
        <f t="shared" si="42"/>
        <v>0</v>
      </c>
      <c r="R341" s="294">
        <f t="shared" si="43"/>
        <v>0</v>
      </c>
      <c r="S341" s="295">
        <f t="shared" si="44"/>
        <v>0</v>
      </c>
    </row>
    <row r="342" spans="1:20" ht="34.5" customHeight="1">
      <c r="A342" s="67">
        <v>74</v>
      </c>
      <c r="B342" s="263" t="s">
        <v>489</v>
      </c>
      <c r="C342" s="106" t="s">
        <v>813</v>
      </c>
      <c r="D342" s="1252">
        <v>37.450000000000003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1194" t="s">
        <v>3790</v>
      </c>
      <c r="L342" s="1198" t="s">
        <v>4044</v>
      </c>
      <c r="M342" s="1199">
        <v>37.450000000000003</v>
      </c>
      <c r="N342" s="246"/>
      <c r="O342" s="243"/>
      <c r="P342" s="243"/>
      <c r="Q342" s="293">
        <f t="shared" si="42"/>
        <v>0</v>
      </c>
      <c r="R342" s="294">
        <f t="shared" si="43"/>
        <v>0</v>
      </c>
      <c r="S342" s="295">
        <f t="shared" si="44"/>
        <v>0</v>
      </c>
    </row>
    <row r="343" spans="1:20" ht="34.5" customHeight="1">
      <c r="A343" s="67">
        <v>75</v>
      </c>
      <c r="B343" s="263" t="s">
        <v>503</v>
      </c>
      <c r="C343" s="106" t="s">
        <v>816</v>
      </c>
      <c r="D343" s="1252">
        <v>37.450000000000003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1194" t="s">
        <v>3790</v>
      </c>
      <c r="L343" s="1198" t="s">
        <v>4045</v>
      </c>
      <c r="M343" s="1199">
        <v>37.450000000000003</v>
      </c>
      <c r="N343" s="246"/>
      <c r="O343" s="243"/>
      <c r="P343" s="243"/>
      <c r="Q343" s="293">
        <f t="shared" si="42"/>
        <v>0</v>
      </c>
      <c r="R343" s="294">
        <f t="shared" si="43"/>
        <v>0</v>
      </c>
      <c r="S343" s="295">
        <f t="shared" si="44"/>
        <v>0</v>
      </c>
    </row>
    <row r="344" spans="1:20" ht="34.5" customHeight="1">
      <c r="A344" s="67">
        <v>76</v>
      </c>
      <c r="B344" s="263" t="s">
        <v>509</v>
      </c>
      <c r="C344" s="106" t="s">
        <v>820</v>
      </c>
      <c r="D344" s="262">
        <v>569.24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 t="s">
        <v>3754</v>
      </c>
      <c r="L344" s="291" t="s">
        <v>4046</v>
      </c>
      <c r="M344" s="292">
        <v>569.24</v>
      </c>
      <c r="N344" s="246"/>
      <c r="O344" s="243"/>
      <c r="P344" s="243"/>
      <c r="Q344" s="293">
        <f t="shared" si="42"/>
        <v>0</v>
      </c>
      <c r="R344" s="294">
        <f t="shared" si="43"/>
        <v>0</v>
      </c>
      <c r="S344" s="295">
        <f t="shared" si="44"/>
        <v>0</v>
      </c>
    </row>
    <row r="345" spans="1:20" ht="34.5" customHeight="1">
      <c r="A345" s="67">
        <v>77</v>
      </c>
      <c r="B345" s="263" t="s">
        <v>823</v>
      </c>
      <c r="C345" s="106" t="s">
        <v>824</v>
      </c>
      <c r="D345" s="1254">
        <v>269.64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 t="s">
        <v>3818</v>
      </c>
      <c r="L345" s="291" t="s">
        <v>4047</v>
      </c>
      <c r="M345" s="292">
        <v>269.64</v>
      </c>
      <c r="N345" s="246"/>
      <c r="O345" s="243"/>
      <c r="P345" s="243"/>
      <c r="Q345" s="293">
        <f t="shared" si="42"/>
        <v>0</v>
      </c>
      <c r="R345" s="294">
        <f t="shared" si="43"/>
        <v>0</v>
      </c>
      <c r="S345" s="295">
        <f t="shared" si="44"/>
        <v>0</v>
      </c>
      <c r="T345" s="2" t="s">
        <v>1707</v>
      </c>
    </row>
    <row r="346" spans="1:20" ht="34.5" customHeight="1">
      <c r="A346" s="67">
        <v>78</v>
      </c>
      <c r="B346" s="263" t="s">
        <v>516</v>
      </c>
      <c r="C346" s="106" t="s">
        <v>827</v>
      </c>
      <c r="D346" s="1252">
        <v>606.69000000000005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1194" t="s">
        <v>3762</v>
      </c>
      <c r="L346" s="1198" t="s">
        <v>4048</v>
      </c>
      <c r="M346" s="1199">
        <v>606.69000000000005</v>
      </c>
      <c r="N346" s="246"/>
      <c r="O346" s="243"/>
      <c r="P346" s="243"/>
      <c r="Q346" s="293">
        <f t="shared" si="42"/>
        <v>0</v>
      </c>
      <c r="R346" s="294">
        <f t="shared" si="43"/>
        <v>0</v>
      </c>
      <c r="S346" s="295">
        <f t="shared" si="44"/>
        <v>0</v>
      </c>
      <c r="T346" s="2" t="s">
        <v>1707</v>
      </c>
    </row>
    <row r="347" spans="1:20" ht="34.5" customHeight="1">
      <c r="A347" s="67">
        <v>79</v>
      </c>
      <c r="B347" s="263" t="s">
        <v>519</v>
      </c>
      <c r="C347" s="106" t="s">
        <v>829</v>
      </c>
      <c r="D347" s="1252">
        <v>1632.82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1194">
        <v>46170</v>
      </c>
      <c r="L347" s="1198" t="s">
        <v>4049</v>
      </c>
      <c r="M347" s="1199">
        <v>1632.82</v>
      </c>
      <c r="N347" s="246"/>
      <c r="O347" s="243"/>
      <c r="P347" s="243"/>
      <c r="Q347" s="293">
        <f t="shared" si="42"/>
        <v>0</v>
      </c>
      <c r="R347" s="294">
        <f t="shared" si="43"/>
        <v>0</v>
      </c>
      <c r="S347" s="295">
        <f t="shared" si="44"/>
        <v>0</v>
      </c>
      <c r="T347" s="2" t="s">
        <v>1707</v>
      </c>
    </row>
    <row r="348" spans="1:20" ht="34.5" customHeight="1">
      <c r="A348" s="67">
        <v>80</v>
      </c>
      <c r="B348" s="263" t="s">
        <v>831</v>
      </c>
      <c r="C348" s="260" t="s">
        <v>832</v>
      </c>
      <c r="D348" s="1252">
        <v>1220.8699999999999</v>
      </c>
      <c r="E348" s="246" t="s">
        <v>3745</v>
      </c>
      <c r="F348" s="243">
        <v>1</v>
      </c>
      <c r="G348" s="243">
        <v>1</v>
      </c>
      <c r="H348" s="189">
        <v>1316</v>
      </c>
      <c r="I348" s="189">
        <v>92.12</v>
      </c>
      <c r="J348" s="203">
        <v>1408.12</v>
      </c>
      <c r="K348" s="1194" t="s">
        <v>3926</v>
      </c>
      <c r="L348" s="1198" t="s">
        <v>4050</v>
      </c>
      <c r="M348" s="1199">
        <v>2628.99</v>
      </c>
      <c r="N348" s="246"/>
      <c r="O348" s="243"/>
      <c r="P348" s="243"/>
      <c r="Q348" s="293">
        <f t="shared" si="42"/>
        <v>0</v>
      </c>
      <c r="R348" s="294">
        <f t="shared" si="43"/>
        <v>0</v>
      </c>
      <c r="S348" s="295">
        <f t="shared" si="44"/>
        <v>0</v>
      </c>
    </row>
    <row r="349" spans="1:20" ht="34.5" customHeight="1">
      <c r="A349" s="67">
        <v>81</v>
      </c>
      <c r="B349" s="263" t="s">
        <v>50</v>
      </c>
      <c r="C349" s="260" t="s">
        <v>834</v>
      </c>
      <c r="D349" s="1252">
        <v>996.17</v>
      </c>
      <c r="E349" s="246" t="s">
        <v>3745</v>
      </c>
      <c r="F349" s="243">
        <v>1</v>
      </c>
      <c r="G349" s="243">
        <v>1</v>
      </c>
      <c r="H349" s="189">
        <v>1106</v>
      </c>
      <c r="I349" s="189">
        <v>77.42</v>
      </c>
      <c r="J349" s="203">
        <v>1183.42</v>
      </c>
      <c r="K349" s="1194" t="s">
        <v>3928</v>
      </c>
      <c r="L349" s="1198" t="s">
        <v>4051</v>
      </c>
      <c r="M349" s="1199">
        <v>2179.59</v>
      </c>
      <c r="N349" s="246"/>
      <c r="O349" s="243"/>
      <c r="P349" s="243"/>
      <c r="Q349" s="293">
        <f t="shared" si="42"/>
        <v>0</v>
      </c>
      <c r="R349" s="294">
        <f t="shared" si="43"/>
        <v>0</v>
      </c>
      <c r="S349" s="295">
        <f t="shared" si="44"/>
        <v>0</v>
      </c>
    </row>
    <row r="350" spans="1:20" ht="34.5" customHeight="1">
      <c r="A350" s="67">
        <v>82</v>
      </c>
      <c r="B350" s="263" t="s">
        <v>529</v>
      </c>
      <c r="C350" s="260" t="s">
        <v>836</v>
      </c>
      <c r="D350" s="1252">
        <v>861.35</v>
      </c>
      <c r="E350" s="250"/>
      <c r="F350" s="243"/>
      <c r="G350" s="243"/>
      <c r="H350" s="189">
        <v>0</v>
      </c>
      <c r="I350" s="189">
        <v>0</v>
      </c>
      <c r="J350" s="203">
        <v>0</v>
      </c>
      <c r="K350" s="1194">
        <v>46170</v>
      </c>
      <c r="L350" s="1198" t="s">
        <v>4052</v>
      </c>
      <c r="M350" s="1199">
        <v>861.35</v>
      </c>
      <c r="N350" s="250"/>
      <c r="O350" s="243"/>
      <c r="P350" s="243"/>
      <c r="Q350" s="293">
        <f t="shared" si="42"/>
        <v>0</v>
      </c>
      <c r="R350" s="294">
        <f t="shared" si="43"/>
        <v>0</v>
      </c>
      <c r="S350" s="295">
        <f t="shared" si="44"/>
        <v>0</v>
      </c>
    </row>
    <row r="351" spans="1:20" ht="34.5" customHeight="1">
      <c r="A351" s="67">
        <v>83</v>
      </c>
      <c r="B351" s="263" t="s">
        <v>532</v>
      </c>
      <c r="C351" s="260" t="s">
        <v>838</v>
      </c>
      <c r="D351" s="1252">
        <v>37.450000000000003</v>
      </c>
      <c r="E351" s="250"/>
      <c r="F351" s="243"/>
      <c r="G351" s="243"/>
      <c r="H351" s="189">
        <v>0</v>
      </c>
      <c r="I351" s="189">
        <v>0</v>
      </c>
      <c r="J351" s="203">
        <v>0</v>
      </c>
      <c r="K351" s="1194">
        <v>46170</v>
      </c>
      <c r="L351" s="1198" t="s">
        <v>4053</v>
      </c>
      <c r="M351" s="1199">
        <v>37.450000000000003</v>
      </c>
      <c r="N351" s="250"/>
      <c r="O351" s="243"/>
      <c r="P351" s="243"/>
      <c r="Q351" s="293">
        <f t="shared" si="42"/>
        <v>0</v>
      </c>
      <c r="R351" s="294">
        <f t="shared" si="43"/>
        <v>0</v>
      </c>
      <c r="S351" s="295">
        <f t="shared" si="44"/>
        <v>0</v>
      </c>
    </row>
    <row r="352" spans="1:20" ht="34.5" customHeight="1">
      <c r="A352" s="67">
        <v>84</v>
      </c>
      <c r="B352" s="263" t="s">
        <v>532</v>
      </c>
      <c r="C352" s="260" t="s">
        <v>840</v>
      </c>
      <c r="D352" s="1252">
        <v>3188.6</v>
      </c>
      <c r="E352" s="250"/>
      <c r="F352" s="243"/>
      <c r="G352" s="243"/>
      <c r="H352" s="189">
        <v>0</v>
      </c>
      <c r="I352" s="189">
        <v>0</v>
      </c>
      <c r="J352" s="203">
        <v>0</v>
      </c>
      <c r="K352" s="1194">
        <v>46170</v>
      </c>
      <c r="L352" s="1198" t="s">
        <v>4053</v>
      </c>
      <c r="M352" s="1199">
        <v>3188.6</v>
      </c>
      <c r="N352" s="250"/>
      <c r="O352" s="243"/>
      <c r="P352" s="243"/>
      <c r="Q352" s="293">
        <f t="shared" si="42"/>
        <v>0</v>
      </c>
      <c r="R352" s="294">
        <f t="shared" si="43"/>
        <v>0</v>
      </c>
      <c r="S352" s="295">
        <f t="shared" si="44"/>
        <v>0</v>
      </c>
    </row>
    <row r="353" spans="1:19" ht="34.5" customHeight="1">
      <c r="A353" s="67">
        <v>85</v>
      </c>
      <c r="B353" s="263" t="s">
        <v>536</v>
      </c>
      <c r="C353" s="260" t="s">
        <v>841</v>
      </c>
      <c r="D353" s="1252">
        <v>37.450000000000003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1194" t="s">
        <v>3790</v>
      </c>
      <c r="L353" s="1198" t="s">
        <v>4054</v>
      </c>
      <c r="M353" s="1199">
        <v>37.450000000000003</v>
      </c>
      <c r="N353" s="246"/>
      <c r="O353" s="243"/>
      <c r="P353" s="243"/>
      <c r="Q353" s="293">
        <f t="shared" si="42"/>
        <v>0</v>
      </c>
      <c r="R353" s="294">
        <f t="shared" si="43"/>
        <v>0</v>
      </c>
      <c r="S353" s="295">
        <f t="shared" si="44"/>
        <v>0</v>
      </c>
    </row>
    <row r="354" spans="1:19" ht="34.5" customHeight="1">
      <c r="A354" s="67">
        <v>86</v>
      </c>
      <c r="B354" s="263" t="s">
        <v>539</v>
      </c>
      <c r="C354" s="260" t="s">
        <v>843</v>
      </c>
      <c r="D354" s="1252">
        <v>1932.42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1194" t="s">
        <v>3790</v>
      </c>
      <c r="L354" s="1198" t="s">
        <v>4055</v>
      </c>
      <c r="M354" s="1199">
        <v>1932.42</v>
      </c>
      <c r="N354" s="246"/>
      <c r="O354" s="243"/>
      <c r="P354" s="243"/>
      <c r="Q354" s="293">
        <f t="shared" si="42"/>
        <v>0</v>
      </c>
      <c r="R354" s="294">
        <f t="shared" si="43"/>
        <v>0</v>
      </c>
      <c r="S354" s="295">
        <f t="shared" si="44"/>
        <v>0</v>
      </c>
    </row>
    <row r="355" spans="1:19" ht="34.5" customHeight="1">
      <c r="A355" s="67">
        <v>87</v>
      </c>
      <c r="B355" s="263" t="s">
        <v>845</v>
      </c>
      <c r="C355" s="260" t="s">
        <v>846</v>
      </c>
      <c r="D355" s="1252">
        <v>0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1194"/>
      <c r="L355" s="1198"/>
      <c r="M355" s="1199">
        <v>0</v>
      </c>
      <c r="N355" s="246"/>
      <c r="O355" s="243"/>
      <c r="P355" s="243"/>
      <c r="Q355" s="293">
        <f t="shared" si="42"/>
        <v>0</v>
      </c>
      <c r="R355" s="294">
        <f t="shared" si="43"/>
        <v>0</v>
      </c>
      <c r="S355" s="295">
        <f t="shared" si="44"/>
        <v>0</v>
      </c>
    </row>
    <row r="356" spans="1:19" ht="34.5" customHeight="1">
      <c r="A356" s="67">
        <v>88</v>
      </c>
      <c r="B356" s="268" t="s">
        <v>544</v>
      </c>
      <c r="C356" s="260" t="s">
        <v>840</v>
      </c>
      <c r="D356" s="1252">
        <v>2876.16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1194">
        <v>46171</v>
      </c>
      <c r="L356" s="1198" t="s">
        <v>4056</v>
      </c>
      <c r="M356" s="1199">
        <v>2876.16</v>
      </c>
      <c r="N356" s="246"/>
      <c r="O356" s="243"/>
      <c r="P356" s="243"/>
      <c r="Q356" s="293">
        <f t="shared" si="42"/>
        <v>0</v>
      </c>
      <c r="R356" s="294">
        <f t="shared" si="43"/>
        <v>0</v>
      </c>
      <c r="S356" s="295">
        <f t="shared" si="44"/>
        <v>0</v>
      </c>
    </row>
    <row r="357" spans="1:19" ht="34.5" customHeight="1">
      <c r="A357" s="67">
        <v>89</v>
      </c>
      <c r="B357" s="106" t="s">
        <v>544</v>
      </c>
      <c r="C357" s="260" t="s">
        <v>848</v>
      </c>
      <c r="D357" s="1252">
        <v>5917.1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1194">
        <v>46171</v>
      </c>
      <c r="L357" s="1198" t="s">
        <v>4056</v>
      </c>
      <c r="M357" s="1199">
        <v>5917.1</v>
      </c>
      <c r="N357" s="246"/>
      <c r="O357" s="243"/>
      <c r="P357" s="243"/>
      <c r="Q357" s="293">
        <f t="shared" si="42"/>
        <v>0</v>
      </c>
      <c r="R357" s="294">
        <f t="shared" si="43"/>
        <v>0</v>
      </c>
      <c r="S357" s="295">
        <f t="shared" si="44"/>
        <v>0</v>
      </c>
    </row>
    <row r="358" spans="1:19" ht="34.5" customHeight="1">
      <c r="A358" s="67">
        <v>90</v>
      </c>
      <c r="B358" s="106" t="s">
        <v>547</v>
      </c>
      <c r="C358" s="260" t="s">
        <v>849</v>
      </c>
      <c r="D358" s="1252">
        <v>363.8</v>
      </c>
      <c r="E358" s="246"/>
      <c r="F358" s="243"/>
      <c r="G358" s="243"/>
      <c r="H358" s="189">
        <v>0</v>
      </c>
      <c r="I358" s="189">
        <v>0</v>
      </c>
      <c r="J358" s="203">
        <v>0</v>
      </c>
      <c r="K358" s="1194">
        <v>46173</v>
      </c>
      <c r="L358" s="1198" t="s">
        <v>4057</v>
      </c>
      <c r="M358" s="1193">
        <v>363.8</v>
      </c>
      <c r="N358" s="246"/>
      <c r="O358" s="243"/>
      <c r="P358" s="243"/>
      <c r="Q358" s="293">
        <f t="shared" si="42"/>
        <v>0</v>
      </c>
      <c r="R358" s="294">
        <f t="shared" si="43"/>
        <v>0</v>
      </c>
      <c r="S358" s="295">
        <f t="shared" si="44"/>
        <v>0</v>
      </c>
    </row>
    <row r="359" spans="1:19" ht="34.5" customHeight="1">
      <c r="A359" s="67">
        <v>91</v>
      </c>
      <c r="B359" s="263" t="s">
        <v>547</v>
      </c>
      <c r="C359" s="260" t="s">
        <v>4058</v>
      </c>
      <c r="D359" s="1252">
        <v>181.9</v>
      </c>
      <c r="E359" s="246"/>
      <c r="F359" s="243"/>
      <c r="G359" s="243"/>
      <c r="H359" s="189"/>
      <c r="I359" s="189"/>
      <c r="J359" s="203"/>
      <c r="K359" s="1194">
        <v>46173</v>
      </c>
      <c r="L359" s="1198" t="s">
        <v>4057</v>
      </c>
      <c r="M359" s="1193">
        <v>181.9</v>
      </c>
      <c r="N359" s="246"/>
      <c r="O359" s="243"/>
      <c r="P359" s="243"/>
      <c r="Q359" s="293">
        <f t="shared" si="42"/>
        <v>0</v>
      </c>
      <c r="R359" s="294">
        <f t="shared" si="43"/>
        <v>0</v>
      </c>
      <c r="S359" s="295">
        <f t="shared" si="44"/>
        <v>0</v>
      </c>
    </row>
    <row r="360" spans="1:19" ht="34.5" customHeight="1">
      <c r="A360" s="67">
        <v>92</v>
      </c>
      <c r="B360" s="263" t="s">
        <v>852</v>
      </c>
      <c r="C360" s="260" t="s">
        <v>853</v>
      </c>
      <c r="D360" s="1253">
        <v>37.450000000000003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1195" t="s">
        <v>3790</v>
      </c>
      <c r="L360" s="1200" t="s">
        <v>4059</v>
      </c>
      <c r="M360" s="1201">
        <v>37.450000000000003</v>
      </c>
      <c r="N360" s="246"/>
      <c r="O360" s="243"/>
      <c r="P360" s="243"/>
      <c r="Q360" s="293">
        <f t="shared" si="42"/>
        <v>0</v>
      </c>
      <c r="R360" s="294">
        <f t="shared" si="43"/>
        <v>0</v>
      </c>
      <c r="S360" s="295">
        <f t="shared" si="44"/>
        <v>0</v>
      </c>
    </row>
    <row r="361" spans="1:19" ht="34.5" customHeight="1">
      <c r="A361" s="67">
        <v>93</v>
      </c>
      <c r="B361" s="2" t="s">
        <v>855</v>
      </c>
      <c r="C361" s="260" t="s">
        <v>856</v>
      </c>
      <c r="D361" s="1252">
        <v>554.26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1194" t="s">
        <v>3790</v>
      </c>
      <c r="L361" s="1198" t="s">
        <v>4060</v>
      </c>
      <c r="M361" s="1199">
        <v>554.26</v>
      </c>
      <c r="N361" s="246"/>
      <c r="O361" s="243"/>
      <c r="P361" s="243"/>
      <c r="Q361" s="293">
        <f t="shared" si="42"/>
        <v>0</v>
      </c>
      <c r="R361" s="294">
        <f t="shared" si="43"/>
        <v>0</v>
      </c>
      <c r="S361" s="295">
        <f t="shared" si="44"/>
        <v>0</v>
      </c>
    </row>
    <row r="362" spans="1:19" ht="34.5" customHeight="1">
      <c r="A362" s="67">
        <v>94</v>
      </c>
      <c r="B362" s="2" t="s">
        <v>858</v>
      </c>
      <c r="C362" s="260" t="s">
        <v>859</v>
      </c>
      <c r="D362" s="1252">
        <v>2044.77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1194" t="s">
        <v>3790</v>
      </c>
      <c r="L362" s="1198" t="s">
        <v>4061</v>
      </c>
      <c r="M362" s="1199">
        <v>2044.77</v>
      </c>
      <c r="N362" s="246"/>
      <c r="O362" s="243"/>
      <c r="P362" s="243"/>
      <c r="Q362" s="293">
        <f t="shared" si="42"/>
        <v>0</v>
      </c>
      <c r="R362" s="294">
        <f t="shared" si="43"/>
        <v>0</v>
      </c>
      <c r="S362" s="295">
        <f t="shared" si="44"/>
        <v>0</v>
      </c>
    </row>
    <row r="363" spans="1:19" ht="34.5" customHeight="1">
      <c r="A363" s="67">
        <v>95</v>
      </c>
      <c r="B363" s="263" t="s">
        <v>555</v>
      </c>
      <c r="C363" s="260" t="s">
        <v>861</v>
      </c>
      <c r="D363" s="1252">
        <v>127.33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1194" t="s">
        <v>3762</v>
      </c>
      <c r="L363" s="1198" t="s">
        <v>4062</v>
      </c>
      <c r="M363" s="1199">
        <v>127.33</v>
      </c>
      <c r="N363" s="246"/>
      <c r="O363" s="243"/>
      <c r="P363" s="243"/>
      <c r="Q363" s="293">
        <f t="shared" si="42"/>
        <v>0</v>
      </c>
      <c r="R363" s="294">
        <f t="shared" si="43"/>
        <v>0</v>
      </c>
      <c r="S363" s="295">
        <f>+D363+J363-M363</f>
        <v>0</v>
      </c>
    </row>
    <row r="364" spans="1:19" ht="34.5" customHeight="1">
      <c r="A364" s="67">
        <v>96</v>
      </c>
      <c r="B364" s="263" t="s">
        <v>558</v>
      </c>
      <c r="C364" s="260" t="s">
        <v>863</v>
      </c>
      <c r="D364" s="1252">
        <v>801.43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1194" t="s">
        <v>3790</v>
      </c>
      <c r="L364" s="1198" t="s">
        <v>4063</v>
      </c>
      <c r="M364" s="1199">
        <v>801.43</v>
      </c>
      <c r="N364" s="246"/>
      <c r="O364" s="243"/>
      <c r="P364" s="243"/>
      <c r="Q364" s="293">
        <f t="shared" si="42"/>
        <v>0</v>
      </c>
      <c r="R364" s="294">
        <f t="shared" si="43"/>
        <v>0</v>
      </c>
      <c r="S364" s="295">
        <f>+D364+J364-M364</f>
        <v>0</v>
      </c>
    </row>
    <row r="365" spans="1:19" ht="34.5" customHeight="1">
      <c r="A365" s="67">
        <v>97</v>
      </c>
      <c r="B365" s="263" t="s">
        <v>562</v>
      </c>
      <c r="C365" s="260" t="s">
        <v>865</v>
      </c>
      <c r="D365" s="1252">
        <v>614.17999999999995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1194" t="s">
        <v>3790</v>
      </c>
      <c r="L365" s="1198" t="s">
        <v>4064</v>
      </c>
      <c r="M365" s="1199">
        <v>614.17999999999995</v>
      </c>
      <c r="N365" s="246"/>
      <c r="O365" s="243"/>
      <c r="P365" s="243"/>
      <c r="Q365" s="293">
        <f t="shared" si="42"/>
        <v>0</v>
      </c>
      <c r="R365" s="294">
        <f t="shared" si="43"/>
        <v>0</v>
      </c>
      <c r="S365" s="295">
        <f t="shared" ref="S365:S429" si="45">+D365+J365-M365</f>
        <v>0</v>
      </c>
    </row>
    <row r="366" spans="1:19" ht="34.5" customHeight="1">
      <c r="A366" s="67">
        <v>98</v>
      </c>
      <c r="B366" s="263" t="s">
        <v>558</v>
      </c>
      <c r="C366" s="260" t="s">
        <v>867</v>
      </c>
      <c r="D366" s="1252">
        <v>3003.49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1194" t="s">
        <v>3790</v>
      </c>
      <c r="L366" s="1198" t="s">
        <v>4065</v>
      </c>
      <c r="M366" s="1199">
        <v>3003.49</v>
      </c>
      <c r="N366" s="246"/>
      <c r="O366" s="243"/>
      <c r="P366" s="243"/>
      <c r="Q366" s="293">
        <f t="shared" si="42"/>
        <v>0</v>
      </c>
      <c r="R366" s="294">
        <f t="shared" si="43"/>
        <v>0</v>
      </c>
      <c r="S366" s="295">
        <f t="shared" si="45"/>
        <v>0</v>
      </c>
    </row>
    <row r="367" spans="1:19" ht="34.5" customHeight="1">
      <c r="A367" s="67">
        <v>99</v>
      </c>
      <c r="B367" s="106" t="s">
        <v>869</v>
      </c>
      <c r="C367" s="260" t="s">
        <v>870</v>
      </c>
      <c r="D367" s="1252">
        <v>37.450000000000003</v>
      </c>
      <c r="E367" s="250"/>
      <c r="F367" s="243"/>
      <c r="G367" s="243"/>
      <c r="H367" s="189">
        <v>0</v>
      </c>
      <c r="I367" s="189">
        <v>0</v>
      </c>
      <c r="J367" s="203">
        <v>0</v>
      </c>
      <c r="K367" s="1194">
        <v>46170</v>
      </c>
      <c r="L367" s="1198" t="s">
        <v>4066</v>
      </c>
      <c r="M367" s="1199">
        <v>37.450000000000003</v>
      </c>
      <c r="N367" s="250"/>
      <c r="O367" s="243"/>
      <c r="P367" s="243"/>
      <c r="Q367" s="293">
        <f t="shared" si="42"/>
        <v>0</v>
      </c>
      <c r="R367" s="294">
        <f t="shared" si="43"/>
        <v>0</v>
      </c>
      <c r="S367" s="295">
        <f t="shared" si="45"/>
        <v>0</v>
      </c>
    </row>
    <row r="368" spans="1:19" ht="34.5" customHeight="1">
      <c r="A368" s="67">
        <v>100</v>
      </c>
      <c r="B368" s="106" t="s">
        <v>869</v>
      </c>
      <c r="C368" s="260"/>
      <c r="D368" s="1256">
        <v>10643.29</v>
      </c>
      <c r="E368" s="250"/>
      <c r="F368" s="243"/>
      <c r="G368" s="243"/>
      <c r="H368" s="189">
        <v>0</v>
      </c>
      <c r="I368" s="189">
        <v>0</v>
      </c>
      <c r="J368" s="203">
        <v>0</v>
      </c>
      <c r="K368" s="1194" t="s">
        <v>3790</v>
      </c>
      <c r="L368" s="1198" t="s">
        <v>4067</v>
      </c>
      <c r="M368" s="1199">
        <v>10643.29</v>
      </c>
      <c r="N368" s="250"/>
      <c r="O368" s="243"/>
      <c r="P368" s="243"/>
      <c r="Q368" s="293">
        <f t="shared" si="42"/>
        <v>0</v>
      </c>
      <c r="R368" s="294">
        <f t="shared" si="43"/>
        <v>0</v>
      </c>
      <c r="S368" s="295">
        <f t="shared" si="45"/>
        <v>0</v>
      </c>
    </row>
    <row r="369" spans="1:19" ht="34.5" customHeight="1">
      <c r="A369" s="67">
        <v>101</v>
      </c>
      <c r="B369" s="106" t="s">
        <v>572</v>
      </c>
      <c r="C369" s="260" t="s">
        <v>872</v>
      </c>
      <c r="D369" s="1252">
        <v>4014.64</v>
      </c>
      <c r="E369" s="250"/>
      <c r="F369" s="243"/>
      <c r="G369" s="243"/>
      <c r="H369" s="189">
        <v>0</v>
      </c>
      <c r="I369" s="189">
        <v>0</v>
      </c>
      <c r="J369" s="203">
        <v>0</v>
      </c>
      <c r="K369" s="1194">
        <v>46170</v>
      </c>
      <c r="L369" s="1198" t="s">
        <v>4068</v>
      </c>
      <c r="M369" s="1199">
        <v>4014.64</v>
      </c>
      <c r="N369" s="250"/>
      <c r="O369" s="243"/>
      <c r="P369" s="243"/>
      <c r="Q369" s="293">
        <f t="shared" si="42"/>
        <v>0</v>
      </c>
      <c r="R369" s="294">
        <f t="shared" si="43"/>
        <v>0</v>
      </c>
      <c r="S369" s="295">
        <f t="shared" si="45"/>
        <v>0</v>
      </c>
    </row>
    <row r="370" spans="1:19" ht="34.5" customHeight="1">
      <c r="A370" s="67">
        <v>102</v>
      </c>
      <c r="B370" s="263" t="s">
        <v>572</v>
      </c>
      <c r="C370" s="260" t="s">
        <v>874</v>
      </c>
      <c r="D370" s="1252">
        <v>1565.41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1194">
        <v>46170</v>
      </c>
      <c r="L370" s="1198" t="s">
        <v>4069</v>
      </c>
      <c r="M370" s="1199">
        <v>1565.41</v>
      </c>
      <c r="N370" s="246"/>
      <c r="O370" s="243"/>
      <c r="P370" s="243"/>
      <c r="Q370" s="293">
        <f t="shared" si="42"/>
        <v>0</v>
      </c>
      <c r="R370" s="294">
        <f t="shared" si="43"/>
        <v>0</v>
      </c>
      <c r="S370" s="295">
        <f t="shared" si="45"/>
        <v>0</v>
      </c>
    </row>
    <row r="371" spans="1:19" ht="34.5" customHeight="1">
      <c r="A371" s="67">
        <v>104</v>
      </c>
      <c r="B371" s="263" t="s">
        <v>577</v>
      </c>
      <c r="C371" s="260" t="s">
        <v>876</v>
      </c>
      <c r="D371" s="1252">
        <v>808.92</v>
      </c>
      <c r="E371" s="246" t="s">
        <v>3745</v>
      </c>
      <c r="F371" s="243">
        <v>1</v>
      </c>
      <c r="G371" s="243">
        <v>1</v>
      </c>
      <c r="H371" s="189">
        <v>910</v>
      </c>
      <c r="I371" s="189">
        <v>63.7</v>
      </c>
      <c r="J371" s="203">
        <v>973.7</v>
      </c>
      <c r="K371" s="1194" t="s">
        <v>4070</v>
      </c>
      <c r="L371" s="1198" t="s">
        <v>4071</v>
      </c>
      <c r="M371" s="1199">
        <v>1782.62</v>
      </c>
      <c r="N371" s="246"/>
      <c r="O371" s="243"/>
      <c r="P371" s="243"/>
      <c r="Q371" s="293">
        <f t="shared" si="42"/>
        <v>0</v>
      </c>
      <c r="R371" s="294">
        <f t="shared" si="43"/>
        <v>0</v>
      </c>
      <c r="S371" s="295">
        <f t="shared" si="45"/>
        <v>0</v>
      </c>
    </row>
    <row r="372" spans="1:19" ht="34.5" customHeight="1">
      <c r="A372" s="67">
        <v>105</v>
      </c>
      <c r="B372" s="263" t="s">
        <v>580</v>
      </c>
      <c r="C372" s="260" t="s">
        <v>878</v>
      </c>
      <c r="D372" s="1252">
        <v>599.19999999999993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1194" t="s">
        <v>3762</v>
      </c>
      <c r="L372" s="1198" t="s">
        <v>4072</v>
      </c>
      <c r="M372" s="1199">
        <v>599.20000000000005</v>
      </c>
      <c r="N372" s="246"/>
      <c r="O372" s="243"/>
      <c r="P372" s="243"/>
      <c r="Q372" s="293">
        <f t="shared" si="42"/>
        <v>0</v>
      </c>
      <c r="R372" s="294">
        <f t="shared" si="43"/>
        <v>0</v>
      </c>
      <c r="S372" s="295">
        <f t="shared" si="45"/>
        <v>0</v>
      </c>
    </row>
    <row r="373" spans="1:19" ht="34.5" customHeight="1">
      <c r="A373" s="67">
        <v>106</v>
      </c>
      <c r="B373" s="263" t="s">
        <v>516</v>
      </c>
      <c r="C373" s="260" t="s">
        <v>880</v>
      </c>
      <c r="D373" s="1252">
        <v>513.6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1194" t="s">
        <v>3762</v>
      </c>
      <c r="L373" s="1198" t="s">
        <v>4073</v>
      </c>
      <c r="M373" s="1199">
        <v>513.6</v>
      </c>
      <c r="N373" s="246"/>
      <c r="O373" s="243"/>
      <c r="P373" s="243"/>
      <c r="Q373" s="293">
        <f t="shared" si="42"/>
        <v>0</v>
      </c>
      <c r="R373" s="294">
        <f t="shared" si="43"/>
        <v>0</v>
      </c>
      <c r="S373" s="295">
        <f t="shared" si="45"/>
        <v>0</v>
      </c>
    </row>
    <row r="374" spans="1:19" ht="34.5" customHeight="1">
      <c r="A374" s="67">
        <v>107</v>
      </c>
      <c r="B374" s="263" t="s">
        <v>587</v>
      </c>
      <c r="C374" s="260" t="s">
        <v>882</v>
      </c>
      <c r="D374" s="1252">
        <v>1999.83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1194">
        <v>46170</v>
      </c>
      <c r="L374" s="1198" t="s">
        <v>4074</v>
      </c>
      <c r="M374" s="1199">
        <v>1999.83</v>
      </c>
      <c r="N374" s="246"/>
      <c r="O374" s="243"/>
      <c r="P374" s="243"/>
      <c r="Q374" s="293">
        <f t="shared" si="42"/>
        <v>0</v>
      </c>
      <c r="R374" s="294">
        <f t="shared" si="43"/>
        <v>0</v>
      </c>
      <c r="S374" s="295">
        <f t="shared" si="45"/>
        <v>0</v>
      </c>
    </row>
    <row r="375" spans="1:19" ht="34.5" customHeight="1">
      <c r="A375" s="67">
        <v>108</v>
      </c>
      <c r="B375" s="298" t="s">
        <v>885</v>
      </c>
      <c r="C375" s="299" t="s">
        <v>886</v>
      </c>
      <c r="D375" s="1252">
        <v>284.62</v>
      </c>
      <c r="E375" s="246"/>
      <c r="F375" s="243"/>
      <c r="G375" s="243"/>
      <c r="H375" s="189">
        <v>0</v>
      </c>
      <c r="I375" s="189">
        <v>0</v>
      </c>
      <c r="J375" s="203">
        <v>0</v>
      </c>
      <c r="K375" s="1194" t="s">
        <v>3762</v>
      </c>
      <c r="L375" s="1198" t="s">
        <v>4075</v>
      </c>
      <c r="M375" s="1199">
        <v>284.62</v>
      </c>
      <c r="N375" s="246"/>
      <c r="O375" s="243"/>
      <c r="P375" s="243"/>
      <c r="Q375" s="293">
        <f t="shared" si="42"/>
        <v>0</v>
      </c>
      <c r="R375" s="294">
        <f t="shared" si="43"/>
        <v>0</v>
      </c>
      <c r="S375" s="295">
        <f t="shared" si="45"/>
        <v>0</v>
      </c>
    </row>
    <row r="376" spans="1:19" ht="34.5" customHeight="1">
      <c r="A376" s="67">
        <v>109</v>
      </c>
      <c r="B376" s="298" t="s">
        <v>91</v>
      </c>
      <c r="C376" s="299" t="s">
        <v>888</v>
      </c>
      <c r="D376" s="1252">
        <v>6355.8</v>
      </c>
      <c r="E376" s="246"/>
      <c r="F376" s="243"/>
      <c r="G376" s="243"/>
      <c r="H376" s="189">
        <v>0</v>
      </c>
      <c r="I376" s="189">
        <v>0</v>
      </c>
      <c r="J376" s="203">
        <v>0</v>
      </c>
      <c r="K376" s="1194">
        <v>46171</v>
      </c>
      <c r="L376" s="1198" t="s">
        <v>4076</v>
      </c>
      <c r="M376" s="1199">
        <v>6355.8</v>
      </c>
      <c r="N376" s="246"/>
      <c r="O376" s="243"/>
      <c r="P376" s="243"/>
      <c r="Q376" s="293">
        <f t="shared" si="42"/>
        <v>0</v>
      </c>
      <c r="R376" s="294">
        <f t="shared" si="43"/>
        <v>0</v>
      </c>
      <c r="S376" s="295">
        <f t="shared" si="45"/>
        <v>0</v>
      </c>
    </row>
    <row r="377" spans="1:19" ht="34.5" customHeight="1">
      <c r="A377" s="67">
        <v>110</v>
      </c>
      <c r="B377" s="263" t="s">
        <v>91</v>
      </c>
      <c r="C377" s="260" t="s">
        <v>890</v>
      </c>
      <c r="D377" s="1252">
        <v>299.60000000000002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1194" t="s">
        <v>3818</v>
      </c>
      <c r="L377" s="1198" t="s">
        <v>4077</v>
      </c>
      <c r="M377" s="1199">
        <v>299.60000000000002</v>
      </c>
      <c r="N377" s="246"/>
      <c r="O377" s="243"/>
      <c r="P377" s="243"/>
      <c r="Q377" s="293">
        <f t="shared" si="42"/>
        <v>0</v>
      </c>
      <c r="R377" s="294">
        <f t="shared" si="43"/>
        <v>0</v>
      </c>
      <c r="S377" s="295">
        <f t="shared" si="45"/>
        <v>0</v>
      </c>
    </row>
    <row r="378" spans="1:19" ht="34.5" customHeight="1">
      <c r="A378" s="67">
        <v>111</v>
      </c>
      <c r="B378" s="263" t="s">
        <v>91</v>
      </c>
      <c r="C378" s="260" t="s">
        <v>892</v>
      </c>
      <c r="D378" s="1252">
        <v>9715.6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1194">
        <v>46171</v>
      </c>
      <c r="L378" s="1198" t="s">
        <v>4078</v>
      </c>
      <c r="M378" s="1199">
        <v>9715.6</v>
      </c>
      <c r="N378" s="246"/>
      <c r="O378" s="243"/>
      <c r="P378" s="243"/>
      <c r="Q378" s="293">
        <f t="shared" si="42"/>
        <v>0</v>
      </c>
      <c r="R378" s="294">
        <f t="shared" si="43"/>
        <v>0</v>
      </c>
      <c r="S378" s="295">
        <f t="shared" si="45"/>
        <v>0</v>
      </c>
    </row>
    <row r="379" spans="1:19" ht="34.5" customHeight="1">
      <c r="A379" s="67">
        <v>112</v>
      </c>
      <c r="B379" s="263" t="s">
        <v>91</v>
      </c>
      <c r="C379" s="260" t="s">
        <v>894</v>
      </c>
      <c r="D379" s="1252">
        <v>3424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1194">
        <v>46171</v>
      </c>
      <c r="L379" s="1198" t="s">
        <v>4079</v>
      </c>
      <c r="M379" s="1199">
        <v>3424</v>
      </c>
      <c r="N379" s="246"/>
      <c r="O379" s="243"/>
      <c r="P379" s="243"/>
      <c r="Q379" s="293"/>
      <c r="R379" s="294"/>
      <c r="S379" s="295"/>
    </row>
    <row r="380" spans="1:19" ht="34.5" customHeight="1">
      <c r="A380" s="67">
        <v>113</v>
      </c>
      <c r="B380" s="263" t="s">
        <v>133</v>
      </c>
      <c r="C380" s="260" t="s">
        <v>896</v>
      </c>
      <c r="D380" s="1252">
        <v>10988.9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1194" t="s">
        <v>3790</v>
      </c>
      <c r="L380" s="1198" t="s">
        <v>4080</v>
      </c>
      <c r="M380" s="1199">
        <v>10988.9</v>
      </c>
      <c r="N380" s="246"/>
      <c r="O380" s="243"/>
      <c r="P380" s="243"/>
      <c r="Q380" s="293">
        <f t="shared" si="42"/>
        <v>0</v>
      </c>
      <c r="R380" s="294">
        <f t="shared" si="43"/>
        <v>0</v>
      </c>
      <c r="S380" s="295">
        <f t="shared" si="45"/>
        <v>0</v>
      </c>
    </row>
    <row r="381" spans="1:19" s="1234" customFormat="1" ht="34.5" customHeight="1">
      <c r="A381" s="1220">
        <v>114</v>
      </c>
      <c r="B381" s="1221" t="s">
        <v>898</v>
      </c>
      <c r="C381" s="1222" t="s">
        <v>899</v>
      </c>
      <c r="D381" s="1256">
        <v>12369.2</v>
      </c>
      <c r="E381" s="1237" t="s">
        <v>3745</v>
      </c>
      <c r="F381" s="1230">
        <v>1</v>
      </c>
      <c r="G381" s="1230">
        <v>1</v>
      </c>
      <c r="H381" s="1231">
        <v>10350</v>
      </c>
      <c r="I381" s="1231">
        <v>724.5</v>
      </c>
      <c r="J381" s="1233">
        <v>11074.5</v>
      </c>
      <c r="K381" s="1226" t="s">
        <v>3794</v>
      </c>
      <c r="L381" s="1227" t="s">
        <v>4081</v>
      </c>
      <c r="M381" s="1228">
        <v>11074.5</v>
      </c>
      <c r="N381" s="1237" t="s">
        <v>3828</v>
      </c>
      <c r="O381" s="1230">
        <v>1</v>
      </c>
      <c r="P381" s="1230">
        <v>1</v>
      </c>
      <c r="Q381" s="1257">
        <f t="shared" si="42"/>
        <v>11560</v>
      </c>
      <c r="R381" s="1258">
        <f t="shared" si="43"/>
        <v>809.2</v>
      </c>
      <c r="S381" s="1259">
        <f t="shared" si="45"/>
        <v>12369.2</v>
      </c>
    </row>
    <row r="382" spans="1:19" ht="34.5" customHeight="1">
      <c r="A382" s="67">
        <v>115</v>
      </c>
      <c r="B382" s="263" t="s">
        <v>4082</v>
      </c>
      <c r="C382" s="260" t="s">
        <v>905</v>
      </c>
      <c r="D382" s="1252">
        <v>1508.7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1194" t="s">
        <v>3754</v>
      </c>
      <c r="L382" s="1198" t="s">
        <v>4083</v>
      </c>
      <c r="M382" s="1199">
        <v>1508.7</v>
      </c>
      <c r="N382" s="246"/>
      <c r="O382" s="243"/>
      <c r="P382" s="243"/>
      <c r="Q382" s="293">
        <f t="shared" si="42"/>
        <v>0</v>
      </c>
      <c r="R382" s="294">
        <f t="shared" si="43"/>
        <v>0</v>
      </c>
      <c r="S382" s="295">
        <f t="shared" si="45"/>
        <v>0</v>
      </c>
    </row>
    <row r="383" spans="1:19" ht="34.5" customHeight="1">
      <c r="A383" s="67">
        <v>116</v>
      </c>
      <c r="B383" s="263" t="s">
        <v>907</v>
      </c>
      <c r="C383" s="260" t="s">
        <v>908</v>
      </c>
      <c r="D383" s="1254">
        <v>7853.8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>
        <v>46173</v>
      </c>
      <c r="L383" s="291" t="s">
        <v>4084</v>
      </c>
      <c r="M383" s="292">
        <v>7853.8</v>
      </c>
      <c r="N383" s="246"/>
      <c r="O383" s="243"/>
      <c r="P383" s="243"/>
      <c r="Q383" s="293">
        <f t="shared" si="42"/>
        <v>0</v>
      </c>
      <c r="R383" s="294">
        <f t="shared" si="43"/>
        <v>0</v>
      </c>
      <c r="S383" s="295">
        <f t="shared" si="45"/>
        <v>0</v>
      </c>
    </row>
    <row r="384" spans="1:19" ht="34.5" customHeight="1">
      <c r="A384" s="67">
        <v>117</v>
      </c>
      <c r="B384" s="263" t="s">
        <v>910</v>
      </c>
      <c r="C384" s="260" t="s">
        <v>911</v>
      </c>
      <c r="D384" s="1252">
        <v>2482.4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1194" t="s">
        <v>3751</v>
      </c>
      <c r="L384" s="1198" t="s">
        <v>4085</v>
      </c>
      <c r="M384" s="1199">
        <v>2482.4</v>
      </c>
      <c r="N384" s="246"/>
      <c r="O384" s="243"/>
      <c r="P384" s="243"/>
      <c r="Q384" s="293">
        <f t="shared" si="42"/>
        <v>0</v>
      </c>
      <c r="R384" s="294">
        <f t="shared" si="43"/>
        <v>0</v>
      </c>
      <c r="S384" s="295">
        <f t="shared" si="45"/>
        <v>0</v>
      </c>
    </row>
    <row r="385" spans="1:19" ht="34.5" customHeight="1">
      <c r="A385" s="67">
        <v>118</v>
      </c>
      <c r="B385" s="263" t="s">
        <v>913</v>
      </c>
      <c r="C385" s="260" t="s">
        <v>899</v>
      </c>
      <c r="D385" s="1252">
        <v>417.3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1194" t="s">
        <v>3762</v>
      </c>
      <c r="L385" s="1198" t="s">
        <v>4086</v>
      </c>
      <c r="M385" s="1199">
        <v>417.3</v>
      </c>
      <c r="N385" s="246"/>
      <c r="O385" s="243"/>
      <c r="P385" s="243"/>
      <c r="Q385" s="293">
        <f t="shared" si="42"/>
        <v>0</v>
      </c>
      <c r="R385" s="294">
        <f t="shared" si="43"/>
        <v>0</v>
      </c>
      <c r="S385" s="295">
        <f t="shared" si="45"/>
        <v>0</v>
      </c>
    </row>
    <row r="386" spans="1:19" ht="34.5" customHeight="1">
      <c r="A386" s="67">
        <v>119</v>
      </c>
      <c r="B386" s="263" t="s">
        <v>916</v>
      </c>
      <c r="C386" s="260" t="s">
        <v>899</v>
      </c>
      <c r="D386" s="1252">
        <v>4611.7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1194" t="s">
        <v>4087</v>
      </c>
      <c r="L386" s="1198" t="s">
        <v>4088</v>
      </c>
      <c r="M386" s="1199">
        <v>4611.7</v>
      </c>
      <c r="N386" s="246"/>
      <c r="O386" s="243"/>
      <c r="P386" s="243"/>
      <c r="Q386" s="293">
        <f t="shared" si="42"/>
        <v>0</v>
      </c>
      <c r="R386" s="294">
        <f t="shared" si="43"/>
        <v>0</v>
      </c>
      <c r="S386" s="295">
        <f t="shared" si="45"/>
        <v>0</v>
      </c>
    </row>
    <row r="387" spans="1:19" ht="34.5" customHeight="1">
      <c r="A387" s="67"/>
      <c r="B387" s="263" t="s">
        <v>919</v>
      </c>
      <c r="C387" s="260" t="s">
        <v>899</v>
      </c>
      <c r="D387" s="1252">
        <v>53.5</v>
      </c>
      <c r="E387" s="246"/>
      <c r="F387" s="243"/>
      <c r="G387" s="243"/>
      <c r="H387" s="189">
        <v>0</v>
      </c>
      <c r="I387" s="189">
        <v>0</v>
      </c>
      <c r="J387" s="203">
        <v>0</v>
      </c>
      <c r="K387" s="1194" t="s">
        <v>3790</v>
      </c>
      <c r="L387" s="1198" t="s">
        <v>4089</v>
      </c>
      <c r="M387" s="1199">
        <v>53.5</v>
      </c>
      <c r="N387" s="246"/>
      <c r="O387" s="243"/>
      <c r="P387" s="243"/>
      <c r="Q387" s="293"/>
      <c r="R387" s="294"/>
      <c r="S387" s="295"/>
    </row>
    <row r="388" spans="1:19" ht="34.5" customHeight="1">
      <c r="A388" s="67">
        <v>120</v>
      </c>
      <c r="B388" s="263" t="s">
        <v>921</v>
      </c>
      <c r="C388" s="260" t="s">
        <v>922</v>
      </c>
      <c r="D388" s="1252">
        <v>262.14999999999998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1194">
        <v>46172</v>
      </c>
      <c r="L388" s="1198" t="s">
        <v>4090</v>
      </c>
      <c r="M388" s="1199">
        <v>262.14999999999998</v>
      </c>
      <c r="N388" s="246"/>
      <c r="O388" s="243"/>
      <c r="P388" s="243"/>
      <c r="Q388" s="293">
        <f t="shared" si="42"/>
        <v>0</v>
      </c>
      <c r="R388" s="294">
        <f t="shared" si="43"/>
        <v>0</v>
      </c>
      <c r="S388" s="295">
        <f t="shared" si="45"/>
        <v>0</v>
      </c>
    </row>
    <row r="389" spans="1:19" ht="34.5" customHeight="1">
      <c r="A389" s="67"/>
      <c r="B389" s="263" t="s">
        <v>45</v>
      </c>
      <c r="C389" s="260" t="s">
        <v>924</v>
      </c>
      <c r="D389" s="1252">
        <v>37.450000000000003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1194">
        <v>46171</v>
      </c>
      <c r="L389" s="1198" t="s">
        <v>4091</v>
      </c>
      <c r="M389" s="1199">
        <v>37.450000000000003</v>
      </c>
      <c r="N389" s="246"/>
      <c r="O389" s="243"/>
      <c r="P389" s="243"/>
      <c r="Q389" s="293"/>
      <c r="R389" s="294"/>
      <c r="S389" s="295"/>
    </row>
    <row r="390" spans="1:19" ht="34.5" customHeight="1">
      <c r="A390" s="67">
        <v>121</v>
      </c>
      <c r="B390" s="267" t="s">
        <v>614</v>
      </c>
      <c r="C390" s="260" t="s">
        <v>925</v>
      </c>
      <c r="D390" s="1252">
        <v>164.78</v>
      </c>
      <c r="E390" s="246"/>
      <c r="F390" s="243"/>
      <c r="G390" s="243"/>
      <c r="H390" s="189">
        <v>0</v>
      </c>
      <c r="I390" s="189">
        <v>0</v>
      </c>
      <c r="J390" s="203">
        <v>0</v>
      </c>
      <c r="K390" s="1194" t="s">
        <v>3762</v>
      </c>
      <c r="L390" s="1198" t="s">
        <v>4092</v>
      </c>
      <c r="M390" s="1199">
        <v>164.78</v>
      </c>
      <c r="N390" s="246"/>
      <c r="O390" s="243"/>
      <c r="P390" s="243"/>
      <c r="Q390" s="293">
        <f t="shared" si="42"/>
        <v>0</v>
      </c>
      <c r="R390" s="294">
        <f t="shared" si="43"/>
        <v>0</v>
      </c>
      <c r="S390" s="295">
        <f t="shared" si="45"/>
        <v>0</v>
      </c>
    </row>
    <row r="391" spans="1:19" ht="34.5" customHeight="1">
      <c r="A391" s="67">
        <v>122</v>
      </c>
      <c r="B391" s="263" t="s">
        <v>620</v>
      </c>
      <c r="C391" s="260" t="s">
        <v>927</v>
      </c>
      <c r="D391" s="1252">
        <v>1468.04</v>
      </c>
      <c r="E391" s="246"/>
      <c r="F391" s="243"/>
      <c r="G391" s="243"/>
      <c r="H391" s="189">
        <v>0</v>
      </c>
      <c r="I391" s="189">
        <v>0</v>
      </c>
      <c r="J391" s="203">
        <v>0</v>
      </c>
      <c r="K391" s="1194">
        <v>46172</v>
      </c>
      <c r="L391" s="1198" t="s">
        <v>4093</v>
      </c>
      <c r="M391" s="1199">
        <v>1468.04</v>
      </c>
      <c r="N391" s="246"/>
      <c r="O391" s="243"/>
      <c r="P391" s="243"/>
      <c r="Q391" s="293">
        <f t="shared" si="42"/>
        <v>0</v>
      </c>
      <c r="R391" s="294">
        <f t="shared" si="43"/>
        <v>0</v>
      </c>
      <c r="S391" s="295">
        <f t="shared" si="45"/>
        <v>0</v>
      </c>
    </row>
    <row r="392" spans="1:19" ht="34.5" customHeight="1">
      <c r="A392" s="67">
        <v>123</v>
      </c>
      <c r="B392" s="263" t="s">
        <v>611</v>
      </c>
      <c r="C392" s="260" t="s">
        <v>929</v>
      </c>
      <c r="D392" s="1252">
        <v>127.33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1194" t="s">
        <v>3762</v>
      </c>
      <c r="L392" s="1198" t="s">
        <v>4094</v>
      </c>
      <c r="M392" s="1199">
        <v>127.33</v>
      </c>
      <c r="N392" s="246"/>
      <c r="O392" s="243"/>
      <c r="P392" s="243"/>
      <c r="Q392" s="293">
        <f t="shared" si="42"/>
        <v>0</v>
      </c>
      <c r="R392" s="294">
        <f t="shared" si="43"/>
        <v>0</v>
      </c>
      <c r="S392" s="295">
        <f t="shared" si="45"/>
        <v>0</v>
      </c>
    </row>
    <row r="393" spans="1:19" ht="34.5" customHeight="1">
      <c r="A393" s="67">
        <v>124</v>
      </c>
      <c r="B393" s="267" t="s">
        <v>42</v>
      </c>
      <c r="C393" s="260" t="s">
        <v>931</v>
      </c>
      <c r="D393" s="1252">
        <v>4012.5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1194">
        <v>46173</v>
      </c>
      <c r="L393" s="1198" t="s">
        <v>4095</v>
      </c>
      <c r="M393" s="1199">
        <v>4012.5</v>
      </c>
      <c r="N393" s="246"/>
      <c r="O393" s="243"/>
      <c r="P393" s="243"/>
      <c r="Q393" s="293">
        <f t="shared" ref="Q393:Q433" si="46">ROUND(S393*100/107,2)</f>
        <v>0</v>
      </c>
      <c r="R393" s="294">
        <f t="shared" ref="R393:R433" si="47">ROUND((Q393*0.07),2)</f>
        <v>0</v>
      </c>
      <c r="S393" s="295">
        <f t="shared" si="45"/>
        <v>0</v>
      </c>
    </row>
    <row r="394" spans="1:19" ht="34.5" customHeight="1">
      <c r="A394" s="67">
        <v>125</v>
      </c>
      <c r="B394" s="267" t="s">
        <v>933</v>
      </c>
      <c r="C394" s="260" t="s">
        <v>934</v>
      </c>
      <c r="D394" s="1252">
        <v>53.5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1194">
        <v>46173</v>
      </c>
      <c r="L394" s="1198" t="s">
        <v>4096</v>
      </c>
      <c r="M394" s="1199">
        <v>53.5</v>
      </c>
      <c r="N394" s="246"/>
      <c r="O394" s="243"/>
      <c r="P394" s="243"/>
      <c r="Q394" s="293">
        <f t="shared" si="46"/>
        <v>0</v>
      </c>
      <c r="R394" s="294">
        <f t="shared" si="47"/>
        <v>0</v>
      </c>
      <c r="S394" s="295">
        <f t="shared" si="45"/>
        <v>0</v>
      </c>
    </row>
    <row r="395" spans="1:19" ht="34.5" customHeight="1">
      <c r="A395" s="67">
        <v>126</v>
      </c>
      <c r="B395" s="263" t="s">
        <v>937</v>
      </c>
      <c r="C395" s="260" t="s">
        <v>938</v>
      </c>
      <c r="D395" s="1252">
        <v>0</v>
      </c>
      <c r="E395" s="246" t="s">
        <v>3745</v>
      </c>
      <c r="F395" s="243">
        <v>1</v>
      </c>
      <c r="G395" s="243">
        <v>1</v>
      </c>
      <c r="H395" s="189">
        <v>4760</v>
      </c>
      <c r="I395" s="189">
        <v>333.2</v>
      </c>
      <c r="J395" s="203">
        <v>5093.2</v>
      </c>
      <c r="K395" s="1194"/>
      <c r="L395" s="1198"/>
      <c r="M395" s="1199"/>
      <c r="N395" s="246" t="s">
        <v>3828</v>
      </c>
      <c r="O395" s="243">
        <v>1</v>
      </c>
      <c r="P395" s="243">
        <v>1</v>
      </c>
      <c r="Q395" s="293">
        <f t="shared" si="46"/>
        <v>4760</v>
      </c>
      <c r="R395" s="294">
        <f t="shared" si="47"/>
        <v>333.2</v>
      </c>
      <c r="S395" s="295">
        <f t="shared" si="45"/>
        <v>5093.2</v>
      </c>
    </row>
    <row r="396" spans="1:19" ht="34.5" customHeight="1">
      <c r="A396" s="67">
        <v>127</v>
      </c>
      <c r="B396" s="263" t="s">
        <v>941</v>
      </c>
      <c r="C396" s="260" t="s">
        <v>942</v>
      </c>
      <c r="D396" s="1252">
        <v>642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1194" t="s">
        <v>3762</v>
      </c>
      <c r="L396" s="1198" t="s">
        <v>4097</v>
      </c>
      <c r="M396" s="1199">
        <v>642</v>
      </c>
      <c r="N396" s="246"/>
      <c r="O396" s="243"/>
      <c r="P396" s="243"/>
      <c r="Q396" s="293">
        <f t="shared" si="46"/>
        <v>0</v>
      </c>
      <c r="R396" s="294">
        <f t="shared" si="47"/>
        <v>0</v>
      </c>
      <c r="S396" s="295">
        <f t="shared" si="45"/>
        <v>0</v>
      </c>
    </row>
    <row r="397" spans="1:19" ht="34.5" customHeight="1">
      <c r="A397" s="67">
        <v>128</v>
      </c>
      <c r="B397" s="263" t="s">
        <v>62</v>
      </c>
      <c r="C397" s="260" t="s">
        <v>942</v>
      </c>
      <c r="D397" s="1252">
        <v>1048.5999999999999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1194" t="s">
        <v>3762</v>
      </c>
      <c r="L397" s="1198" t="s">
        <v>4098</v>
      </c>
      <c r="M397" s="1199">
        <v>1048.5999999999999</v>
      </c>
      <c r="N397" s="246"/>
      <c r="O397" s="243"/>
      <c r="P397" s="243"/>
      <c r="Q397" s="293">
        <f t="shared" si="46"/>
        <v>0</v>
      </c>
      <c r="R397" s="294">
        <f t="shared" si="47"/>
        <v>0</v>
      </c>
      <c r="S397" s="295">
        <f t="shared" si="45"/>
        <v>0</v>
      </c>
    </row>
    <row r="398" spans="1:19" ht="34.5" customHeight="1">
      <c r="A398" s="67">
        <v>129</v>
      </c>
      <c r="B398" s="106" t="s">
        <v>945</v>
      </c>
      <c r="C398" s="106" t="s">
        <v>946</v>
      </c>
      <c r="D398" s="1252">
        <v>684.8</v>
      </c>
      <c r="E398" s="246" t="s">
        <v>3745</v>
      </c>
      <c r="F398" s="243">
        <v>1</v>
      </c>
      <c r="G398" s="243">
        <v>1</v>
      </c>
      <c r="H398" s="189">
        <v>700</v>
      </c>
      <c r="I398" s="189">
        <v>49</v>
      </c>
      <c r="J398" s="203">
        <v>749</v>
      </c>
      <c r="K398" s="1194" t="s">
        <v>4099</v>
      </c>
      <c r="L398" s="1198" t="s">
        <v>4100</v>
      </c>
      <c r="M398" s="1199">
        <v>1433.8</v>
      </c>
      <c r="N398" s="246"/>
      <c r="O398" s="243"/>
      <c r="P398" s="243"/>
      <c r="Q398" s="293">
        <f t="shared" si="46"/>
        <v>0</v>
      </c>
      <c r="R398" s="294">
        <f t="shared" si="47"/>
        <v>0</v>
      </c>
      <c r="S398" s="295">
        <f t="shared" si="45"/>
        <v>0</v>
      </c>
    </row>
    <row r="399" spans="1:19" ht="34.5" customHeight="1">
      <c r="A399" s="67">
        <v>130</v>
      </c>
      <c r="B399" s="106" t="s">
        <v>507</v>
      </c>
      <c r="C399" s="106" t="s">
        <v>948</v>
      </c>
      <c r="D399" s="1252">
        <v>74.900000000000006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1194">
        <v>46171</v>
      </c>
      <c r="L399" s="1198" t="s">
        <v>4101</v>
      </c>
      <c r="M399" s="1199">
        <v>74.900000000000006</v>
      </c>
      <c r="N399" s="246"/>
      <c r="O399" s="243"/>
      <c r="P399" s="243"/>
      <c r="Q399" s="293">
        <f t="shared" si="46"/>
        <v>0</v>
      </c>
      <c r="R399" s="294">
        <f t="shared" si="47"/>
        <v>0</v>
      </c>
      <c r="S399" s="295">
        <f t="shared" si="45"/>
        <v>0</v>
      </c>
    </row>
    <row r="400" spans="1:19" ht="34.5" customHeight="1">
      <c r="A400" s="67">
        <v>131</v>
      </c>
      <c r="B400" s="106" t="s">
        <v>631</v>
      </c>
      <c r="C400" s="106" t="s">
        <v>950</v>
      </c>
      <c r="D400" s="1252">
        <v>112.35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1194" t="s">
        <v>3818</v>
      </c>
      <c r="L400" s="1198" t="s">
        <v>4102</v>
      </c>
      <c r="M400" s="1199">
        <v>112.35</v>
      </c>
      <c r="N400" s="246"/>
      <c r="O400" s="243"/>
      <c r="P400" s="243"/>
      <c r="Q400" s="293">
        <f t="shared" si="46"/>
        <v>0</v>
      </c>
      <c r="R400" s="294">
        <f t="shared" si="47"/>
        <v>0</v>
      </c>
      <c r="S400" s="295">
        <f t="shared" si="45"/>
        <v>0</v>
      </c>
    </row>
    <row r="401" spans="1:20" ht="34.5" customHeight="1">
      <c r="A401" s="67">
        <v>132</v>
      </c>
      <c r="B401" s="106" t="s">
        <v>634</v>
      </c>
      <c r="C401" s="106" t="s">
        <v>952</v>
      </c>
      <c r="D401" s="1252">
        <v>82.39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1194" t="s">
        <v>3818</v>
      </c>
      <c r="L401" s="1198" t="s">
        <v>4103</v>
      </c>
      <c r="M401" s="1199">
        <v>82.39</v>
      </c>
      <c r="N401" s="246"/>
      <c r="O401" s="243"/>
      <c r="P401" s="243"/>
      <c r="Q401" s="293"/>
      <c r="R401" s="294"/>
      <c r="S401" s="295"/>
    </row>
    <row r="402" spans="1:20" ht="34.5" customHeight="1">
      <c r="A402" s="67">
        <v>133</v>
      </c>
      <c r="B402" s="263" t="s">
        <v>634</v>
      </c>
      <c r="C402" s="106" t="s">
        <v>954</v>
      </c>
      <c r="D402" s="1252">
        <v>569.24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1194" t="s">
        <v>3818</v>
      </c>
      <c r="L402" s="1198" t="s">
        <v>4104</v>
      </c>
      <c r="M402" s="1199">
        <v>569.24</v>
      </c>
      <c r="N402" s="246"/>
      <c r="O402" s="243"/>
      <c r="P402" s="243"/>
      <c r="Q402" s="293">
        <f t="shared" si="46"/>
        <v>0</v>
      </c>
      <c r="R402" s="294">
        <f t="shared" si="47"/>
        <v>0</v>
      </c>
      <c r="S402" s="295">
        <f t="shared" si="45"/>
        <v>0</v>
      </c>
    </row>
    <row r="403" spans="1:20" ht="34.5" customHeight="1">
      <c r="A403" s="67">
        <v>134</v>
      </c>
      <c r="B403" s="263" t="s">
        <v>395</v>
      </c>
      <c r="C403" s="106" t="s">
        <v>956</v>
      </c>
      <c r="D403" s="1252">
        <v>82.39</v>
      </c>
      <c r="E403" s="250"/>
      <c r="F403" s="243"/>
      <c r="G403" s="243"/>
      <c r="H403" s="189">
        <v>0</v>
      </c>
      <c r="I403" s="189">
        <v>0</v>
      </c>
      <c r="J403" s="203">
        <v>0</v>
      </c>
      <c r="K403" s="1194" t="s">
        <v>3818</v>
      </c>
      <c r="L403" s="1198" t="s">
        <v>4105</v>
      </c>
      <c r="M403" s="1199">
        <v>82.39</v>
      </c>
      <c r="N403" s="250"/>
      <c r="O403" s="243"/>
      <c r="P403" s="243"/>
      <c r="Q403" s="293">
        <f t="shared" si="46"/>
        <v>0</v>
      </c>
      <c r="R403" s="294">
        <f t="shared" si="47"/>
        <v>0</v>
      </c>
      <c r="S403" s="295">
        <f t="shared" si="45"/>
        <v>0</v>
      </c>
    </row>
    <row r="404" spans="1:20" ht="34.5" customHeight="1">
      <c r="A404" s="67">
        <v>135</v>
      </c>
      <c r="B404" s="263" t="s">
        <v>641</v>
      </c>
      <c r="C404" s="106" t="s">
        <v>958</v>
      </c>
      <c r="D404" s="1252">
        <v>763.98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1194" t="s">
        <v>3818</v>
      </c>
      <c r="L404" s="1198" t="s">
        <v>4106</v>
      </c>
      <c r="M404" s="1199">
        <v>763.98</v>
      </c>
      <c r="N404" s="246"/>
      <c r="O404" s="243"/>
      <c r="P404" s="243"/>
      <c r="Q404" s="293">
        <f t="shared" si="46"/>
        <v>0</v>
      </c>
      <c r="R404" s="294">
        <f t="shared" si="47"/>
        <v>0</v>
      </c>
      <c r="S404" s="295">
        <f t="shared" si="45"/>
        <v>0</v>
      </c>
    </row>
    <row r="405" spans="1:20" ht="34.5" customHeight="1">
      <c r="A405" s="67">
        <v>136</v>
      </c>
      <c r="B405" s="267" t="s">
        <v>641</v>
      </c>
      <c r="C405" s="260" t="s">
        <v>960</v>
      </c>
      <c r="D405" s="1252">
        <v>37.450000000000003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1194" t="s">
        <v>3818</v>
      </c>
      <c r="L405" s="1198" t="s">
        <v>4107</v>
      </c>
      <c r="M405" s="1199">
        <v>37.450000000000003</v>
      </c>
      <c r="N405" s="246"/>
      <c r="O405" s="243"/>
      <c r="P405" s="243"/>
      <c r="Q405" s="293">
        <f t="shared" si="46"/>
        <v>0</v>
      </c>
      <c r="R405" s="294">
        <f t="shared" si="47"/>
        <v>0</v>
      </c>
      <c r="S405" s="295">
        <f t="shared" si="45"/>
        <v>0</v>
      </c>
    </row>
    <row r="406" spans="1:20" ht="34.5" customHeight="1">
      <c r="A406" s="67">
        <v>137</v>
      </c>
      <c r="B406" s="267" t="s">
        <v>634</v>
      </c>
      <c r="C406" s="260" t="s">
        <v>962</v>
      </c>
      <c r="D406" s="1252">
        <v>494.34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1194" t="s">
        <v>3818</v>
      </c>
      <c r="L406" s="1198" t="s">
        <v>4108</v>
      </c>
      <c r="M406" s="1199">
        <v>494.34</v>
      </c>
      <c r="N406" s="246"/>
      <c r="O406" s="243"/>
      <c r="P406" s="243"/>
      <c r="Q406" s="293">
        <f t="shared" si="46"/>
        <v>0</v>
      </c>
      <c r="R406" s="294">
        <f t="shared" si="47"/>
        <v>0</v>
      </c>
      <c r="S406" s="295">
        <f t="shared" si="45"/>
        <v>0</v>
      </c>
    </row>
    <row r="407" spans="1:20" ht="34.5" customHeight="1">
      <c r="A407" s="67">
        <v>138</v>
      </c>
      <c r="B407" s="260" t="s">
        <v>68</v>
      </c>
      <c r="C407" s="260" t="s">
        <v>713</v>
      </c>
      <c r="D407" s="1252">
        <v>4782.8999999999996</v>
      </c>
      <c r="E407" s="250"/>
      <c r="F407" s="243"/>
      <c r="G407" s="243"/>
      <c r="H407" s="189">
        <v>0</v>
      </c>
      <c r="I407" s="189">
        <v>0</v>
      </c>
      <c r="J407" s="203">
        <v>0</v>
      </c>
      <c r="K407" s="1194">
        <v>46170</v>
      </c>
      <c r="L407" s="1198" t="s">
        <v>4109</v>
      </c>
      <c r="M407" s="1199">
        <v>4782.8999999999996</v>
      </c>
      <c r="N407" s="250"/>
      <c r="O407" s="243"/>
      <c r="P407" s="243"/>
      <c r="Q407" s="293">
        <f t="shared" si="46"/>
        <v>0</v>
      </c>
      <c r="R407" s="294">
        <f t="shared" si="47"/>
        <v>0</v>
      </c>
      <c r="S407" s="295">
        <f t="shared" si="45"/>
        <v>0</v>
      </c>
    </row>
    <row r="408" spans="1:20" ht="34.5" customHeight="1">
      <c r="A408" s="67">
        <v>139</v>
      </c>
      <c r="B408" s="307" t="s">
        <v>965</v>
      </c>
      <c r="C408" s="308" t="s">
        <v>966</v>
      </c>
      <c r="D408" s="1252">
        <v>3500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1194">
        <v>46171</v>
      </c>
      <c r="L408" s="1198" t="s">
        <v>4110</v>
      </c>
      <c r="M408" s="1199">
        <v>3500</v>
      </c>
      <c r="N408" s="246"/>
      <c r="O408" s="243"/>
      <c r="P408" s="243"/>
      <c r="Q408" s="293">
        <f t="shared" si="46"/>
        <v>0</v>
      </c>
      <c r="R408" s="294">
        <f t="shared" si="47"/>
        <v>0</v>
      </c>
      <c r="S408" s="295">
        <f t="shared" si="45"/>
        <v>0</v>
      </c>
    </row>
    <row r="409" spans="1:20" ht="34.5" customHeight="1">
      <c r="A409" s="67">
        <v>140</v>
      </c>
      <c r="B409" s="260" t="s">
        <v>968</v>
      </c>
      <c r="C409" s="106" t="s">
        <v>969</v>
      </c>
      <c r="D409" s="1252">
        <v>53.5</v>
      </c>
      <c r="E409" s="250"/>
      <c r="F409" s="243"/>
      <c r="G409" s="243"/>
      <c r="H409" s="189">
        <v>0</v>
      </c>
      <c r="I409" s="189">
        <v>0</v>
      </c>
      <c r="J409" s="203">
        <v>0</v>
      </c>
      <c r="K409" s="1194" t="s">
        <v>3790</v>
      </c>
      <c r="L409" s="1198" t="s">
        <v>4111</v>
      </c>
      <c r="M409" s="1199">
        <v>53.5</v>
      </c>
      <c r="N409" s="250"/>
      <c r="O409" s="243"/>
      <c r="P409" s="243"/>
      <c r="Q409" s="293">
        <f t="shared" si="46"/>
        <v>0</v>
      </c>
      <c r="R409" s="294">
        <f t="shared" si="47"/>
        <v>0</v>
      </c>
      <c r="S409" s="295">
        <f t="shared" si="45"/>
        <v>0</v>
      </c>
    </row>
    <row r="410" spans="1:20" ht="34.5" customHeight="1">
      <c r="A410" s="67">
        <v>141</v>
      </c>
      <c r="B410" s="260" t="s">
        <v>968</v>
      </c>
      <c r="C410" s="106" t="s">
        <v>971</v>
      </c>
      <c r="D410" s="1252">
        <v>599.20000000000005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1194" t="s">
        <v>3790</v>
      </c>
      <c r="L410" s="1198" t="s">
        <v>4111</v>
      </c>
      <c r="M410" s="1199">
        <v>599.20000000000005</v>
      </c>
      <c r="N410" s="246"/>
      <c r="O410" s="243"/>
      <c r="P410" s="243"/>
      <c r="Q410" s="293">
        <f t="shared" si="46"/>
        <v>0</v>
      </c>
      <c r="R410" s="294">
        <f t="shared" si="47"/>
        <v>0</v>
      </c>
      <c r="S410" s="295">
        <f t="shared" si="45"/>
        <v>0</v>
      </c>
      <c r="T410" s="2" t="s">
        <v>2139</v>
      </c>
    </row>
    <row r="411" spans="1:20" ht="34.5" customHeight="1">
      <c r="A411" s="67">
        <v>142</v>
      </c>
      <c r="B411" s="260" t="s">
        <v>972</v>
      </c>
      <c r="C411" s="106" t="s">
        <v>973</v>
      </c>
      <c r="D411" s="1252">
        <v>37.450000000000003</v>
      </c>
      <c r="E411" s="250"/>
      <c r="F411" s="243"/>
      <c r="G411" s="243"/>
      <c r="H411" s="189">
        <v>0</v>
      </c>
      <c r="I411" s="189">
        <v>0</v>
      </c>
      <c r="J411" s="203">
        <v>0</v>
      </c>
      <c r="K411" s="1194" t="s">
        <v>3762</v>
      </c>
      <c r="L411" s="1198" t="s">
        <v>4112</v>
      </c>
      <c r="M411" s="1199">
        <v>37.450000000000003</v>
      </c>
      <c r="N411" s="250"/>
      <c r="O411" s="243"/>
      <c r="P411" s="243"/>
      <c r="Q411" s="293">
        <f t="shared" si="46"/>
        <v>0</v>
      </c>
      <c r="R411" s="294">
        <f t="shared" si="47"/>
        <v>0</v>
      </c>
      <c r="S411" s="295">
        <f t="shared" si="45"/>
        <v>0</v>
      </c>
    </row>
    <row r="412" spans="1:20" ht="34.5" customHeight="1">
      <c r="A412" s="67">
        <v>143</v>
      </c>
      <c r="B412" s="309" t="s">
        <v>624</v>
      </c>
      <c r="C412" s="106" t="s">
        <v>975</v>
      </c>
      <c r="D412" s="1252">
        <v>37.450000000000003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1194" t="s">
        <v>3818</v>
      </c>
      <c r="L412" s="1198" t="s">
        <v>4113</v>
      </c>
      <c r="M412" s="1199">
        <v>37.450000000000003</v>
      </c>
      <c r="N412" s="246"/>
      <c r="O412" s="243"/>
      <c r="P412" s="243"/>
      <c r="Q412" s="293">
        <f t="shared" si="46"/>
        <v>0</v>
      </c>
      <c r="R412" s="294">
        <f t="shared" si="47"/>
        <v>0</v>
      </c>
      <c r="S412" s="295">
        <f t="shared" si="45"/>
        <v>0</v>
      </c>
    </row>
    <row r="413" spans="1:20" ht="34.5" customHeight="1">
      <c r="A413" s="67">
        <v>144</v>
      </c>
      <c r="B413" s="309" t="s">
        <v>977</v>
      </c>
      <c r="C413" s="106" t="s">
        <v>969</v>
      </c>
      <c r="D413" s="1252">
        <v>4868.5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1194" t="s">
        <v>3762</v>
      </c>
      <c r="L413" s="1198" t="s">
        <v>4114</v>
      </c>
      <c r="M413" s="1199">
        <v>4868.5</v>
      </c>
      <c r="N413" s="246"/>
      <c r="O413" s="243"/>
      <c r="P413" s="243"/>
      <c r="Q413" s="293">
        <f t="shared" si="46"/>
        <v>0</v>
      </c>
      <c r="R413" s="294">
        <f t="shared" si="47"/>
        <v>0</v>
      </c>
      <c r="S413" s="295">
        <f t="shared" si="45"/>
        <v>0</v>
      </c>
    </row>
    <row r="414" spans="1:20" ht="34.5" customHeight="1">
      <c r="A414" s="67">
        <v>145</v>
      </c>
      <c r="B414" s="309" t="s">
        <v>979</v>
      </c>
      <c r="C414" s="106" t="s">
        <v>980</v>
      </c>
      <c r="D414" s="1252">
        <v>53.5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1194">
        <v>46170</v>
      </c>
      <c r="L414" s="1198" t="s">
        <v>4115</v>
      </c>
      <c r="M414" s="1199">
        <v>53.5</v>
      </c>
      <c r="N414" s="246"/>
      <c r="O414" s="243"/>
      <c r="P414" s="243"/>
      <c r="Q414" s="293">
        <f t="shared" si="46"/>
        <v>0</v>
      </c>
      <c r="R414" s="294">
        <f t="shared" si="47"/>
        <v>0</v>
      </c>
      <c r="S414" s="295">
        <f t="shared" si="45"/>
        <v>0</v>
      </c>
    </row>
    <row r="415" spans="1:20" ht="34.5" customHeight="1">
      <c r="A415" s="67">
        <v>146</v>
      </c>
      <c r="B415" s="260" t="s">
        <v>982</v>
      </c>
      <c r="C415" s="106" t="s">
        <v>980</v>
      </c>
      <c r="D415" s="1252">
        <v>1669.2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1194" t="s">
        <v>3762</v>
      </c>
      <c r="L415" s="1198" t="s">
        <v>4116</v>
      </c>
      <c r="M415" s="1199">
        <v>1669.2</v>
      </c>
      <c r="N415" s="246"/>
      <c r="O415" s="243"/>
      <c r="P415" s="243"/>
      <c r="Q415" s="293">
        <f t="shared" si="46"/>
        <v>0</v>
      </c>
      <c r="R415" s="294">
        <f t="shared" si="47"/>
        <v>0</v>
      </c>
      <c r="S415" s="295">
        <f t="shared" si="45"/>
        <v>0</v>
      </c>
    </row>
    <row r="416" spans="1:20" ht="34.5" customHeight="1">
      <c r="A416" s="67">
        <v>147</v>
      </c>
      <c r="B416" s="260" t="s">
        <v>984</v>
      </c>
      <c r="C416" s="106" t="s">
        <v>985</v>
      </c>
      <c r="D416" s="1252">
        <v>428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1194">
        <v>46158</v>
      </c>
      <c r="L416" s="1198" t="s">
        <v>4117</v>
      </c>
      <c r="M416" s="1199">
        <v>428</v>
      </c>
      <c r="N416" s="246"/>
      <c r="O416" s="243"/>
      <c r="P416" s="243"/>
      <c r="Q416" s="293">
        <f t="shared" si="46"/>
        <v>0</v>
      </c>
      <c r="R416" s="294">
        <f t="shared" si="47"/>
        <v>0</v>
      </c>
      <c r="S416" s="295">
        <f t="shared" si="45"/>
        <v>0</v>
      </c>
    </row>
    <row r="417" spans="1:19" ht="34.5" customHeight="1">
      <c r="A417" s="67">
        <v>148</v>
      </c>
      <c r="B417" s="260" t="s">
        <v>989</v>
      </c>
      <c r="C417" s="106" t="s">
        <v>990</v>
      </c>
      <c r="D417" s="1252">
        <v>438.7</v>
      </c>
      <c r="E417" s="250"/>
      <c r="F417" s="243"/>
      <c r="G417" s="243"/>
      <c r="H417" s="189">
        <v>0</v>
      </c>
      <c r="I417" s="189">
        <v>0</v>
      </c>
      <c r="J417" s="203">
        <v>0</v>
      </c>
      <c r="K417" s="1194" t="s">
        <v>3790</v>
      </c>
      <c r="L417" s="1198" t="s">
        <v>4118</v>
      </c>
      <c r="M417" s="1199">
        <v>438.7</v>
      </c>
      <c r="N417" s="246"/>
      <c r="O417" s="243"/>
      <c r="P417" s="243"/>
      <c r="Q417" s="293">
        <f t="shared" si="46"/>
        <v>0</v>
      </c>
      <c r="R417" s="294">
        <f t="shared" si="47"/>
        <v>0</v>
      </c>
      <c r="S417" s="295">
        <f t="shared" si="45"/>
        <v>0</v>
      </c>
    </row>
    <row r="418" spans="1:19" ht="34.5" customHeight="1">
      <c r="A418" s="67">
        <v>149</v>
      </c>
      <c r="B418" s="260" t="s">
        <v>648</v>
      </c>
      <c r="C418" s="106" t="s">
        <v>992</v>
      </c>
      <c r="D418" s="1252">
        <v>449.4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1194" t="s">
        <v>3754</v>
      </c>
      <c r="L418" s="1198" t="s">
        <v>4119</v>
      </c>
      <c r="M418" s="1199">
        <v>449.4</v>
      </c>
      <c r="N418" s="250"/>
      <c r="O418" s="243"/>
      <c r="P418" s="243"/>
      <c r="Q418" s="293">
        <f t="shared" si="46"/>
        <v>0</v>
      </c>
      <c r="R418" s="294">
        <f t="shared" si="47"/>
        <v>0</v>
      </c>
      <c r="S418" s="295">
        <f t="shared" si="45"/>
        <v>0</v>
      </c>
    </row>
    <row r="419" spans="1:19" ht="34.5" customHeight="1">
      <c r="A419" s="67">
        <v>150</v>
      </c>
      <c r="B419" s="260" t="s">
        <v>994</v>
      </c>
      <c r="C419" s="106" t="s">
        <v>911</v>
      </c>
      <c r="D419" s="1252">
        <v>1230.5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1194" t="s">
        <v>4087</v>
      </c>
      <c r="L419" s="1198" t="s">
        <v>4120</v>
      </c>
      <c r="M419" s="1199">
        <v>1230.5</v>
      </c>
      <c r="N419" s="246"/>
      <c r="O419" s="243"/>
      <c r="P419" s="243"/>
      <c r="Q419" s="293">
        <f t="shared" si="46"/>
        <v>0</v>
      </c>
      <c r="R419" s="294">
        <f t="shared" si="47"/>
        <v>0</v>
      </c>
      <c r="S419" s="295">
        <f t="shared" si="45"/>
        <v>0</v>
      </c>
    </row>
    <row r="420" spans="1:19" ht="34.5" customHeight="1">
      <c r="A420" s="67">
        <v>151</v>
      </c>
      <c r="B420" s="260" t="s">
        <v>996</v>
      </c>
      <c r="C420" s="106" t="s">
        <v>969</v>
      </c>
      <c r="D420" s="1252">
        <v>8442.2999999999993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1194">
        <v>46170</v>
      </c>
      <c r="L420" s="1198" t="s">
        <v>4121</v>
      </c>
      <c r="M420" s="1199">
        <v>8442.2999999999993</v>
      </c>
      <c r="N420" s="246"/>
      <c r="O420" s="243"/>
      <c r="P420" s="243"/>
      <c r="Q420" s="293">
        <f t="shared" si="46"/>
        <v>0</v>
      </c>
      <c r="R420" s="294">
        <f t="shared" si="47"/>
        <v>0</v>
      </c>
      <c r="S420" s="295">
        <f t="shared" si="45"/>
        <v>0</v>
      </c>
    </row>
    <row r="421" spans="1:19" ht="34.5" customHeight="1">
      <c r="A421" s="67">
        <v>152</v>
      </c>
      <c r="B421" s="260" t="s">
        <v>658</v>
      </c>
      <c r="C421" s="106" t="s">
        <v>3323</v>
      </c>
      <c r="D421" s="1252">
        <v>695.5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1194">
        <v>46170</v>
      </c>
      <c r="L421" s="1198" t="s">
        <v>4122</v>
      </c>
      <c r="M421" s="1199">
        <v>695.5</v>
      </c>
      <c r="N421" s="246"/>
      <c r="O421" s="243"/>
      <c r="P421" s="243"/>
      <c r="Q421" s="293">
        <f t="shared" si="46"/>
        <v>0</v>
      </c>
      <c r="R421" s="294">
        <f t="shared" si="47"/>
        <v>0</v>
      </c>
      <c r="S421" s="295">
        <f t="shared" si="45"/>
        <v>0</v>
      </c>
    </row>
    <row r="422" spans="1:19" ht="34.5" customHeight="1">
      <c r="A422" s="67">
        <v>153</v>
      </c>
      <c r="B422" s="260" t="s">
        <v>658</v>
      </c>
      <c r="C422" s="106" t="s">
        <v>971</v>
      </c>
      <c r="D422" s="1252">
        <v>1391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1194" t="s">
        <v>3754</v>
      </c>
      <c r="L422" s="1198" t="s">
        <v>4123</v>
      </c>
      <c r="M422" s="1199">
        <v>1391</v>
      </c>
      <c r="N422" s="246"/>
      <c r="O422" s="243"/>
      <c r="P422" s="243"/>
      <c r="Q422" s="293">
        <f t="shared" si="46"/>
        <v>0</v>
      </c>
      <c r="R422" s="294">
        <f t="shared" si="47"/>
        <v>0</v>
      </c>
      <c r="S422" s="295">
        <f t="shared" si="45"/>
        <v>0</v>
      </c>
    </row>
    <row r="423" spans="1:19" ht="34.5" customHeight="1">
      <c r="A423" s="67">
        <v>154</v>
      </c>
      <c r="B423" s="270" t="s">
        <v>1000</v>
      </c>
      <c r="C423" s="106" t="s">
        <v>969</v>
      </c>
      <c r="D423" s="1252">
        <v>470.8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1194" t="s">
        <v>3790</v>
      </c>
      <c r="L423" s="1198" t="s">
        <v>4124</v>
      </c>
      <c r="M423" s="1199">
        <v>470.8</v>
      </c>
      <c r="N423" s="246"/>
      <c r="O423" s="243"/>
      <c r="P423" s="243"/>
      <c r="Q423" s="293">
        <f t="shared" si="46"/>
        <v>0</v>
      </c>
      <c r="R423" s="294">
        <f t="shared" si="47"/>
        <v>0</v>
      </c>
      <c r="S423" s="295">
        <f t="shared" si="45"/>
        <v>0</v>
      </c>
    </row>
    <row r="424" spans="1:19" ht="34.5" customHeight="1">
      <c r="A424" s="67">
        <v>155</v>
      </c>
      <c r="B424" s="270" t="s">
        <v>1002</v>
      </c>
      <c r="C424" s="106" t="s">
        <v>899</v>
      </c>
      <c r="D424" s="1252">
        <v>2182.8000000000002</v>
      </c>
      <c r="E424" s="246"/>
      <c r="F424" s="243"/>
      <c r="G424" s="243"/>
      <c r="H424" s="189">
        <v>0</v>
      </c>
      <c r="I424" s="189">
        <v>0</v>
      </c>
      <c r="J424" s="203">
        <v>0</v>
      </c>
      <c r="K424" s="1194" t="s">
        <v>3762</v>
      </c>
      <c r="L424" s="1198" t="s">
        <v>4125</v>
      </c>
      <c r="M424" s="1199">
        <v>2182.8000000000002</v>
      </c>
      <c r="N424" s="246"/>
      <c r="O424" s="243"/>
      <c r="P424" s="243"/>
      <c r="Q424" s="293">
        <f t="shared" si="46"/>
        <v>0</v>
      </c>
      <c r="R424" s="294">
        <f t="shared" si="47"/>
        <v>0</v>
      </c>
      <c r="S424" s="295">
        <f t="shared" si="45"/>
        <v>0</v>
      </c>
    </row>
    <row r="425" spans="1:19" ht="34.5" customHeight="1">
      <c r="A425" s="67">
        <v>156</v>
      </c>
      <c r="B425" s="270" t="s">
        <v>1004</v>
      </c>
      <c r="C425" s="106" t="s">
        <v>1005</v>
      </c>
      <c r="D425" s="1252">
        <v>2963.9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1194" t="s">
        <v>3790</v>
      </c>
      <c r="L425" s="1198" t="s">
        <v>4126</v>
      </c>
      <c r="M425" s="1199">
        <v>2963.9</v>
      </c>
      <c r="N425" s="246"/>
      <c r="O425" s="243"/>
      <c r="P425" s="243"/>
      <c r="Q425" s="293">
        <f t="shared" si="46"/>
        <v>0</v>
      </c>
      <c r="R425" s="294">
        <f t="shared" si="47"/>
        <v>0</v>
      </c>
      <c r="S425" s="295">
        <f t="shared" si="45"/>
        <v>0</v>
      </c>
    </row>
    <row r="426" spans="1:19" ht="34.5" customHeight="1">
      <c r="A426" s="67">
        <v>157</v>
      </c>
      <c r="B426" s="270" t="s">
        <v>1007</v>
      </c>
      <c r="C426" s="106" t="s">
        <v>1005</v>
      </c>
      <c r="D426" s="1252">
        <v>64.2</v>
      </c>
      <c r="E426" s="246"/>
      <c r="F426" s="243"/>
      <c r="G426" s="243"/>
      <c r="H426" s="189">
        <v>0</v>
      </c>
      <c r="I426" s="189">
        <v>0</v>
      </c>
      <c r="J426" s="203">
        <v>0</v>
      </c>
      <c r="K426" s="1194" t="s">
        <v>3790</v>
      </c>
      <c r="L426" s="1198" t="s">
        <v>4127</v>
      </c>
      <c r="M426" s="1199">
        <v>64.2</v>
      </c>
      <c r="N426" s="246"/>
      <c r="O426" s="243"/>
      <c r="P426" s="243"/>
      <c r="Q426" s="293">
        <f t="shared" si="46"/>
        <v>0</v>
      </c>
      <c r="R426" s="294">
        <f t="shared" si="47"/>
        <v>0</v>
      </c>
      <c r="S426" s="295">
        <f t="shared" si="45"/>
        <v>0</v>
      </c>
    </row>
    <row r="427" spans="1:19" ht="34.5" customHeight="1">
      <c r="A427" s="67">
        <v>158</v>
      </c>
      <c r="B427" s="260" t="s">
        <v>855</v>
      </c>
      <c r="C427" s="106" t="s">
        <v>1009</v>
      </c>
      <c r="D427" s="1252">
        <v>1712</v>
      </c>
      <c r="E427" s="246"/>
      <c r="F427" s="243"/>
      <c r="G427" s="243"/>
      <c r="H427" s="189">
        <v>0</v>
      </c>
      <c r="I427" s="189">
        <v>0</v>
      </c>
      <c r="J427" s="203">
        <v>0</v>
      </c>
      <c r="K427" s="1194" t="s">
        <v>3790</v>
      </c>
      <c r="L427" s="1198" t="s">
        <v>4128</v>
      </c>
      <c r="M427" s="1199">
        <v>1712</v>
      </c>
      <c r="N427" s="246"/>
      <c r="O427" s="243"/>
      <c r="P427" s="243"/>
      <c r="Q427" s="293">
        <f t="shared" si="46"/>
        <v>0</v>
      </c>
      <c r="R427" s="294">
        <f t="shared" si="47"/>
        <v>0</v>
      </c>
      <c r="S427" s="295">
        <f t="shared" si="45"/>
        <v>0</v>
      </c>
    </row>
    <row r="428" spans="1:19" ht="34.5" customHeight="1">
      <c r="A428" s="67">
        <v>159</v>
      </c>
      <c r="B428" s="260" t="s">
        <v>1011</v>
      </c>
      <c r="C428" s="106" t="s">
        <v>1005</v>
      </c>
      <c r="D428" s="1252">
        <v>4023.2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1194" t="s">
        <v>3762</v>
      </c>
      <c r="L428" s="1198" t="s">
        <v>4129</v>
      </c>
      <c r="M428" s="1199">
        <v>4023.2</v>
      </c>
      <c r="N428" s="246"/>
      <c r="O428" s="243"/>
      <c r="P428" s="243"/>
      <c r="Q428" s="293">
        <f t="shared" si="46"/>
        <v>0</v>
      </c>
      <c r="R428" s="294">
        <f t="shared" si="47"/>
        <v>0</v>
      </c>
      <c r="S428" s="295">
        <f t="shared" si="45"/>
        <v>0</v>
      </c>
    </row>
    <row r="429" spans="1:19" ht="34.5" customHeight="1">
      <c r="A429" s="67">
        <v>160</v>
      </c>
      <c r="B429" s="260" t="s">
        <v>1011</v>
      </c>
      <c r="C429" s="106" t="s">
        <v>1005</v>
      </c>
      <c r="D429" s="1252">
        <v>930.9</v>
      </c>
      <c r="E429" s="246"/>
      <c r="F429" s="243"/>
      <c r="G429" s="243"/>
      <c r="H429" s="189">
        <v>0</v>
      </c>
      <c r="I429" s="189">
        <v>0</v>
      </c>
      <c r="J429" s="203">
        <v>0</v>
      </c>
      <c r="K429" s="1194" t="s">
        <v>3762</v>
      </c>
      <c r="L429" s="1198" t="s">
        <v>4129</v>
      </c>
      <c r="M429" s="1199">
        <v>930.9</v>
      </c>
      <c r="N429" s="246"/>
      <c r="O429" s="243"/>
      <c r="P429" s="243"/>
      <c r="Q429" s="293">
        <f t="shared" si="46"/>
        <v>0</v>
      </c>
      <c r="R429" s="294">
        <f t="shared" si="47"/>
        <v>0</v>
      </c>
      <c r="S429" s="295">
        <f t="shared" si="45"/>
        <v>0</v>
      </c>
    </row>
    <row r="430" spans="1:19" ht="34.5" customHeight="1">
      <c r="A430" s="67">
        <v>161</v>
      </c>
      <c r="B430" s="260" t="s">
        <v>653</v>
      </c>
      <c r="C430" s="106" t="s">
        <v>1013</v>
      </c>
      <c r="D430" s="1252">
        <v>1455.2</v>
      </c>
      <c r="E430" s="246"/>
      <c r="F430" s="243"/>
      <c r="G430" s="243"/>
      <c r="H430" s="189">
        <v>0</v>
      </c>
      <c r="I430" s="189">
        <v>0</v>
      </c>
      <c r="J430" s="203">
        <v>0</v>
      </c>
      <c r="K430" s="1194">
        <v>46171</v>
      </c>
      <c r="L430" s="1198" t="s">
        <v>4130</v>
      </c>
      <c r="M430" s="1199">
        <v>1455.2</v>
      </c>
      <c r="N430" s="246"/>
      <c r="O430" s="243"/>
      <c r="P430" s="243"/>
      <c r="Q430" s="293">
        <f t="shared" si="46"/>
        <v>0</v>
      </c>
      <c r="R430" s="294">
        <f t="shared" si="47"/>
        <v>0</v>
      </c>
      <c r="S430" s="295">
        <f t="shared" ref="S430:S433" si="48">+D430+J430-M430</f>
        <v>0</v>
      </c>
    </row>
    <row r="431" spans="1:19" ht="34.5" customHeight="1">
      <c r="A431" s="67">
        <v>162</v>
      </c>
      <c r="B431" s="260" t="s">
        <v>1015</v>
      </c>
      <c r="C431" s="106" t="s">
        <v>1016</v>
      </c>
      <c r="D431" s="1252">
        <v>53.5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1194" t="s">
        <v>3790</v>
      </c>
      <c r="L431" s="1198" t="s">
        <v>4131</v>
      </c>
      <c r="M431" s="1199">
        <v>53.5</v>
      </c>
      <c r="N431" s="246"/>
      <c r="O431" s="243"/>
      <c r="P431" s="243"/>
      <c r="Q431" s="293">
        <f t="shared" si="46"/>
        <v>0</v>
      </c>
      <c r="R431" s="294">
        <f t="shared" si="47"/>
        <v>0</v>
      </c>
      <c r="S431" s="295">
        <f t="shared" si="48"/>
        <v>0</v>
      </c>
    </row>
    <row r="432" spans="1:19" ht="34.5" customHeight="1">
      <c r="A432" s="67">
        <v>163</v>
      </c>
      <c r="B432" s="260" t="s">
        <v>2137</v>
      </c>
      <c r="C432" s="106" t="s">
        <v>971</v>
      </c>
      <c r="D432" s="1252">
        <v>1679.9</v>
      </c>
      <c r="E432" s="246"/>
      <c r="F432" s="243"/>
      <c r="G432" s="243"/>
      <c r="H432" s="189">
        <v>0</v>
      </c>
      <c r="I432" s="189">
        <v>0</v>
      </c>
      <c r="J432" s="203">
        <v>0</v>
      </c>
      <c r="K432" s="1194" t="s">
        <v>3762</v>
      </c>
      <c r="L432" s="1198" t="s">
        <v>4132</v>
      </c>
      <c r="M432" s="1199">
        <v>1679.9</v>
      </c>
      <c r="N432" s="246"/>
      <c r="O432" s="243"/>
      <c r="P432" s="243"/>
      <c r="Q432" s="293">
        <f t="shared" si="46"/>
        <v>0</v>
      </c>
      <c r="R432" s="294">
        <f t="shared" si="47"/>
        <v>0</v>
      </c>
      <c r="S432" s="295">
        <f t="shared" si="48"/>
        <v>0</v>
      </c>
    </row>
    <row r="433" spans="1:19" ht="34.5" customHeight="1">
      <c r="A433" s="67">
        <v>164</v>
      </c>
      <c r="B433" s="260" t="s">
        <v>2138</v>
      </c>
      <c r="C433" s="106" t="s">
        <v>1005</v>
      </c>
      <c r="D433" s="1252">
        <v>53.5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1194" t="s">
        <v>3790</v>
      </c>
      <c r="L433" s="1198" t="s">
        <v>4133</v>
      </c>
      <c r="M433" s="1199">
        <v>53.5</v>
      </c>
      <c r="N433" s="246"/>
      <c r="O433" s="243"/>
      <c r="P433" s="243"/>
      <c r="Q433" s="293">
        <f t="shared" si="46"/>
        <v>0</v>
      </c>
      <c r="R433" s="294">
        <f t="shared" si="47"/>
        <v>0</v>
      </c>
      <c r="S433" s="295">
        <f t="shared" si="48"/>
        <v>0</v>
      </c>
    </row>
    <row r="434" spans="1:19" ht="34.5" customHeight="1">
      <c r="A434" s="67">
        <v>165</v>
      </c>
      <c r="B434" s="260" t="s">
        <v>2923</v>
      </c>
      <c r="C434" s="106" t="s">
        <v>3336</v>
      </c>
      <c r="D434" s="1252">
        <v>344.54</v>
      </c>
      <c r="E434" s="246"/>
      <c r="F434" s="243"/>
      <c r="G434" s="243"/>
      <c r="H434" s="189">
        <v>0</v>
      </c>
      <c r="I434" s="189">
        <v>0</v>
      </c>
      <c r="J434" s="203">
        <v>0</v>
      </c>
      <c r="K434" s="1194">
        <v>46172</v>
      </c>
      <c r="L434" s="1198" t="s">
        <v>4134</v>
      </c>
      <c r="M434" s="1199">
        <v>344.54</v>
      </c>
      <c r="N434" s="246"/>
      <c r="O434" s="243"/>
      <c r="P434" s="243"/>
      <c r="Q434" s="293"/>
      <c r="R434" s="294"/>
      <c r="S434" s="295"/>
    </row>
    <row r="435" spans="1:19" ht="34.5" customHeight="1" thickBot="1">
      <c r="A435" s="322"/>
      <c r="B435" s="100" t="s">
        <v>19</v>
      </c>
      <c r="C435" s="101"/>
      <c r="D435" s="102">
        <f>SUM(D269:D434)</f>
        <v>228581.99000000002</v>
      </c>
      <c r="E435" s="257"/>
      <c r="F435" s="258"/>
      <c r="G435" s="258"/>
      <c r="H435" s="105">
        <f>SUM(H269:H434)</f>
        <v>21536</v>
      </c>
      <c r="I435" s="105">
        <f>SUM(I269:I434)</f>
        <v>1507.52</v>
      </c>
      <c r="J435" s="105">
        <f>SUM(J269:J434)</f>
        <v>23043.52</v>
      </c>
      <c r="K435" s="103"/>
      <c r="L435" s="103"/>
      <c r="M435" s="155">
        <f>SUM(M269:M434)</f>
        <v>233878.49000000005</v>
      </c>
      <c r="N435" s="257"/>
      <c r="O435" s="258"/>
      <c r="P435" s="258"/>
      <c r="Q435" s="105">
        <f>SUM(Q269:Q434)-Q388</f>
        <v>16586</v>
      </c>
      <c r="R435" s="105">
        <f>SUM(R269:R434)-R388</f>
        <v>1161.02</v>
      </c>
      <c r="S435" s="105">
        <f>SUM(S269:S434)</f>
        <v>17747.02</v>
      </c>
    </row>
    <row r="436" spans="1:19" ht="34.5" customHeight="1" thickTop="1">
      <c r="A436" s="30"/>
      <c r="B436" s="52" t="s">
        <v>1018</v>
      </c>
      <c r="C436" s="53"/>
      <c r="D436" s="54"/>
      <c r="E436" s="55"/>
      <c r="F436" s="54"/>
      <c r="G436" s="56"/>
      <c r="H436" s="57"/>
      <c r="I436" s="57"/>
      <c r="J436" s="57"/>
      <c r="K436" s="58"/>
      <c r="L436" s="59"/>
      <c r="M436" s="248"/>
      <c r="N436" s="237"/>
      <c r="O436" s="238"/>
      <c r="P436" s="238"/>
      <c r="Q436" s="239"/>
      <c r="R436" s="240"/>
      <c r="S436" s="323"/>
    </row>
    <row r="437" spans="1:19" ht="34.200000000000003" customHeight="1">
      <c r="A437" s="30">
        <v>1</v>
      </c>
      <c r="B437" s="324" t="s">
        <v>227</v>
      </c>
      <c r="C437" s="325" t="s">
        <v>228</v>
      </c>
      <c r="D437" s="326">
        <v>0</v>
      </c>
      <c r="E437" s="174"/>
      <c r="F437" s="327"/>
      <c r="G437" s="327"/>
      <c r="H437" s="142">
        <v>0</v>
      </c>
      <c r="I437" s="142"/>
      <c r="J437" s="142">
        <v>0</v>
      </c>
      <c r="K437" s="328"/>
      <c r="L437" s="329"/>
      <c r="M437" s="330"/>
      <c r="N437" s="331"/>
      <c r="O437" s="332"/>
      <c r="P437" s="332"/>
      <c r="Q437" s="239">
        <f t="shared" ref="Q437" si="49">J437-M437</f>
        <v>0</v>
      </c>
      <c r="R437" s="240"/>
      <c r="S437" s="66">
        <f t="shared" ref="S437" si="50">J437-M437</f>
        <v>0</v>
      </c>
    </row>
    <row r="438" spans="1:19" ht="34.5" customHeight="1" thickBot="1">
      <c r="A438" s="99"/>
      <c r="B438" s="100" t="s">
        <v>19</v>
      </c>
      <c r="C438" s="160"/>
      <c r="D438" s="102">
        <f>SUM(D437:D437)</f>
        <v>0</v>
      </c>
      <c r="E438" s="103"/>
      <c r="F438" s="102"/>
      <c r="G438" s="102"/>
      <c r="H438" s="104">
        <v>0</v>
      </c>
      <c r="I438" s="104">
        <v>0</v>
      </c>
      <c r="J438" s="104">
        <v>0</v>
      </c>
      <c r="K438" s="103"/>
      <c r="L438" s="103"/>
      <c r="M438" s="247">
        <f>SUM(M437:M437)</f>
        <v>0</v>
      </c>
      <c r="N438" s="129"/>
      <c r="O438" s="102"/>
      <c r="P438" s="102"/>
      <c r="Q438" s="104">
        <f>SUM(Q437:Q437)</f>
        <v>0</v>
      </c>
      <c r="R438" s="155">
        <f>SUM(R437:R437)</f>
        <v>0</v>
      </c>
      <c r="S438" s="162">
        <f>SUM(S437:S437)</f>
        <v>0</v>
      </c>
    </row>
    <row r="439" spans="1:19" ht="34.5" customHeight="1" thickTop="1">
      <c r="A439" s="30"/>
      <c r="B439" s="52" t="s">
        <v>1019</v>
      </c>
      <c r="C439" s="53"/>
      <c r="D439" s="54"/>
      <c r="E439" s="55"/>
      <c r="F439" s="54"/>
      <c r="G439" s="56"/>
      <c r="H439" s="57"/>
      <c r="I439" s="57"/>
      <c r="J439" s="57"/>
      <c r="K439" s="58"/>
      <c r="L439" s="59"/>
      <c r="M439" s="248"/>
      <c r="N439" s="237"/>
      <c r="O439" s="238"/>
      <c r="P439" s="238"/>
      <c r="Q439" s="239"/>
      <c r="R439" s="240"/>
      <c r="S439" s="66"/>
    </row>
    <row r="440" spans="1:19" ht="34.5" customHeight="1">
      <c r="A440" s="30">
        <v>1</v>
      </c>
      <c r="B440" s="31"/>
      <c r="C440" s="32"/>
      <c r="D440" s="33"/>
      <c r="E440" s="34"/>
      <c r="F440" s="33"/>
      <c r="G440" s="33"/>
      <c r="H440" s="35"/>
      <c r="I440" s="35"/>
      <c r="J440" s="35"/>
      <c r="K440" s="156"/>
      <c r="L440" s="157"/>
      <c r="M440" s="289"/>
      <c r="N440" s="246"/>
      <c r="O440" s="243"/>
      <c r="P440" s="243"/>
      <c r="Q440" s="189"/>
      <c r="R440" s="8"/>
      <c r="S440" s="66"/>
    </row>
    <row r="441" spans="1:19" ht="34.5" customHeight="1" thickBot="1">
      <c r="A441" s="99"/>
      <c r="B441" s="100" t="s">
        <v>19</v>
      </c>
      <c r="C441" s="160"/>
      <c r="D441" s="102">
        <v>0</v>
      </c>
      <c r="E441" s="103"/>
      <c r="F441" s="102"/>
      <c r="G441" s="102"/>
      <c r="H441" s="104">
        <v>0</v>
      </c>
      <c r="I441" s="104">
        <v>0</v>
      </c>
      <c r="J441" s="104">
        <v>0</v>
      </c>
      <c r="K441" s="161"/>
      <c r="L441" s="103"/>
      <c r="M441" s="247"/>
      <c r="N441" s="333"/>
      <c r="O441" s="334"/>
      <c r="P441" s="334"/>
      <c r="Q441" s="162">
        <v>0</v>
      </c>
      <c r="R441" s="335">
        <v>0</v>
      </c>
      <c r="S441" s="162">
        <v>0</v>
      </c>
    </row>
    <row r="442" spans="1:19" s="351" customFormat="1" ht="34.5" customHeight="1" thickTop="1">
      <c r="A442" s="336"/>
      <c r="B442" s="337" t="s">
        <v>4135</v>
      </c>
      <c r="C442" s="338"/>
      <c r="D442" s="339"/>
      <c r="E442" s="340"/>
      <c r="F442" s="339"/>
      <c r="G442" s="341"/>
      <c r="H442" s="342"/>
      <c r="I442" s="342"/>
      <c r="J442" s="342"/>
      <c r="K442" s="1244"/>
      <c r="L442" s="1245"/>
      <c r="M442" s="1246"/>
      <c r="N442" s="618"/>
      <c r="O442" s="619"/>
      <c r="P442" s="619"/>
      <c r="Q442" s="621"/>
      <c r="R442" s="622"/>
      <c r="S442" s="623"/>
    </row>
    <row r="443" spans="1:19" s="351" customFormat="1" ht="34.5" customHeight="1">
      <c r="A443" s="336">
        <v>1</v>
      </c>
      <c r="B443" s="620" t="s">
        <v>145</v>
      </c>
      <c r="C443" s="610" t="s">
        <v>4136</v>
      </c>
      <c r="D443" s="611">
        <v>1400</v>
      </c>
      <c r="E443" s="612"/>
      <c r="F443" s="611"/>
      <c r="G443" s="613"/>
      <c r="H443" s="614"/>
      <c r="I443" s="614"/>
      <c r="J443" s="614"/>
      <c r="K443" s="1247" t="s">
        <v>3762</v>
      </c>
      <c r="L443" s="1248" t="s">
        <v>4137</v>
      </c>
      <c r="M443" s="1249">
        <v>1400</v>
      </c>
      <c r="N443" s="625"/>
      <c r="O443" s="626"/>
      <c r="P443" s="626"/>
      <c r="Q443" s="627">
        <f>SUM(D443+J443-M443)</f>
        <v>0</v>
      </c>
      <c r="R443" s="629"/>
      <c r="S443" s="628">
        <f>SUM(D443+J443-M443)</f>
        <v>0</v>
      </c>
    </row>
    <row r="444" spans="1:19" s="351" customFormat="1" ht="34.5" customHeight="1">
      <c r="A444" s="336">
        <v>2</v>
      </c>
      <c r="B444" s="620" t="s">
        <v>149</v>
      </c>
      <c r="C444" s="610" t="s">
        <v>4138</v>
      </c>
      <c r="D444" s="611">
        <v>700</v>
      </c>
      <c r="E444" s="612"/>
      <c r="F444" s="611"/>
      <c r="G444" s="613"/>
      <c r="H444" s="614"/>
      <c r="I444" s="614"/>
      <c r="J444" s="614"/>
      <c r="K444" s="1247" t="s">
        <v>3762</v>
      </c>
      <c r="L444" s="1248" t="s">
        <v>4139</v>
      </c>
      <c r="M444" s="1249">
        <v>700</v>
      </c>
      <c r="N444" s="625"/>
      <c r="O444" s="626"/>
      <c r="P444" s="626"/>
      <c r="Q444" s="627">
        <f t="shared" ref="Q444:Q469" si="51">SUM(D444+J444-M444)</f>
        <v>0</v>
      </c>
      <c r="R444" s="629"/>
      <c r="S444" s="628">
        <f t="shared" ref="S444:S469" si="52">SUM(D444+J444-M444)</f>
        <v>0</v>
      </c>
    </row>
    <row r="445" spans="1:19" s="351" customFormat="1" ht="34.5" customHeight="1">
      <c r="A445" s="336">
        <v>3</v>
      </c>
      <c r="B445" s="620" t="s">
        <v>152</v>
      </c>
      <c r="C445" s="610" t="s">
        <v>4140</v>
      </c>
      <c r="D445" s="611">
        <v>700</v>
      </c>
      <c r="E445" s="612"/>
      <c r="F445" s="611"/>
      <c r="G445" s="613"/>
      <c r="H445" s="614"/>
      <c r="I445" s="614"/>
      <c r="J445" s="614"/>
      <c r="K445" s="1247" t="s">
        <v>3754</v>
      </c>
      <c r="L445" s="1248" t="s">
        <v>4141</v>
      </c>
      <c r="M445" s="1249">
        <v>700</v>
      </c>
      <c r="N445" s="625"/>
      <c r="O445" s="626"/>
      <c r="P445" s="626"/>
      <c r="Q445" s="627">
        <f t="shared" si="51"/>
        <v>0</v>
      </c>
      <c r="R445" s="629"/>
      <c r="S445" s="628">
        <f t="shared" si="52"/>
        <v>0</v>
      </c>
    </row>
    <row r="446" spans="1:19" s="351" customFormat="1" ht="34.5" customHeight="1">
      <c r="A446" s="336">
        <v>4</v>
      </c>
      <c r="B446" s="620" t="s">
        <v>155</v>
      </c>
      <c r="C446" s="610" t="s">
        <v>4142</v>
      </c>
      <c r="D446" s="611">
        <v>700</v>
      </c>
      <c r="E446" s="612"/>
      <c r="F446" s="611"/>
      <c r="G446" s="613"/>
      <c r="H446" s="614"/>
      <c r="I446" s="614"/>
      <c r="J446" s="614"/>
      <c r="K446" s="1247" t="s">
        <v>3754</v>
      </c>
      <c r="L446" s="1248" t="s">
        <v>4143</v>
      </c>
      <c r="M446" s="1249">
        <v>700</v>
      </c>
      <c r="N446" s="625"/>
      <c r="O446" s="626"/>
      <c r="P446" s="626"/>
      <c r="Q446" s="627">
        <f t="shared" si="51"/>
        <v>0</v>
      </c>
      <c r="R446" s="629"/>
      <c r="S446" s="628">
        <f t="shared" si="52"/>
        <v>0</v>
      </c>
    </row>
    <row r="447" spans="1:19" s="351" customFormat="1" ht="34.5" customHeight="1">
      <c r="A447" s="336">
        <v>5</v>
      </c>
      <c r="B447" s="620" t="s">
        <v>158</v>
      </c>
      <c r="C447" s="610" t="s">
        <v>4144</v>
      </c>
      <c r="D447" s="611">
        <v>700</v>
      </c>
      <c r="E447" s="612"/>
      <c r="F447" s="611"/>
      <c r="G447" s="613"/>
      <c r="H447" s="614"/>
      <c r="I447" s="614"/>
      <c r="J447" s="614"/>
      <c r="K447" s="1247">
        <v>46170</v>
      </c>
      <c r="L447" s="1248" t="s">
        <v>4145</v>
      </c>
      <c r="M447" s="1249">
        <v>700</v>
      </c>
      <c r="N447" s="625"/>
      <c r="O447" s="626"/>
      <c r="P447" s="626"/>
      <c r="Q447" s="627">
        <f t="shared" si="51"/>
        <v>0</v>
      </c>
      <c r="R447" s="629"/>
      <c r="S447" s="628">
        <f t="shared" si="52"/>
        <v>0</v>
      </c>
    </row>
    <row r="448" spans="1:19" s="351" customFormat="1" ht="34.5" customHeight="1">
      <c r="A448" s="336">
        <v>6</v>
      </c>
      <c r="B448" s="620" t="s">
        <v>161</v>
      </c>
      <c r="C448" s="610" t="s">
        <v>4146</v>
      </c>
      <c r="D448" s="611">
        <v>700</v>
      </c>
      <c r="E448" s="612"/>
      <c r="F448" s="611"/>
      <c r="G448" s="613"/>
      <c r="H448" s="614"/>
      <c r="I448" s="614"/>
      <c r="J448" s="614"/>
      <c r="K448" s="1247" t="s">
        <v>3762</v>
      </c>
      <c r="L448" s="1248" t="s">
        <v>4147</v>
      </c>
      <c r="M448" s="1249">
        <v>700</v>
      </c>
      <c r="N448" s="625"/>
      <c r="O448" s="626"/>
      <c r="P448" s="626"/>
      <c r="Q448" s="627">
        <f t="shared" si="51"/>
        <v>0</v>
      </c>
      <c r="R448" s="629"/>
      <c r="S448" s="628">
        <f t="shared" si="52"/>
        <v>0</v>
      </c>
    </row>
    <row r="449" spans="1:19" s="351" customFormat="1" ht="34.5" customHeight="1">
      <c r="A449" s="336">
        <v>7</v>
      </c>
      <c r="B449" s="620" t="s">
        <v>164</v>
      </c>
      <c r="C449" s="610" t="s">
        <v>4148</v>
      </c>
      <c r="D449" s="611">
        <v>700</v>
      </c>
      <c r="E449" s="612"/>
      <c r="F449" s="611"/>
      <c r="G449" s="613"/>
      <c r="H449" s="614"/>
      <c r="I449" s="614"/>
      <c r="J449" s="614"/>
      <c r="K449" s="1247" t="s">
        <v>3762</v>
      </c>
      <c r="L449" s="1248" t="s">
        <v>4149</v>
      </c>
      <c r="M449" s="1249">
        <v>700</v>
      </c>
      <c r="N449" s="625"/>
      <c r="O449" s="626"/>
      <c r="P449" s="626"/>
      <c r="Q449" s="627">
        <f t="shared" si="51"/>
        <v>0</v>
      </c>
      <c r="R449" s="629"/>
      <c r="S449" s="628">
        <f t="shared" si="52"/>
        <v>0</v>
      </c>
    </row>
    <row r="450" spans="1:19" s="351" customFormat="1" ht="34.5" customHeight="1">
      <c r="A450" s="336">
        <v>8</v>
      </c>
      <c r="B450" s="620" t="s">
        <v>164</v>
      </c>
      <c r="C450" s="610" t="s">
        <v>4150</v>
      </c>
      <c r="D450" s="611">
        <v>700</v>
      </c>
      <c r="E450" s="612"/>
      <c r="F450" s="611"/>
      <c r="G450" s="613"/>
      <c r="H450" s="614"/>
      <c r="I450" s="614"/>
      <c r="J450" s="614"/>
      <c r="K450" s="1247" t="s">
        <v>3762</v>
      </c>
      <c r="L450" s="1248" t="s">
        <v>4151</v>
      </c>
      <c r="M450" s="1249">
        <v>700</v>
      </c>
      <c r="N450" s="625"/>
      <c r="O450" s="626"/>
      <c r="P450" s="626"/>
      <c r="Q450" s="627">
        <f t="shared" si="51"/>
        <v>0</v>
      </c>
      <c r="R450" s="629"/>
      <c r="S450" s="628">
        <f t="shared" si="52"/>
        <v>0</v>
      </c>
    </row>
    <row r="451" spans="1:19" s="351" customFormat="1" ht="34.5" customHeight="1">
      <c r="A451" s="336">
        <v>9</v>
      </c>
      <c r="B451" s="620" t="s">
        <v>169</v>
      </c>
      <c r="C451" s="610" t="s">
        <v>4152</v>
      </c>
      <c r="D451" s="611">
        <v>700</v>
      </c>
      <c r="E451" s="612"/>
      <c r="F451" s="611"/>
      <c r="G451" s="613"/>
      <c r="H451" s="614"/>
      <c r="I451" s="614"/>
      <c r="J451" s="614"/>
      <c r="K451" s="1247">
        <v>46171</v>
      </c>
      <c r="L451" s="1248" t="s">
        <v>4153</v>
      </c>
      <c r="M451" s="1249">
        <v>700</v>
      </c>
      <c r="N451" s="625"/>
      <c r="O451" s="626"/>
      <c r="P451" s="626"/>
      <c r="Q451" s="627">
        <f t="shared" si="51"/>
        <v>0</v>
      </c>
      <c r="R451" s="629"/>
      <c r="S451" s="628">
        <f t="shared" si="52"/>
        <v>0</v>
      </c>
    </row>
    <row r="452" spans="1:19" s="351" customFormat="1" ht="34.5" customHeight="1">
      <c r="A452" s="336">
        <v>10</v>
      </c>
      <c r="B452" s="620" t="s">
        <v>172</v>
      </c>
      <c r="C452" s="610" t="s">
        <v>4154</v>
      </c>
      <c r="D452" s="611">
        <v>700</v>
      </c>
      <c r="E452" s="612"/>
      <c r="F452" s="611"/>
      <c r="G452" s="613"/>
      <c r="H452" s="614"/>
      <c r="I452" s="614"/>
      <c r="J452" s="614"/>
      <c r="K452" s="1247" t="s">
        <v>3762</v>
      </c>
      <c r="L452" s="1248" t="s">
        <v>4155</v>
      </c>
      <c r="M452" s="1249">
        <v>700</v>
      </c>
      <c r="N452" s="625"/>
      <c r="O452" s="626"/>
      <c r="P452" s="626"/>
      <c r="Q452" s="627">
        <f t="shared" si="51"/>
        <v>0</v>
      </c>
      <c r="R452" s="629"/>
      <c r="S452" s="628">
        <f t="shared" si="52"/>
        <v>0</v>
      </c>
    </row>
    <row r="453" spans="1:19" s="351" customFormat="1" ht="34.5" customHeight="1">
      <c r="A453" s="336">
        <v>11</v>
      </c>
      <c r="B453" s="620" t="s">
        <v>175</v>
      </c>
      <c r="C453" s="610" t="s">
        <v>4156</v>
      </c>
      <c r="D453" s="611">
        <v>1400</v>
      </c>
      <c r="E453" s="612"/>
      <c r="F453" s="611"/>
      <c r="G453" s="613"/>
      <c r="H453" s="614"/>
      <c r="I453" s="614"/>
      <c r="J453" s="614"/>
      <c r="K453" s="1247">
        <v>46171</v>
      </c>
      <c r="L453" s="1248" t="s">
        <v>4153</v>
      </c>
      <c r="M453" s="1249">
        <v>1400</v>
      </c>
      <c r="N453" s="625"/>
      <c r="O453" s="626"/>
      <c r="P453" s="626"/>
      <c r="Q453" s="627">
        <f t="shared" si="51"/>
        <v>0</v>
      </c>
      <c r="R453" s="629"/>
      <c r="S453" s="628">
        <f t="shared" si="52"/>
        <v>0</v>
      </c>
    </row>
    <row r="454" spans="1:19" s="351" customFormat="1" ht="34.5" customHeight="1">
      <c r="A454" s="336">
        <v>12</v>
      </c>
      <c r="B454" s="620" t="s">
        <v>178</v>
      </c>
      <c r="C454" s="610" t="s">
        <v>4157</v>
      </c>
      <c r="D454" s="611">
        <v>700</v>
      </c>
      <c r="E454" s="612"/>
      <c r="F454" s="611"/>
      <c r="G454" s="613"/>
      <c r="H454" s="614"/>
      <c r="I454" s="614"/>
      <c r="J454" s="614"/>
      <c r="K454" s="1247" t="s">
        <v>3762</v>
      </c>
      <c r="L454" s="1248" t="s">
        <v>4158</v>
      </c>
      <c r="M454" s="1249">
        <v>700</v>
      </c>
      <c r="N454" s="625"/>
      <c r="O454" s="626"/>
      <c r="P454" s="626"/>
      <c r="Q454" s="627">
        <f t="shared" si="51"/>
        <v>0</v>
      </c>
      <c r="R454" s="629"/>
      <c r="S454" s="628">
        <f t="shared" si="52"/>
        <v>0</v>
      </c>
    </row>
    <row r="455" spans="1:19" s="351" customFormat="1" ht="34.5" customHeight="1">
      <c r="A455" s="336">
        <v>13</v>
      </c>
      <c r="B455" s="620" t="s">
        <v>181</v>
      </c>
      <c r="C455" s="610" t="s">
        <v>4159</v>
      </c>
      <c r="D455" s="611">
        <v>700</v>
      </c>
      <c r="E455" s="612"/>
      <c r="F455" s="611"/>
      <c r="G455" s="613"/>
      <c r="H455" s="614"/>
      <c r="I455" s="614"/>
      <c r="J455" s="614"/>
      <c r="K455" s="1247" t="s">
        <v>3762</v>
      </c>
      <c r="L455" s="1248" t="s">
        <v>4160</v>
      </c>
      <c r="M455" s="1249">
        <v>700</v>
      </c>
      <c r="N455" s="625"/>
      <c r="O455" s="626"/>
      <c r="P455" s="626"/>
      <c r="Q455" s="627">
        <f t="shared" si="51"/>
        <v>0</v>
      </c>
      <c r="R455" s="629"/>
      <c r="S455" s="628">
        <f t="shared" si="52"/>
        <v>0</v>
      </c>
    </row>
    <row r="456" spans="1:19" s="351" customFormat="1" ht="34.5" customHeight="1">
      <c r="A456" s="336">
        <v>14</v>
      </c>
      <c r="B456" s="620" t="s">
        <v>184</v>
      </c>
      <c r="C456" s="610" t="s">
        <v>4161</v>
      </c>
      <c r="D456" s="611">
        <v>700</v>
      </c>
      <c r="E456" s="612"/>
      <c r="F456" s="611"/>
      <c r="G456" s="613"/>
      <c r="H456" s="614"/>
      <c r="I456" s="614"/>
      <c r="J456" s="614"/>
      <c r="K456" s="1247" t="s">
        <v>3790</v>
      </c>
      <c r="L456" s="1248" t="s">
        <v>4162</v>
      </c>
      <c r="M456" s="1249">
        <v>700</v>
      </c>
      <c r="N456" s="625"/>
      <c r="O456" s="626"/>
      <c r="P456" s="626"/>
      <c r="Q456" s="627">
        <f t="shared" si="51"/>
        <v>0</v>
      </c>
      <c r="R456" s="629"/>
      <c r="S456" s="628">
        <f t="shared" si="52"/>
        <v>0</v>
      </c>
    </row>
    <row r="457" spans="1:19" s="351" customFormat="1" ht="34.5" customHeight="1">
      <c r="A457" s="336">
        <v>15</v>
      </c>
      <c r="B457" s="620" t="s">
        <v>187</v>
      </c>
      <c r="C457" s="610" t="s">
        <v>4163</v>
      </c>
      <c r="D457" s="611">
        <v>700</v>
      </c>
      <c r="E457" s="612"/>
      <c r="F457" s="611"/>
      <c r="G457" s="613"/>
      <c r="H457" s="614"/>
      <c r="I457" s="614"/>
      <c r="J457" s="614"/>
      <c r="K457" s="1247" t="s">
        <v>3790</v>
      </c>
      <c r="L457" s="1248" t="s">
        <v>4164</v>
      </c>
      <c r="M457" s="1249">
        <v>700</v>
      </c>
      <c r="N457" s="625"/>
      <c r="O457" s="626"/>
      <c r="P457" s="626"/>
      <c r="Q457" s="627">
        <f t="shared" si="51"/>
        <v>0</v>
      </c>
      <c r="R457" s="629"/>
      <c r="S457" s="628">
        <f t="shared" si="52"/>
        <v>0</v>
      </c>
    </row>
    <row r="458" spans="1:19" s="351" customFormat="1" ht="34.5" customHeight="1">
      <c r="A458" s="336">
        <v>16</v>
      </c>
      <c r="B458" s="620" t="s">
        <v>190</v>
      </c>
      <c r="C458" s="610" t="s">
        <v>4165</v>
      </c>
      <c r="D458" s="611">
        <v>700</v>
      </c>
      <c r="E458" s="612"/>
      <c r="F458" s="611"/>
      <c r="G458" s="613"/>
      <c r="H458" s="614"/>
      <c r="I458" s="614"/>
      <c r="J458" s="614"/>
      <c r="K458" s="1247" t="s">
        <v>4166</v>
      </c>
      <c r="L458" s="1248" t="s">
        <v>4167</v>
      </c>
      <c r="M458" s="1249">
        <v>700</v>
      </c>
      <c r="N458" s="625"/>
      <c r="O458" s="626"/>
      <c r="P458" s="626"/>
      <c r="Q458" s="627">
        <f t="shared" si="51"/>
        <v>0</v>
      </c>
      <c r="R458" s="629"/>
      <c r="S458" s="628">
        <f t="shared" si="52"/>
        <v>0</v>
      </c>
    </row>
    <row r="459" spans="1:19" s="351" customFormat="1" ht="34.5" customHeight="1">
      <c r="A459" s="336">
        <v>17</v>
      </c>
      <c r="B459" s="620" t="s">
        <v>194</v>
      </c>
      <c r="C459" s="610" t="s">
        <v>4168</v>
      </c>
      <c r="D459" s="611">
        <v>1400</v>
      </c>
      <c r="E459" s="612"/>
      <c r="F459" s="611"/>
      <c r="G459" s="613"/>
      <c r="H459" s="614"/>
      <c r="I459" s="614"/>
      <c r="J459" s="614"/>
      <c r="K459" s="1247" t="s">
        <v>3762</v>
      </c>
      <c r="L459" s="1248" t="s">
        <v>4169</v>
      </c>
      <c r="M459" s="1249">
        <v>1400</v>
      </c>
      <c r="N459" s="625"/>
      <c r="O459" s="626"/>
      <c r="P459" s="626"/>
      <c r="Q459" s="627">
        <f t="shared" si="51"/>
        <v>0</v>
      </c>
      <c r="R459" s="629"/>
      <c r="S459" s="628">
        <f t="shared" si="52"/>
        <v>0</v>
      </c>
    </row>
    <row r="460" spans="1:19" s="351" customFormat="1" ht="34.5" customHeight="1">
      <c r="A460" s="336">
        <v>18</v>
      </c>
      <c r="B460" s="620" t="s">
        <v>197</v>
      </c>
      <c r="C460" s="610" t="s">
        <v>4170</v>
      </c>
      <c r="D460" s="611">
        <v>700</v>
      </c>
      <c r="E460" s="612"/>
      <c r="F460" s="611"/>
      <c r="G460" s="613"/>
      <c r="H460" s="614"/>
      <c r="I460" s="614"/>
      <c r="J460" s="614"/>
      <c r="K460" s="1247" t="s">
        <v>3762</v>
      </c>
      <c r="L460" s="1248" t="s">
        <v>4171</v>
      </c>
      <c r="M460" s="1249">
        <v>700</v>
      </c>
      <c r="N460" s="625"/>
      <c r="O460" s="626"/>
      <c r="P460" s="626"/>
      <c r="Q460" s="627">
        <f t="shared" si="51"/>
        <v>0</v>
      </c>
      <c r="R460" s="629"/>
      <c r="S460" s="628">
        <f t="shared" si="52"/>
        <v>0</v>
      </c>
    </row>
    <row r="461" spans="1:19" s="351" customFormat="1" ht="34.5" customHeight="1">
      <c r="A461" s="336">
        <v>19</v>
      </c>
      <c r="B461" s="620" t="s">
        <v>200</v>
      </c>
      <c r="C461" s="610" t="s">
        <v>4172</v>
      </c>
      <c r="D461" s="611">
        <v>700</v>
      </c>
      <c r="E461" s="612"/>
      <c r="F461" s="611"/>
      <c r="G461" s="613"/>
      <c r="H461" s="614"/>
      <c r="I461" s="614"/>
      <c r="J461" s="614"/>
      <c r="K461" s="1247" t="s">
        <v>3790</v>
      </c>
      <c r="L461" s="1248" t="s">
        <v>4173</v>
      </c>
      <c r="M461" s="1249">
        <v>700</v>
      </c>
      <c r="N461" s="625"/>
      <c r="O461" s="626"/>
      <c r="P461" s="626"/>
      <c r="Q461" s="627">
        <f t="shared" si="51"/>
        <v>0</v>
      </c>
      <c r="R461" s="629"/>
      <c r="S461" s="628">
        <f t="shared" si="52"/>
        <v>0</v>
      </c>
    </row>
    <row r="462" spans="1:19" s="351" customFormat="1" ht="34.5" customHeight="1">
      <c r="A462" s="336">
        <v>20</v>
      </c>
      <c r="B462" s="620" t="s">
        <v>203</v>
      </c>
      <c r="C462" s="610" t="s">
        <v>4174</v>
      </c>
      <c r="D462" s="611">
        <v>700</v>
      </c>
      <c r="E462" s="612"/>
      <c r="F462" s="611"/>
      <c r="G462" s="613"/>
      <c r="H462" s="614"/>
      <c r="I462" s="614"/>
      <c r="J462" s="614"/>
      <c r="K462" s="1247" t="s">
        <v>4087</v>
      </c>
      <c r="L462" s="1248" t="s">
        <v>4175</v>
      </c>
      <c r="M462" s="1249">
        <v>700</v>
      </c>
      <c r="N462" s="625"/>
      <c r="O462" s="626"/>
      <c r="P462" s="626"/>
      <c r="Q462" s="627">
        <f t="shared" si="51"/>
        <v>0</v>
      </c>
      <c r="R462" s="629"/>
      <c r="S462" s="628">
        <f t="shared" si="52"/>
        <v>0</v>
      </c>
    </row>
    <row r="463" spans="1:19" s="351" customFormat="1" ht="34.5" customHeight="1">
      <c r="A463" s="336">
        <v>21</v>
      </c>
      <c r="B463" s="620" t="s">
        <v>206</v>
      </c>
      <c r="C463" s="610" t="s">
        <v>4176</v>
      </c>
      <c r="D463" s="611">
        <v>700</v>
      </c>
      <c r="E463" s="612"/>
      <c r="F463" s="611"/>
      <c r="G463" s="613"/>
      <c r="H463" s="614"/>
      <c r="I463" s="614"/>
      <c r="J463" s="614"/>
      <c r="K463" s="1247" t="s">
        <v>3762</v>
      </c>
      <c r="L463" s="1248" t="s">
        <v>4177</v>
      </c>
      <c r="M463" s="1249">
        <v>700</v>
      </c>
      <c r="N463" s="625"/>
      <c r="O463" s="626"/>
      <c r="P463" s="626"/>
      <c r="Q463" s="627">
        <f t="shared" si="51"/>
        <v>0</v>
      </c>
      <c r="R463" s="629"/>
      <c r="S463" s="628">
        <f t="shared" si="52"/>
        <v>0</v>
      </c>
    </row>
    <row r="464" spans="1:19" s="351" customFormat="1" ht="34.5" customHeight="1">
      <c r="A464" s="336">
        <v>22</v>
      </c>
      <c r="B464" s="620" t="s">
        <v>209</v>
      </c>
      <c r="C464" s="610" t="s">
        <v>4178</v>
      </c>
      <c r="D464" s="611">
        <v>700</v>
      </c>
      <c r="E464" s="612"/>
      <c r="F464" s="611"/>
      <c r="G464" s="613"/>
      <c r="H464" s="614"/>
      <c r="I464" s="614"/>
      <c r="J464" s="614"/>
      <c r="K464" s="1247" t="s">
        <v>3818</v>
      </c>
      <c r="L464" s="1248" t="s">
        <v>4179</v>
      </c>
      <c r="M464" s="1249">
        <v>700</v>
      </c>
      <c r="N464" s="625"/>
      <c r="O464" s="626"/>
      <c r="P464" s="626"/>
      <c r="Q464" s="627">
        <f t="shared" si="51"/>
        <v>0</v>
      </c>
      <c r="R464" s="629"/>
      <c r="S464" s="628">
        <f t="shared" si="52"/>
        <v>0</v>
      </c>
    </row>
    <row r="465" spans="1:19" s="351" customFormat="1" ht="34.5" customHeight="1">
      <c r="A465" s="336">
        <v>23</v>
      </c>
      <c r="B465" s="620" t="s">
        <v>212</v>
      </c>
      <c r="C465" s="610" t="s">
        <v>4180</v>
      </c>
      <c r="D465" s="611">
        <v>700</v>
      </c>
      <c r="E465" s="612"/>
      <c r="F465" s="611"/>
      <c r="G465" s="613"/>
      <c r="H465" s="614"/>
      <c r="I465" s="614"/>
      <c r="J465" s="614"/>
      <c r="K465" s="1247" t="s">
        <v>3762</v>
      </c>
      <c r="L465" s="1248" t="s">
        <v>4181</v>
      </c>
      <c r="M465" s="1249">
        <v>700</v>
      </c>
      <c r="N465" s="625"/>
      <c r="O465" s="626"/>
      <c r="P465" s="626"/>
      <c r="Q465" s="627">
        <f t="shared" si="51"/>
        <v>0</v>
      </c>
      <c r="R465" s="629"/>
      <c r="S465" s="628">
        <f t="shared" si="52"/>
        <v>0</v>
      </c>
    </row>
    <row r="466" spans="1:19" s="351" customFormat="1" ht="34.5" customHeight="1">
      <c r="A466" s="336">
        <v>24</v>
      </c>
      <c r="B466" s="620" t="s">
        <v>215</v>
      </c>
      <c r="C466" s="610" t="s">
        <v>4182</v>
      </c>
      <c r="D466" s="611">
        <v>700</v>
      </c>
      <c r="E466" s="612"/>
      <c r="F466" s="611"/>
      <c r="G466" s="613"/>
      <c r="H466" s="614"/>
      <c r="I466" s="614"/>
      <c r="J466" s="614"/>
      <c r="K466" s="1247">
        <v>46172</v>
      </c>
      <c r="L466" s="1248" t="s">
        <v>4183</v>
      </c>
      <c r="M466" s="1249">
        <v>700</v>
      </c>
      <c r="N466" s="625"/>
      <c r="O466" s="626"/>
      <c r="P466" s="626"/>
      <c r="Q466" s="627">
        <f t="shared" si="51"/>
        <v>0</v>
      </c>
      <c r="R466" s="629"/>
      <c r="S466" s="628">
        <f t="shared" si="52"/>
        <v>0</v>
      </c>
    </row>
    <row r="467" spans="1:19" s="351" customFormat="1" ht="34.5" customHeight="1">
      <c r="A467" s="336">
        <v>25</v>
      </c>
      <c r="B467" s="620" t="s">
        <v>218</v>
      </c>
      <c r="C467" s="610" t="s">
        <v>4184</v>
      </c>
      <c r="D467" s="611">
        <v>700</v>
      </c>
      <c r="E467" s="612"/>
      <c r="F467" s="611"/>
      <c r="G467" s="613"/>
      <c r="H467" s="614"/>
      <c r="I467" s="614"/>
      <c r="J467" s="614"/>
      <c r="K467" s="1247">
        <v>46170</v>
      </c>
      <c r="L467" s="1248" t="s">
        <v>4185</v>
      </c>
      <c r="M467" s="1249">
        <v>700</v>
      </c>
      <c r="N467" s="625"/>
      <c r="O467" s="626"/>
      <c r="P467" s="626"/>
      <c r="Q467" s="627">
        <f t="shared" si="51"/>
        <v>0</v>
      </c>
      <c r="R467" s="629"/>
      <c r="S467" s="628">
        <f t="shared" si="52"/>
        <v>0</v>
      </c>
    </row>
    <row r="468" spans="1:19" s="351" customFormat="1" ht="34.5" customHeight="1">
      <c r="A468" s="336">
        <v>26</v>
      </c>
      <c r="B468" s="620" t="s">
        <v>221</v>
      </c>
      <c r="C468" s="610" t="s">
        <v>4186</v>
      </c>
      <c r="D468" s="611">
        <v>700</v>
      </c>
      <c r="E468" s="612"/>
      <c r="F468" s="611"/>
      <c r="G468" s="613"/>
      <c r="H468" s="614"/>
      <c r="I468" s="614"/>
      <c r="J468" s="614"/>
      <c r="K468" s="1247" t="s">
        <v>3754</v>
      </c>
      <c r="L468" s="1248" t="s">
        <v>4187</v>
      </c>
      <c r="M468" s="1249">
        <v>700</v>
      </c>
      <c r="N468" s="625"/>
      <c r="O468" s="626"/>
      <c r="P468" s="626"/>
      <c r="Q468" s="627">
        <f t="shared" si="51"/>
        <v>0</v>
      </c>
      <c r="R468" s="629"/>
      <c r="S468" s="628">
        <f t="shared" si="52"/>
        <v>0</v>
      </c>
    </row>
    <row r="469" spans="1:19" s="351" customFormat="1" ht="34.5" customHeight="1">
      <c r="A469" s="336">
        <v>27</v>
      </c>
      <c r="B469" s="620" t="s">
        <v>224</v>
      </c>
      <c r="C469" s="610" t="s">
        <v>4188</v>
      </c>
      <c r="D469" s="611">
        <v>700</v>
      </c>
      <c r="E469" s="612"/>
      <c r="F469" s="611"/>
      <c r="G469" s="613"/>
      <c r="H469" s="614"/>
      <c r="I469" s="614"/>
      <c r="J469" s="614"/>
      <c r="K469" s="1247">
        <v>46173</v>
      </c>
      <c r="L469" s="1248" t="s">
        <v>4189</v>
      </c>
      <c r="M469" s="1249">
        <v>700</v>
      </c>
      <c r="N469" s="625"/>
      <c r="O469" s="626"/>
      <c r="P469" s="626"/>
      <c r="Q469" s="627">
        <f t="shared" si="51"/>
        <v>0</v>
      </c>
      <c r="R469" s="629"/>
      <c r="S469" s="628">
        <f t="shared" si="52"/>
        <v>0</v>
      </c>
    </row>
    <row r="470" spans="1:19" s="351" customFormat="1" ht="34.5" customHeight="1">
      <c r="A470" s="336">
        <v>28</v>
      </c>
      <c r="B470" s="620" t="s">
        <v>227</v>
      </c>
      <c r="C470" s="610" t="s">
        <v>4190</v>
      </c>
      <c r="D470" s="611">
        <v>700</v>
      </c>
      <c r="E470" s="612"/>
      <c r="F470" s="611"/>
      <c r="G470" s="613"/>
      <c r="H470" s="614"/>
      <c r="I470" s="614"/>
      <c r="J470" s="614"/>
      <c r="K470" s="1247"/>
      <c r="L470" s="1248"/>
      <c r="M470" s="1249"/>
      <c r="N470" s="625" t="s">
        <v>4191</v>
      </c>
      <c r="O470" s="626">
        <v>1</v>
      </c>
      <c r="P470" s="626">
        <v>1</v>
      </c>
      <c r="Q470" s="627">
        <f t="shared" ref="Q470:Q471" si="53">SUM(D470+J470-M470)</f>
        <v>700</v>
      </c>
      <c r="R470" s="629"/>
      <c r="S470" s="628">
        <f t="shared" ref="S470:S471" si="54">SUM(D470+J470-M470)</f>
        <v>700</v>
      </c>
    </row>
    <row r="471" spans="1:19" s="351" customFormat="1" ht="34.5" customHeight="1">
      <c r="A471" s="336">
        <v>29</v>
      </c>
      <c r="B471" s="620" t="s">
        <v>230</v>
      </c>
      <c r="C471" s="610" t="s">
        <v>4192</v>
      </c>
      <c r="D471" s="611">
        <v>2100</v>
      </c>
      <c r="E471" s="612"/>
      <c r="F471" s="611"/>
      <c r="G471" s="613"/>
      <c r="H471" s="614"/>
      <c r="I471" s="614"/>
      <c r="J471" s="614"/>
      <c r="K471" s="1247" t="s">
        <v>3790</v>
      </c>
      <c r="L471" s="1248" t="s">
        <v>4193</v>
      </c>
      <c r="M471" s="1249">
        <v>2100</v>
      </c>
      <c r="N471" s="625"/>
      <c r="O471" s="626"/>
      <c r="P471" s="626"/>
      <c r="Q471" s="627">
        <f t="shared" si="53"/>
        <v>0</v>
      </c>
      <c r="R471" s="629"/>
      <c r="S471" s="628">
        <f t="shared" si="54"/>
        <v>0</v>
      </c>
    </row>
    <row r="472" spans="1:19" s="351" customFormat="1" ht="34.5" customHeight="1">
      <c r="A472" s="336"/>
      <c r="B472" s="620"/>
      <c r="C472" s="610"/>
      <c r="D472" s="611"/>
      <c r="E472" s="612"/>
      <c r="F472" s="611"/>
      <c r="G472" s="613"/>
      <c r="H472" s="614"/>
      <c r="I472" s="614"/>
      <c r="J472" s="614"/>
      <c r="K472" s="1247"/>
      <c r="L472" s="1248"/>
      <c r="M472" s="1249"/>
      <c r="N472" s="625"/>
      <c r="O472" s="626"/>
      <c r="P472" s="626"/>
      <c r="Q472" s="627">
        <f t="shared" ref="Q472" si="55">SUM(D472+J472-M472)</f>
        <v>0</v>
      </c>
      <c r="R472" s="629"/>
      <c r="S472" s="628">
        <f t="shared" ref="S472" si="56">SUM(D472+J472-M472)</f>
        <v>0</v>
      </c>
    </row>
    <row r="473" spans="1:19" s="371" customFormat="1" ht="37.5" customHeight="1" thickBot="1">
      <c r="A473" s="367"/>
      <c r="B473" s="368" t="s">
        <v>19</v>
      </c>
      <c r="C473" s="368"/>
      <c r="D473" s="369">
        <f>SUM(D443:D472)</f>
        <v>23800</v>
      </c>
      <c r="E473" s="369">
        <f t="shared" ref="E473:S473" si="57">SUM(E443:E472)</f>
        <v>0</v>
      </c>
      <c r="F473" s="369">
        <f t="shared" si="57"/>
        <v>0</v>
      </c>
      <c r="G473" s="369">
        <f t="shared" si="57"/>
        <v>0</v>
      </c>
      <c r="H473" s="369">
        <f t="shared" si="57"/>
        <v>0</v>
      </c>
      <c r="I473" s="369">
        <f t="shared" si="57"/>
        <v>0</v>
      </c>
      <c r="J473" s="369">
        <f t="shared" si="57"/>
        <v>0</v>
      </c>
      <c r="K473" s="369"/>
      <c r="L473" s="369">
        <f t="shared" si="57"/>
        <v>0</v>
      </c>
      <c r="M473" s="369">
        <f t="shared" si="57"/>
        <v>23100</v>
      </c>
      <c r="N473" s="369">
        <f t="shared" si="57"/>
        <v>0</v>
      </c>
      <c r="O473" s="369"/>
      <c r="P473" s="369"/>
      <c r="Q473" s="369">
        <f t="shared" si="57"/>
        <v>700</v>
      </c>
      <c r="R473" s="369">
        <f t="shared" si="57"/>
        <v>0</v>
      </c>
      <c r="S473" s="369">
        <f t="shared" si="57"/>
        <v>700</v>
      </c>
    </row>
    <row r="474" spans="1:19" s="376" customFormat="1" ht="37.5" customHeight="1" thickTop="1">
      <c r="A474" s="372"/>
      <c r="B474" s="373"/>
      <c r="C474" s="373"/>
      <c r="D474" s="374"/>
      <c r="E474" s="374"/>
      <c r="F474" s="374"/>
      <c r="G474" s="374"/>
      <c r="H474" s="374"/>
      <c r="I474" s="374"/>
      <c r="J474" s="374"/>
      <c r="K474" s="1250"/>
      <c r="L474" s="1250"/>
      <c r="M474" s="1251"/>
      <c r="N474" s="375"/>
      <c r="O474" s="374"/>
      <c r="P474" s="374"/>
      <c r="Q474" s="374"/>
      <c r="R474" s="374"/>
      <c r="S474" s="374"/>
    </row>
    <row r="475" spans="1:19" ht="34.5" customHeight="1" thickBot="1">
      <c r="A475" s="377"/>
      <c r="B475" s="378" t="s">
        <v>1022</v>
      </c>
      <c r="C475" s="379"/>
      <c r="D475" s="380">
        <f>SUM(D14+D32+D47+D50+D54+D64+D67+D73+D104+D109+D140+D267+D435+D438+D441+D473)</f>
        <v>671803.87</v>
      </c>
      <c r="E475" s="381"/>
      <c r="F475" s="380"/>
      <c r="G475" s="380"/>
      <c r="H475" s="382">
        <f>SUM(H473+H441+H438+H435+H267+H140+H109+H104+H73+H70+H67+H64+H54+H50+H47+H32+H14)</f>
        <v>97206.94</v>
      </c>
      <c r="I475" s="382">
        <f>SUM(I473+I441+I438+I435+I267+I140+I109+I104+I73+I70+I67+I64+I54+I50+I47+I32+I14)</f>
        <v>4728.32</v>
      </c>
      <c r="J475" s="382">
        <f>SUM(J473+J441+J438+J435+J267+J140+J109+J104+J73+J70+J67+J64+J54+J50+J47+J32+J14)</f>
        <v>101935.26</v>
      </c>
      <c r="K475" s="383"/>
      <c r="L475" s="383"/>
      <c r="M475" s="382">
        <f>SUM(M473+M441+M438+M435+M267+M140+M109+M104+M73+M70+M67+M64+M54+M50+M47+M32+M14)</f>
        <v>686950.44000000006</v>
      </c>
      <c r="N475" s="384"/>
      <c r="O475" s="382"/>
      <c r="P475" s="382"/>
      <c r="Q475" s="382">
        <f>SUM(Q473+Q441+Q438+Q435+Q267+Q140+Q109+Q104+Q73+Q70+Q67+Q64+Q54+Q50+Q47+Q32+Q14)</f>
        <v>81150.760000000009</v>
      </c>
      <c r="R475" s="382">
        <f>SUM(R473+R441+R438+R435+R267+R140+R109+R104+R73+R70+R67+R64+R54+R50+R47+R32+R14)</f>
        <v>4353.93</v>
      </c>
      <c r="S475" s="382">
        <f>SUM(S473+S441+S438+S435+S267+S140+S109+S104+S73+S70+S67+S64+S54+S50+S47+S32+S14)</f>
        <v>85504.69</v>
      </c>
    </row>
    <row r="476" spans="1:19" s="386" customFormat="1" ht="34.5" customHeight="1" thickTop="1">
      <c r="A476" s="385"/>
      <c r="C476" s="387"/>
      <c r="D476" s="388"/>
      <c r="E476" s="389"/>
      <c r="F476" s="388"/>
      <c r="G476" s="388"/>
      <c r="H476" s="390"/>
      <c r="I476" s="390"/>
      <c r="J476" s="390"/>
      <c r="K476" s="391"/>
      <c r="L476" s="391"/>
      <c r="M476" s="390"/>
      <c r="N476" s="392"/>
      <c r="O476" s="390"/>
      <c r="P476" s="390"/>
      <c r="Q476" s="390"/>
      <c r="R476" s="390"/>
      <c r="S476" s="390"/>
    </row>
    <row r="477" spans="1:19" s="386" customFormat="1" ht="48" customHeight="1">
      <c r="A477" s="1332" t="s">
        <v>1023</v>
      </c>
      <c r="B477" s="1332"/>
      <c r="C477" s="1332"/>
      <c r="D477" s="1332"/>
      <c r="E477" s="1332"/>
      <c r="F477" s="1332"/>
      <c r="G477" s="1332"/>
      <c r="H477" s="1332"/>
      <c r="I477" s="1332"/>
      <c r="J477" s="1332"/>
      <c r="K477" s="1332"/>
      <c r="L477" s="1332"/>
      <c r="M477" s="1332"/>
      <c r="N477" s="1332"/>
      <c r="O477" s="1332"/>
      <c r="P477" s="1332"/>
      <c r="Q477" s="1332"/>
      <c r="R477" s="1332"/>
      <c r="S477" s="1332"/>
    </row>
    <row r="478" spans="1:19" ht="34.5" customHeight="1">
      <c r="A478" s="243">
        <v>1</v>
      </c>
      <c r="B478" s="393" t="s">
        <v>1024</v>
      </c>
      <c r="C478" s="394" t="s">
        <v>1025</v>
      </c>
      <c r="D478" s="395"/>
      <c r="E478" s="293"/>
      <c r="F478" s="395"/>
      <c r="G478" s="395"/>
      <c r="H478" s="189">
        <v>14771.5</v>
      </c>
      <c r="I478" s="66"/>
      <c r="J478" s="66">
        <v>14771.5</v>
      </c>
      <c r="K478" s="1268" t="s">
        <v>3360</v>
      </c>
      <c r="L478" s="1269" t="s">
        <v>3744</v>
      </c>
      <c r="M478" s="1270">
        <v>100</v>
      </c>
      <c r="N478" s="293"/>
      <c r="O478" s="243"/>
      <c r="P478" s="243"/>
      <c r="Q478" s="189">
        <f>SUM(H478-M478)</f>
        <v>14671.5</v>
      </c>
      <c r="R478" s="189"/>
      <c r="S478" s="203">
        <f>SUM(Q478)</f>
        <v>14671.5</v>
      </c>
    </row>
    <row r="479" spans="1:19" ht="34.5" customHeight="1">
      <c r="A479" s="243">
        <v>2</v>
      </c>
      <c r="B479" s="394" t="s">
        <v>1028</v>
      </c>
      <c r="C479" s="394" t="s">
        <v>1029</v>
      </c>
      <c r="D479" s="295">
        <v>0</v>
      </c>
      <c r="E479" s="399"/>
      <c r="F479" s="243"/>
      <c r="G479" s="243"/>
      <c r="H479" s="189">
        <v>0</v>
      </c>
      <c r="I479" s="189"/>
      <c r="J479" s="66">
        <v>0</v>
      </c>
      <c r="K479" s="290"/>
      <c r="L479" s="291"/>
      <c r="M479" s="400"/>
      <c r="N479" s="401"/>
      <c r="O479" s="402"/>
      <c r="P479" s="402"/>
      <c r="Q479" s="189">
        <f>S479</f>
        <v>0</v>
      </c>
      <c r="R479" s="189"/>
      <c r="S479" s="203">
        <f>+D479+J479-M479</f>
        <v>0</v>
      </c>
    </row>
    <row r="480" spans="1:19" ht="34.5" customHeight="1" thickBot="1">
      <c r="A480" s="284"/>
      <c r="B480" s="257" t="s">
        <v>19</v>
      </c>
      <c r="C480" s="160"/>
      <c r="D480" s="102">
        <v>0</v>
      </c>
      <c r="E480" s="103"/>
      <c r="F480" s="102"/>
      <c r="G480" s="102"/>
      <c r="H480" s="104">
        <f>SUM(H478:H479)</f>
        <v>14771.5</v>
      </c>
      <c r="I480" s="104">
        <f t="shared" ref="I480:J480" si="58">SUM(I478:I479)</f>
        <v>0</v>
      </c>
      <c r="J480" s="104">
        <f t="shared" si="58"/>
        <v>14771.5</v>
      </c>
      <c r="K480" s="105"/>
      <c r="L480" s="105"/>
      <c r="M480" s="104">
        <f>SUM(M478:M479)</f>
        <v>100</v>
      </c>
      <c r="N480" s="105"/>
      <c r="O480" s="104"/>
      <c r="P480" s="104"/>
      <c r="Q480" s="104">
        <f>SUM(Q478:Q479)</f>
        <v>14671.5</v>
      </c>
      <c r="R480" s="155"/>
      <c r="S480" s="104">
        <f>SUM(S478:S479)</f>
        <v>14671.5</v>
      </c>
    </row>
    <row r="481" spans="1:19" s="386" customFormat="1" ht="34.5" customHeight="1" thickTop="1">
      <c r="A481" s="385"/>
      <c r="C481" s="387"/>
      <c r="D481" s="388"/>
      <c r="E481" s="389"/>
      <c r="F481" s="388"/>
      <c r="G481" s="388"/>
      <c r="H481" s="390"/>
      <c r="I481" s="390"/>
      <c r="J481" s="390"/>
      <c r="K481" s="391"/>
      <c r="L481" s="391"/>
      <c r="M481" s="390"/>
      <c r="N481" s="392"/>
      <c r="O481" s="390"/>
      <c r="P481" s="390"/>
      <c r="Q481" s="390"/>
      <c r="R481" s="390"/>
      <c r="S481" s="390"/>
    </row>
    <row r="482" spans="1:19" s="403" customFormat="1" ht="43.5" customHeight="1">
      <c r="A482" s="1332" t="s">
        <v>1032</v>
      </c>
      <c r="B482" s="1332"/>
      <c r="C482" s="1332"/>
      <c r="D482" s="1332"/>
      <c r="E482" s="1332"/>
      <c r="F482" s="1332"/>
      <c r="G482" s="1332"/>
      <c r="H482" s="1332"/>
      <c r="I482" s="1332"/>
      <c r="J482" s="1332"/>
      <c r="K482" s="1332"/>
      <c r="L482" s="1332"/>
      <c r="M482" s="1332"/>
      <c r="N482" s="1332"/>
      <c r="O482" s="1332"/>
      <c r="P482" s="1332"/>
      <c r="Q482" s="1332"/>
      <c r="R482" s="1332"/>
      <c r="S482" s="1332"/>
    </row>
    <row r="483" spans="1:19" s="414" customFormat="1" ht="34.5" customHeight="1">
      <c r="A483" s="404">
        <v>1</v>
      </c>
      <c r="B483" s="405" t="s">
        <v>1033</v>
      </c>
      <c r="C483" s="406" t="s">
        <v>1034</v>
      </c>
      <c r="D483" s="407"/>
      <c r="E483" s="408" t="s">
        <v>1035</v>
      </c>
      <c r="F483" s="409">
        <v>4</v>
      </c>
      <c r="G483" s="409">
        <v>4</v>
      </c>
      <c r="H483" s="408">
        <v>14582</v>
      </c>
      <c r="I483" s="407"/>
      <c r="J483" s="410">
        <v>14582</v>
      </c>
      <c r="K483" s="411"/>
      <c r="L483" s="411"/>
      <c r="M483" s="412"/>
      <c r="N483" s="408" t="s">
        <v>1035</v>
      </c>
      <c r="O483" s="413">
        <v>4</v>
      </c>
      <c r="P483" s="413">
        <v>4</v>
      </c>
      <c r="Q483" s="408">
        <v>14582</v>
      </c>
      <c r="R483" s="407"/>
      <c r="S483" s="410">
        <f>+D483+J483-M483</f>
        <v>14582</v>
      </c>
    </row>
    <row r="484" spans="1:19" s="414" customFormat="1" ht="34.5" customHeight="1">
      <c r="A484" s="404">
        <v>2</v>
      </c>
      <c r="B484" s="405" t="s">
        <v>1033</v>
      </c>
      <c r="C484" s="406" t="s">
        <v>1036</v>
      </c>
      <c r="D484" s="407"/>
      <c r="E484" s="408" t="s">
        <v>1037</v>
      </c>
      <c r="F484" s="409">
        <v>4</v>
      </c>
      <c r="G484" s="409">
        <v>4</v>
      </c>
      <c r="H484" s="408">
        <v>373.83</v>
      </c>
      <c r="I484" s="407">
        <v>26.17</v>
      </c>
      <c r="J484" s="410">
        <v>400</v>
      </c>
      <c r="K484" s="411"/>
      <c r="L484" s="411"/>
      <c r="M484" s="412"/>
      <c r="N484" s="408" t="s">
        <v>1037</v>
      </c>
      <c r="O484" s="413">
        <v>4</v>
      </c>
      <c r="P484" s="413">
        <v>4</v>
      </c>
      <c r="Q484" s="408">
        <f>ROUND(S484*100/107,2)</f>
        <v>373.83</v>
      </c>
      <c r="R484" s="407">
        <f>ROUND((Q484*0.07),2)</f>
        <v>26.17</v>
      </c>
      <c r="S484" s="410">
        <f>+D484+J484-M484</f>
        <v>400</v>
      </c>
    </row>
    <row r="485" spans="1:19" s="414" customFormat="1" ht="34.5" customHeight="1">
      <c r="A485" s="404">
        <v>3</v>
      </c>
      <c r="B485" s="405" t="s">
        <v>1033</v>
      </c>
      <c r="C485" s="406" t="s">
        <v>1038</v>
      </c>
      <c r="D485" s="407"/>
      <c r="E485" s="408" t="s">
        <v>1039</v>
      </c>
      <c r="F485" s="409">
        <v>5</v>
      </c>
      <c r="G485" s="409">
        <v>5</v>
      </c>
      <c r="H485" s="408">
        <v>17955</v>
      </c>
      <c r="I485" s="407">
        <v>1256.8499999999999</v>
      </c>
      <c r="J485" s="410">
        <v>19211.849999999999</v>
      </c>
      <c r="K485" s="411"/>
      <c r="L485" s="411"/>
      <c r="M485" s="412"/>
      <c r="N485" s="408" t="s">
        <v>1039</v>
      </c>
      <c r="O485" s="413">
        <v>5</v>
      </c>
      <c r="P485" s="413">
        <v>5</v>
      </c>
      <c r="Q485" s="408">
        <f>ROUND(S485*100/107,2)</f>
        <v>17955</v>
      </c>
      <c r="R485" s="407">
        <f>ROUND((Q485*0.07),2)</f>
        <v>1256.8499999999999</v>
      </c>
      <c r="S485" s="410">
        <f>+D485+J485-M485</f>
        <v>19211.849999999999</v>
      </c>
    </row>
    <row r="486" spans="1:19" s="414" customFormat="1" ht="34.5" customHeight="1">
      <c r="A486" s="404">
        <v>4</v>
      </c>
      <c r="B486" s="405" t="s">
        <v>1033</v>
      </c>
      <c r="C486" s="406" t="s">
        <v>1040</v>
      </c>
      <c r="D486" s="407"/>
      <c r="E486" s="408" t="s">
        <v>1041</v>
      </c>
      <c r="F486" s="409">
        <v>6</v>
      </c>
      <c r="G486" s="409">
        <v>6</v>
      </c>
      <c r="H486" s="408">
        <v>1935</v>
      </c>
      <c r="I486" s="407">
        <v>135.44999999999999</v>
      </c>
      <c r="J486" s="410">
        <v>2070.4499999999998</v>
      </c>
      <c r="K486" s="411"/>
      <c r="L486" s="411"/>
      <c r="M486" s="412"/>
      <c r="N486" s="408" t="s">
        <v>1041</v>
      </c>
      <c r="O486" s="413">
        <v>6</v>
      </c>
      <c r="P486" s="413">
        <v>6</v>
      </c>
      <c r="Q486" s="408">
        <f>ROUND(S486*100/107,2)</f>
        <v>1935</v>
      </c>
      <c r="R486" s="415">
        <f>ROUND((Q486*0.07),2)</f>
        <v>135.44999999999999</v>
      </c>
      <c r="S486" s="410">
        <f>+D486+J486-M486</f>
        <v>2070.4499999999998</v>
      </c>
    </row>
    <row r="487" spans="1:19" s="416" customFormat="1" ht="34.5" customHeight="1">
      <c r="A487" s="404">
        <v>5</v>
      </c>
      <c r="B487" s="405" t="s">
        <v>1033</v>
      </c>
      <c r="C487" s="406" t="s">
        <v>902</v>
      </c>
      <c r="D487" s="407"/>
      <c r="E487" s="408" t="s">
        <v>1041</v>
      </c>
      <c r="F487" s="409">
        <v>6</v>
      </c>
      <c r="G487" s="409">
        <v>6</v>
      </c>
      <c r="H487" s="408">
        <v>44400</v>
      </c>
      <c r="I487" s="407">
        <v>3108</v>
      </c>
      <c r="J487" s="410">
        <v>47508</v>
      </c>
      <c r="K487" s="411"/>
      <c r="L487" s="411"/>
      <c r="M487" s="412"/>
      <c r="N487" s="408" t="s">
        <v>1041</v>
      </c>
      <c r="O487" s="413">
        <v>6</v>
      </c>
      <c r="P487" s="413">
        <v>6</v>
      </c>
      <c r="Q487" s="408">
        <f>ROUND(S487*100/107,2)</f>
        <v>44400</v>
      </c>
      <c r="R487" s="415">
        <f>ROUND((Q487*0.07),2)</f>
        <v>3108</v>
      </c>
      <c r="S487" s="410">
        <f>+D487+J487-M487</f>
        <v>47508</v>
      </c>
    </row>
    <row r="488" spans="1:19" s="425" customFormat="1" ht="34.5" customHeight="1">
      <c r="A488" s="1365" t="s">
        <v>1042</v>
      </c>
      <c r="B488" s="1366"/>
      <c r="C488" s="1366"/>
      <c r="D488" s="1366"/>
      <c r="E488" s="417"/>
      <c r="F488" s="418"/>
      <c r="G488" s="418"/>
      <c r="H488" s="417"/>
      <c r="I488" s="419"/>
      <c r="J488" s="420"/>
      <c r="K488" s="421"/>
      <c r="L488" s="421"/>
      <c r="M488" s="422"/>
      <c r="N488" s="417"/>
      <c r="O488" s="419"/>
      <c r="P488" s="423"/>
      <c r="Q488" s="417"/>
      <c r="R488" s="419"/>
      <c r="S488" s="424"/>
    </row>
    <row r="489" spans="1:19" ht="34.5" customHeight="1" thickBot="1">
      <c r="A489" s="426"/>
      <c r="B489" s="257" t="s">
        <v>19</v>
      </c>
      <c r="C489" s="427"/>
      <c r="D489" s="428"/>
      <c r="E489" s="429">
        <v>0</v>
      </c>
      <c r="F489" s="428"/>
      <c r="G489" s="428"/>
      <c r="H489" s="430">
        <f>SUM(H483:H488)</f>
        <v>79245.83</v>
      </c>
      <c r="I489" s="431">
        <f t="shared" ref="I489:J489" si="59">SUM(I483:I488)</f>
        <v>4526.47</v>
      </c>
      <c r="J489" s="431">
        <f t="shared" si="59"/>
        <v>83772.299999999988</v>
      </c>
      <c r="K489" s="429">
        <f>SUM(K500:K507)</f>
        <v>0</v>
      </c>
      <c r="L489" s="429">
        <f>SUM(L500:L507)</f>
        <v>0</v>
      </c>
      <c r="M489" s="428">
        <f>SUM(M500:M507)</f>
        <v>0</v>
      </c>
      <c r="N489" s="429">
        <f>SUM(N500:N507)</f>
        <v>0</v>
      </c>
      <c r="O489" s="428"/>
      <c r="P489" s="428"/>
      <c r="Q489" s="432">
        <f>SUM(Q483:Q488)</f>
        <v>79245.83</v>
      </c>
      <c r="R489" s="432">
        <f t="shared" ref="R489:S489" si="60">SUM(R483:R488)</f>
        <v>4526.47</v>
      </c>
      <c r="S489" s="430">
        <f t="shared" si="60"/>
        <v>83772.299999999988</v>
      </c>
    </row>
    <row r="490" spans="1:19" ht="34.5" customHeight="1" thickTop="1">
      <c r="A490" s="433"/>
      <c r="B490" s="297"/>
      <c r="C490" s="2"/>
      <c r="D490" s="419"/>
      <c r="E490" s="417"/>
      <c r="F490" s="419"/>
      <c r="G490" s="419"/>
      <c r="H490" s="419"/>
      <c r="I490" s="419"/>
      <c r="J490" s="419"/>
      <c r="K490" s="417"/>
      <c r="L490" s="417"/>
      <c r="M490" s="419"/>
      <c r="N490" s="417"/>
      <c r="O490" s="419"/>
      <c r="P490" s="419"/>
      <c r="Q490" s="419"/>
      <c r="R490" s="419"/>
      <c r="S490" s="419"/>
    </row>
    <row r="491" spans="1:19" s="403" customFormat="1" ht="43.5" customHeight="1">
      <c r="A491" s="1332" t="s">
        <v>1043</v>
      </c>
      <c r="B491" s="1332"/>
      <c r="C491" s="1332"/>
      <c r="D491" s="1332"/>
      <c r="E491" s="1332"/>
      <c r="F491" s="1332"/>
      <c r="G491" s="1332"/>
      <c r="H491" s="1332"/>
      <c r="I491" s="1332"/>
      <c r="J491" s="1332"/>
      <c r="K491" s="1332"/>
      <c r="L491" s="1332"/>
      <c r="M491" s="1332"/>
      <c r="N491" s="1332"/>
      <c r="O491" s="1332"/>
      <c r="P491" s="1332"/>
      <c r="Q491" s="1332"/>
      <c r="R491" s="1332"/>
      <c r="S491" s="1332"/>
    </row>
    <row r="492" spans="1:19" ht="34.5" customHeight="1">
      <c r="A492" s="127"/>
      <c r="B492" s="434"/>
      <c r="C492" s="435"/>
      <c r="D492" s="222"/>
      <c r="E492" s="436"/>
      <c r="F492" s="127"/>
      <c r="G492" s="127"/>
      <c r="H492" s="72">
        <v>0</v>
      </c>
      <c r="I492" s="437"/>
      <c r="J492" s="438">
        <v>0</v>
      </c>
      <c r="K492" s="251"/>
      <c r="L492" s="252"/>
      <c r="M492" s="253"/>
      <c r="N492" s="436"/>
      <c r="O492" s="3"/>
      <c r="P492" s="3"/>
      <c r="Q492" s="439">
        <f>S492</f>
        <v>0</v>
      </c>
      <c r="R492" s="51"/>
      <c r="S492" s="439">
        <f>+D492+J492-M492</f>
        <v>0</v>
      </c>
    </row>
    <row r="493" spans="1:19" ht="34.5" customHeight="1">
      <c r="A493" s="440"/>
      <c r="B493" s="440"/>
      <c r="C493" s="440"/>
      <c r="D493" s="440"/>
      <c r="E493" s="440"/>
      <c r="F493" s="440"/>
      <c r="G493" s="440"/>
      <c r="H493" s="41"/>
      <c r="J493" s="442"/>
      <c r="K493" s="443"/>
      <c r="L493" s="444"/>
      <c r="M493" s="445"/>
      <c r="N493" s="1"/>
      <c r="Q493" s="41"/>
      <c r="R493" s="41"/>
      <c r="S493" s="41"/>
    </row>
    <row r="494" spans="1:19" ht="34.5" customHeight="1" thickBot="1">
      <c r="A494" s="447"/>
      <c r="B494" s="448" t="s">
        <v>19</v>
      </c>
      <c r="C494" s="449"/>
      <c r="D494" s="450"/>
      <c r="E494" s="451">
        <v>0</v>
      </c>
      <c r="F494" s="450"/>
      <c r="G494" s="450"/>
      <c r="H494" s="452">
        <v>0</v>
      </c>
      <c r="I494" s="452">
        <v>0</v>
      </c>
      <c r="J494" s="452">
        <v>0</v>
      </c>
      <c r="K494" s="451">
        <f>SUM(K504:K510)</f>
        <v>0</v>
      </c>
      <c r="L494" s="453">
        <f>SUM(L504:L510)</f>
        <v>0</v>
      </c>
      <c r="M494" s="452">
        <f>SUM(M492:M493)</f>
        <v>0</v>
      </c>
      <c r="N494" s="451">
        <f>SUM(N504:N510)</f>
        <v>0</v>
      </c>
      <c r="O494" s="450"/>
      <c r="P494" s="450"/>
      <c r="Q494" s="454">
        <f t="shared" ref="Q494:S494" si="61">SUM(Q492)</f>
        <v>0</v>
      </c>
      <c r="R494" s="454">
        <f t="shared" si="61"/>
        <v>0</v>
      </c>
      <c r="S494" s="454">
        <f t="shared" si="61"/>
        <v>0</v>
      </c>
    </row>
    <row r="495" spans="1:19" ht="34.5" customHeight="1" thickTop="1">
      <c r="A495" s="433"/>
      <c r="B495" s="297"/>
      <c r="C495" s="2"/>
      <c r="D495" s="419"/>
      <c r="E495" s="417"/>
      <c r="F495" s="419"/>
      <c r="G495" s="419"/>
      <c r="H495" s="419"/>
      <c r="I495" s="419"/>
      <c r="J495" s="419"/>
      <c r="K495" s="417"/>
      <c r="L495" s="417"/>
      <c r="M495" s="419"/>
      <c r="N495" s="417"/>
      <c r="O495" s="419"/>
      <c r="P495" s="419"/>
      <c r="Q495" s="419"/>
      <c r="R495" s="419"/>
      <c r="S495" s="419"/>
    </row>
    <row r="496" spans="1:19" s="386" customFormat="1" ht="40.5" customHeight="1">
      <c r="A496" s="1332" t="s">
        <v>1044</v>
      </c>
      <c r="B496" s="1332"/>
      <c r="C496" s="1332"/>
      <c r="D496" s="1332"/>
      <c r="E496" s="1332"/>
      <c r="F496" s="1332"/>
      <c r="G496" s="1332"/>
      <c r="H496" s="1332"/>
      <c r="I496" s="1332"/>
      <c r="J496" s="1332"/>
      <c r="K496" s="1332"/>
      <c r="L496" s="1332"/>
      <c r="M496" s="1332"/>
      <c r="N496" s="1332"/>
      <c r="O496" s="1332"/>
      <c r="P496" s="1332"/>
      <c r="Q496" s="1332"/>
      <c r="R496" s="1332"/>
      <c r="S496" s="1332"/>
    </row>
    <row r="497" spans="1:19" s="414" customFormat="1" ht="34.5" customHeight="1">
      <c r="A497" s="404">
        <v>1</v>
      </c>
      <c r="B497" s="406" t="s">
        <v>1045</v>
      </c>
      <c r="C497" s="455" t="s">
        <v>1046</v>
      </c>
      <c r="D497" s="456">
        <v>0</v>
      </c>
      <c r="E497" s="457" t="s">
        <v>1047</v>
      </c>
      <c r="F497" s="402" t="s">
        <v>1048</v>
      </c>
      <c r="G497" s="402" t="s">
        <v>1048</v>
      </c>
      <c r="H497" s="408">
        <v>234301.93</v>
      </c>
      <c r="I497" s="402"/>
      <c r="J497" s="458">
        <v>234301.93</v>
      </c>
      <c r="K497" s="290"/>
      <c r="L497" s="459"/>
      <c r="M497" s="460"/>
      <c r="N497" s="457" t="s">
        <v>1047</v>
      </c>
      <c r="O497" s="402" t="s">
        <v>1048</v>
      </c>
      <c r="P497" s="402" t="s">
        <v>1048</v>
      </c>
      <c r="Q497" s="408">
        <f>S497</f>
        <v>234301.93</v>
      </c>
      <c r="R497" s="461"/>
      <c r="S497" s="410">
        <f>+D497+J497-M497</f>
        <v>234301.93</v>
      </c>
    </row>
    <row r="498" spans="1:19" s="414" customFormat="1" ht="34.5" customHeight="1">
      <c r="A498" s="404">
        <f>A497+1</f>
        <v>2</v>
      </c>
      <c r="B498" s="406" t="s">
        <v>1045</v>
      </c>
      <c r="C498" s="455" t="s">
        <v>1049</v>
      </c>
      <c r="D498" s="462">
        <v>0</v>
      </c>
      <c r="E498" s="457" t="s">
        <v>1050</v>
      </c>
      <c r="F498" s="402" t="s">
        <v>1048</v>
      </c>
      <c r="G498" s="402" t="s">
        <v>1048</v>
      </c>
      <c r="H498" s="462">
        <v>84356.53</v>
      </c>
      <c r="I498" s="408">
        <v>5904.96</v>
      </c>
      <c r="J498" s="462">
        <v>90261.49</v>
      </c>
      <c r="K498" s="290"/>
      <c r="L498" s="459"/>
      <c r="M498" s="292"/>
      <c r="N498" s="457" t="s">
        <v>1050</v>
      </c>
      <c r="O498" s="402" t="s">
        <v>1048</v>
      </c>
      <c r="P498" s="402" t="s">
        <v>1048</v>
      </c>
      <c r="Q498" s="408">
        <v>84356.53</v>
      </c>
      <c r="R498" s="463">
        <v>5904.96</v>
      </c>
      <c r="S498" s="410">
        <v>90261.49</v>
      </c>
    </row>
    <row r="499" spans="1:19" s="414" customFormat="1" ht="34.5" customHeight="1">
      <c r="A499" s="404">
        <f>A498+1</f>
        <v>3</v>
      </c>
      <c r="B499" s="406" t="s">
        <v>1045</v>
      </c>
      <c r="C499" s="455" t="s">
        <v>1051</v>
      </c>
      <c r="D499" s="462">
        <v>0</v>
      </c>
      <c r="E499" s="457" t="s">
        <v>1050</v>
      </c>
      <c r="F499" s="402" t="s">
        <v>1048</v>
      </c>
      <c r="G499" s="402" t="s">
        <v>1048</v>
      </c>
      <c r="H499" s="462">
        <v>46294.83</v>
      </c>
      <c r="I499" s="408">
        <v>3240.64</v>
      </c>
      <c r="J499" s="462">
        <v>49535.47</v>
      </c>
      <c r="K499" s="290"/>
      <c r="L499" s="459"/>
      <c r="M499" s="292"/>
      <c r="N499" s="457" t="s">
        <v>1050</v>
      </c>
      <c r="O499" s="402" t="s">
        <v>1048</v>
      </c>
      <c r="P499" s="402" t="s">
        <v>1048</v>
      </c>
      <c r="Q499" s="408">
        <f>ROUND(S499*100/107,2)</f>
        <v>46294.83</v>
      </c>
      <c r="R499" s="463">
        <f>ROUND((Q499*0.07),2)</f>
        <v>3240.64</v>
      </c>
      <c r="S499" s="410">
        <f>+D499+J499-M499</f>
        <v>49535.47</v>
      </c>
    </row>
    <row r="500" spans="1:19" s="414" customFormat="1" ht="34.5" customHeight="1">
      <c r="A500" s="404"/>
      <c r="B500" s="464" t="s">
        <v>1052</v>
      </c>
      <c r="C500" s="455"/>
      <c r="D500" s="462"/>
      <c r="E500" s="457"/>
      <c r="F500" s="402"/>
      <c r="G500" s="402"/>
      <c r="H500" s="462"/>
      <c r="I500" s="408"/>
      <c r="J500" s="462"/>
      <c r="K500" s="290"/>
      <c r="L500" s="459"/>
      <c r="M500" s="292"/>
      <c r="N500" s="457"/>
      <c r="O500" s="402"/>
      <c r="P500" s="402"/>
      <c r="Q500" s="408"/>
      <c r="R500" s="463"/>
      <c r="S500" s="410"/>
    </row>
    <row r="501" spans="1:19" s="414" customFormat="1" ht="34.5" customHeight="1">
      <c r="A501" s="404">
        <v>4</v>
      </c>
      <c r="B501" s="406" t="s">
        <v>1061</v>
      </c>
      <c r="C501" s="455" t="s">
        <v>1054</v>
      </c>
      <c r="D501" s="462">
        <v>0</v>
      </c>
      <c r="E501" s="457" t="s">
        <v>1055</v>
      </c>
      <c r="F501" s="402">
        <v>8</v>
      </c>
      <c r="G501" s="402">
        <v>8</v>
      </c>
      <c r="H501" s="462">
        <v>20667.22</v>
      </c>
      <c r="I501" s="408"/>
      <c r="J501" s="462">
        <v>20667.22</v>
      </c>
      <c r="K501" s="290"/>
      <c r="L501" s="459"/>
      <c r="M501" s="292"/>
      <c r="N501" s="457" t="s">
        <v>1055</v>
      </c>
      <c r="O501" s="402">
        <v>8</v>
      </c>
      <c r="P501" s="402">
        <v>8</v>
      </c>
      <c r="Q501" s="408">
        <v>20667.22</v>
      </c>
      <c r="R501" s="463"/>
      <c r="S501" s="410">
        <v>20667.22</v>
      </c>
    </row>
    <row r="502" spans="1:19" s="414" customFormat="1" ht="34.5" customHeight="1">
      <c r="A502" s="404">
        <v>5</v>
      </c>
      <c r="B502" s="406" t="s">
        <v>1061</v>
      </c>
      <c r="C502" s="455" t="s">
        <v>1056</v>
      </c>
      <c r="D502" s="462">
        <v>0</v>
      </c>
      <c r="E502" s="457" t="s">
        <v>1057</v>
      </c>
      <c r="F502" s="402">
        <v>7</v>
      </c>
      <c r="G502" s="402">
        <v>7</v>
      </c>
      <c r="H502" s="462">
        <v>1372.93</v>
      </c>
      <c r="I502" s="408">
        <v>96.11</v>
      </c>
      <c r="J502" s="462">
        <v>1469.03</v>
      </c>
      <c r="K502" s="290"/>
      <c r="L502" s="459"/>
      <c r="M502" s="292"/>
      <c r="N502" s="457" t="s">
        <v>1057</v>
      </c>
      <c r="O502" s="402">
        <v>7</v>
      </c>
      <c r="P502" s="402">
        <v>7</v>
      </c>
      <c r="Q502" s="408">
        <v>1372.93</v>
      </c>
      <c r="R502" s="463">
        <v>96.11</v>
      </c>
      <c r="S502" s="410">
        <f t="shared" ref="S502:S505" si="62">+D502+J502-M502</f>
        <v>1469.03</v>
      </c>
    </row>
    <row r="503" spans="1:19" s="414" customFormat="1" ht="34.5" customHeight="1">
      <c r="A503" s="404">
        <f t="shared" ref="A503:A504" si="63">A502+1</f>
        <v>6</v>
      </c>
      <c r="B503" s="406" t="s">
        <v>1061</v>
      </c>
      <c r="C503" s="455" t="s">
        <v>1058</v>
      </c>
      <c r="D503" s="462">
        <v>0</v>
      </c>
      <c r="E503" s="457" t="s">
        <v>1057</v>
      </c>
      <c r="F503" s="402">
        <v>7</v>
      </c>
      <c r="G503" s="402">
        <v>7</v>
      </c>
      <c r="H503" s="462">
        <v>344.74</v>
      </c>
      <c r="I503" s="408">
        <v>24.13</v>
      </c>
      <c r="J503" s="462">
        <v>368.87</v>
      </c>
      <c r="K503" s="290"/>
      <c r="L503" s="459"/>
      <c r="M503" s="292"/>
      <c r="N503" s="457" t="s">
        <v>1057</v>
      </c>
      <c r="O503" s="402">
        <v>7</v>
      </c>
      <c r="P503" s="402">
        <v>7</v>
      </c>
      <c r="Q503" s="408">
        <f t="shared" ref="Q503" si="64">ROUND(S503*100/107,2)</f>
        <v>344.74</v>
      </c>
      <c r="R503" s="463">
        <f t="shared" ref="R503" si="65">ROUND((Q503*0.07),2)</f>
        <v>24.13</v>
      </c>
      <c r="S503" s="410">
        <f t="shared" si="62"/>
        <v>368.87</v>
      </c>
    </row>
    <row r="504" spans="1:19" s="414" customFormat="1" ht="34.5" customHeight="1">
      <c r="A504" s="404">
        <f t="shared" si="63"/>
        <v>7</v>
      </c>
      <c r="B504" s="406" t="s">
        <v>1061</v>
      </c>
      <c r="C504" s="455" t="s">
        <v>1059</v>
      </c>
      <c r="D504" s="462">
        <v>0</v>
      </c>
      <c r="E504" s="457" t="s">
        <v>1060</v>
      </c>
      <c r="F504" s="402"/>
      <c r="G504" s="402"/>
      <c r="H504" s="462">
        <v>15813.94</v>
      </c>
      <c r="I504" s="408"/>
      <c r="J504" s="462">
        <v>15813.94</v>
      </c>
      <c r="K504" s="290"/>
      <c r="L504" s="459"/>
      <c r="M504" s="292"/>
      <c r="N504" s="457" t="s">
        <v>1060</v>
      </c>
      <c r="O504" s="402"/>
      <c r="P504" s="402"/>
      <c r="Q504" s="408">
        <v>15813.94</v>
      </c>
      <c r="R504" s="463"/>
      <c r="S504" s="410">
        <f t="shared" si="62"/>
        <v>15813.94</v>
      </c>
    </row>
    <row r="505" spans="1:19" s="414" customFormat="1" ht="34.5" customHeight="1">
      <c r="A505" s="404">
        <f>A504+1</f>
        <v>8</v>
      </c>
      <c r="B505" s="455" t="s">
        <v>1061</v>
      </c>
      <c r="C505" s="406" t="s">
        <v>1062</v>
      </c>
      <c r="D505" s="407"/>
      <c r="E505" s="408" t="s">
        <v>1063</v>
      </c>
      <c r="F505" s="407"/>
      <c r="G505" s="407"/>
      <c r="H505" s="408">
        <v>2832.41</v>
      </c>
      <c r="I505" s="407"/>
      <c r="J505" s="410">
        <v>2832.41</v>
      </c>
      <c r="K505" s="411"/>
      <c r="L505" s="411"/>
      <c r="M505" s="412">
        <v>0</v>
      </c>
      <c r="N505" s="465" t="s">
        <v>1063</v>
      </c>
      <c r="O505" s="407"/>
      <c r="P505" s="407"/>
      <c r="Q505" s="408">
        <f t="shared" ref="Q505" si="66">S505</f>
        <v>2832.41</v>
      </c>
      <c r="R505" s="415"/>
      <c r="S505" s="410">
        <f t="shared" si="62"/>
        <v>2832.41</v>
      </c>
    </row>
    <row r="506" spans="1:19" s="414" customFormat="1" ht="34.5" customHeight="1">
      <c r="A506" s="466">
        <v>9</v>
      </c>
      <c r="B506" s="455" t="s">
        <v>1061</v>
      </c>
      <c r="C506" s="468" t="s">
        <v>2963</v>
      </c>
      <c r="D506" s="469"/>
      <c r="E506" s="470"/>
      <c r="F506" s="469"/>
      <c r="G506" s="469"/>
      <c r="H506" s="470">
        <v>6000</v>
      </c>
      <c r="I506" s="469"/>
      <c r="J506" s="471">
        <v>6000</v>
      </c>
      <c r="K506" s="472"/>
      <c r="L506" s="472"/>
      <c r="M506" s="473"/>
      <c r="N506" s="661"/>
      <c r="O506" s="469"/>
      <c r="P506" s="469"/>
      <c r="Q506" s="470">
        <v>6000</v>
      </c>
      <c r="R506" s="474"/>
      <c r="S506" s="471">
        <v>6000</v>
      </c>
    </row>
    <row r="507" spans="1:19" s="414" customFormat="1" ht="34.5" customHeight="1">
      <c r="A507" s="466"/>
      <c r="B507" s="467" t="s">
        <v>1064</v>
      </c>
      <c r="C507" s="468"/>
      <c r="D507" s="469"/>
      <c r="E507" s="470"/>
      <c r="F507" s="469"/>
      <c r="G507" s="469"/>
      <c r="H507" s="470"/>
      <c r="I507" s="469"/>
      <c r="J507" s="471"/>
      <c r="K507" s="472"/>
      <c r="L507" s="472"/>
      <c r="M507" s="473"/>
      <c r="N507" s="470"/>
      <c r="O507" s="469"/>
      <c r="P507" s="469"/>
      <c r="Q507" s="470"/>
      <c r="R507" s="474"/>
      <c r="S507" s="471"/>
    </row>
    <row r="508" spans="1:19" s="479" customFormat="1" ht="34.5" customHeight="1" thickBot="1">
      <c r="A508" s="475"/>
      <c r="B508" s="1333" t="s">
        <v>1065</v>
      </c>
      <c r="C508" s="1333"/>
      <c r="D508" s="428"/>
      <c r="E508" s="429"/>
      <c r="F508" s="428"/>
      <c r="G508" s="428"/>
      <c r="H508" s="476">
        <f>SUM(H497:H507)</f>
        <v>411984.52999999997</v>
      </c>
      <c r="I508" s="476">
        <f>SUM(I497:I507)</f>
        <v>9265.84</v>
      </c>
      <c r="J508" s="477">
        <f>SUM(J497:J507)</f>
        <v>421250.36</v>
      </c>
      <c r="K508" s="429"/>
      <c r="L508" s="477"/>
      <c r="M508" s="430"/>
      <c r="N508" s="429"/>
      <c r="O508" s="428"/>
      <c r="P508" s="428"/>
      <c r="Q508" s="477">
        <f>SUM(Q497:Q507)</f>
        <v>411984.52999999997</v>
      </c>
      <c r="R508" s="428">
        <f t="shared" ref="R508" si="67">SUM(R497:R507)</f>
        <v>9265.84</v>
      </c>
      <c r="S508" s="478">
        <f>SUM(S497:S507)</f>
        <v>421250.36</v>
      </c>
    </row>
    <row r="509" spans="1:19" s="403" customFormat="1" ht="34.5" customHeight="1" thickTop="1">
      <c r="A509" s="480"/>
      <c r="B509" s="481"/>
      <c r="C509" s="482"/>
      <c r="D509" s="483"/>
      <c r="E509" s="484"/>
      <c r="F509" s="483"/>
      <c r="G509" s="483"/>
      <c r="H509" s="484"/>
      <c r="I509" s="483"/>
      <c r="J509" s="485"/>
      <c r="K509" s="484"/>
      <c r="L509" s="484"/>
      <c r="M509" s="483"/>
      <c r="N509" s="484"/>
      <c r="O509" s="483"/>
      <c r="P509" s="483"/>
      <c r="Q509" s="484"/>
      <c r="R509" s="483"/>
      <c r="S509" s="485"/>
    </row>
    <row r="510" spans="1:19" ht="34.5" customHeight="1" thickBot="1">
      <c r="A510" s="486"/>
      <c r="B510" s="487"/>
      <c r="C510" s="488" t="s">
        <v>1066</v>
      </c>
      <c r="D510" s="488"/>
      <c r="E510" s="489"/>
      <c r="F510" s="486"/>
      <c r="G510" s="486"/>
      <c r="H510" s="490">
        <f>SUM(H508+H494+H489+H480+H475)</f>
        <v>603208.80000000005</v>
      </c>
      <c r="I510" s="490">
        <f t="shared" ref="I510:J510" si="68">SUM(I508+I494+I489+I480+I475)</f>
        <v>18520.63</v>
      </c>
      <c r="J510" s="490">
        <f t="shared" si="68"/>
        <v>621729.41999999993</v>
      </c>
      <c r="K510" s="491"/>
      <c r="L510" s="488"/>
      <c r="M510" s="492">
        <f>SUM(M508+M494+M489+M480+M475)</f>
        <v>687050.44000000006</v>
      </c>
      <c r="N510" s="488"/>
      <c r="O510" s="486"/>
      <c r="P510" s="486"/>
      <c r="Q510" s="383">
        <f>SUM(Q508+Q494+Q489+Q480+Q475)</f>
        <v>587052.62</v>
      </c>
      <c r="R510" s="493">
        <f>SUM(R508+R494+R489+R480+R475)</f>
        <v>18146.240000000002</v>
      </c>
      <c r="S510" s="383">
        <f>SUM(S508+S494+S489+S480+S475)</f>
        <v>605198.85</v>
      </c>
    </row>
    <row r="511" spans="1:19" ht="34.5" customHeight="1" thickTop="1">
      <c r="Q511" s="159"/>
      <c r="R511" s="159"/>
      <c r="S511" s="500"/>
    </row>
    <row r="512" spans="1:19" ht="34.5" customHeight="1">
      <c r="Q512" s="159"/>
      <c r="R512" s="159"/>
      <c r="S512" s="500"/>
    </row>
    <row r="513" spans="1:20" s="403" customFormat="1" ht="43.5" customHeight="1">
      <c r="A513" s="1332" t="s">
        <v>1067</v>
      </c>
      <c r="B513" s="1332"/>
      <c r="C513" s="1332"/>
      <c r="D513" s="1332"/>
      <c r="E513" s="1332"/>
      <c r="F513" s="1332"/>
      <c r="G513" s="1332"/>
      <c r="H513" s="1332"/>
      <c r="I513" s="1332"/>
      <c r="J513" s="1332"/>
      <c r="K513" s="1332"/>
      <c r="L513" s="1332"/>
      <c r="M513" s="1332"/>
      <c r="N513" s="1332"/>
      <c r="O513" s="1332"/>
      <c r="P513" s="1332"/>
      <c r="Q513" s="1332"/>
      <c r="R513" s="1332"/>
      <c r="S513" s="1332"/>
    </row>
    <row r="514" spans="1:20" ht="34.5" customHeight="1">
      <c r="A514" s="243">
        <v>1</v>
      </c>
      <c r="B514" s="266" t="s">
        <v>1068</v>
      </c>
      <c r="C514" s="394" t="s">
        <v>235</v>
      </c>
      <c r="D514" s="295"/>
      <c r="E514" s="399"/>
      <c r="F514" s="243"/>
      <c r="G514" s="243"/>
      <c r="H514" s="66">
        <v>0</v>
      </c>
      <c r="I514" s="501"/>
      <c r="J514" s="502">
        <v>0</v>
      </c>
      <c r="K514" s="290"/>
      <c r="L514" s="291"/>
      <c r="M514" s="292"/>
      <c r="N514" s="246"/>
      <c r="O514" s="243"/>
      <c r="P514" s="243"/>
      <c r="Q514" s="66">
        <f>S514</f>
        <v>0</v>
      </c>
      <c r="R514" s="66"/>
      <c r="S514" s="66">
        <f>+D514+J514-M514</f>
        <v>0</v>
      </c>
      <c r="T514" s="2" t="s">
        <v>2958</v>
      </c>
    </row>
    <row r="515" spans="1:20" ht="34.5" customHeight="1">
      <c r="A515" s="243">
        <v>2</v>
      </c>
      <c r="B515" s="503" t="s">
        <v>1068</v>
      </c>
      <c r="C515" s="504" t="s">
        <v>1072</v>
      </c>
      <c r="D515" s="505"/>
      <c r="E515" s="506"/>
      <c r="F515" s="402"/>
      <c r="G515" s="243"/>
      <c r="H515" s="203">
        <v>0</v>
      </c>
      <c r="I515" s="203">
        <v>0</v>
      </c>
      <c r="J515" s="203">
        <v>0</v>
      </c>
      <c r="K515" s="290"/>
      <c r="L515" s="291"/>
      <c r="M515" s="292"/>
      <c r="N515" s="250"/>
      <c r="O515" s="243"/>
      <c r="P515" s="243"/>
      <c r="Q515" s="66">
        <f>ROUND(S515*100/107,2)</f>
        <v>0</v>
      </c>
      <c r="R515" s="66">
        <f>ROUND((Q515*0.07),2)</f>
        <v>0</v>
      </c>
      <c r="S515" s="66">
        <f>+D515+J515-M515</f>
        <v>0</v>
      </c>
      <c r="T515" s="2" t="s">
        <v>2958</v>
      </c>
    </row>
    <row r="516" spans="1:20" ht="34.5" customHeight="1">
      <c r="A516" s="243">
        <v>3</v>
      </c>
      <c r="B516" s="503" t="s">
        <v>1068</v>
      </c>
      <c r="C516" s="504" t="s">
        <v>771</v>
      </c>
      <c r="D516" s="505"/>
      <c r="E516" s="250"/>
      <c r="F516" s="243"/>
      <c r="G516" s="243"/>
      <c r="H516" s="203">
        <v>0</v>
      </c>
      <c r="I516" s="203">
        <v>0</v>
      </c>
      <c r="J516" s="203">
        <v>0</v>
      </c>
      <c r="K516" s="290"/>
      <c r="L516" s="291"/>
      <c r="M516" s="292"/>
      <c r="N516" s="250"/>
      <c r="O516" s="243"/>
      <c r="P516" s="243"/>
      <c r="Q516" s="66">
        <f>ROUND(S516*100/107,2)</f>
        <v>0</v>
      </c>
      <c r="R516" s="66">
        <f>ROUND((Q516*0.07),2)</f>
        <v>0</v>
      </c>
      <c r="S516" s="66">
        <f>+D516+J516-M516</f>
        <v>0</v>
      </c>
      <c r="T516" s="2" t="s">
        <v>2958</v>
      </c>
    </row>
    <row r="517" spans="1:20" ht="34.5" customHeight="1" thickBot="1">
      <c r="A517" s="426"/>
      <c r="B517" s="257" t="s">
        <v>19</v>
      </c>
      <c r="C517" s="427"/>
      <c r="D517" s="428">
        <f>SUM(D514:D516)</f>
        <v>0</v>
      </c>
      <c r="E517" s="429">
        <v>0</v>
      </c>
      <c r="F517" s="428"/>
      <c r="G517" s="428"/>
      <c r="H517" s="430">
        <f>SUM(H514:H516)</f>
        <v>0</v>
      </c>
      <c r="I517" s="430">
        <f t="shared" ref="I517:J517" si="69">SUM(I514:I516)</f>
        <v>0</v>
      </c>
      <c r="J517" s="430">
        <f t="shared" si="69"/>
        <v>0</v>
      </c>
      <c r="K517" s="476">
        <f>SUM(K510:K512)</f>
        <v>0</v>
      </c>
      <c r="L517" s="476">
        <f>SUM(L510:L512)</f>
        <v>0</v>
      </c>
      <c r="M517" s="430">
        <f>SUM(M514:M516)</f>
        <v>0</v>
      </c>
      <c r="N517" s="429">
        <f>SUM(N510:N512)</f>
        <v>0</v>
      </c>
      <c r="O517" s="428"/>
      <c r="P517" s="428"/>
      <c r="Q517" s="432">
        <f>SUM(Q514:Q516)</f>
        <v>0</v>
      </c>
      <c r="R517" s="432">
        <f t="shared" ref="R517:S517" si="70">SUM(R514:R516)</f>
        <v>0</v>
      </c>
      <c r="S517" s="432">
        <f t="shared" si="70"/>
        <v>0</v>
      </c>
    </row>
    <row r="518" spans="1:20" s="446" customFormat="1" ht="34.200000000000003" thickTop="1">
      <c r="B518" s="494"/>
      <c r="C518" s="495"/>
      <c r="D518" s="496"/>
      <c r="E518" s="1"/>
      <c r="H518" s="442"/>
      <c r="I518" s="441"/>
      <c r="J518" s="497"/>
      <c r="K518" s="498"/>
      <c r="L518" s="297"/>
      <c r="M518" s="499"/>
      <c r="N518" s="297"/>
      <c r="Q518" s="507"/>
      <c r="R518" s="507"/>
      <c r="S518" s="249"/>
      <c r="T518" s="2"/>
    </row>
    <row r="520" spans="1:20">
      <c r="M520" s="499">
        <f>SUM(M510+M517)</f>
        <v>687050.44000000006</v>
      </c>
    </row>
  </sheetData>
  <mergeCells count="27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A482:S482"/>
    <mergeCell ref="E5:E6"/>
    <mergeCell ref="F5:F6"/>
    <mergeCell ref="H5:J5"/>
    <mergeCell ref="K5:K6"/>
    <mergeCell ref="L5:L6"/>
    <mergeCell ref="M5:M6"/>
    <mergeCell ref="N5:N6"/>
    <mergeCell ref="O5:O6"/>
    <mergeCell ref="Q5:S5"/>
    <mergeCell ref="B104:C104"/>
    <mergeCell ref="A477:S477"/>
    <mergeCell ref="A488:D488"/>
    <mergeCell ref="A491:S491"/>
    <mergeCell ref="A496:S496"/>
    <mergeCell ref="B508:C508"/>
    <mergeCell ref="A513:S513"/>
  </mergeCells>
  <pageMargins left="0.16" right="0.16" top="0.16" bottom="0.16" header="0.16" footer="0.3"/>
  <pageSetup scale="3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0880-042A-4CE3-938E-BD28A13FFA49}">
  <sheetPr>
    <tabColor rgb="FFFFC000"/>
  </sheetPr>
  <dimension ref="A1:K439"/>
  <sheetViews>
    <sheetView zoomScale="59" zoomScaleNormal="59" workbookViewId="0">
      <pane ySplit="9" topLeftCell="A421" activePane="bottomLeft" state="frozen"/>
      <selection pane="bottomLeft" activeCell="H424" sqref="H424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3747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83" t="s">
        <v>3748</v>
      </c>
      <c r="E11" s="84" t="s">
        <v>3749</v>
      </c>
      <c r="F11" s="85">
        <v>22844.5</v>
      </c>
    </row>
    <row r="12" spans="1:8" ht="34.5" customHeight="1" thickBot="1">
      <c r="A12" s="99"/>
      <c r="B12" s="100" t="s">
        <v>19</v>
      </c>
      <c r="C12" s="101"/>
      <c r="D12" s="105"/>
      <c r="E12" s="105"/>
      <c r="F12" s="104">
        <v>22844.5</v>
      </c>
      <c r="H12" s="508">
        <f>SUM(F11)</f>
        <v>22844.5</v>
      </c>
    </row>
    <row r="13" spans="1:8" ht="34.5" customHeight="1" thickTop="1">
      <c r="A13" s="30"/>
      <c r="B13" s="52" t="s">
        <v>31</v>
      </c>
      <c r="C13" s="53"/>
      <c r="D13" s="58"/>
      <c r="E13" s="59"/>
      <c r="F13" s="60"/>
    </row>
    <row r="14" spans="1:8" ht="34.5" customHeight="1">
      <c r="A14" s="67">
        <v>1</v>
      </c>
      <c r="B14" s="106" t="s">
        <v>32</v>
      </c>
      <c r="C14" s="106" t="s">
        <v>33</v>
      </c>
      <c r="D14" s="112" t="s">
        <v>3751</v>
      </c>
      <c r="E14" s="113" t="s">
        <v>3752</v>
      </c>
      <c r="F14" s="114">
        <v>321</v>
      </c>
    </row>
    <row r="15" spans="1:8" ht="34.5" customHeight="1">
      <c r="A15" s="67">
        <v>2</v>
      </c>
      <c r="B15" s="106" t="s">
        <v>35</v>
      </c>
      <c r="C15" s="106" t="s">
        <v>36</v>
      </c>
      <c r="D15" s="112">
        <v>46156</v>
      </c>
      <c r="E15" s="113" t="s">
        <v>3753</v>
      </c>
      <c r="F15" s="114">
        <v>321</v>
      </c>
    </row>
    <row r="16" spans="1:8" ht="34.5" customHeight="1">
      <c r="A16" s="67">
        <v>3</v>
      </c>
      <c r="B16" s="106" t="s">
        <v>39</v>
      </c>
      <c r="C16" s="106" t="s">
        <v>40</v>
      </c>
      <c r="D16" s="112" t="s">
        <v>3754</v>
      </c>
      <c r="E16" s="113" t="s">
        <v>3755</v>
      </c>
      <c r="F16" s="114">
        <v>321</v>
      </c>
    </row>
    <row r="17" spans="1:11" ht="34.5" customHeight="1">
      <c r="A17" s="67">
        <v>4</v>
      </c>
      <c r="B17" s="115" t="s">
        <v>42</v>
      </c>
      <c r="C17" s="115" t="s">
        <v>43</v>
      </c>
      <c r="D17" s="112" t="s">
        <v>3756</v>
      </c>
      <c r="E17" s="113" t="s">
        <v>3757</v>
      </c>
      <c r="F17" s="121">
        <v>963</v>
      </c>
    </row>
    <row r="18" spans="1:11" ht="34.5" customHeight="1">
      <c r="A18" s="67">
        <v>8</v>
      </c>
      <c r="B18" s="125" t="s">
        <v>54</v>
      </c>
      <c r="C18" s="125" t="s">
        <v>55</v>
      </c>
      <c r="D18" s="112">
        <v>46155</v>
      </c>
      <c r="E18" s="113" t="s">
        <v>3758</v>
      </c>
      <c r="F18" s="114">
        <v>321</v>
      </c>
    </row>
    <row r="19" spans="1:11" ht="34.5" customHeight="1">
      <c r="A19" s="67">
        <v>9</v>
      </c>
      <c r="B19" s="125" t="s">
        <v>57</v>
      </c>
      <c r="C19" s="125" t="s">
        <v>58</v>
      </c>
      <c r="D19" s="112">
        <v>46155</v>
      </c>
      <c r="E19" s="113" t="s">
        <v>3759</v>
      </c>
      <c r="F19" s="114">
        <v>321</v>
      </c>
    </row>
    <row r="20" spans="1:11" ht="34.5" customHeight="1">
      <c r="A20" s="67">
        <v>10</v>
      </c>
      <c r="B20" s="115" t="s">
        <v>60</v>
      </c>
      <c r="C20" s="106" t="s">
        <v>61</v>
      </c>
      <c r="D20" s="119" t="s">
        <v>3760</v>
      </c>
      <c r="E20" s="120" t="s">
        <v>3761</v>
      </c>
      <c r="F20" s="121">
        <v>321</v>
      </c>
    </row>
    <row r="21" spans="1:11" ht="34.5" customHeight="1">
      <c r="A21" s="67">
        <v>11</v>
      </c>
      <c r="B21" s="125" t="s">
        <v>62</v>
      </c>
      <c r="C21" s="125" t="s">
        <v>63</v>
      </c>
      <c r="D21" s="112" t="s">
        <v>3762</v>
      </c>
      <c r="E21" s="113" t="s">
        <v>3763</v>
      </c>
      <c r="F21" s="114">
        <v>642</v>
      </c>
    </row>
    <row r="22" spans="1:11" ht="34.5" customHeight="1">
      <c r="A22" s="67">
        <v>12</v>
      </c>
      <c r="B22" s="106" t="s">
        <v>65</v>
      </c>
      <c r="C22" s="106" t="s">
        <v>66</v>
      </c>
      <c r="D22" s="112" t="s">
        <v>3762</v>
      </c>
      <c r="E22" s="113" t="s">
        <v>3764</v>
      </c>
      <c r="F22" s="114">
        <v>963</v>
      </c>
    </row>
    <row r="23" spans="1:11" ht="34.5" customHeight="1">
      <c r="A23" s="67">
        <v>13</v>
      </c>
      <c r="B23" s="106" t="s">
        <v>68</v>
      </c>
      <c r="C23" s="106" t="s">
        <v>69</v>
      </c>
      <c r="D23" s="112">
        <v>46170</v>
      </c>
      <c r="E23" s="113" t="s">
        <v>3765</v>
      </c>
      <c r="F23" s="114">
        <v>963</v>
      </c>
    </row>
    <row r="24" spans="1:11" ht="34.5" customHeight="1">
      <c r="A24" s="67">
        <v>14</v>
      </c>
      <c r="B24" s="106" t="s">
        <v>72</v>
      </c>
      <c r="C24" s="106" t="s">
        <v>66</v>
      </c>
      <c r="D24" s="112">
        <v>46172</v>
      </c>
      <c r="E24" s="113" t="s">
        <v>3766</v>
      </c>
      <c r="F24" s="114">
        <v>963</v>
      </c>
    </row>
    <row r="25" spans="1:11" ht="34.5" customHeight="1">
      <c r="A25" s="67">
        <v>15</v>
      </c>
      <c r="B25" s="106" t="s">
        <v>74</v>
      </c>
      <c r="C25" s="106" t="s">
        <v>75</v>
      </c>
      <c r="D25" s="112" t="s">
        <v>3762</v>
      </c>
      <c r="E25" s="113" t="s">
        <v>3767</v>
      </c>
      <c r="F25" s="114">
        <v>2321.9</v>
      </c>
    </row>
    <row r="26" spans="1:11" ht="34.5" customHeight="1" thickBot="1">
      <c r="A26" s="99"/>
      <c r="B26" s="100" t="s">
        <v>19</v>
      </c>
      <c r="C26" s="101"/>
      <c r="D26" s="103"/>
      <c r="E26" s="103"/>
      <c r="F26" s="102">
        <v>8741.9</v>
      </c>
      <c r="H26" s="509">
        <f>SUM(F14:F25)</f>
        <v>8741.9</v>
      </c>
    </row>
    <row r="27" spans="1:11" ht="34.5" customHeight="1" thickTop="1">
      <c r="A27" s="30"/>
      <c r="B27" s="52" t="s">
        <v>79</v>
      </c>
      <c r="C27" s="53"/>
      <c r="D27" s="58"/>
      <c r="E27" s="59"/>
      <c r="F27" s="60"/>
    </row>
    <row r="28" spans="1:11" ht="34.5" customHeight="1">
      <c r="A28" s="130">
        <v>1</v>
      </c>
      <c r="B28" s="131" t="s">
        <v>80</v>
      </c>
      <c r="C28" s="132" t="s">
        <v>81</v>
      </c>
      <c r="D28" s="119" t="s">
        <v>3769</v>
      </c>
      <c r="E28" s="120" t="s">
        <v>3770</v>
      </c>
      <c r="F28" s="1238">
        <v>34492.25</v>
      </c>
      <c r="G28" s="663"/>
      <c r="H28" s="663"/>
      <c r="I28" s="663"/>
      <c r="J28" s="663"/>
      <c r="K28" s="664"/>
    </row>
    <row r="29" spans="1:11" ht="34.5" customHeight="1">
      <c r="A29" s="130">
        <v>2</v>
      </c>
      <c r="B29" s="131" t="s">
        <v>85</v>
      </c>
      <c r="C29" s="132" t="s">
        <v>81</v>
      </c>
      <c r="D29" s="119" t="s">
        <v>3771</v>
      </c>
      <c r="E29" s="120" t="s">
        <v>3772</v>
      </c>
      <c r="F29" s="1238">
        <v>15453.739999999998</v>
      </c>
    </row>
    <row r="30" spans="1:11" ht="34.5" customHeight="1">
      <c r="A30" s="130">
        <v>3</v>
      </c>
      <c r="B30" s="131" t="s">
        <v>88</v>
      </c>
      <c r="C30" s="132" t="s">
        <v>81</v>
      </c>
      <c r="D30" s="119" t="s">
        <v>3773</v>
      </c>
      <c r="E30" s="120" t="s">
        <v>3774</v>
      </c>
      <c r="F30" s="1238">
        <v>7860.49</v>
      </c>
    </row>
    <row r="31" spans="1:11" ht="34.5" customHeight="1">
      <c r="A31" s="130">
        <v>4</v>
      </c>
      <c r="B31" s="140" t="s">
        <v>137</v>
      </c>
      <c r="C31" s="141" t="s">
        <v>81</v>
      </c>
      <c r="D31" s="119">
        <v>46170</v>
      </c>
      <c r="E31" s="120" t="s">
        <v>3775</v>
      </c>
      <c r="F31" s="1238">
        <v>358.72</v>
      </c>
    </row>
    <row r="32" spans="1:11" ht="34.5" customHeight="1">
      <c r="A32" s="130">
        <v>5</v>
      </c>
      <c r="B32" s="131" t="s">
        <v>103</v>
      </c>
      <c r="C32" s="141" t="s">
        <v>81</v>
      </c>
      <c r="D32" s="119" t="s">
        <v>3756</v>
      </c>
      <c r="E32" s="120" t="s">
        <v>3776</v>
      </c>
      <c r="F32" s="1238">
        <v>1709.33</v>
      </c>
    </row>
    <row r="33" spans="1:8" ht="34.5" customHeight="1">
      <c r="A33" s="130">
        <v>6</v>
      </c>
      <c r="B33" s="140" t="s">
        <v>3777</v>
      </c>
      <c r="C33" s="141" t="s">
        <v>81</v>
      </c>
      <c r="D33" s="119" t="s">
        <v>3760</v>
      </c>
      <c r="E33" s="120" t="s">
        <v>3778</v>
      </c>
      <c r="F33" s="1238">
        <v>7.22</v>
      </c>
    </row>
    <row r="34" spans="1:8" ht="34.5" customHeight="1">
      <c r="A34" s="130">
        <v>7</v>
      </c>
      <c r="B34" s="140" t="s">
        <v>107</v>
      </c>
      <c r="C34" s="141" t="s">
        <v>81</v>
      </c>
      <c r="D34" s="119" t="s">
        <v>3779</v>
      </c>
      <c r="E34" s="120" t="s">
        <v>3780</v>
      </c>
      <c r="F34" s="1238">
        <v>442.98</v>
      </c>
    </row>
    <row r="35" spans="1:8" ht="34.5" customHeight="1">
      <c r="A35" s="130">
        <v>8</v>
      </c>
      <c r="B35" s="150" t="s">
        <v>111</v>
      </c>
      <c r="C35" s="141" t="s">
        <v>81</v>
      </c>
      <c r="D35" s="119" t="s">
        <v>3751</v>
      </c>
      <c r="E35" s="120" t="s">
        <v>3781</v>
      </c>
      <c r="F35" s="1238">
        <v>308.16000000000003</v>
      </c>
    </row>
    <row r="36" spans="1:8" ht="34.5" customHeight="1">
      <c r="A36" s="130">
        <v>9</v>
      </c>
      <c r="B36" s="151" t="s">
        <v>113</v>
      </c>
      <c r="C36" s="152" t="s">
        <v>81</v>
      </c>
      <c r="D36" s="119" t="s">
        <v>3782</v>
      </c>
      <c r="E36" s="120" t="s">
        <v>3783</v>
      </c>
      <c r="F36" s="1238">
        <v>16053.21</v>
      </c>
    </row>
    <row r="37" spans="1:8" ht="34.5" customHeight="1" thickBot="1">
      <c r="A37" s="99"/>
      <c r="B37" s="100" t="s">
        <v>19</v>
      </c>
      <c r="C37" s="101"/>
      <c r="D37" s="103"/>
      <c r="E37" s="103"/>
      <c r="F37" s="102">
        <v>76686.100000000006</v>
      </c>
      <c r="H37" s="510">
        <f>SUM(F28:F36)</f>
        <v>76686.100000000006</v>
      </c>
    </row>
    <row r="38" spans="1:8" ht="34.5" customHeight="1" thickTop="1">
      <c r="A38" s="30"/>
      <c r="B38" s="52" t="s">
        <v>117</v>
      </c>
      <c r="C38" s="53"/>
      <c r="D38" s="58"/>
      <c r="E38" s="59"/>
      <c r="F38" s="60"/>
    </row>
    <row r="39" spans="1:8" ht="34.5" customHeight="1">
      <c r="A39" s="30">
        <v>1</v>
      </c>
      <c r="B39" s="163" t="s">
        <v>22</v>
      </c>
      <c r="C39" s="164" t="s">
        <v>118</v>
      </c>
      <c r="D39" s="112" t="s">
        <v>3748</v>
      </c>
      <c r="E39" s="113" t="s">
        <v>3784</v>
      </c>
      <c r="F39" s="169">
        <v>4568.8999999999996</v>
      </c>
    </row>
    <row r="40" spans="1:8" ht="34.5" customHeight="1" thickBot="1">
      <c r="A40" s="99"/>
      <c r="B40" s="100" t="s">
        <v>19</v>
      </c>
      <c r="C40" s="101"/>
      <c r="D40" s="103"/>
      <c r="E40" s="103"/>
      <c r="F40" s="102">
        <v>4568.8999999999996</v>
      </c>
      <c r="H40" s="509">
        <f>SUM(F39)</f>
        <v>4568.8999999999996</v>
      </c>
    </row>
    <row r="41" spans="1:8" ht="34.5" customHeight="1" thickTop="1">
      <c r="A41" s="30"/>
      <c r="B41" s="52" t="s">
        <v>121</v>
      </c>
      <c r="C41" s="53"/>
      <c r="D41" s="58"/>
      <c r="E41" s="59"/>
      <c r="F41" s="60"/>
    </row>
    <row r="42" spans="1:8" s="181" customFormat="1" ht="34.5" customHeight="1">
      <c r="A42" s="67">
        <v>1</v>
      </c>
      <c r="B42" s="173" t="s">
        <v>122</v>
      </c>
      <c r="C42" s="173" t="s">
        <v>123</v>
      </c>
      <c r="D42" s="75" t="s">
        <v>3762</v>
      </c>
      <c r="E42" s="179" t="s">
        <v>3785</v>
      </c>
      <c r="F42" s="180">
        <v>2000</v>
      </c>
    </row>
    <row r="43" spans="1:8" s="181" customFormat="1" ht="34.5" customHeight="1">
      <c r="A43" s="67">
        <v>2</v>
      </c>
      <c r="B43" s="173" t="s">
        <v>125</v>
      </c>
      <c r="C43" s="173" t="s">
        <v>123</v>
      </c>
      <c r="D43" s="75">
        <v>46170</v>
      </c>
      <c r="E43" s="179" t="s">
        <v>3786</v>
      </c>
      <c r="F43" s="180">
        <v>2000</v>
      </c>
    </row>
    <row r="44" spans="1:8" s="181" customFormat="1" ht="34.5" customHeight="1">
      <c r="A44" s="67">
        <v>3</v>
      </c>
      <c r="B44" s="173" t="s">
        <v>127</v>
      </c>
      <c r="C44" s="173" t="s">
        <v>123</v>
      </c>
      <c r="D44" s="75">
        <v>46170</v>
      </c>
      <c r="E44" s="179" t="s">
        <v>3787</v>
      </c>
      <c r="F44" s="180">
        <v>2000</v>
      </c>
    </row>
    <row r="45" spans="1:8" s="181" customFormat="1" ht="34.5" customHeight="1">
      <c r="A45" s="67">
        <v>4</v>
      </c>
      <c r="B45" s="173" t="s">
        <v>91</v>
      </c>
      <c r="C45" s="173" t="s">
        <v>129</v>
      </c>
      <c r="D45" s="83">
        <v>46147</v>
      </c>
      <c r="E45" s="1239" t="s">
        <v>3788</v>
      </c>
      <c r="F45" s="1240">
        <v>3210</v>
      </c>
    </row>
    <row r="46" spans="1:8" s="181" customFormat="1" ht="34.5" customHeight="1">
      <c r="A46" s="67">
        <v>5</v>
      </c>
      <c r="B46" s="173" t="s">
        <v>91</v>
      </c>
      <c r="C46" s="173" t="s">
        <v>131</v>
      </c>
      <c r="D46" s="83">
        <v>46147</v>
      </c>
      <c r="E46" s="1239" t="s">
        <v>3789</v>
      </c>
      <c r="F46" s="1240">
        <v>2140</v>
      </c>
    </row>
    <row r="47" spans="1:8" s="181" customFormat="1" ht="34.5" customHeight="1">
      <c r="A47" s="67">
        <v>6</v>
      </c>
      <c r="B47" s="173" t="s">
        <v>133</v>
      </c>
      <c r="C47" s="173" t="s">
        <v>131</v>
      </c>
      <c r="D47" s="83" t="s">
        <v>3790</v>
      </c>
      <c r="E47" s="1239" t="s">
        <v>3791</v>
      </c>
      <c r="F47" s="1240">
        <v>2140</v>
      </c>
    </row>
    <row r="48" spans="1:8" s="181" customFormat="1" ht="34.5" customHeight="1">
      <c r="A48" s="67">
        <v>7</v>
      </c>
      <c r="B48" s="173" t="s">
        <v>133</v>
      </c>
      <c r="C48" s="173" t="s">
        <v>135</v>
      </c>
      <c r="D48" s="83" t="s">
        <v>3790</v>
      </c>
      <c r="E48" s="1239" t="s">
        <v>3792</v>
      </c>
      <c r="F48" s="1240">
        <v>3210</v>
      </c>
    </row>
    <row r="49" spans="1:8" ht="34.5" customHeight="1">
      <c r="A49" s="20">
        <v>8</v>
      </c>
      <c r="B49" s="183" t="s">
        <v>137</v>
      </c>
      <c r="C49" s="183" t="s">
        <v>138</v>
      </c>
      <c r="D49" s="75">
        <v>46170</v>
      </c>
      <c r="E49" s="179" t="s">
        <v>3793</v>
      </c>
      <c r="F49" s="180">
        <v>2033</v>
      </c>
    </row>
    <row r="50" spans="1:8" ht="34.5" customHeight="1" thickBot="1">
      <c r="A50" s="99"/>
      <c r="B50" s="100" t="s">
        <v>19</v>
      </c>
      <c r="C50" s="101"/>
      <c r="D50" s="103"/>
      <c r="E50" s="103"/>
      <c r="F50" s="102">
        <v>18733</v>
      </c>
      <c r="H50" s="509">
        <f>SUM(F42:F49)</f>
        <v>18733</v>
      </c>
    </row>
    <row r="51" spans="1:8" ht="34.5" customHeight="1" thickTop="1">
      <c r="A51" s="30"/>
      <c r="B51" s="193" t="s">
        <v>144</v>
      </c>
      <c r="C51" s="194"/>
      <c r="D51" s="25"/>
      <c r="E51" s="26"/>
      <c r="F51" s="27"/>
    </row>
    <row r="52" spans="1:8" ht="34.5" customHeight="1">
      <c r="A52" s="67">
        <v>1</v>
      </c>
      <c r="B52" s="173" t="s">
        <v>145</v>
      </c>
      <c r="C52" s="69" t="s">
        <v>146</v>
      </c>
      <c r="D52" s="75" t="s">
        <v>3794</v>
      </c>
      <c r="E52" s="76" t="s">
        <v>3795</v>
      </c>
      <c r="F52" s="77">
        <v>9126</v>
      </c>
    </row>
    <row r="53" spans="1:8" ht="34.5" customHeight="1">
      <c r="A53" s="67">
        <v>2</v>
      </c>
      <c r="B53" s="173" t="s">
        <v>149</v>
      </c>
      <c r="C53" s="69" t="s">
        <v>150</v>
      </c>
      <c r="D53" s="75" t="s">
        <v>3762</v>
      </c>
      <c r="E53" s="76" t="s">
        <v>3796</v>
      </c>
      <c r="F53" s="77">
        <v>4563</v>
      </c>
    </row>
    <row r="54" spans="1:8" ht="34.5" customHeight="1">
      <c r="A54" s="67">
        <v>3</v>
      </c>
      <c r="B54" s="173" t="s">
        <v>152</v>
      </c>
      <c r="C54" s="69" t="s">
        <v>153</v>
      </c>
      <c r="D54" s="75" t="s">
        <v>3754</v>
      </c>
      <c r="E54" s="76" t="s">
        <v>3797</v>
      </c>
      <c r="F54" s="77">
        <v>4563</v>
      </c>
    </row>
    <row r="55" spans="1:8" ht="34.5" customHeight="1">
      <c r="A55" s="67">
        <v>4</v>
      </c>
      <c r="B55" s="173" t="s">
        <v>155</v>
      </c>
      <c r="C55" s="69" t="s">
        <v>156</v>
      </c>
      <c r="D55" s="75" t="s">
        <v>3754</v>
      </c>
      <c r="E55" s="76" t="s">
        <v>3798</v>
      </c>
      <c r="F55" s="77">
        <v>4563</v>
      </c>
    </row>
    <row r="56" spans="1:8" ht="34.5" customHeight="1">
      <c r="A56" s="67">
        <v>5</v>
      </c>
      <c r="B56" s="68" t="s">
        <v>158</v>
      </c>
      <c r="C56" s="69" t="s">
        <v>159</v>
      </c>
      <c r="D56" s="75">
        <v>46170</v>
      </c>
      <c r="E56" s="76" t="s">
        <v>3799</v>
      </c>
      <c r="F56" s="77">
        <v>4563</v>
      </c>
    </row>
    <row r="57" spans="1:8" ht="34.5" customHeight="1">
      <c r="A57" s="67">
        <v>6</v>
      </c>
      <c r="B57" s="68" t="s">
        <v>161</v>
      </c>
      <c r="C57" s="69" t="s">
        <v>162</v>
      </c>
      <c r="D57" s="75" t="s">
        <v>3762</v>
      </c>
      <c r="E57" s="76" t="s">
        <v>3800</v>
      </c>
      <c r="F57" s="77">
        <v>4563</v>
      </c>
    </row>
    <row r="58" spans="1:8" ht="34.5" customHeight="1">
      <c r="A58" s="67">
        <v>7</v>
      </c>
      <c r="B58" s="68" t="s">
        <v>164</v>
      </c>
      <c r="C58" s="69" t="s">
        <v>165</v>
      </c>
      <c r="D58" s="75" t="s">
        <v>3762</v>
      </c>
      <c r="E58" s="76" t="s">
        <v>3801</v>
      </c>
      <c r="F58" s="77">
        <v>4563</v>
      </c>
    </row>
    <row r="59" spans="1:8" ht="34.5" customHeight="1">
      <c r="A59" s="67">
        <v>8</v>
      </c>
      <c r="B59" s="68" t="s">
        <v>164</v>
      </c>
      <c r="C59" s="69" t="s">
        <v>167</v>
      </c>
      <c r="D59" s="75" t="s">
        <v>3762</v>
      </c>
      <c r="E59" s="76" t="s">
        <v>3802</v>
      </c>
      <c r="F59" s="77">
        <v>4563</v>
      </c>
    </row>
    <row r="60" spans="1:8" ht="34.5" customHeight="1">
      <c r="A60" s="67">
        <v>9</v>
      </c>
      <c r="B60" s="207" t="s">
        <v>169</v>
      </c>
      <c r="C60" s="69" t="s">
        <v>170</v>
      </c>
      <c r="D60" s="75">
        <v>46171</v>
      </c>
      <c r="E60" s="76" t="s">
        <v>3803</v>
      </c>
      <c r="F60" s="77">
        <v>4563</v>
      </c>
    </row>
    <row r="61" spans="1:8" ht="34.5" customHeight="1">
      <c r="A61" s="67">
        <v>10</v>
      </c>
      <c r="B61" s="68" t="s">
        <v>172</v>
      </c>
      <c r="C61" s="69" t="s">
        <v>173</v>
      </c>
      <c r="D61" s="75" t="s">
        <v>3762</v>
      </c>
      <c r="E61" s="76" t="s">
        <v>3804</v>
      </c>
      <c r="F61" s="77">
        <v>4563</v>
      </c>
    </row>
    <row r="62" spans="1:8" ht="34.5" customHeight="1">
      <c r="A62" s="67">
        <v>11</v>
      </c>
      <c r="B62" s="68" t="s">
        <v>175</v>
      </c>
      <c r="C62" s="69" t="s">
        <v>176</v>
      </c>
      <c r="D62" s="75" t="s">
        <v>3805</v>
      </c>
      <c r="E62" s="76" t="s">
        <v>3806</v>
      </c>
      <c r="F62" s="77">
        <v>18252</v>
      </c>
    </row>
    <row r="63" spans="1:8" s="219" customFormat="1" ht="34.5" customHeight="1">
      <c r="A63" s="208">
        <v>12</v>
      </c>
      <c r="B63" s="209" t="s">
        <v>178</v>
      </c>
      <c r="C63" s="210" t="s">
        <v>179</v>
      </c>
      <c r="D63" s="75" t="s">
        <v>3762</v>
      </c>
      <c r="E63" s="76" t="s">
        <v>3807</v>
      </c>
      <c r="F63" s="77">
        <v>4563</v>
      </c>
    </row>
    <row r="64" spans="1:8" ht="34.5" customHeight="1">
      <c r="A64" s="67">
        <v>13</v>
      </c>
      <c r="B64" s="68" t="s">
        <v>181</v>
      </c>
      <c r="C64" s="69" t="s">
        <v>182</v>
      </c>
      <c r="D64" s="75" t="s">
        <v>3762</v>
      </c>
      <c r="E64" s="76" t="s">
        <v>3808</v>
      </c>
      <c r="F64" s="77">
        <v>4563</v>
      </c>
    </row>
    <row r="65" spans="1:6" ht="34.5" customHeight="1">
      <c r="A65" s="67">
        <v>14</v>
      </c>
      <c r="B65" s="68" t="s">
        <v>184</v>
      </c>
      <c r="C65" s="69" t="s">
        <v>185</v>
      </c>
      <c r="D65" s="75" t="s">
        <v>3790</v>
      </c>
      <c r="E65" s="76" t="s">
        <v>3809</v>
      </c>
      <c r="F65" s="77">
        <v>4563</v>
      </c>
    </row>
    <row r="66" spans="1:6" ht="34.5" customHeight="1">
      <c r="A66" s="67">
        <v>15</v>
      </c>
      <c r="B66" s="68" t="s">
        <v>187</v>
      </c>
      <c r="C66" s="69" t="s">
        <v>188</v>
      </c>
      <c r="D66" s="75" t="s">
        <v>3790</v>
      </c>
      <c r="E66" s="76" t="s">
        <v>3810</v>
      </c>
      <c r="F66" s="77">
        <v>4563</v>
      </c>
    </row>
    <row r="67" spans="1:6" ht="34.5" customHeight="1">
      <c r="A67" s="67">
        <v>16</v>
      </c>
      <c r="B67" s="68" t="s">
        <v>190</v>
      </c>
      <c r="C67" s="69" t="s">
        <v>191</v>
      </c>
      <c r="D67" s="75" t="s">
        <v>3811</v>
      </c>
      <c r="E67" s="76" t="s">
        <v>3812</v>
      </c>
      <c r="F67" s="77">
        <v>6844.5</v>
      </c>
    </row>
    <row r="68" spans="1:6" ht="34.5" customHeight="1">
      <c r="A68" s="67">
        <v>17</v>
      </c>
      <c r="B68" s="68" t="s">
        <v>194</v>
      </c>
      <c r="C68" s="69" t="s">
        <v>195</v>
      </c>
      <c r="D68" s="75" t="s">
        <v>3762</v>
      </c>
      <c r="E68" s="76" t="s">
        <v>3813</v>
      </c>
      <c r="F68" s="77">
        <v>9126</v>
      </c>
    </row>
    <row r="69" spans="1:6" ht="34.5" customHeight="1">
      <c r="A69" s="67">
        <v>18</v>
      </c>
      <c r="B69" s="68" t="s">
        <v>197</v>
      </c>
      <c r="C69" s="69" t="s">
        <v>198</v>
      </c>
      <c r="D69" s="75" t="s">
        <v>3762</v>
      </c>
      <c r="E69" s="76" t="s">
        <v>3814</v>
      </c>
      <c r="F69" s="77">
        <v>4563</v>
      </c>
    </row>
    <row r="70" spans="1:6" ht="34.5" customHeight="1">
      <c r="A70" s="67">
        <v>19</v>
      </c>
      <c r="B70" s="68" t="s">
        <v>200</v>
      </c>
      <c r="C70" s="69" t="s">
        <v>201</v>
      </c>
      <c r="D70" s="75" t="s">
        <v>3790</v>
      </c>
      <c r="E70" s="76" t="s">
        <v>3815</v>
      </c>
      <c r="F70" s="77">
        <v>4563</v>
      </c>
    </row>
    <row r="71" spans="1:6" ht="34.5" customHeight="1">
      <c r="A71" s="67">
        <v>20</v>
      </c>
      <c r="B71" s="68" t="s">
        <v>203</v>
      </c>
      <c r="C71" s="69" t="s">
        <v>204</v>
      </c>
      <c r="D71" s="75" t="s">
        <v>3762</v>
      </c>
      <c r="E71" s="76" t="s">
        <v>3816</v>
      </c>
      <c r="F71" s="77">
        <v>4563</v>
      </c>
    </row>
    <row r="72" spans="1:6" ht="34.5" customHeight="1">
      <c r="A72" s="67">
        <v>21</v>
      </c>
      <c r="B72" s="68" t="s">
        <v>206</v>
      </c>
      <c r="C72" s="69" t="s">
        <v>207</v>
      </c>
      <c r="D72" s="75" t="s">
        <v>3762</v>
      </c>
      <c r="E72" s="76" t="s">
        <v>3817</v>
      </c>
      <c r="F72" s="77">
        <v>4563</v>
      </c>
    </row>
    <row r="73" spans="1:6" ht="34.5" customHeight="1">
      <c r="A73" s="67">
        <v>22</v>
      </c>
      <c r="B73" s="68" t="s">
        <v>209</v>
      </c>
      <c r="C73" s="69" t="s">
        <v>210</v>
      </c>
      <c r="D73" s="75" t="s">
        <v>3818</v>
      </c>
      <c r="E73" s="76" t="s">
        <v>3819</v>
      </c>
      <c r="F73" s="77">
        <v>4563</v>
      </c>
    </row>
    <row r="74" spans="1:6" ht="34.5" customHeight="1">
      <c r="A74" s="67">
        <v>23</v>
      </c>
      <c r="B74" s="68" t="s">
        <v>212</v>
      </c>
      <c r="C74" s="69" t="s">
        <v>213</v>
      </c>
      <c r="D74" s="75" t="s">
        <v>3762</v>
      </c>
      <c r="E74" s="76" t="s">
        <v>3820</v>
      </c>
      <c r="F74" s="77">
        <v>4563</v>
      </c>
    </row>
    <row r="75" spans="1:6" ht="34.5" customHeight="1">
      <c r="A75" s="67">
        <v>24</v>
      </c>
      <c r="B75" s="68" t="s">
        <v>215</v>
      </c>
      <c r="C75" s="69" t="s">
        <v>216</v>
      </c>
      <c r="D75" s="75">
        <v>46172</v>
      </c>
      <c r="E75" s="76" t="s">
        <v>3821</v>
      </c>
      <c r="F75" s="77">
        <v>4563</v>
      </c>
    </row>
    <row r="76" spans="1:6" ht="34.5" customHeight="1">
      <c r="A76" s="67">
        <v>25</v>
      </c>
      <c r="B76" s="68" t="s">
        <v>218</v>
      </c>
      <c r="C76" s="69" t="s">
        <v>219</v>
      </c>
      <c r="D76" s="75">
        <v>46170</v>
      </c>
      <c r="E76" s="76" t="s">
        <v>3822</v>
      </c>
      <c r="F76" s="77">
        <v>4563</v>
      </c>
    </row>
    <row r="77" spans="1:6" ht="34.5" customHeight="1">
      <c r="A77" s="67">
        <v>26</v>
      </c>
      <c r="B77" s="68" t="s">
        <v>221</v>
      </c>
      <c r="C77" s="69" t="s">
        <v>222</v>
      </c>
      <c r="D77" s="75" t="s">
        <v>3754</v>
      </c>
      <c r="E77" s="76" t="s">
        <v>3823</v>
      </c>
      <c r="F77" s="77">
        <v>4563</v>
      </c>
    </row>
    <row r="78" spans="1:6" ht="34.5" customHeight="1">
      <c r="A78" s="67">
        <v>27</v>
      </c>
      <c r="B78" s="68" t="s">
        <v>224</v>
      </c>
      <c r="C78" s="69" t="s">
        <v>225</v>
      </c>
      <c r="D78" s="75" t="s">
        <v>3824</v>
      </c>
      <c r="E78" s="76" t="s">
        <v>3825</v>
      </c>
      <c r="F78" s="77">
        <v>4563</v>
      </c>
    </row>
    <row r="79" spans="1:6" ht="34.5" customHeight="1">
      <c r="A79" s="67">
        <v>28</v>
      </c>
      <c r="B79" s="68" t="s">
        <v>227</v>
      </c>
      <c r="C79" s="69" t="s">
        <v>228</v>
      </c>
      <c r="D79" s="75" t="s">
        <v>3790</v>
      </c>
      <c r="E79" s="76" t="s">
        <v>3826</v>
      </c>
      <c r="F79" s="77">
        <v>4563</v>
      </c>
    </row>
    <row r="80" spans="1:6" ht="34.5" customHeight="1">
      <c r="A80" s="67">
        <v>29</v>
      </c>
      <c r="B80" s="220" t="s">
        <v>230</v>
      </c>
      <c r="C80" s="221" t="s">
        <v>231</v>
      </c>
      <c r="D80" s="83" t="s">
        <v>3790</v>
      </c>
      <c r="E80" s="84" t="s">
        <v>3827</v>
      </c>
      <c r="F80" s="85">
        <v>13689</v>
      </c>
    </row>
    <row r="81" spans="1:8" ht="34.5" customHeight="1">
      <c r="A81" s="223"/>
      <c r="B81" s="1364" t="s">
        <v>19</v>
      </c>
      <c r="C81" s="1364"/>
      <c r="D81" s="228"/>
      <c r="E81" s="229"/>
      <c r="F81" s="230">
        <v>166549.5</v>
      </c>
      <c r="H81" s="508">
        <f>SUM(F52:F80)</f>
        <v>166549.5</v>
      </c>
    </row>
    <row r="82" spans="1:8" ht="34.5" customHeight="1">
      <c r="A82" s="30"/>
      <c r="B82" s="231" t="s">
        <v>233</v>
      </c>
      <c r="C82" s="232"/>
      <c r="D82" s="234"/>
      <c r="E82" s="235"/>
      <c r="F82" s="236"/>
    </row>
    <row r="83" spans="1:8" ht="34.5" customHeight="1">
      <c r="A83" s="67">
        <v>1</v>
      </c>
      <c r="B83" s="68" t="s">
        <v>234</v>
      </c>
      <c r="C83" s="173" t="s">
        <v>235</v>
      </c>
      <c r="D83" s="75" t="s">
        <v>3762</v>
      </c>
      <c r="E83" s="76" t="s">
        <v>3829</v>
      </c>
      <c r="F83" s="77">
        <v>2645</v>
      </c>
    </row>
    <row r="84" spans="1:8" ht="34.5" customHeight="1">
      <c r="A84" s="67">
        <v>2</v>
      </c>
      <c r="B84" s="163" t="s">
        <v>2636</v>
      </c>
      <c r="C84" s="604" t="s">
        <v>235</v>
      </c>
      <c r="D84" s="75">
        <v>46172</v>
      </c>
      <c r="E84" s="76" t="s">
        <v>3830</v>
      </c>
      <c r="F84" s="77">
        <v>4200</v>
      </c>
    </row>
    <row r="85" spans="1:8" ht="34.5" customHeight="1">
      <c r="A85" s="67">
        <v>3</v>
      </c>
      <c r="B85" s="244" t="s">
        <v>91</v>
      </c>
      <c r="C85" s="245" t="s">
        <v>237</v>
      </c>
      <c r="D85" s="83" t="s">
        <v>3760</v>
      </c>
      <c r="E85" s="84" t="s">
        <v>3831</v>
      </c>
      <c r="F85" s="85">
        <v>18000</v>
      </c>
    </row>
    <row r="86" spans="1:8" ht="34.5" customHeight="1" thickBot="1">
      <c r="A86" s="99"/>
      <c r="B86" s="100" t="s">
        <v>19</v>
      </c>
      <c r="C86" s="101"/>
      <c r="D86" s="103"/>
      <c r="E86" s="103"/>
      <c r="F86" s="247">
        <v>24845</v>
      </c>
      <c r="H86" s="508">
        <f>SUM(F83:F85)</f>
        <v>24845</v>
      </c>
    </row>
    <row r="87" spans="1:8" ht="34.5" customHeight="1" thickTop="1">
      <c r="A87" s="30"/>
      <c r="B87" s="52" t="s">
        <v>239</v>
      </c>
      <c r="C87" s="53"/>
      <c r="D87" s="58"/>
      <c r="E87" s="59"/>
      <c r="F87" s="248"/>
    </row>
    <row r="88" spans="1:8" ht="34.5" customHeight="1">
      <c r="A88" s="67">
        <v>1</v>
      </c>
      <c r="B88" s="173" t="s">
        <v>240</v>
      </c>
      <c r="C88" s="69" t="s">
        <v>241</v>
      </c>
      <c r="D88" s="75" t="s">
        <v>3762</v>
      </c>
      <c r="E88" s="76" t="s">
        <v>3832</v>
      </c>
      <c r="F88" s="77">
        <v>100</v>
      </c>
    </row>
    <row r="89" spans="1:8" ht="34.5" customHeight="1">
      <c r="A89" s="67">
        <v>2</v>
      </c>
      <c r="B89" s="173" t="s">
        <v>243</v>
      </c>
      <c r="C89" s="69" t="s">
        <v>244</v>
      </c>
      <c r="D89" s="75" t="s">
        <v>3762</v>
      </c>
      <c r="E89" s="76" t="s">
        <v>3833</v>
      </c>
      <c r="F89" s="77">
        <v>100</v>
      </c>
    </row>
    <row r="90" spans="1:8" ht="34.5" customHeight="1">
      <c r="A90" s="67">
        <v>3</v>
      </c>
      <c r="B90" s="173" t="s">
        <v>246</v>
      </c>
      <c r="C90" s="69" t="s">
        <v>247</v>
      </c>
      <c r="D90" s="75" t="s">
        <v>3754</v>
      </c>
      <c r="E90" s="76" t="s">
        <v>3834</v>
      </c>
      <c r="F90" s="77">
        <v>100</v>
      </c>
    </row>
    <row r="91" spans="1:8" ht="34.5" customHeight="1">
      <c r="A91" s="67">
        <v>4</v>
      </c>
      <c r="B91" s="173" t="s">
        <v>249</v>
      </c>
      <c r="C91" s="69" t="s">
        <v>250</v>
      </c>
      <c r="D91" s="75" t="s">
        <v>3754</v>
      </c>
      <c r="E91" s="76" t="s">
        <v>3835</v>
      </c>
      <c r="F91" s="77">
        <v>100</v>
      </c>
    </row>
    <row r="92" spans="1:8" ht="34.5" customHeight="1">
      <c r="A92" s="67">
        <v>5</v>
      </c>
      <c r="B92" s="68" t="s">
        <v>252</v>
      </c>
      <c r="C92" s="69" t="s">
        <v>253</v>
      </c>
      <c r="D92" s="75">
        <v>46170</v>
      </c>
      <c r="E92" s="76" t="s">
        <v>3836</v>
      </c>
      <c r="F92" s="77">
        <v>100</v>
      </c>
    </row>
    <row r="93" spans="1:8" ht="34.5" customHeight="1">
      <c r="A93" s="67">
        <v>6</v>
      </c>
      <c r="B93" s="68" t="s">
        <v>161</v>
      </c>
      <c r="C93" s="69" t="s">
        <v>255</v>
      </c>
      <c r="D93" s="75" t="s">
        <v>3762</v>
      </c>
      <c r="E93" s="76" t="s">
        <v>3837</v>
      </c>
      <c r="F93" s="77">
        <v>100</v>
      </c>
    </row>
    <row r="94" spans="1:8" ht="34.5" customHeight="1">
      <c r="A94" s="67">
        <v>7</v>
      </c>
      <c r="B94" s="68" t="s">
        <v>257</v>
      </c>
      <c r="C94" s="69" t="s">
        <v>258</v>
      </c>
      <c r="D94" s="75" t="s">
        <v>3762</v>
      </c>
      <c r="E94" s="76" t="s">
        <v>3838</v>
      </c>
      <c r="F94" s="77">
        <v>100</v>
      </c>
    </row>
    <row r="95" spans="1:8" ht="34.5" customHeight="1">
      <c r="A95" s="67">
        <v>8</v>
      </c>
      <c r="B95" s="68" t="s">
        <v>260</v>
      </c>
      <c r="C95" s="69" t="s">
        <v>261</v>
      </c>
      <c r="D95" s="75" t="s">
        <v>3762</v>
      </c>
      <c r="E95" s="76" t="s">
        <v>3839</v>
      </c>
      <c r="F95" s="77">
        <v>100</v>
      </c>
    </row>
    <row r="96" spans="1:8" ht="34.5" customHeight="1">
      <c r="A96" s="67">
        <v>9</v>
      </c>
      <c r="B96" s="68" t="s">
        <v>169</v>
      </c>
      <c r="C96" s="69" t="s">
        <v>263</v>
      </c>
      <c r="D96" s="75">
        <v>46171</v>
      </c>
      <c r="E96" s="76" t="s">
        <v>3840</v>
      </c>
      <c r="F96" s="77">
        <v>100</v>
      </c>
    </row>
    <row r="97" spans="1:6" ht="34.5" customHeight="1">
      <c r="A97" s="67">
        <v>10</v>
      </c>
      <c r="B97" s="68" t="s">
        <v>172</v>
      </c>
      <c r="C97" s="69" t="s">
        <v>265</v>
      </c>
      <c r="D97" s="75" t="s">
        <v>3762</v>
      </c>
      <c r="E97" s="76" t="s">
        <v>3841</v>
      </c>
      <c r="F97" s="77">
        <v>100</v>
      </c>
    </row>
    <row r="98" spans="1:6" ht="34.5" customHeight="1">
      <c r="A98" s="67">
        <v>11</v>
      </c>
      <c r="B98" s="68" t="s">
        <v>267</v>
      </c>
      <c r="C98" s="69" t="s">
        <v>268</v>
      </c>
      <c r="D98" s="75">
        <v>46171</v>
      </c>
      <c r="E98" s="76" t="s">
        <v>3842</v>
      </c>
      <c r="F98" s="77">
        <v>100</v>
      </c>
    </row>
    <row r="99" spans="1:6" ht="34.5" customHeight="1">
      <c r="A99" s="67">
        <v>12</v>
      </c>
      <c r="B99" s="68" t="s">
        <v>178</v>
      </c>
      <c r="C99" s="69" t="s">
        <v>270</v>
      </c>
      <c r="D99" s="75" t="s">
        <v>3762</v>
      </c>
      <c r="E99" s="76" t="s">
        <v>3843</v>
      </c>
      <c r="F99" s="77">
        <v>100</v>
      </c>
    </row>
    <row r="100" spans="1:6" ht="34.5" customHeight="1">
      <c r="A100" s="67">
        <v>13</v>
      </c>
      <c r="B100" s="68" t="s">
        <v>272</v>
      </c>
      <c r="C100" s="69" t="s">
        <v>273</v>
      </c>
      <c r="D100" s="75" t="s">
        <v>3762</v>
      </c>
      <c r="E100" s="76" t="s">
        <v>3844</v>
      </c>
      <c r="F100" s="77">
        <v>100</v>
      </c>
    </row>
    <row r="101" spans="1:6" ht="34.5" customHeight="1">
      <c r="A101" s="67">
        <v>14</v>
      </c>
      <c r="B101" s="68" t="s">
        <v>275</v>
      </c>
      <c r="C101" s="69" t="s">
        <v>276</v>
      </c>
      <c r="D101" s="75" t="s">
        <v>3790</v>
      </c>
      <c r="E101" s="76" t="s">
        <v>3845</v>
      </c>
      <c r="F101" s="77">
        <v>100</v>
      </c>
    </row>
    <row r="102" spans="1:6" ht="34.5" customHeight="1">
      <c r="A102" s="67">
        <v>15</v>
      </c>
      <c r="B102" s="68" t="s">
        <v>278</v>
      </c>
      <c r="C102" s="69" t="s">
        <v>279</v>
      </c>
      <c r="D102" s="75" t="s">
        <v>3790</v>
      </c>
      <c r="E102" s="76" t="s">
        <v>3846</v>
      </c>
      <c r="F102" s="77">
        <v>100</v>
      </c>
    </row>
    <row r="103" spans="1:6" ht="34.5" customHeight="1">
      <c r="A103" s="67">
        <v>16</v>
      </c>
      <c r="B103" s="68" t="s">
        <v>281</v>
      </c>
      <c r="C103" s="69" t="s">
        <v>282</v>
      </c>
      <c r="D103" s="75" t="s">
        <v>3811</v>
      </c>
      <c r="E103" s="76" t="s">
        <v>3847</v>
      </c>
      <c r="F103" s="77">
        <v>150</v>
      </c>
    </row>
    <row r="104" spans="1:6" ht="34.5" customHeight="1">
      <c r="A104" s="67">
        <v>17</v>
      </c>
      <c r="B104" s="68" t="s">
        <v>194</v>
      </c>
      <c r="C104" s="69" t="s">
        <v>284</v>
      </c>
      <c r="D104" s="75" t="s">
        <v>3762</v>
      </c>
      <c r="E104" s="76" t="s">
        <v>3848</v>
      </c>
      <c r="F104" s="77">
        <v>100</v>
      </c>
    </row>
    <row r="105" spans="1:6" ht="34.5" customHeight="1">
      <c r="A105" s="67">
        <v>18</v>
      </c>
      <c r="B105" s="68" t="s">
        <v>286</v>
      </c>
      <c r="C105" s="69" t="s">
        <v>287</v>
      </c>
      <c r="D105" s="75" t="s">
        <v>3762</v>
      </c>
      <c r="E105" s="76" t="s">
        <v>3849</v>
      </c>
      <c r="F105" s="77">
        <v>100</v>
      </c>
    </row>
    <row r="106" spans="1:6" ht="34.5" customHeight="1">
      <c r="A106" s="67">
        <v>19</v>
      </c>
      <c r="B106" s="68" t="s">
        <v>289</v>
      </c>
      <c r="C106" s="69" t="s">
        <v>290</v>
      </c>
      <c r="D106" s="75" t="s">
        <v>3790</v>
      </c>
      <c r="E106" s="76" t="s">
        <v>3850</v>
      </c>
      <c r="F106" s="77">
        <v>100</v>
      </c>
    </row>
    <row r="107" spans="1:6" ht="34.5" customHeight="1">
      <c r="A107" s="67">
        <v>20</v>
      </c>
      <c r="B107" s="68" t="s">
        <v>292</v>
      </c>
      <c r="C107" s="69" t="s">
        <v>293</v>
      </c>
      <c r="D107" s="75" t="s">
        <v>3762</v>
      </c>
      <c r="E107" s="76" t="s">
        <v>3851</v>
      </c>
      <c r="F107" s="77">
        <v>100</v>
      </c>
    </row>
    <row r="108" spans="1:6" ht="34.5" customHeight="1">
      <c r="A108" s="67">
        <v>21</v>
      </c>
      <c r="B108" s="68" t="s">
        <v>206</v>
      </c>
      <c r="C108" s="69" t="s">
        <v>295</v>
      </c>
      <c r="D108" s="75" t="s">
        <v>3762</v>
      </c>
      <c r="E108" s="76" t="s">
        <v>3852</v>
      </c>
      <c r="F108" s="77">
        <v>100</v>
      </c>
    </row>
    <row r="109" spans="1:6" ht="34.5" customHeight="1">
      <c r="A109" s="67">
        <v>22</v>
      </c>
      <c r="B109" s="68" t="s">
        <v>297</v>
      </c>
      <c r="C109" s="69" t="s">
        <v>298</v>
      </c>
      <c r="D109" s="75" t="s">
        <v>3818</v>
      </c>
      <c r="E109" s="76" t="s">
        <v>3853</v>
      </c>
      <c r="F109" s="77">
        <v>100</v>
      </c>
    </row>
    <row r="110" spans="1:6" ht="34.5" customHeight="1">
      <c r="A110" s="67">
        <v>23</v>
      </c>
      <c r="B110" s="68" t="s">
        <v>300</v>
      </c>
      <c r="C110" s="69" t="s">
        <v>301</v>
      </c>
      <c r="D110" s="75" t="s">
        <v>3762</v>
      </c>
      <c r="E110" s="76" t="s">
        <v>3854</v>
      </c>
      <c r="F110" s="77">
        <v>100</v>
      </c>
    </row>
    <row r="111" spans="1:6" ht="34.5" customHeight="1">
      <c r="A111" s="67">
        <v>24</v>
      </c>
      <c r="B111" s="68" t="s">
        <v>304</v>
      </c>
      <c r="C111" s="69" t="s">
        <v>305</v>
      </c>
      <c r="D111" s="75">
        <v>46172</v>
      </c>
      <c r="E111" s="76" t="s">
        <v>3855</v>
      </c>
      <c r="F111" s="77">
        <v>100</v>
      </c>
    </row>
    <row r="112" spans="1:6" ht="34.5" customHeight="1">
      <c r="A112" s="67">
        <v>25</v>
      </c>
      <c r="B112" s="68" t="s">
        <v>307</v>
      </c>
      <c r="C112" s="69" t="s">
        <v>308</v>
      </c>
      <c r="D112" s="75">
        <v>46170</v>
      </c>
      <c r="E112" s="76" t="s">
        <v>3856</v>
      </c>
      <c r="F112" s="77">
        <v>100</v>
      </c>
    </row>
    <row r="113" spans="1:8" ht="34.5" customHeight="1">
      <c r="A113" s="67">
        <v>26</v>
      </c>
      <c r="B113" s="68" t="s">
        <v>310</v>
      </c>
      <c r="C113" s="69" t="s">
        <v>311</v>
      </c>
      <c r="D113" s="75" t="s">
        <v>3754</v>
      </c>
      <c r="E113" s="76" t="s">
        <v>3857</v>
      </c>
      <c r="F113" s="77">
        <v>100</v>
      </c>
    </row>
    <row r="114" spans="1:8" ht="34.5" customHeight="1">
      <c r="A114" s="67">
        <v>27</v>
      </c>
      <c r="B114" s="68" t="s">
        <v>313</v>
      </c>
      <c r="C114" s="69" t="s">
        <v>314</v>
      </c>
      <c r="D114" s="75">
        <v>46173</v>
      </c>
      <c r="E114" s="76" t="s">
        <v>3858</v>
      </c>
      <c r="F114" s="77">
        <v>100</v>
      </c>
    </row>
    <row r="115" spans="1:8" ht="34.5" customHeight="1">
      <c r="A115" s="67">
        <v>28</v>
      </c>
      <c r="B115" s="68" t="s">
        <v>227</v>
      </c>
      <c r="C115" s="69" t="s">
        <v>316</v>
      </c>
      <c r="D115" s="75" t="s">
        <v>3790</v>
      </c>
      <c r="E115" s="76" t="s">
        <v>3859</v>
      </c>
      <c r="F115" s="77">
        <v>100</v>
      </c>
    </row>
    <row r="116" spans="1:8" ht="34.5" customHeight="1">
      <c r="A116" s="67">
        <v>29</v>
      </c>
      <c r="B116" s="68" t="s">
        <v>318</v>
      </c>
      <c r="C116" s="69" t="s">
        <v>319</v>
      </c>
      <c r="D116" s="75" t="s">
        <v>3790</v>
      </c>
      <c r="E116" s="76" t="s">
        <v>3860</v>
      </c>
      <c r="F116" s="77">
        <v>100</v>
      </c>
    </row>
    <row r="117" spans="1:8" ht="34.5" customHeight="1" thickBot="1">
      <c r="A117" s="99"/>
      <c r="B117" s="100" t="s">
        <v>19</v>
      </c>
      <c r="C117" s="101"/>
      <c r="D117" s="254"/>
      <c r="E117" s="255"/>
      <c r="F117" s="256">
        <v>2950</v>
      </c>
      <c r="H117" s="508">
        <f>SUM(F88:F116)</f>
        <v>2950</v>
      </c>
    </row>
    <row r="118" spans="1:8" ht="34.5" customHeight="1" thickTop="1">
      <c r="A118" s="30"/>
      <c r="B118" s="52" t="s">
        <v>321</v>
      </c>
      <c r="C118" s="53"/>
      <c r="D118" s="58"/>
      <c r="E118" s="59"/>
      <c r="F118" s="248"/>
    </row>
    <row r="119" spans="1:8" ht="34.5" customHeight="1">
      <c r="A119" s="67">
        <v>1</v>
      </c>
      <c r="B119" s="106" t="s">
        <v>322</v>
      </c>
      <c r="C119" s="260" t="s">
        <v>323</v>
      </c>
      <c r="D119" s="75" t="s">
        <v>3762</v>
      </c>
      <c r="E119" s="76" t="s">
        <v>3861</v>
      </c>
      <c r="F119" s="77">
        <v>636.65</v>
      </c>
    </row>
    <row r="120" spans="1:8" ht="34.5" customHeight="1">
      <c r="A120" s="67">
        <v>2</v>
      </c>
      <c r="B120" s="106" t="s">
        <v>243</v>
      </c>
      <c r="C120" s="260" t="s">
        <v>325</v>
      </c>
      <c r="D120" s="75" t="s">
        <v>3762</v>
      </c>
      <c r="E120" s="76" t="s">
        <v>3862</v>
      </c>
      <c r="F120" s="77">
        <v>112.35</v>
      </c>
    </row>
    <row r="121" spans="1:8" ht="34.5" customHeight="1">
      <c r="A121" s="67">
        <v>3</v>
      </c>
      <c r="B121" s="106" t="s">
        <v>246</v>
      </c>
      <c r="C121" s="260" t="s">
        <v>327</v>
      </c>
      <c r="D121" s="75" t="s">
        <v>3754</v>
      </c>
      <c r="E121" s="76" t="s">
        <v>3863</v>
      </c>
      <c r="F121" s="77">
        <v>112.35</v>
      </c>
    </row>
    <row r="122" spans="1:8" ht="34.5" customHeight="1">
      <c r="A122" s="67">
        <v>4</v>
      </c>
      <c r="B122" s="106" t="s">
        <v>329</v>
      </c>
      <c r="C122" s="260" t="s">
        <v>330</v>
      </c>
      <c r="D122" s="75" t="s">
        <v>3754</v>
      </c>
      <c r="E122" s="76" t="s">
        <v>3864</v>
      </c>
      <c r="F122" s="77">
        <v>112.35</v>
      </c>
    </row>
    <row r="123" spans="1:8" ht="34.5" customHeight="1">
      <c r="A123" s="67">
        <v>5</v>
      </c>
      <c r="B123" s="263" t="s">
        <v>252</v>
      </c>
      <c r="C123" s="260" t="s">
        <v>332</v>
      </c>
      <c r="D123" s="75">
        <v>46170</v>
      </c>
      <c r="E123" s="76" t="s">
        <v>3865</v>
      </c>
      <c r="F123" s="77">
        <v>561.75</v>
      </c>
    </row>
    <row r="124" spans="1:8" ht="34.5" customHeight="1">
      <c r="A124" s="67">
        <v>6</v>
      </c>
      <c r="B124" s="263" t="s">
        <v>161</v>
      </c>
      <c r="C124" s="260" t="s">
        <v>334</v>
      </c>
      <c r="D124" s="75" t="s">
        <v>3762</v>
      </c>
      <c r="E124" s="76" t="s">
        <v>3866</v>
      </c>
      <c r="F124" s="77">
        <v>112.35</v>
      </c>
    </row>
    <row r="125" spans="1:8" ht="34.5" customHeight="1">
      <c r="A125" s="67">
        <v>8</v>
      </c>
      <c r="B125" s="263" t="s">
        <v>260</v>
      </c>
      <c r="C125" s="260" t="s">
        <v>337</v>
      </c>
      <c r="D125" s="75" t="s">
        <v>3762</v>
      </c>
      <c r="E125" s="76" t="s">
        <v>3867</v>
      </c>
      <c r="F125" s="77">
        <v>1123.5</v>
      </c>
    </row>
    <row r="126" spans="1:8" ht="34.5" customHeight="1">
      <c r="A126" s="67">
        <v>9</v>
      </c>
      <c r="B126" s="263" t="s">
        <v>169</v>
      </c>
      <c r="C126" s="260" t="s">
        <v>339</v>
      </c>
      <c r="D126" s="75">
        <v>46171</v>
      </c>
      <c r="E126" s="76" t="s">
        <v>3868</v>
      </c>
      <c r="F126" s="77">
        <v>561.75</v>
      </c>
    </row>
    <row r="127" spans="1:8" ht="34.5" customHeight="1">
      <c r="A127" s="67">
        <v>10</v>
      </c>
      <c r="B127" s="263" t="s">
        <v>341</v>
      </c>
      <c r="C127" s="260" t="s">
        <v>342</v>
      </c>
      <c r="D127" s="75" t="s">
        <v>3762</v>
      </c>
      <c r="E127" s="76" t="s">
        <v>3869</v>
      </c>
      <c r="F127" s="77">
        <v>112.35</v>
      </c>
    </row>
    <row r="128" spans="1:8" ht="34.5" customHeight="1">
      <c r="A128" s="67">
        <v>11</v>
      </c>
      <c r="B128" s="263" t="s">
        <v>267</v>
      </c>
      <c r="C128" s="260" t="s">
        <v>344</v>
      </c>
      <c r="D128" s="75">
        <v>46171</v>
      </c>
      <c r="E128" s="76" t="s">
        <v>3870</v>
      </c>
      <c r="F128" s="77">
        <v>1048.5999999999999</v>
      </c>
    </row>
    <row r="129" spans="1:6" ht="34.5" customHeight="1">
      <c r="A129" s="67">
        <v>12</v>
      </c>
      <c r="B129" s="263" t="s">
        <v>178</v>
      </c>
      <c r="C129" s="260" t="s">
        <v>346</v>
      </c>
      <c r="D129" s="75" t="s">
        <v>3762</v>
      </c>
      <c r="E129" s="76" t="s">
        <v>3871</v>
      </c>
      <c r="F129" s="77">
        <v>786.45</v>
      </c>
    </row>
    <row r="130" spans="1:6" ht="34.5" customHeight="1">
      <c r="A130" s="67">
        <v>13</v>
      </c>
      <c r="B130" s="263" t="s">
        <v>272</v>
      </c>
      <c r="C130" s="260" t="s">
        <v>348</v>
      </c>
      <c r="D130" s="75" t="s">
        <v>3762</v>
      </c>
      <c r="E130" s="76" t="s">
        <v>3872</v>
      </c>
      <c r="F130" s="77">
        <v>112.35</v>
      </c>
    </row>
    <row r="131" spans="1:6" ht="34.5" customHeight="1">
      <c r="A131" s="67">
        <v>14</v>
      </c>
      <c r="B131" s="263" t="s">
        <v>275</v>
      </c>
      <c r="C131" s="260" t="s">
        <v>350</v>
      </c>
      <c r="D131" s="75" t="s">
        <v>3790</v>
      </c>
      <c r="E131" s="76" t="s">
        <v>3873</v>
      </c>
      <c r="F131" s="77">
        <v>1310.75</v>
      </c>
    </row>
    <row r="132" spans="1:6" ht="34.5" customHeight="1">
      <c r="A132" s="67">
        <v>15</v>
      </c>
      <c r="B132" s="263" t="s">
        <v>352</v>
      </c>
      <c r="C132" s="260" t="s">
        <v>353</v>
      </c>
      <c r="D132" s="75" t="s">
        <v>3790</v>
      </c>
      <c r="E132" s="76" t="s">
        <v>3874</v>
      </c>
      <c r="F132" s="77">
        <v>861.35</v>
      </c>
    </row>
    <row r="133" spans="1:6" ht="34.5" customHeight="1">
      <c r="A133" s="67">
        <v>16</v>
      </c>
      <c r="B133" s="263" t="s">
        <v>355</v>
      </c>
      <c r="C133" s="260" t="s">
        <v>356</v>
      </c>
      <c r="D133" s="75" t="s">
        <v>3875</v>
      </c>
      <c r="E133" s="76" t="s">
        <v>3876</v>
      </c>
      <c r="F133" s="77">
        <v>224.7</v>
      </c>
    </row>
    <row r="134" spans="1:6" ht="34.5" customHeight="1">
      <c r="A134" s="67">
        <v>17</v>
      </c>
      <c r="B134" s="263" t="s">
        <v>355</v>
      </c>
      <c r="C134" s="260" t="s">
        <v>356</v>
      </c>
      <c r="D134" s="75">
        <v>46171</v>
      </c>
      <c r="E134" s="76" t="s">
        <v>3877</v>
      </c>
      <c r="F134" s="77">
        <v>112.35</v>
      </c>
    </row>
    <row r="135" spans="1:6" ht="34.5" customHeight="1">
      <c r="A135" s="67">
        <v>18</v>
      </c>
      <c r="B135" s="263" t="s">
        <v>360</v>
      </c>
      <c r="C135" s="260" t="s">
        <v>361</v>
      </c>
      <c r="D135" s="75" t="s">
        <v>3762</v>
      </c>
      <c r="E135" s="76" t="s">
        <v>3878</v>
      </c>
      <c r="F135" s="77">
        <v>823.9</v>
      </c>
    </row>
    <row r="136" spans="1:6" ht="34.5" customHeight="1">
      <c r="A136" s="67">
        <v>19</v>
      </c>
      <c r="B136" s="263" t="s">
        <v>286</v>
      </c>
      <c r="C136" s="260" t="s">
        <v>363</v>
      </c>
      <c r="D136" s="75" t="s">
        <v>3762</v>
      </c>
      <c r="E136" s="76" t="s">
        <v>3879</v>
      </c>
      <c r="F136" s="77">
        <v>112.35</v>
      </c>
    </row>
    <row r="137" spans="1:6" ht="34.5" customHeight="1">
      <c r="A137" s="67">
        <v>20</v>
      </c>
      <c r="B137" s="263" t="s">
        <v>289</v>
      </c>
      <c r="C137" s="260" t="s">
        <v>365</v>
      </c>
      <c r="D137" s="75" t="s">
        <v>3790</v>
      </c>
      <c r="E137" s="76" t="s">
        <v>3880</v>
      </c>
      <c r="F137" s="77">
        <v>112.35</v>
      </c>
    </row>
    <row r="138" spans="1:6" ht="34.5" customHeight="1">
      <c r="A138" s="67">
        <v>21</v>
      </c>
      <c r="B138" s="263" t="s">
        <v>292</v>
      </c>
      <c r="C138" s="260" t="s">
        <v>367</v>
      </c>
      <c r="D138" s="75" t="s">
        <v>3762</v>
      </c>
      <c r="E138" s="76" t="s">
        <v>3881</v>
      </c>
      <c r="F138" s="77">
        <v>636.65</v>
      </c>
    </row>
    <row r="139" spans="1:6" ht="34.5" customHeight="1">
      <c r="A139" s="67">
        <v>22</v>
      </c>
      <c r="B139" s="263" t="s">
        <v>206</v>
      </c>
      <c r="C139" s="260" t="s">
        <v>369</v>
      </c>
      <c r="D139" s="75" t="s">
        <v>3762</v>
      </c>
      <c r="E139" s="76" t="s">
        <v>3882</v>
      </c>
      <c r="F139" s="77">
        <v>449.4</v>
      </c>
    </row>
    <row r="140" spans="1:6" ht="34.5" customHeight="1">
      <c r="A140" s="67">
        <v>23</v>
      </c>
      <c r="B140" s="263" t="s">
        <v>371</v>
      </c>
      <c r="C140" s="260" t="s">
        <v>372</v>
      </c>
      <c r="D140" s="75" t="s">
        <v>3818</v>
      </c>
      <c r="E140" s="76" t="s">
        <v>3883</v>
      </c>
      <c r="F140" s="77">
        <v>636.65</v>
      </c>
    </row>
    <row r="141" spans="1:6" ht="34.5" customHeight="1">
      <c r="A141" s="67">
        <v>24</v>
      </c>
      <c r="B141" s="263" t="s">
        <v>300</v>
      </c>
      <c r="C141" s="260" t="s">
        <v>374</v>
      </c>
      <c r="D141" s="75" t="s">
        <v>3762</v>
      </c>
      <c r="E141" s="76" t="s">
        <v>3884</v>
      </c>
      <c r="F141" s="77">
        <v>112.35</v>
      </c>
    </row>
    <row r="142" spans="1:6" ht="34.5" customHeight="1">
      <c r="A142" s="67">
        <v>25</v>
      </c>
      <c r="B142" s="263" t="s">
        <v>304</v>
      </c>
      <c r="C142" s="260" t="s">
        <v>376</v>
      </c>
      <c r="D142" s="75">
        <v>46172</v>
      </c>
      <c r="E142" s="76" t="s">
        <v>3885</v>
      </c>
      <c r="F142" s="77">
        <v>112.35</v>
      </c>
    </row>
    <row r="143" spans="1:6" ht="34.5" customHeight="1">
      <c r="A143" s="67">
        <v>26</v>
      </c>
      <c r="B143" s="263" t="s">
        <v>378</v>
      </c>
      <c r="C143" s="260" t="s">
        <v>379</v>
      </c>
      <c r="D143" s="75">
        <v>46170</v>
      </c>
      <c r="E143" s="76" t="s">
        <v>3886</v>
      </c>
      <c r="F143" s="77">
        <v>112.35</v>
      </c>
    </row>
    <row r="144" spans="1:6" ht="34.5" customHeight="1">
      <c r="A144" s="67">
        <v>27</v>
      </c>
      <c r="B144" s="263" t="s">
        <v>310</v>
      </c>
      <c r="C144" s="260" t="s">
        <v>381</v>
      </c>
      <c r="D144" s="75" t="s">
        <v>3754</v>
      </c>
      <c r="E144" s="76" t="s">
        <v>3887</v>
      </c>
      <c r="F144" s="77">
        <v>449.4</v>
      </c>
    </row>
    <row r="145" spans="1:6" ht="34.5" customHeight="1">
      <c r="A145" s="67">
        <v>28</v>
      </c>
      <c r="B145" s="263" t="s">
        <v>313</v>
      </c>
      <c r="C145" s="260" t="s">
        <v>383</v>
      </c>
      <c r="D145" s="75">
        <v>46173</v>
      </c>
      <c r="E145" s="76" t="s">
        <v>3888</v>
      </c>
      <c r="F145" s="77">
        <v>112.35</v>
      </c>
    </row>
    <row r="146" spans="1:6" ht="34.5" customHeight="1">
      <c r="A146" s="67">
        <v>29</v>
      </c>
      <c r="B146" s="263" t="s">
        <v>227</v>
      </c>
      <c r="C146" s="260" t="s">
        <v>385</v>
      </c>
      <c r="D146" s="75" t="s">
        <v>3790</v>
      </c>
      <c r="E146" s="76" t="s">
        <v>3889</v>
      </c>
      <c r="F146" s="77">
        <v>224.7</v>
      </c>
    </row>
    <row r="147" spans="1:6" ht="34.5" customHeight="1">
      <c r="A147" s="67">
        <v>30</v>
      </c>
      <c r="B147" s="263" t="s">
        <v>318</v>
      </c>
      <c r="C147" s="260" t="s">
        <v>387</v>
      </c>
      <c r="D147" s="75" t="s">
        <v>3790</v>
      </c>
      <c r="E147" s="76" t="s">
        <v>3890</v>
      </c>
      <c r="F147" s="77">
        <v>262.14999999999998</v>
      </c>
    </row>
    <row r="148" spans="1:6" ht="34.5" customHeight="1">
      <c r="A148" s="67">
        <v>31</v>
      </c>
      <c r="B148" s="263" t="s">
        <v>389</v>
      </c>
      <c r="C148" s="260" t="s">
        <v>390</v>
      </c>
      <c r="D148" s="75" t="s">
        <v>3818</v>
      </c>
      <c r="E148" s="76" t="s">
        <v>3891</v>
      </c>
      <c r="F148" s="77">
        <v>149.80000000000001</v>
      </c>
    </row>
    <row r="149" spans="1:6" ht="34.5" customHeight="1">
      <c r="A149" s="67">
        <v>32</v>
      </c>
      <c r="B149" s="263" t="s">
        <v>392</v>
      </c>
      <c r="C149" s="260" t="s">
        <v>393</v>
      </c>
      <c r="D149" s="75" t="s">
        <v>3790</v>
      </c>
      <c r="E149" s="76" t="s">
        <v>3892</v>
      </c>
      <c r="F149" s="77">
        <v>187.25</v>
      </c>
    </row>
    <row r="150" spans="1:6" ht="34.5" customHeight="1">
      <c r="A150" s="67">
        <v>33</v>
      </c>
      <c r="B150" s="263" t="s">
        <v>395</v>
      </c>
      <c r="C150" s="260" t="s">
        <v>396</v>
      </c>
      <c r="D150" s="75" t="s">
        <v>3818</v>
      </c>
      <c r="E150" s="76" t="s">
        <v>3893</v>
      </c>
      <c r="F150" s="77">
        <v>187.25</v>
      </c>
    </row>
    <row r="151" spans="1:6" ht="34.5" customHeight="1">
      <c r="A151" s="67">
        <v>34</v>
      </c>
      <c r="B151" s="263" t="s">
        <v>401</v>
      </c>
      <c r="C151" s="260" t="s">
        <v>402</v>
      </c>
      <c r="D151" s="75" t="s">
        <v>3818</v>
      </c>
      <c r="E151" s="76" t="s">
        <v>3848</v>
      </c>
      <c r="F151" s="77">
        <v>112.35</v>
      </c>
    </row>
    <row r="152" spans="1:6" ht="34.5" customHeight="1">
      <c r="A152" s="67">
        <v>35</v>
      </c>
      <c r="B152" s="263" t="s">
        <v>404</v>
      </c>
      <c r="C152" s="260" t="s">
        <v>405</v>
      </c>
      <c r="D152" s="75" t="s">
        <v>3790</v>
      </c>
      <c r="E152" s="76" t="s">
        <v>3894</v>
      </c>
      <c r="F152" s="77">
        <v>112.35</v>
      </c>
    </row>
    <row r="153" spans="1:6" ht="34.5" customHeight="1">
      <c r="A153" s="67">
        <v>36</v>
      </c>
      <c r="B153" s="263" t="s">
        <v>409</v>
      </c>
      <c r="C153" s="260" t="s">
        <v>410</v>
      </c>
      <c r="D153" s="75" t="s">
        <v>3818</v>
      </c>
      <c r="E153" s="76" t="s">
        <v>3895</v>
      </c>
      <c r="F153" s="77">
        <v>187.25</v>
      </c>
    </row>
    <row r="154" spans="1:6" ht="34.5" customHeight="1">
      <c r="A154" s="67">
        <v>37</v>
      </c>
      <c r="B154" s="263" t="s">
        <v>413</v>
      </c>
      <c r="C154" s="260" t="s">
        <v>414</v>
      </c>
      <c r="D154" s="75" t="s">
        <v>3818</v>
      </c>
      <c r="E154" s="76" t="s">
        <v>3896</v>
      </c>
      <c r="F154" s="77">
        <v>898.8</v>
      </c>
    </row>
    <row r="155" spans="1:6" ht="34.5" customHeight="1">
      <c r="A155" s="67">
        <v>38</v>
      </c>
      <c r="B155" s="263" t="s">
        <v>417</v>
      </c>
      <c r="C155" s="260" t="s">
        <v>418</v>
      </c>
      <c r="D155" s="75" t="s">
        <v>3818</v>
      </c>
      <c r="E155" s="76" t="s">
        <v>3897</v>
      </c>
      <c r="F155" s="77">
        <v>149.80000000000001</v>
      </c>
    </row>
    <row r="156" spans="1:6" ht="34.5" customHeight="1">
      <c r="A156" s="67">
        <v>39</v>
      </c>
      <c r="B156" s="263" t="s">
        <v>420</v>
      </c>
      <c r="C156" s="260" t="s">
        <v>421</v>
      </c>
      <c r="D156" s="75" t="s">
        <v>3818</v>
      </c>
      <c r="E156" s="76" t="s">
        <v>3898</v>
      </c>
      <c r="F156" s="77">
        <v>112.35</v>
      </c>
    </row>
    <row r="157" spans="1:6" ht="34.5" customHeight="1">
      <c r="A157" s="67">
        <v>41</v>
      </c>
      <c r="B157" s="263" t="s">
        <v>425</v>
      </c>
      <c r="C157" s="260" t="s">
        <v>426</v>
      </c>
      <c r="D157" s="75" t="s">
        <v>3818</v>
      </c>
      <c r="E157" s="76" t="s">
        <v>3899</v>
      </c>
      <c r="F157" s="77">
        <v>112.35</v>
      </c>
    </row>
    <row r="158" spans="1:6" ht="34.5" customHeight="1">
      <c r="A158" s="67">
        <v>42</v>
      </c>
      <c r="B158" s="263" t="s">
        <v>430</v>
      </c>
      <c r="C158" s="260" t="s">
        <v>431</v>
      </c>
      <c r="D158" s="75" t="s">
        <v>3818</v>
      </c>
      <c r="E158" s="76" t="s">
        <v>3900</v>
      </c>
      <c r="F158" s="77">
        <v>224.7</v>
      </c>
    </row>
    <row r="159" spans="1:6" ht="34.5" customHeight="1">
      <c r="A159" s="67">
        <v>43</v>
      </c>
      <c r="B159" s="263" t="s">
        <v>433</v>
      </c>
      <c r="C159" s="260" t="s">
        <v>434</v>
      </c>
      <c r="D159" s="75" t="s">
        <v>3790</v>
      </c>
      <c r="E159" s="76" t="s">
        <v>3901</v>
      </c>
      <c r="F159" s="77">
        <v>112.35</v>
      </c>
    </row>
    <row r="160" spans="1:6" ht="34.5" customHeight="1">
      <c r="A160" s="67">
        <v>44</v>
      </c>
      <c r="B160" s="263" t="s">
        <v>436</v>
      </c>
      <c r="C160" s="260" t="s">
        <v>437</v>
      </c>
      <c r="D160" s="75" t="s">
        <v>3818</v>
      </c>
      <c r="E160" s="76" t="s">
        <v>3902</v>
      </c>
      <c r="F160" s="77">
        <v>224.7</v>
      </c>
    </row>
    <row r="161" spans="1:6" ht="34.5" customHeight="1">
      <c r="A161" s="67">
        <v>45</v>
      </c>
      <c r="B161" s="263" t="s">
        <v>441</v>
      </c>
      <c r="C161" s="260" t="s">
        <v>442</v>
      </c>
      <c r="D161" s="75" t="s">
        <v>3818</v>
      </c>
      <c r="E161" s="76" t="s">
        <v>3903</v>
      </c>
      <c r="F161" s="77">
        <v>187.25</v>
      </c>
    </row>
    <row r="162" spans="1:6" ht="34.5" customHeight="1">
      <c r="A162" s="67">
        <v>46</v>
      </c>
      <c r="B162" s="263" t="s">
        <v>444</v>
      </c>
      <c r="C162" s="260" t="s">
        <v>445</v>
      </c>
      <c r="D162" s="75" t="s">
        <v>3818</v>
      </c>
      <c r="E162" s="76" t="s">
        <v>3904</v>
      </c>
      <c r="F162" s="77">
        <v>337.05</v>
      </c>
    </row>
    <row r="163" spans="1:6" ht="34.5" customHeight="1">
      <c r="A163" s="67">
        <v>47</v>
      </c>
      <c r="B163" s="263" t="s">
        <v>447</v>
      </c>
      <c r="C163" s="260" t="s">
        <v>448</v>
      </c>
      <c r="D163" s="75" t="s">
        <v>3762</v>
      </c>
      <c r="E163" s="76" t="s">
        <v>3905</v>
      </c>
      <c r="F163" s="77">
        <v>599.20000000000005</v>
      </c>
    </row>
    <row r="164" spans="1:6" ht="34.5" customHeight="1">
      <c r="A164" s="67">
        <v>48</v>
      </c>
      <c r="B164" s="263" t="s">
        <v>45</v>
      </c>
      <c r="C164" s="260" t="s">
        <v>452</v>
      </c>
      <c r="D164" s="75">
        <v>46171</v>
      </c>
      <c r="E164" s="76" t="s">
        <v>3906</v>
      </c>
      <c r="F164" s="77">
        <v>823.9</v>
      </c>
    </row>
    <row r="165" spans="1:6" ht="34.5" customHeight="1">
      <c r="A165" s="67">
        <v>49</v>
      </c>
      <c r="B165" s="263" t="s">
        <v>45</v>
      </c>
      <c r="C165" s="260" t="s">
        <v>454</v>
      </c>
      <c r="D165" s="75">
        <v>46171</v>
      </c>
      <c r="E165" s="76" t="s">
        <v>3907</v>
      </c>
      <c r="F165" s="77">
        <v>599.20000000000005</v>
      </c>
    </row>
    <row r="166" spans="1:6" ht="34.5" customHeight="1">
      <c r="A166" s="67">
        <v>50</v>
      </c>
      <c r="B166" s="267" t="s">
        <v>456</v>
      </c>
      <c r="C166" s="260" t="s">
        <v>457</v>
      </c>
      <c r="D166" s="75" t="s">
        <v>3754</v>
      </c>
      <c r="E166" s="76" t="s">
        <v>3908</v>
      </c>
      <c r="F166" s="77">
        <v>561.75</v>
      </c>
    </row>
    <row r="167" spans="1:6" ht="34.5" customHeight="1">
      <c r="A167" s="67">
        <v>51</v>
      </c>
      <c r="B167" s="263" t="s">
        <v>459</v>
      </c>
      <c r="C167" s="260" t="s">
        <v>460</v>
      </c>
      <c r="D167" s="75" t="s">
        <v>3875</v>
      </c>
      <c r="E167" s="76" t="s">
        <v>3909</v>
      </c>
      <c r="F167" s="77">
        <v>1460.5500000000002</v>
      </c>
    </row>
    <row r="168" spans="1:6" ht="34.5" customHeight="1">
      <c r="A168" s="67">
        <v>52</v>
      </c>
      <c r="B168" s="263" t="s">
        <v>462</v>
      </c>
      <c r="C168" s="260" t="s">
        <v>463</v>
      </c>
      <c r="D168" s="75">
        <v>46170</v>
      </c>
      <c r="E168" s="76" t="s">
        <v>3910</v>
      </c>
      <c r="F168" s="77">
        <v>112.35</v>
      </c>
    </row>
    <row r="169" spans="1:6" ht="34.5" customHeight="1">
      <c r="A169" s="67">
        <v>53</v>
      </c>
      <c r="B169" s="263" t="s">
        <v>465</v>
      </c>
      <c r="C169" s="260" t="s">
        <v>466</v>
      </c>
      <c r="D169" s="75">
        <v>46170</v>
      </c>
      <c r="E169" s="76" t="s">
        <v>3911</v>
      </c>
      <c r="F169" s="77">
        <v>337.05</v>
      </c>
    </row>
    <row r="170" spans="1:6" ht="34.5" customHeight="1">
      <c r="A170" s="67">
        <v>54</v>
      </c>
      <c r="B170" s="263" t="s">
        <v>468</v>
      </c>
      <c r="C170" s="260" t="s">
        <v>469</v>
      </c>
      <c r="D170" s="75" t="s">
        <v>3790</v>
      </c>
      <c r="E170" s="76" t="s">
        <v>3912</v>
      </c>
      <c r="F170" s="77">
        <v>374.5</v>
      </c>
    </row>
    <row r="171" spans="1:6" ht="34.5" customHeight="1">
      <c r="A171" s="67">
        <v>55</v>
      </c>
      <c r="B171" s="263" t="s">
        <v>472</v>
      </c>
      <c r="C171" s="260" t="s">
        <v>473</v>
      </c>
      <c r="D171" s="75" t="s">
        <v>3762</v>
      </c>
      <c r="E171" s="76" t="s">
        <v>3913</v>
      </c>
      <c r="F171" s="77">
        <v>636.65</v>
      </c>
    </row>
    <row r="172" spans="1:6" ht="34.5" customHeight="1">
      <c r="A172" s="67">
        <v>56</v>
      </c>
      <c r="B172" s="263" t="s">
        <v>105</v>
      </c>
      <c r="C172" s="260" t="s">
        <v>475</v>
      </c>
      <c r="D172" s="75">
        <v>46173</v>
      </c>
      <c r="E172" s="76" t="s">
        <v>3914</v>
      </c>
      <c r="F172" s="77">
        <v>112.35</v>
      </c>
    </row>
    <row r="173" spans="1:6" ht="34.5" customHeight="1">
      <c r="A173" s="67">
        <v>57</v>
      </c>
      <c r="B173" s="263" t="s">
        <v>105</v>
      </c>
      <c r="C173" s="106" t="s">
        <v>477</v>
      </c>
      <c r="D173" s="75">
        <v>46173</v>
      </c>
      <c r="E173" s="76" t="s">
        <v>3914</v>
      </c>
      <c r="F173" s="77">
        <v>112.35</v>
      </c>
    </row>
    <row r="174" spans="1:6" ht="34.5" customHeight="1">
      <c r="A174" s="67">
        <v>58</v>
      </c>
      <c r="B174" s="263" t="s">
        <v>105</v>
      </c>
      <c r="C174" s="106" t="s">
        <v>477</v>
      </c>
      <c r="D174" s="75">
        <v>46173</v>
      </c>
      <c r="E174" s="76" t="s">
        <v>3914</v>
      </c>
      <c r="F174" s="77">
        <v>112.35</v>
      </c>
    </row>
    <row r="175" spans="1:6" ht="34.5" customHeight="1">
      <c r="A175" s="67">
        <v>59</v>
      </c>
      <c r="B175" s="263" t="s">
        <v>478</v>
      </c>
      <c r="C175" s="106" t="s">
        <v>479</v>
      </c>
      <c r="D175" s="75">
        <v>46170</v>
      </c>
      <c r="E175" s="76" t="s">
        <v>3915</v>
      </c>
      <c r="F175" s="77">
        <v>5243</v>
      </c>
    </row>
    <row r="176" spans="1:6" ht="34.5" customHeight="1">
      <c r="A176" s="67">
        <v>60</v>
      </c>
      <c r="B176" s="263" t="s">
        <v>481</v>
      </c>
      <c r="C176" s="106" t="s">
        <v>482</v>
      </c>
      <c r="D176" s="75" t="s">
        <v>3790</v>
      </c>
      <c r="E176" s="76" t="s">
        <v>3916</v>
      </c>
      <c r="F176" s="77">
        <v>823.9</v>
      </c>
    </row>
    <row r="177" spans="1:6" ht="34.5" customHeight="1">
      <c r="A177" s="67"/>
      <c r="B177" s="263" t="s">
        <v>484</v>
      </c>
      <c r="C177" s="106" t="s">
        <v>3979</v>
      </c>
      <c r="D177" s="75">
        <v>46172</v>
      </c>
      <c r="E177" s="76" t="s">
        <v>3917</v>
      </c>
      <c r="F177" s="77">
        <v>224.7</v>
      </c>
    </row>
    <row r="178" spans="1:6" ht="34.5" customHeight="1">
      <c r="A178" s="67">
        <v>61</v>
      </c>
      <c r="B178" s="263" t="s">
        <v>489</v>
      </c>
      <c r="C178" s="260" t="s">
        <v>490</v>
      </c>
      <c r="D178" s="75" t="s">
        <v>3790</v>
      </c>
      <c r="E178" s="76" t="s">
        <v>3918</v>
      </c>
      <c r="F178" s="77">
        <v>299.60000000000002</v>
      </c>
    </row>
    <row r="179" spans="1:6" ht="34.5" customHeight="1">
      <c r="A179" s="67">
        <v>62</v>
      </c>
      <c r="B179" s="263" t="s">
        <v>492</v>
      </c>
      <c r="C179" s="260" t="s">
        <v>493</v>
      </c>
      <c r="D179" s="75" t="s">
        <v>3790</v>
      </c>
      <c r="E179" s="76" t="s">
        <v>3919</v>
      </c>
      <c r="F179" s="77">
        <v>1011.15</v>
      </c>
    </row>
    <row r="180" spans="1:6" ht="34.5" customHeight="1">
      <c r="A180" s="67">
        <v>63</v>
      </c>
      <c r="B180" s="263" t="s">
        <v>107</v>
      </c>
      <c r="C180" s="260" t="s">
        <v>495</v>
      </c>
      <c r="D180" s="75" t="s">
        <v>3754</v>
      </c>
      <c r="E180" s="76" t="s">
        <v>3920</v>
      </c>
      <c r="F180" s="77">
        <v>1460.55</v>
      </c>
    </row>
    <row r="181" spans="1:6" ht="34.5" customHeight="1">
      <c r="A181" s="67">
        <v>65</v>
      </c>
      <c r="B181" s="263" t="s">
        <v>499</v>
      </c>
      <c r="C181" s="260" t="s">
        <v>500</v>
      </c>
      <c r="D181" s="75" t="s">
        <v>3790</v>
      </c>
      <c r="E181" s="76" t="s">
        <v>3921</v>
      </c>
      <c r="F181" s="77">
        <v>112.35</v>
      </c>
    </row>
    <row r="182" spans="1:6" ht="34.5" customHeight="1">
      <c r="A182" s="67">
        <v>66</v>
      </c>
      <c r="B182" s="263" t="s">
        <v>503</v>
      </c>
      <c r="C182" s="260" t="s">
        <v>504</v>
      </c>
      <c r="D182" s="75" t="s">
        <v>3790</v>
      </c>
      <c r="E182" s="76" t="s">
        <v>3922</v>
      </c>
      <c r="F182" s="77">
        <v>112.35</v>
      </c>
    </row>
    <row r="183" spans="1:6" ht="34.5" customHeight="1">
      <c r="A183" s="67">
        <v>67</v>
      </c>
      <c r="B183" s="268" t="s">
        <v>509</v>
      </c>
      <c r="C183" s="260" t="s">
        <v>510</v>
      </c>
      <c r="D183" s="75" t="s">
        <v>3754</v>
      </c>
      <c r="E183" s="76" t="s">
        <v>3923</v>
      </c>
      <c r="F183" s="77">
        <v>449.4</v>
      </c>
    </row>
    <row r="184" spans="1:6" ht="34.5" customHeight="1">
      <c r="A184" s="67">
        <v>68</v>
      </c>
      <c r="B184" s="268" t="s">
        <v>513</v>
      </c>
      <c r="C184" s="260" t="s">
        <v>514</v>
      </c>
      <c r="D184" s="75" t="s">
        <v>3818</v>
      </c>
      <c r="E184" s="76" t="s">
        <v>3924</v>
      </c>
      <c r="F184" s="77">
        <v>262.14999999999998</v>
      </c>
    </row>
    <row r="185" spans="1:6" ht="34.5" customHeight="1">
      <c r="A185" s="67">
        <v>69</v>
      </c>
      <c r="B185" s="106" t="s">
        <v>516</v>
      </c>
      <c r="C185" s="260" t="s">
        <v>517</v>
      </c>
      <c r="D185" s="75" t="s">
        <v>3762</v>
      </c>
      <c r="E185" s="76" t="s">
        <v>3925</v>
      </c>
      <c r="F185" s="77">
        <v>1048.5999999999999</v>
      </c>
    </row>
    <row r="186" spans="1:6" ht="34.5" customHeight="1">
      <c r="A186" s="67">
        <v>71</v>
      </c>
      <c r="B186" s="263" t="s">
        <v>521</v>
      </c>
      <c r="C186" s="260" t="s">
        <v>522</v>
      </c>
      <c r="D186" s="75" t="s">
        <v>3926</v>
      </c>
      <c r="E186" s="76" t="s">
        <v>3927</v>
      </c>
      <c r="F186" s="77">
        <v>1797.6</v>
      </c>
    </row>
    <row r="187" spans="1:6" ht="34.5" customHeight="1">
      <c r="A187" s="67">
        <v>72</v>
      </c>
      <c r="B187" s="263" t="s">
        <v>525</v>
      </c>
      <c r="C187" s="260" t="s">
        <v>526</v>
      </c>
      <c r="D187" s="75" t="s">
        <v>3928</v>
      </c>
      <c r="E187" s="76" t="s">
        <v>3929</v>
      </c>
      <c r="F187" s="77">
        <v>4007.15</v>
      </c>
    </row>
    <row r="188" spans="1:6" ht="34.5" customHeight="1">
      <c r="A188" s="67">
        <v>73</v>
      </c>
      <c r="B188" s="263" t="s">
        <v>529</v>
      </c>
      <c r="C188" s="260" t="s">
        <v>530</v>
      </c>
      <c r="D188" s="75">
        <v>46170</v>
      </c>
      <c r="E188" s="76" t="s">
        <v>3930</v>
      </c>
      <c r="F188" s="77">
        <v>599.20000000000005</v>
      </c>
    </row>
    <row r="189" spans="1:6" ht="34.5" customHeight="1">
      <c r="A189" s="67">
        <v>74</v>
      </c>
      <c r="B189" s="263" t="s">
        <v>532</v>
      </c>
      <c r="C189" s="260" t="s">
        <v>533</v>
      </c>
      <c r="D189" s="75">
        <v>46170</v>
      </c>
      <c r="E189" s="76" t="s">
        <v>3931</v>
      </c>
      <c r="F189" s="77">
        <v>262.14999999999998</v>
      </c>
    </row>
    <row r="190" spans="1:6" ht="34.5" customHeight="1">
      <c r="A190" s="67">
        <v>75</v>
      </c>
      <c r="B190" s="263" t="s">
        <v>536</v>
      </c>
      <c r="C190" s="260" t="s">
        <v>537</v>
      </c>
      <c r="D190" s="75" t="s">
        <v>3762</v>
      </c>
      <c r="E190" s="76" t="s">
        <v>3932</v>
      </c>
      <c r="F190" s="77">
        <v>112.35</v>
      </c>
    </row>
    <row r="191" spans="1:6" ht="34.5" customHeight="1">
      <c r="A191" s="67">
        <v>76</v>
      </c>
      <c r="B191" s="106" t="s">
        <v>539</v>
      </c>
      <c r="C191" s="260" t="s">
        <v>540</v>
      </c>
      <c r="D191" s="75" t="s">
        <v>3790</v>
      </c>
      <c r="E191" s="76" t="s">
        <v>3933</v>
      </c>
      <c r="F191" s="77">
        <v>449.4</v>
      </c>
    </row>
    <row r="192" spans="1:6" ht="34.5" customHeight="1">
      <c r="A192" s="67">
        <v>77</v>
      </c>
      <c r="B192" s="106" t="s">
        <v>3980</v>
      </c>
      <c r="C192" s="260" t="s">
        <v>542</v>
      </c>
      <c r="D192" s="75">
        <v>46173</v>
      </c>
      <c r="E192" s="76" t="s">
        <v>3934</v>
      </c>
      <c r="F192" s="77">
        <v>112.35</v>
      </c>
    </row>
    <row r="193" spans="1:6" ht="34.5" customHeight="1">
      <c r="A193" s="67">
        <v>78</v>
      </c>
      <c r="B193" s="106" t="s">
        <v>544</v>
      </c>
      <c r="C193" s="260" t="s">
        <v>545</v>
      </c>
      <c r="D193" s="75">
        <v>46171</v>
      </c>
      <c r="E193" s="76" t="s">
        <v>3935</v>
      </c>
      <c r="F193" s="77">
        <v>449.4</v>
      </c>
    </row>
    <row r="194" spans="1:6" ht="34.5" customHeight="1">
      <c r="A194" s="67">
        <v>80</v>
      </c>
      <c r="B194" s="263" t="s">
        <v>852</v>
      </c>
      <c r="C194" s="260" t="s">
        <v>1598</v>
      </c>
      <c r="D194" s="75" t="s">
        <v>3790</v>
      </c>
      <c r="E194" s="76" t="s">
        <v>3936</v>
      </c>
      <c r="F194" s="77">
        <v>112.35</v>
      </c>
    </row>
    <row r="195" spans="1:6" ht="34.5" customHeight="1">
      <c r="A195" s="67">
        <v>81</v>
      </c>
      <c r="B195" s="263" t="s">
        <v>549</v>
      </c>
      <c r="C195" s="260" t="s">
        <v>550</v>
      </c>
      <c r="D195" s="75" t="s">
        <v>3790</v>
      </c>
      <c r="E195" s="76" t="s">
        <v>3937</v>
      </c>
      <c r="F195" s="77">
        <v>112.35</v>
      </c>
    </row>
    <row r="196" spans="1:6" ht="34.5" customHeight="1">
      <c r="A196" s="67">
        <v>82</v>
      </c>
      <c r="B196" s="263" t="s">
        <v>552</v>
      </c>
      <c r="C196" s="260" t="s">
        <v>553</v>
      </c>
      <c r="D196" s="75" t="s">
        <v>3790</v>
      </c>
      <c r="E196" s="76" t="s">
        <v>3938</v>
      </c>
      <c r="F196" s="77">
        <v>337.05</v>
      </c>
    </row>
    <row r="197" spans="1:6" s="1234" customFormat="1" ht="34.5" customHeight="1">
      <c r="A197" s="1220">
        <v>83</v>
      </c>
      <c r="B197" s="1221" t="s">
        <v>555</v>
      </c>
      <c r="C197" s="1222" t="s">
        <v>556</v>
      </c>
      <c r="D197" s="1241" t="s">
        <v>3762</v>
      </c>
      <c r="E197" s="1242" t="s">
        <v>3939</v>
      </c>
      <c r="F197" s="1243">
        <v>112.35</v>
      </c>
    </row>
    <row r="198" spans="1:6" ht="34.5" customHeight="1">
      <c r="A198" s="67">
        <v>84</v>
      </c>
      <c r="B198" s="263" t="s">
        <v>558</v>
      </c>
      <c r="C198" s="260" t="s">
        <v>559</v>
      </c>
      <c r="D198" s="75" t="s">
        <v>3790</v>
      </c>
      <c r="E198" s="76" t="s">
        <v>3940</v>
      </c>
      <c r="F198" s="77">
        <v>149.80000000000001</v>
      </c>
    </row>
    <row r="199" spans="1:6" ht="34.5" customHeight="1">
      <c r="A199" s="67">
        <v>85</v>
      </c>
      <c r="B199" s="263" t="s">
        <v>558</v>
      </c>
      <c r="C199" s="260" t="s">
        <v>559</v>
      </c>
      <c r="D199" s="75" t="s">
        <v>3790</v>
      </c>
      <c r="E199" s="76" t="s">
        <v>3940</v>
      </c>
      <c r="F199" s="77">
        <v>486.85</v>
      </c>
    </row>
    <row r="200" spans="1:6" ht="34.5" customHeight="1">
      <c r="A200" s="67">
        <v>86</v>
      </c>
      <c r="B200" s="263" t="s">
        <v>562</v>
      </c>
      <c r="C200" s="260" t="s">
        <v>563</v>
      </c>
      <c r="D200" s="75" t="s">
        <v>3790</v>
      </c>
      <c r="E200" s="76" t="s">
        <v>3941</v>
      </c>
      <c r="F200" s="77">
        <v>524.29999999999995</v>
      </c>
    </row>
    <row r="201" spans="1:6" ht="34.5" customHeight="1">
      <c r="A201" s="67">
        <v>87</v>
      </c>
      <c r="B201" s="263" t="s">
        <v>558</v>
      </c>
      <c r="C201" s="260" t="s">
        <v>564</v>
      </c>
      <c r="D201" s="75" t="s">
        <v>3790</v>
      </c>
      <c r="E201" s="76" t="s">
        <v>3942</v>
      </c>
      <c r="F201" s="77">
        <v>674.1</v>
      </c>
    </row>
    <row r="202" spans="1:6" ht="34.5" customHeight="1">
      <c r="A202" s="67">
        <v>88</v>
      </c>
      <c r="B202" s="263" t="s">
        <v>566</v>
      </c>
      <c r="C202" s="260" t="s">
        <v>567</v>
      </c>
      <c r="D202" s="75">
        <v>46170</v>
      </c>
      <c r="E202" s="76" t="s">
        <v>3943</v>
      </c>
      <c r="F202" s="77">
        <v>112.35</v>
      </c>
    </row>
    <row r="203" spans="1:6" ht="34.5" customHeight="1">
      <c r="A203" s="67">
        <v>89</v>
      </c>
      <c r="B203" s="263" t="s">
        <v>572</v>
      </c>
      <c r="C203" s="260" t="s">
        <v>573</v>
      </c>
      <c r="D203" s="75">
        <v>46170</v>
      </c>
      <c r="E203" s="76" t="s">
        <v>3944</v>
      </c>
      <c r="F203" s="77">
        <v>262.14999999999998</v>
      </c>
    </row>
    <row r="204" spans="1:6" ht="34.5" customHeight="1">
      <c r="A204" s="67">
        <v>90</v>
      </c>
      <c r="B204" s="263" t="s">
        <v>572</v>
      </c>
      <c r="C204" s="260" t="s">
        <v>575</v>
      </c>
      <c r="D204" s="75">
        <v>46170</v>
      </c>
      <c r="E204" s="76" t="s">
        <v>3945</v>
      </c>
      <c r="F204" s="77">
        <v>224.7</v>
      </c>
    </row>
    <row r="205" spans="1:6" ht="34.5" customHeight="1">
      <c r="A205" s="67">
        <v>91</v>
      </c>
      <c r="B205" s="263" t="s">
        <v>577</v>
      </c>
      <c r="C205" s="260" t="s">
        <v>578</v>
      </c>
      <c r="D205" s="75" t="s">
        <v>3751</v>
      </c>
      <c r="E205" s="76" t="s">
        <v>3946</v>
      </c>
      <c r="F205" s="77">
        <v>411.95</v>
      </c>
    </row>
    <row r="206" spans="1:6" ht="34.5" customHeight="1">
      <c r="A206" s="67">
        <v>92</v>
      </c>
      <c r="B206" s="263" t="s">
        <v>580</v>
      </c>
      <c r="C206" s="260" t="s">
        <v>3159</v>
      </c>
      <c r="D206" s="75" t="s">
        <v>3762</v>
      </c>
      <c r="E206" s="76" t="s">
        <v>3947</v>
      </c>
      <c r="F206" s="77">
        <v>449.4</v>
      </c>
    </row>
    <row r="207" spans="1:6" s="1234" customFormat="1" ht="34.5" customHeight="1">
      <c r="A207" s="1220">
        <v>93</v>
      </c>
      <c r="B207" s="1221" t="s">
        <v>516</v>
      </c>
      <c r="C207" s="1222" t="s">
        <v>585</v>
      </c>
      <c r="D207" s="1241" t="s">
        <v>3762</v>
      </c>
      <c r="E207" s="1242" t="s">
        <v>3948</v>
      </c>
      <c r="F207" s="1243">
        <v>299.60000000000002</v>
      </c>
    </row>
    <row r="208" spans="1:6" ht="34.5" customHeight="1">
      <c r="A208" s="67">
        <v>94</v>
      </c>
      <c r="B208" s="263" t="s">
        <v>587</v>
      </c>
      <c r="C208" s="260" t="s">
        <v>588</v>
      </c>
      <c r="D208" s="75">
        <v>46170</v>
      </c>
      <c r="E208" s="76" t="s">
        <v>3949</v>
      </c>
      <c r="F208" s="77">
        <v>1385.65</v>
      </c>
    </row>
    <row r="209" spans="1:6" ht="34.5" customHeight="1">
      <c r="A209" s="67">
        <v>95</v>
      </c>
      <c r="B209" s="263" t="s">
        <v>591</v>
      </c>
      <c r="C209" s="260" t="s">
        <v>592</v>
      </c>
      <c r="D209" s="75" t="s">
        <v>3762</v>
      </c>
      <c r="E209" s="76" t="s">
        <v>3950</v>
      </c>
      <c r="F209" s="77">
        <v>112.35</v>
      </c>
    </row>
    <row r="210" spans="1:6" ht="34.5" customHeight="1">
      <c r="A210" s="67">
        <v>96</v>
      </c>
      <c r="B210" s="267" t="s">
        <v>91</v>
      </c>
      <c r="C210" s="260" t="s">
        <v>594</v>
      </c>
      <c r="D210" s="75">
        <v>46171</v>
      </c>
      <c r="E210" s="76" t="s">
        <v>3951</v>
      </c>
      <c r="F210" s="77">
        <v>524.29999999999995</v>
      </c>
    </row>
    <row r="211" spans="1:6" ht="34.5" customHeight="1">
      <c r="A211" s="67">
        <v>97</v>
      </c>
      <c r="B211" s="263" t="s">
        <v>91</v>
      </c>
      <c r="C211" s="260" t="s">
        <v>596</v>
      </c>
      <c r="D211" s="75" t="s">
        <v>3818</v>
      </c>
      <c r="E211" s="76" t="s">
        <v>3952</v>
      </c>
      <c r="F211" s="77">
        <v>187.25</v>
      </c>
    </row>
    <row r="212" spans="1:6" ht="34.5" customHeight="1">
      <c r="A212" s="67">
        <v>98</v>
      </c>
      <c r="B212" s="263" t="s">
        <v>91</v>
      </c>
      <c r="C212" s="260" t="s">
        <v>598</v>
      </c>
      <c r="D212" s="75">
        <v>46171</v>
      </c>
      <c r="E212" s="76" t="s">
        <v>3953</v>
      </c>
      <c r="F212" s="77">
        <v>45080</v>
      </c>
    </row>
    <row r="213" spans="1:6" ht="34.5" customHeight="1">
      <c r="A213" s="67">
        <v>99</v>
      </c>
      <c r="B213" s="267" t="s">
        <v>600</v>
      </c>
      <c r="C213" s="260" t="s">
        <v>601</v>
      </c>
      <c r="D213" s="75">
        <v>46173</v>
      </c>
      <c r="E213" s="76" t="s">
        <v>3954</v>
      </c>
      <c r="F213" s="77">
        <v>262.14999999999998</v>
      </c>
    </row>
    <row r="214" spans="1:6" ht="34.5" customHeight="1">
      <c r="A214" s="67">
        <v>100</v>
      </c>
      <c r="B214" s="267" t="s">
        <v>603</v>
      </c>
      <c r="C214" s="260" t="s">
        <v>604</v>
      </c>
      <c r="D214" s="75" t="s">
        <v>3794</v>
      </c>
      <c r="E214" s="76" t="s">
        <v>3955</v>
      </c>
      <c r="F214" s="77">
        <v>224.7</v>
      </c>
    </row>
    <row r="215" spans="1:6" ht="34.5" customHeight="1">
      <c r="A215" s="67">
        <v>101</v>
      </c>
      <c r="B215" s="267" t="s">
        <v>606</v>
      </c>
      <c r="C215" s="260" t="s">
        <v>607</v>
      </c>
      <c r="D215" s="75">
        <v>46172</v>
      </c>
      <c r="E215" s="76" t="s">
        <v>3956</v>
      </c>
      <c r="F215" s="77">
        <v>898.8</v>
      </c>
    </row>
    <row r="216" spans="1:6" ht="34.5" customHeight="1">
      <c r="A216" s="67">
        <v>102</v>
      </c>
      <c r="B216" s="267" t="s">
        <v>125</v>
      </c>
      <c r="C216" s="260" t="s">
        <v>609</v>
      </c>
      <c r="D216" s="75">
        <v>46170</v>
      </c>
      <c r="E216" s="76" t="s">
        <v>3957</v>
      </c>
      <c r="F216" s="77">
        <v>112.35</v>
      </c>
    </row>
    <row r="217" spans="1:6" ht="34.5" customHeight="1">
      <c r="A217" s="67">
        <v>103</v>
      </c>
      <c r="B217" s="263" t="s">
        <v>611</v>
      </c>
      <c r="C217" s="260" t="s">
        <v>612</v>
      </c>
      <c r="D217" s="75" t="s">
        <v>3762</v>
      </c>
      <c r="E217" s="76" t="s">
        <v>3958</v>
      </c>
      <c r="F217" s="77">
        <v>112.35</v>
      </c>
    </row>
    <row r="218" spans="1:6" ht="34.5" customHeight="1">
      <c r="A218" s="67">
        <v>104</v>
      </c>
      <c r="B218" s="263" t="s">
        <v>507</v>
      </c>
      <c r="C218" s="260" t="s">
        <v>615</v>
      </c>
      <c r="D218" s="75">
        <v>46171</v>
      </c>
      <c r="E218" s="76" t="s">
        <v>3959</v>
      </c>
      <c r="F218" s="114">
        <v>561.75</v>
      </c>
    </row>
    <row r="219" spans="1:6" ht="34.5" customHeight="1">
      <c r="A219" s="67">
        <v>105</v>
      </c>
      <c r="B219" s="106" t="s">
        <v>617</v>
      </c>
      <c r="C219" s="106" t="s">
        <v>618</v>
      </c>
      <c r="D219" s="75">
        <v>46170</v>
      </c>
      <c r="E219" s="76" t="s">
        <v>3960</v>
      </c>
      <c r="F219" s="114">
        <v>374.5</v>
      </c>
    </row>
    <row r="220" spans="1:6" ht="34.5" customHeight="1">
      <c r="A220" s="67">
        <v>106</v>
      </c>
      <c r="B220" s="106" t="s">
        <v>620</v>
      </c>
      <c r="C220" s="106" t="s">
        <v>621</v>
      </c>
      <c r="D220" s="75">
        <v>46172</v>
      </c>
      <c r="E220" s="76" t="s">
        <v>3961</v>
      </c>
      <c r="F220" s="77">
        <v>786.45</v>
      </c>
    </row>
    <row r="221" spans="1:6" ht="34.5" customHeight="1">
      <c r="A221" s="67">
        <v>107</v>
      </c>
      <c r="B221" s="106" t="s">
        <v>275</v>
      </c>
      <c r="C221" s="106" t="s">
        <v>618</v>
      </c>
      <c r="D221" s="75" t="s">
        <v>3762</v>
      </c>
      <c r="E221" s="76" t="s">
        <v>3962</v>
      </c>
      <c r="F221" s="77">
        <v>1460.55</v>
      </c>
    </row>
    <row r="222" spans="1:6" ht="34.5" customHeight="1">
      <c r="A222" s="67">
        <v>108</v>
      </c>
      <c r="B222" s="106" t="s">
        <v>624</v>
      </c>
      <c r="C222" s="106" t="s">
        <v>625</v>
      </c>
      <c r="D222" s="75" t="s">
        <v>3818</v>
      </c>
      <c r="E222" s="76" t="s">
        <v>3963</v>
      </c>
      <c r="F222" s="77">
        <v>224.7</v>
      </c>
    </row>
    <row r="223" spans="1:6" ht="34.5" customHeight="1">
      <c r="A223" s="67">
        <v>109</v>
      </c>
      <c r="B223" s="267" t="s">
        <v>627</v>
      </c>
      <c r="C223" s="260" t="s">
        <v>628</v>
      </c>
      <c r="D223" s="75">
        <v>46170</v>
      </c>
      <c r="E223" s="76" t="s">
        <v>3964</v>
      </c>
      <c r="F223" s="77">
        <v>214</v>
      </c>
    </row>
    <row r="224" spans="1:6" ht="34.5" customHeight="1">
      <c r="A224" s="67">
        <v>110</v>
      </c>
      <c r="B224" s="267" t="s">
        <v>65</v>
      </c>
      <c r="C224" s="260" t="s">
        <v>618</v>
      </c>
      <c r="D224" s="75" t="s">
        <v>3762</v>
      </c>
      <c r="E224" s="76" t="s">
        <v>3965</v>
      </c>
      <c r="F224" s="77">
        <v>1011.15</v>
      </c>
    </row>
    <row r="225" spans="1:8" ht="34.5" customHeight="1">
      <c r="A225" s="67">
        <v>111</v>
      </c>
      <c r="B225" s="263" t="s">
        <v>631</v>
      </c>
      <c r="C225" s="260" t="s">
        <v>2767</v>
      </c>
      <c r="D225" s="75" t="s">
        <v>3818</v>
      </c>
      <c r="E225" s="76" t="s">
        <v>3966</v>
      </c>
      <c r="F225" s="77">
        <v>224.7</v>
      </c>
    </row>
    <row r="226" spans="1:8" ht="34.5" customHeight="1">
      <c r="A226" s="67">
        <v>112</v>
      </c>
      <c r="B226" s="260" t="s">
        <v>634</v>
      </c>
      <c r="C226" s="106" t="s">
        <v>635</v>
      </c>
      <c r="D226" s="75" t="s">
        <v>3818</v>
      </c>
      <c r="E226" s="76" t="s">
        <v>3967</v>
      </c>
      <c r="F226" s="77">
        <v>112.35</v>
      </c>
    </row>
    <row r="227" spans="1:8" ht="34.5" customHeight="1">
      <c r="A227" s="67">
        <v>113</v>
      </c>
      <c r="B227" s="260" t="s">
        <v>634</v>
      </c>
      <c r="C227" s="106" t="s">
        <v>637</v>
      </c>
      <c r="D227" s="75" t="s">
        <v>3818</v>
      </c>
      <c r="E227" s="76" t="s">
        <v>3968</v>
      </c>
      <c r="F227" s="77">
        <v>711.55</v>
      </c>
    </row>
    <row r="228" spans="1:8" ht="34.5" customHeight="1">
      <c r="A228" s="67">
        <v>114</v>
      </c>
      <c r="B228" s="260" t="s">
        <v>395</v>
      </c>
      <c r="C228" s="106" t="s">
        <v>639</v>
      </c>
      <c r="D228" s="75" t="s">
        <v>3818</v>
      </c>
      <c r="E228" s="76" t="s">
        <v>3969</v>
      </c>
      <c r="F228" s="77">
        <v>112.35</v>
      </c>
    </row>
    <row r="229" spans="1:8" ht="34.5" customHeight="1">
      <c r="A229" s="67">
        <v>115</v>
      </c>
      <c r="B229" s="260" t="s">
        <v>641</v>
      </c>
      <c r="C229" s="106" t="s">
        <v>642</v>
      </c>
      <c r="D229" s="75" t="s">
        <v>3818</v>
      </c>
      <c r="E229" s="76" t="s">
        <v>3970</v>
      </c>
      <c r="F229" s="77">
        <v>449.4</v>
      </c>
    </row>
    <row r="230" spans="1:8" ht="34.5" customHeight="1">
      <c r="A230" s="67">
        <v>116</v>
      </c>
      <c r="B230" s="270" t="s">
        <v>641</v>
      </c>
      <c r="C230" s="106" t="s">
        <v>644</v>
      </c>
      <c r="D230" s="75" t="s">
        <v>3818</v>
      </c>
      <c r="E230" s="76" t="s">
        <v>3971</v>
      </c>
      <c r="F230" s="77">
        <v>112.35</v>
      </c>
    </row>
    <row r="231" spans="1:8" ht="34.5" customHeight="1">
      <c r="A231" s="67">
        <v>117</v>
      </c>
      <c r="B231" s="270" t="s">
        <v>634</v>
      </c>
      <c r="C231" s="106" t="s">
        <v>646</v>
      </c>
      <c r="D231" s="75" t="s">
        <v>3818</v>
      </c>
      <c r="E231" s="76" t="s">
        <v>3972</v>
      </c>
      <c r="F231" s="77">
        <v>374.5</v>
      </c>
    </row>
    <row r="232" spans="1:8" ht="34.5" customHeight="1">
      <c r="A232" s="67">
        <v>118</v>
      </c>
      <c r="B232" s="270" t="s">
        <v>648</v>
      </c>
      <c r="C232" s="106" t="s">
        <v>570</v>
      </c>
      <c r="D232" s="75" t="s">
        <v>3754</v>
      </c>
      <c r="E232" s="76" t="s">
        <v>3973</v>
      </c>
      <c r="F232" s="77">
        <v>262.14999999999998</v>
      </c>
    </row>
    <row r="233" spans="1:8" ht="34.5" customHeight="1">
      <c r="A233" s="67">
        <v>119</v>
      </c>
      <c r="B233" s="271" t="s">
        <v>650</v>
      </c>
      <c r="C233" s="271" t="s">
        <v>651</v>
      </c>
      <c r="D233" s="75">
        <v>46173</v>
      </c>
      <c r="E233" s="76" t="s">
        <v>3974</v>
      </c>
      <c r="F233" s="77">
        <v>1273.3</v>
      </c>
    </row>
    <row r="234" spans="1:8" ht="34.5" customHeight="1">
      <c r="A234" s="67">
        <v>120</v>
      </c>
      <c r="B234" s="271" t="s">
        <v>653</v>
      </c>
      <c r="C234" s="106" t="s">
        <v>654</v>
      </c>
      <c r="D234" s="75">
        <v>46171</v>
      </c>
      <c r="E234" s="76" t="s">
        <v>3975</v>
      </c>
      <c r="F234" s="77">
        <v>823.9</v>
      </c>
    </row>
    <row r="235" spans="1:8" ht="34.5" customHeight="1">
      <c r="A235" s="67">
        <v>121</v>
      </c>
      <c r="B235" s="272" t="s">
        <v>656</v>
      </c>
      <c r="C235" s="271" t="s">
        <v>2778</v>
      </c>
      <c r="D235" s="75" t="s">
        <v>3818</v>
      </c>
      <c r="E235" s="76" t="s">
        <v>3976</v>
      </c>
      <c r="F235" s="77">
        <v>898.8</v>
      </c>
    </row>
    <row r="236" spans="1:8" ht="34.5" customHeight="1">
      <c r="A236" s="67">
        <v>122</v>
      </c>
      <c r="B236" s="272" t="s">
        <v>658</v>
      </c>
      <c r="C236" s="271" t="s">
        <v>659</v>
      </c>
      <c r="D236" s="75">
        <v>46170</v>
      </c>
      <c r="E236" s="76" t="s">
        <v>3977</v>
      </c>
      <c r="F236" s="77">
        <v>749</v>
      </c>
    </row>
    <row r="237" spans="1:8" ht="34.5" customHeight="1">
      <c r="A237" s="67">
        <v>123</v>
      </c>
      <c r="B237" s="260" t="s">
        <v>2636</v>
      </c>
      <c r="C237" s="273"/>
      <c r="D237" s="75">
        <v>46172</v>
      </c>
      <c r="E237" s="76" t="s">
        <v>3978</v>
      </c>
      <c r="F237" s="77">
        <v>112.35</v>
      </c>
    </row>
    <row r="238" spans="1:8" s="42" customFormat="1" ht="34.5" customHeight="1" thickBot="1">
      <c r="A238" s="284"/>
      <c r="B238" s="100" t="s">
        <v>19</v>
      </c>
      <c r="C238" s="101"/>
      <c r="D238" s="257"/>
      <c r="E238" s="257"/>
      <c r="F238" s="287">
        <v>104053.05</v>
      </c>
      <c r="H238" s="511">
        <f>SUM(F119:F237)</f>
        <v>104053.05</v>
      </c>
    </row>
    <row r="239" spans="1:8" ht="34.5" customHeight="1" thickTop="1">
      <c r="A239" s="30"/>
      <c r="B239" s="231" t="s">
        <v>661</v>
      </c>
      <c r="C239" s="232"/>
      <c r="D239" s="156"/>
      <c r="E239" s="157"/>
      <c r="F239" s="289"/>
    </row>
    <row r="240" spans="1:8" ht="34.5" customHeight="1">
      <c r="A240" s="67">
        <v>1</v>
      </c>
      <c r="B240" s="106" t="s">
        <v>322</v>
      </c>
      <c r="C240" s="260" t="s">
        <v>662</v>
      </c>
      <c r="D240" s="1194" t="s">
        <v>3762</v>
      </c>
      <c r="E240" s="1198" t="s">
        <v>3981</v>
      </c>
      <c r="F240" s="1199">
        <v>958.72</v>
      </c>
    </row>
    <row r="241" spans="1:6" ht="34.5" customHeight="1">
      <c r="A241" s="67">
        <v>2</v>
      </c>
      <c r="B241" s="106" t="s">
        <v>243</v>
      </c>
      <c r="C241" s="260" t="s">
        <v>664</v>
      </c>
      <c r="D241" s="1194" t="s">
        <v>3762</v>
      </c>
      <c r="E241" s="1198" t="s">
        <v>3982</v>
      </c>
      <c r="F241" s="1199">
        <v>149.80000000000001</v>
      </c>
    </row>
    <row r="242" spans="1:6" ht="34.5" customHeight="1">
      <c r="A242" s="67">
        <v>3</v>
      </c>
      <c r="B242" s="106" t="s">
        <v>3448</v>
      </c>
      <c r="C242" s="260" t="s">
        <v>666</v>
      </c>
      <c r="D242" s="1194" t="s">
        <v>3754</v>
      </c>
      <c r="E242" s="1198" t="s">
        <v>3983</v>
      </c>
      <c r="F242" s="1199">
        <v>37.450000000000003</v>
      </c>
    </row>
    <row r="243" spans="1:6" ht="34.5" customHeight="1">
      <c r="A243" s="67">
        <v>4</v>
      </c>
      <c r="B243" s="106" t="s">
        <v>3984</v>
      </c>
      <c r="C243" s="260" t="s">
        <v>668</v>
      </c>
      <c r="D243" s="1194" t="s">
        <v>3754</v>
      </c>
      <c r="E243" s="1198" t="s">
        <v>3985</v>
      </c>
      <c r="F243" s="1199">
        <v>37.450000000000003</v>
      </c>
    </row>
    <row r="244" spans="1:6" ht="34.5" customHeight="1">
      <c r="A244" s="67">
        <v>5</v>
      </c>
      <c r="B244" s="263" t="s">
        <v>252</v>
      </c>
      <c r="C244" s="260" t="s">
        <v>670</v>
      </c>
      <c r="D244" s="1194">
        <v>46201</v>
      </c>
      <c r="E244" s="1198" t="s">
        <v>3986</v>
      </c>
      <c r="F244" s="1199">
        <v>546.77</v>
      </c>
    </row>
    <row r="245" spans="1:6" ht="34.5" customHeight="1">
      <c r="A245" s="67">
        <v>6</v>
      </c>
      <c r="B245" s="263" t="s">
        <v>252</v>
      </c>
      <c r="C245" s="260" t="s">
        <v>672</v>
      </c>
      <c r="D245" s="1194">
        <v>46201</v>
      </c>
      <c r="E245" s="1198" t="s">
        <v>3986</v>
      </c>
      <c r="F245" s="1199">
        <v>53.5</v>
      </c>
    </row>
    <row r="246" spans="1:6" ht="34.5" customHeight="1">
      <c r="A246" s="67">
        <v>7</v>
      </c>
      <c r="B246" s="263" t="s">
        <v>161</v>
      </c>
      <c r="C246" s="260" t="s">
        <v>673</v>
      </c>
      <c r="D246" s="1194" t="s">
        <v>3762</v>
      </c>
      <c r="E246" s="1198" t="s">
        <v>3987</v>
      </c>
      <c r="F246" s="1199">
        <v>5689.19</v>
      </c>
    </row>
    <row r="247" spans="1:6" ht="34.5" customHeight="1">
      <c r="A247" s="67">
        <v>9</v>
      </c>
      <c r="B247" s="263" t="s">
        <v>676</v>
      </c>
      <c r="C247" s="260" t="s">
        <v>678</v>
      </c>
      <c r="D247" s="1194" t="s">
        <v>3762</v>
      </c>
      <c r="E247" s="1198" t="s">
        <v>3988</v>
      </c>
      <c r="F247" s="1199">
        <v>1767.64</v>
      </c>
    </row>
    <row r="248" spans="1:6" ht="34.5" customHeight="1">
      <c r="A248" s="67">
        <v>10</v>
      </c>
      <c r="B248" s="263" t="s">
        <v>169</v>
      </c>
      <c r="C248" s="260" t="s">
        <v>680</v>
      </c>
      <c r="D248" s="1194">
        <v>46171</v>
      </c>
      <c r="E248" s="1198" t="s">
        <v>3989</v>
      </c>
      <c r="F248" s="1199">
        <v>606.69000000000005</v>
      </c>
    </row>
    <row r="249" spans="1:6" ht="34.5" customHeight="1">
      <c r="A249" s="67">
        <v>11</v>
      </c>
      <c r="B249" s="263" t="s">
        <v>341</v>
      </c>
      <c r="C249" s="260" t="s">
        <v>682</v>
      </c>
      <c r="D249" s="1194" t="s">
        <v>3762</v>
      </c>
      <c r="E249" s="1198" t="s">
        <v>3990</v>
      </c>
      <c r="F249" s="1199">
        <v>37.450000000000003</v>
      </c>
    </row>
    <row r="250" spans="1:6" ht="34.5" customHeight="1">
      <c r="A250" s="67">
        <v>12</v>
      </c>
      <c r="B250" s="263" t="s">
        <v>267</v>
      </c>
      <c r="C250" s="260" t="s">
        <v>684</v>
      </c>
      <c r="D250" s="1194">
        <v>46171</v>
      </c>
      <c r="E250" s="1198" t="s">
        <v>3991</v>
      </c>
      <c r="F250" s="1199">
        <v>2204.1999999999998</v>
      </c>
    </row>
    <row r="251" spans="1:6" ht="34.5" customHeight="1">
      <c r="A251" s="67">
        <v>13</v>
      </c>
      <c r="B251" s="263" t="s">
        <v>178</v>
      </c>
      <c r="C251" s="260" t="s">
        <v>686</v>
      </c>
      <c r="D251" s="1194" t="s">
        <v>3762</v>
      </c>
      <c r="E251" s="1198" t="s">
        <v>3992</v>
      </c>
      <c r="F251" s="1199">
        <v>2928.59</v>
      </c>
    </row>
    <row r="252" spans="1:6" ht="34.5" customHeight="1">
      <c r="A252" s="67">
        <v>14</v>
      </c>
      <c r="B252" s="263" t="s">
        <v>272</v>
      </c>
      <c r="C252" s="260" t="s">
        <v>688</v>
      </c>
      <c r="D252" s="1194" t="s">
        <v>3762</v>
      </c>
      <c r="E252" s="1198" t="s">
        <v>3993</v>
      </c>
      <c r="F252" s="1199">
        <v>149.80000000000001</v>
      </c>
    </row>
    <row r="253" spans="1:6" ht="34.5" customHeight="1">
      <c r="A253" s="67">
        <v>15</v>
      </c>
      <c r="B253" s="263" t="s">
        <v>275</v>
      </c>
      <c r="C253" s="260" t="s">
        <v>690</v>
      </c>
      <c r="D253" s="1194" t="s">
        <v>3790</v>
      </c>
      <c r="E253" s="1198" t="s">
        <v>3994</v>
      </c>
      <c r="F253" s="1199">
        <v>793.94</v>
      </c>
    </row>
    <row r="254" spans="1:6" ht="34.5" customHeight="1">
      <c r="A254" s="67">
        <v>16</v>
      </c>
      <c r="B254" s="263" t="s">
        <v>352</v>
      </c>
      <c r="C254" s="260" t="s">
        <v>692</v>
      </c>
      <c r="D254" s="1194" t="s">
        <v>3790</v>
      </c>
      <c r="E254" s="1198" t="s">
        <v>3995</v>
      </c>
      <c r="F254" s="1199">
        <v>726.53</v>
      </c>
    </row>
    <row r="255" spans="1:6" ht="34.5" customHeight="1">
      <c r="A255" s="67">
        <v>17</v>
      </c>
      <c r="B255" s="263" t="s">
        <v>694</v>
      </c>
      <c r="C255" s="260" t="s">
        <v>695</v>
      </c>
      <c r="D255" s="1194" t="s">
        <v>3875</v>
      </c>
      <c r="E255" s="1198" t="s">
        <v>3996</v>
      </c>
      <c r="F255" s="1199">
        <v>606.69000000000005</v>
      </c>
    </row>
    <row r="256" spans="1:6" ht="34.5" customHeight="1">
      <c r="A256" s="67">
        <v>18</v>
      </c>
      <c r="B256" s="296" t="s">
        <v>697</v>
      </c>
      <c r="C256" s="260" t="s">
        <v>695</v>
      </c>
      <c r="D256" s="1194">
        <v>46171</v>
      </c>
      <c r="E256" s="1198" t="s">
        <v>3997</v>
      </c>
      <c r="F256" s="1199">
        <v>2771.3</v>
      </c>
    </row>
    <row r="257" spans="1:6" ht="34.5" customHeight="1">
      <c r="A257" s="67">
        <v>19</v>
      </c>
      <c r="B257" s="296" t="s">
        <v>360</v>
      </c>
      <c r="C257" s="260" t="s">
        <v>699</v>
      </c>
      <c r="D257" s="1194" t="s">
        <v>3762</v>
      </c>
      <c r="E257" s="1198" t="s">
        <v>3998</v>
      </c>
      <c r="F257" s="1199">
        <v>556.4</v>
      </c>
    </row>
    <row r="258" spans="1:6" ht="34.5" customHeight="1">
      <c r="A258" s="67">
        <v>20</v>
      </c>
      <c r="B258" s="263" t="s">
        <v>286</v>
      </c>
      <c r="C258" s="260" t="s">
        <v>701</v>
      </c>
      <c r="D258" s="1194" t="s">
        <v>3762</v>
      </c>
      <c r="E258" s="1198" t="s">
        <v>3999</v>
      </c>
      <c r="F258" s="1199">
        <v>4536.8</v>
      </c>
    </row>
    <row r="259" spans="1:6" ht="34.5" customHeight="1">
      <c r="A259" s="67">
        <v>21</v>
      </c>
      <c r="B259" s="263" t="s">
        <v>289</v>
      </c>
      <c r="C259" s="260" t="s">
        <v>703</v>
      </c>
      <c r="D259" s="1194" t="s">
        <v>3790</v>
      </c>
      <c r="E259" s="1198" t="s">
        <v>4000</v>
      </c>
      <c r="F259" s="1199">
        <v>37.450000000000003</v>
      </c>
    </row>
    <row r="260" spans="1:6" ht="34.5" customHeight="1">
      <c r="A260" s="67">
        <v>22</v>
      </c>
      <c r="B260" s="263" t="s">
        <v>292</v>
      </c>
      <c r="C260" s="260" t="s">
        <v>705</v>
      </c>
      <c r="D260" s="1194" t="s">
        <v>3762</v>
      </c>
      <c r="E260" s="1198" t="s">
        <v>4001</v>
      </c>
      <c r="F260" s="1199">
        <v>299.60000000000002</v>
      </c>
    </row>
    <row r="261" spans="1:6" ht="34.5" customHeight="1">
      <c r="A261" s="67">
        <v>23</v>
      </c>
      <c r="B261" s="263" t="s">
        <v>206</v>
      </c>
      <c r="C261" s="260" t="s">
        <v>707</v>
      </c>
      <c r="D261" s="1194" t="s">
        <v>3762</v>
      </c>
      <c r="E261" s="1198" t="s">
        <v>4002</v>
      </c>
      <c r="F261" s="1199">
        <v>1205.8900000000001</v>
      </c>
    </row>
    <row r="262" spans="1:6" ht="34.5" customHeight="1">
      <c r="A262" s="67">
        <v>24</v>
      </c>
      <c r="B262" s="263" t="s">
        <v>371</v>
      </c>
      <c r="C262" s="260" t="s">
        <v>709</v>
      </c>
      <c r="D262" s="1195" t="s">
        <v>3818</v>
      </c>
      <c r="E262" s="1200" t="s">
        <v>4003</v>
      </c>
      <c r="F262" s="1201">
        <v>1767.64</v>
      </c>
    </row>
    <row r="263" spans="1:6" ht="34.5" customHeight="1">
      <c r="A263" s="67">
        <v>25</v>
      </c>
      <c r="B263" s="263" t="s">
        <v>300</v>
      </c>
      <c r="C263" s="260" t="s">
        <v>711</v>
      </c>
      <c r="D263" s="1194" t="s">
        <v>3762</v>
      </c>
      <c r="E263" s="1198" t="s">
        <v>4004</v>
      </c>
      <c r="F263" s="1199">
        <v>172.27</v>
      </c>
    </row>
    <row r="264" spans="1:6" ht="34.5" customHeight="1">
      <c r="A264" s="67">
        <v>26</v>
      </c>
      <c r="B264" s="263" t="s">
        <v>300</v>
      </c>
      <c r="C264" s="260" t="s">
        <v>713</v>
      </c>
      <c r="D264" s="1194">
        <v>46171</v>
      </c>
      <c r="E264" s="1198" t="s">
        <v>4005</v>
      </c>
      <c r="F264" s="1199">
        <v>53.5</v>
      </c>
    </row>
    <row r="265" spans="1:6" ht="34.5" customHeight="1">
      <c r="A265" s="67">
        <v>27</v>
      </c>
      <c r="B265" s="263" t="s">
        <v>304</v>
      </c>
      <c r="C265" s="260" t="s">
        <v>715</v>
      </c>
      <c r="D265" s="1194">
        <v>46172</v>
      </c>
      <c r="E265" s="1198" t="s">
        <v>4006</v>
      </c>
      <c r="F265" s="1199">
        <v>37.450000000000003</v>
      </c>
    </row>
    <row r="266" spans="1:6" ht="34.5" customHeight="1">
      <c r="A266" s="67">
        <v>28</v>
      </c>
      <c r="B266" s="263" t="s">
        <v>378</v>
      </c>
      <c r="C266" s="260" t="s">
        <v>717</v>
      </c>
      <c r="D266" s="1194">
        <v>46170</v>
      </c>
      <c r="E266" s="1198" t="s">
        <v>4007</v>
      </c>
      <c r="F266" s="1199">
        <v>1273.3</v>
      </c>
    </row>
    <row r="267" spans="1:6" ht="34.5" customHeight="1">
      <c r="A267" s="67">
        <v>29</v>
      </c>
      <c r="B267" s="263" t="s">
        <v>310</v>
      </c>
      <c r="C267" s="260" t="s">
        <v>719</v>
      </c>
      <c r="D267" s="1194" t="s">
        <v>3754</v>
      </c>
      <c r="E267" s="1198" t="s">
        <v>4008</v>
      </c>
      <c r="F267" s="1199">
        <v>2973.53</v>
      </c>
    </row>
    <row r="268" spans="1:6" ht="34.5" customHeight="1">
      <c r="A268" s="67">
        <v>30</v>
      </c>
      <c r="B268" s="263" t="s">
        <v>721</v>
      </c>
      <c r="C268" s="260" t="s">
        <v>722</v>
      </c>
      <c r="D268" s="1194">
        <v>46173</v>
      </c>
      <c r="E268" s="1198" t="s">
        <v>4009</v>
      </c>
      <c r="F268" s="1199">
        <v>67.41</v>
      </c>
    </row>
    <row r="269" spans="1:6" ht="34.5" customHeight="1">
      <c r="A269" s="67">
        <v>31</v>
      </c>
      <c r="B269" s="263" t="s">
        <v>227</v>
      </c>
      <c r="C269" s="260" t="s">
        <v>724</v>
      </c>
      <c r="D269" s="1194" t="s">
        <v>3790</v>
      </c>
      <c r="E269" s="1198" t="s">
        <v>4010</v>
      </c>
      <c r="F269" s="1199">
        <v>494.34</v>
      </c>
    </row>
    <row r="270" spans="1:6" ht="34.5" customHeight="1">
      <c r="A270" s="67">
        <v>32</v>
      </c>
      <c r="B270" s="263" t="s">
        <v>318</v>
      </c>
      <c r="C270" s="260" t="s">
        <v>726</v>
      </c>
      <c r="D270" s="1194" t="s">
        <v>3790</v>
      </c>
      <c r="E270" s="1198" t="s">
        <v>4011</v>
      </c>
      <c r="F270" s="1199">
        <v>898.8</v>
      </c>
    </row>
    <row r="271" spans="1:6" ht="34.5" customHeight="1">
      <c r="A271" s="67">
        <v>33</v>
      </c>
      <c r="B271" s="263" t="s">
        <v>389</v>
      </c>
      <c r="C271" s="260" t="s">
        <v>728</v>
      </c>
      <c r="D271" s="1194" t="s">
        <v>3818</v>
      </c>
      <c r="E271" s="1198" t="s">
        <v>4012</v>
      </c>
      <c r="F271" s="1199">
        <v>37.450000000000003</v>
      </c>
    </row>
    <row r="272" spans="1:6" ht="34.5" customHeight="1">
      <c r="A272" s="67">
        <v>34</v>
      </c>
      <c r="B272" s="263" t="s">
        <v>392</v>
      </c>
      <c r="C272" s="260" t="s">
        <v>730</v>
      </c>
      <c r="D272" s="1194" t="s">
        <v>3790</v>
      </c>
      <c r="E272" s="1198" t="s">
        <v>4013</v>
      </c>
      <c r="F272" s="1199">
        <v>381.99</v>
      </c>
    </row>
    <row r="273" spans="1:6" ht="34.5" customHeight="1">
      <c r="A273" s="67">
        <v>35</v>
      </c>
      <c r="B273" s="263" t="s">
        <v>395</v>
      </c>
      <c r="C273" s="260" t="s">
        <v>732</v>
      </c>
      <c r="D273" s="1194" t="s">
        <v>3818</v>
      </c>
      <c r="E273" s="1198" t="s">
        <v>4014</v>
      </c>
      <c r="F273" s="1199">
        <v>172.27</v>
      </c>
    </row>
    <row r="274" spans="1:6" ht="34.5" customHeight="1">
      <c r="A274" s="67">
        <v>37</v>
      </c>
      <c r="B274" s="263" t="s">
        <v>401</v>
      </c>
      <c r="C274" s="260" t="s">
        <v>736</v>
      </c>
      <c r="D274" s="865" t="s">
        <v>3818</v>
      </c>
      <c r="E274" s="886" t="s">
        <v>4015</v>
      </c>
      <c r="F274" s="887">
        <v>37.450000000000003</v>
      </c>
    </row>
    <row r="275" spans="1:6" ht="34.5" customHeight="1">
      <c r="A275" s="67">
        <v>38</v>
      </c>
      <c r="B275" s="263" t="s">
        <v>404</v>
      </c>
      <c r="C275" s="260" t="s">
        <v>738</v>
      </c>
      <c r="D275" s="865" t="s">
        <v>3790</v>
      </c>
      <c r="E275" s="886" t="s">
        <v>4016</v>
      </c>
      <c r="F275" s="887">
        <v>37.450000000000003</v>
      </c>
    </row>
    <row r="276" spans="1:6" ht="34.5" customHeight="1">
      <c r="A276" s="67">
        <v>39</v>
      </c>
      <c r="B276" s="263" t="s">
        <v>409</v>
      </c>
      <c r="C276" s="260" t="s">
        <v>741</v>
      </c>
      <c r="D276" s="865" t="s">
        <v>3818</v>
      </c>
      <c r="E276" s="886" t="s">
        <v>4017</v>
      </c>
      <c r="F276" s="887">
        <v>37.450000000000003</v>
      </c>
    </row>
    <row r="277" spans="1:6" ht="34.5" customHeight="1">
      <c r="A277" s="67">
        <v>40</v>
      </c>
      <c r="B277" s="263" t="s">
        <v>413</v>
      </c>
      <c r="C277" s="260" t="s">
        <v>744</v>
      </c>
      <c r="D277" s="865" t="s">
        <v>3818</v>
      </c>
      <c r="E277" s="886" t="s">
        <v>4018</v>
      </c>
      <c r="F277" s="887">
        <v>853.86</v>
      </c>
    </row>
    <row r="278" spans="1:6" ht="34.5" customHeight="1">
      <c r="A278" s="67">
        <v>42</v>
      </c>
      <c r="B278" s="263" t="s">
        <v>420</v>
      </c>
      <c r="C278" s="260" t="s">
        <v>748</v>
      </c>
      <c r="D278" s="1194" t="s">
        <v>3818</v>
      </c>
      <c r="E278" s="1198" t="s">
        <v>4019</v>
      </c>
      <c r="F278" s="1199">
        <v>37.450000000000003</v>
      </c>
    </row>
    <row r="279" spans="1:6" ht="34.5" customHeight="1">
      <c r="A279" s="67">
        <v>43</v>
      </c>
      <c r="B279" s="263" t="s">
        <v>423</v>
      </c>
      <c r="C279" s="260" t="s">
        <v>750</v>
      </c>
      <c r="D279" s="1194" t="s">
        <v>3818</v>
      </c>
      <c r="E279" s="1198" t="s">
        <v>4020</v>
      </c>
      <c r="F279" s="1199">
        <v>307.08999999999997</v>
      </c>
    </row>
    <row r="280" spans="1:6" ht="34.5" customHeight="1">
      <c r="A280" s="67">
        <v>44</v>
      </c>
      <c r="B280" s="263" t="s">
        <v>425</v>
      </c>
      <c r="C280" s="260" t="s">
        <v>752</v>
      </c>
      <c r="D280" s="1194" t="s">
        <v>3818</v>
      </c>
      <c r="E280" s="1198" t="s">
        <v>4021</v>
      </c>
      <c r="F280" s="1199">
        <v>37.450000000000003</v>
      </c>
    </row>
    <row r="281" spans="1:6" ht="34.5" customHeight="1">
      <c r="A281" s="67">
        <v>45</v>
      </c>
      <c r="B281" s="263" t="s">
        <v>430</v>
      </c>
      <c r="C281" s="260" t="s">
        <v>758</v>
      </c>
      <c r="D281" s="1194" t="s">
        <v>3818</v>
      </c>
      <c r="E281" s="1198" t="s">
        <v>4022</v>
      </c>
      <c r="F281" s="1199">
        <v>104.86</v>
      </c>
    </row>
    <row r="282" spans="1:6" ht="34.5" customHeight="1">
      <c r="A282" s="67">
        <v>46</v>
      </c>
      <c r="B282" s="263" t="s">
        <v>433</v>
      </c>
      <c r="C282" s="260" t="s">
        <v>760</v>
      </c>
      <c r="D282" s="1194" t="s">
        <v>3790</v>
      </c>
      <c r="E282" s="1198" t="s">
        <v>4023</v>
      </c>
      <c r="F282" s="1199">
        <v>104.86</v>
      </c>
    </row>
    <row r="283" spans="1:6" ht="34.5" customHeight="1">
      <c r="A283" s="67">
        <v>47</v>
      </c>
      <c r="B283" s="263" t="s">
        <v>436</v>
      </c>
      <c r="C283" s="260" t="s">
        <v>762</v>
      </c>
      <c r="D283" s="1194" t="s">
        <v>3818</v>
      </c>
      <c r="E283" s="1198" t="s">
        <v>4024</v>
      </c>
      <c r="F283" s="1199">
        <v>59.92</v>
      </c>
    </row>
    <row r="284" spans="1:6" ht="34.5" customHeight="1">
      <c r="A284" s="67">
        <v>48</v>
      </c>
      <c r="B284" s="263" t="s">
        <v>441</v>
      </c>
      <c r="C284" s="260" t="s">
        <v>767</v>
      </c>
      <c r="D284" s="1194" t="s">
        <v>3818</v>
      </c>
      <c r="E284" s="1198" t="s">
        <v>4025</v>
      </c>
      <c r="F284" s="1199">
        <v>37.450000000000003</v>
      </c>
    </row>
    <row r="285" spans="1:6" ht="34.5" customHeight="1">
      <c r="A285" s="67">
        <v>49</v>
      </c>
      <c r="B285" s="263" t="s">
        <v>444</v>
      </c>
      <c r="C285" s="260" t="s">
        <v>769</v>
      </c>
      <c r="D285" s="1194" t="s">
        <v>3818</v>
      </c>
      <c r="E285" s="1198" t="s">
        <v>4026</v>
      </c>
      <c r="F285" s="1199">
        <v>411.95</v>
      </c>
    </row>
    <row r="286" spans="1:6" ht="34.5" customHeight="1">
      <c r="A286" s="67">
        <v>50</v>
      </c>
      <c r="B286" s="263" t="s">
        <v>447</v>
      </c>
      <c r="C286" s="260" t="s">
        <v>771</v>
      </c>
      <c r="D286" s="1194" t="s">
        <v>3762</v>
      </c>
      <c r="E286" s="1198" t="s">
        <v>4027</v>
      </c>
      <c r="F286" s="1199">
        <v>2516.64</v>
      </c>
    </row>
    <row r="287" spans="1:6" ht="34.5" customHeight="1">
      <c r="A287" s="67">
        <v>51</v>
      </c>
      <c r="B287" s="263" t="s">
        <v>45</v>
      </c>
      <c r="C287" s="260" t="s">
        <v>775</v>
      </c>
      <c r="D287" s="1194">
        <v>46171</v>
      </c>
      <c r="E287" s="1198" t="s">
        <v>4028</v>
      </c>
      <c r="F287" s="1199">
        <v>584.22</v>
      </c>
    </row>
    <row r="288" spans="1:6" ht="34.5" customHeight="1">
      <c r="A288" s="67">
        <v>52</v>
      </c>
      <c r="B288" s="263" t="s">
        <v>456</v>
      </c>
      <c r="C288" s="260" t="s">
        <v>777</v>
      </c>
      <c r="D288" s="1194" t="s">
        <v>3754</v>
      </c>
      <c r="E288" s="1198" t="s">
        <v>4029</v>
      </c>
      <c r="F288" s="1199">
        <v>1108.52</v>
      </c>
    </row>
    <row r="289" spans="1:6" ht="34.5" customHeight="1">
      <c r="A289" s="67">
        <v>53</v>
      </c>
      <c r="B289" s="263" t="s">
        <v>459</v>
      </c>
      <c r="C289" s="260" t="s">
        <v>779</v>
      </c>
      <c r="D289" s="1194" t="s">
        <v>3875</v>
      </c>
      <c r="E289" s="1198" t="s">
        <v>4030</v>
      </c>
      <c r="F289" s="1199">
        <v>3520.3</v>
      </c>
    </row>
    <row r="290" spans="1:6" ht="34.5" customHeight="1">
      <c r="A290" s="67">
        <v>54</v>
      </c>
      <c r="B290" s="263" t="s">
        <v>462</v>
      </c>
      <c r="C290" s="260" t="s">
        <v>781</v>
      </c>
      <c r="D290" s="1194">
        <v>46170</v>
      </c>
      <c r="E290" s="1198" t="s">
        <v>4031</v>
      </c>
      <c r="F290" s="1199">
        <v>127.33</v>
      </c>
    </row>
    <row r="291" spans="1:6" ht="34.5" customHeight="1">
      <c r="A291" s="67">
        <v>55</v>
      </c>
      <c r="B291" s="263" t="s">
        <v>783</v>
      </c>
      <c r="C291" s="260" t="s">
        <v>784</v>
      </c>
      <c r="D291" s="1194">
        <v>46293</v>
      </c>
      <c r="E291" s="1198" t="s">
        <v>4032</v>
      </c>
      <c r="F291" s="1199">
        <v>471.87</v>
      </c>
    </row>
    <row r="292" spans="1:6" ht="34.5" customHeight="1">
      <c r="A292" s="67">
        <v>56</v>
      </c>
      <c r="B292" s="263" t="s">
        <v>468</v>
      </c>
      <c r="C292" s="260" t="s">
        <v>786</v>
      </c>
      <c r="D292" s="1194" t="s">
        <v>3790</v>
      </c>
      <c r="E292" s="1198" t="s">
        <v>4033</v>
      </c>
      <c r="F292" s="1199">
        <v>531.79</v>
      </c>
    </row>
    <row r="293" spans="1:6" ht="34.5" customHeight="1">
      <c r="A293" s="67">
        <v>57</v>
      </c>
      <c r="B293" s="263" t="s">
        <v>468</v>
      </c>
      <c r="C293" s="260" t="s">
        <v>788</v>
      </c>
      <c r="D293" s="1194" t="s">
        <v>3790</v>
      </c>
      <c r="E293" s="1198" t="s">
        <v>4034</v>
      </c>
      <c r="F293" s="1199">
        <v>192.6</v>
      </c>
    </row>
    <row r="294" spans="1:6" ht="34.5" customHeight="1">
      <c r="A294" s="67">
        <v>58</v>
      </c>
      <c r="B294" s="263" t="s">
        <v>472</v>
      </c>
      <c r="C294" s="260" t="s">
        <v>791</v>
      </c>
      <c r="D294" s="1194" t="s">
        <v>3762</v>
      </c>
      <c r="E294" s="1198" t="s">
        <v>4035</v>
      </c>
      <c r="F294" s="1199">
        <v>82.39</v>
      </c>
    </row>
    <row r="295" spans="1:6" ht="34.5" customHeight="1">
      <c r="A295" s="67">
        <v>59</v>
      </c>
      <c r="B295" s="263" t="s">
        <v>105</v>
      </c>
      <c r="C295" s="260" t="s">
        <v>793</v>
      </c>
      <c r="D295" s="1194">
        <v>46173</v>
      </c>
      <c r="E295" s="1198" t="s">
        <v>4036</v>
      </c>
      <c r="F295" s="1193">
        <v>793.94</v>
      </c>
    </row>
    <row r="296" spans="1:6" ht="34.5" customHeight="1">
      <c r="A296" s="67">
        <v>60</v>
      </c>
      <c r="B296" s="263" t="s">
        <v>105</v>
      </c>
      <c r="C296" s="260" t="s">
        <v>793</v>
      </c>
      <c r="D296" s="1194">
        <v>46173</v>
      </c>
      <c r="E296" s="1198" t="s">
        <v>4036</v>
      </c>
      <c r="F296" s="1193">
        <v>209.72</v>
      </c>
    </row>
    <row r="297" spans="1:6" ht="34.5" customHeight="1">
      <c r="A297" s="67">
        <v>61</v>
      </c>
      <c r="B297" s="263" t="s">
        <v>105</v>
      </c>
      <c r="C297" s="260" t="s">
        <v>793</v>
      </c>
      <c r="D297" s="1194">
        <v>46173</v>
      </c>
      <c r="E297" s="1198" t="s">
        <v>4036</v>
      </c>
      <c r="F297" s="1193">
        <v>37.450000000000003</v>
      </c>
    </row>
    <row r="298" spans="1:6" ht="34.5" customHeight="1">
      <c r="A298" s="67">
        <v>62</v>
      </c>
      <c r="B298" s="263" t="s">
        <v>105</v>
      </c>
      <c r="C298" s="260" t="s">
        <v>793</v>
      </c>
      <c r="D298" s="1194">
        <v>46173</v>
      </c>
      <c r="E298" s="1198" t="s">
        <v>4036</v>
      </c>
      <c r="F298" s="1193">
        <v>37.450000000000003</v>
      </c>
    </row>
    <row r="299" spans="1:6" ht="34.5" customHeight="1">
      <c r="A299" s="67">
        <v>63</v>
      </c>
      <c r="B299" s="263" t="s">
        <v>795</v>
      </c>
      <c r="C299" s="260" t="s">
        <v>796</v>
      </c>
      <c r="D299" s="1194">
        <v>46170</v>
      </c>
      <c r="E299" s="1198" t="s">
        <v>4037</v>
      </c>
      <c r="F299" s="1193">
        <v>6508.81</v>
      </c>
    </row>
    <row r="300" spans="1:6" ht="34.5" customHeight="1">
      <c r="A300" s="67">
        <v>64</v>
      </c>
      <c r="B300" s="263" t="s">
        <v>795</v>
      </c>
      <c r="C300" s="260" t="s">
        <v>796</v>
      </c>
      <c r="D300" s="1194">
        <v>46170</v>
      </c>
      <c r="E300" s="1198" t="s">
        <v>4037</v>
      </c>
      <c r="F300" s="1193">
        <v>509.32</v>
      </c>
    </row>
    <row r="301" spans="1:6" ht="34.5" customHeight="1">
      <c r="A301" s="67">
        <v>65</v>
      </c>
      <c r="B301" s="263" t="s">
        <v>795</v>
      </c>
      <c r="C301" s="260" t="s">
        <v>796</v>
      </c>
      <c r="D301" s="1194">
        <v>46170</v>
      </c>
      <c r="E301" s="1198" t="s">
        <v>4037</v>
      </c>
      <c r="F301" s="1193">
        <v>1005.8</v>
      </c>
    </row>
    <row r="302" spans="1:6" ht="34.5" customHeight="1">
      <c r="A302" s="67">
        <v>66</v>
      </c>
      <c r="B302" s="263" t="s">
        <v>798</v>
      </c>
      <c r="C302" s="260" t="s">
        <v>799</v>
      </c>
      <c r="D302" s="1194" t="s">
        <v>3790</v>
      </c>
      <c r="E302" s="1198" t="s">
        <v>4038</v>
      </c>
      <c r="F302" s="1199">
        <v>868.84</v>
      </c>
    </row>
    <row r="303" spans="1:6" ht="34.5" customHeight="1">
      <c r="A303" s="67">
        <v>67</v>
      </c>
      <c r="B303" s="263" t="s">
        <v>484</v>
      </c>
      <c r="C303" s="260" t="s">
        <v>802</v>
      </c>
      <c r="D303" s="1194">
        <v>46172</v>
      </c>
      <c r="E303" s="1198" t="s">
        <v>4039</v>
      </c>
      <c r="F303" s="1199">
        <v>37.450000000000003</v>
      </c>
    </row>
    <row r="304" spans="1:6" ht="34.5" customHeight="1">
      <c r="A304" s="67">
        <v>68</v>
      </c>
      <c r="B304" s="263" t="s">
        <v>484</v>
      </c>
      <c r="C304" s="260" t="s">
        <v>802</v>
      </c>
      <c r="D304" s="1194">
        <v>46172</v>
      </c>
      <c r="E304" s="1198" t="s">
        <v>4039</v>
      </c>
      <c r="F304" s="1199">
        <v>37.450000000000003</v>
      </c>
    </row>
    <row r="305" spans="1:6" ht="34.5" customHeight="1">
      <c r="A305" s="67">
        <v>69</v>
      </c>
      <c r="B305" s="263" t="s">
        <v>484</v>
      </c>
      <c r="C305" s="260" t="s">
        <v>802</v>
      </c>
      <c r="D305" s="1194">
        <v>46172</v>
      </c>
      <c r="E305" s="1198" t="s">
        <v>4039</v>
      </c>
      <c r="F305" s="1199">
        <v>37.450000000000003</v>
      </c>
    </row>
    <row r="306" spans="1:6" ht="34.5" customHeight="1">
      <c r="A306" s="67">
        <v>70</v>
      </c>
      <c r="B306" s="263" t="s">
        <v>489</v>
      </c>
      <c r="C306" s="260" t="s">
        <v>804</v>
      </c>
      <c r="D306" s="1194" t="s">
        <v>3790</v>
      </c>
      <c r="E306" s="1198" t="s">
        <v>4040</v>
      </c>
      <c r="F306" s="1199">
        <v>2217.04</v>
      </c>
    </row>
    <row r="307" spans="1:6" ht="34.5" customHeight="1">
      <c r="A307" s="67">
        <v>71</v>
      </c>
      <c r="B307" s="263" t="s">
        <v>492</v>
      </c>
      <c r="C307" s="260" t="s">
        <v>806</v>
      </c>
      <c r="D307" s="1194" t="s">
        <v>3790</v>
      </c>
      <c r="E307" s="1198" t="s">
        <v>4041</v>
      </c>
      <c r="F307" s="1199">
        <v>621.66999999999996</v>
      </c>
    </row>
    <row r="308" spans="1:6" ht="34.5" customHeight="1">
      <c r="A308" s="67">
        <v>72</v>
      </c>
      <c r="B308" s="263" t="s">
        <v>107</v>
      </c>
      <c r="C308" s="260" t="s">
        <v>808</v>
      </c>
      <c r="D308" s="1194" t="s">
        <v>3754</v>
      </c>
      <c r="E308" s="1198" t="s">
        <v>4042</v>
      </c>
      <c r="F308" s="1199">
        <v>7789.6</v>
      </c>
    </row>
    <row r="309" spans="1:6" ht="34.5" customHeight="1">
      <c r="A309" s="67">
        <v>73</v>
      </c>
      <c r="B309" s="263" t="s">
        <v>810</v>
      </c>
      <c r="C309" s="106" t="s">
        <v>811</v>
      </c>
      <c r="D309" s="1194" t="s">
        <v>3754</v>
      </c>
      <c r="E309" s="1198" t="s">
        <v>4043</v>
      </c>
      <c r="F309" s="1199">
        <v>85.6</v>
      </c>
    </row>
    <row r="310" spans="1:6" ht="34.5" customHeight="1">
      <c r="A310" s="67">
        <v>74</v>
      </c>
      <c r="B310" s="263" t="s">
        <v>489</v>
      </c>
      <c r="C310" s="106" t="s">
        <v>813</v>
      </c>
      <c r="D310" s="1194" t="s">
        <v>3790</v>
      </c>
      <c r="E310" s="1198" t="s">
        <v>4044</v>
      </c>
      <c r="F310" s="1199">
        <v>37.450000000000003</v>
      </c>
    </row>
    <row r="311" spans="1:6" ht="34.5" customHeight="1">
      <c r="A311" s="67">
        <v>75</v>
      </c>
      <c r="B311" s="263" t="s">
        <v>503</v>
      </c>
      <c r="C311" s="106" t="s">
        <v>816</v>
      </c>
      <c r="D311" s="1194" t="s">
        <v>3790</v>
      </c>
      <c r="E311" s="1198" t="s">
        <v>4045</v>
      </c>
      <c r="F311" s="1199">
        <v>37.450000000000003</v>
      </c>
    </row>
    <row r="312" spans="1:6" ht="34.5" customHeight="1">
      <c r="A312" s="67">
        <v>76</v>
      </c>
      <c r="B312" s="263" t="s">
        <v>509</v>
      </c>
      <c r="C312" s="106" t="s">
        <v>820</v>
      </c>
      <c r="D312" s="290" t="s">
        <v>3754</v>
      </c>
      <c r="E312" s="291" t="s">
        <v>4046</v>
      </c>
      <c r="F312" s="292">
        <v>569.24</v>
      </c>
    </row>
    <row r="313" spans="1:6" ht="34.5" customHeight="1">
      <c r="A313" s="67">
        <v>77</v>
      </c>
      <c r="B313" s="263" t="s">
        <v>823</v>
      </c>
      <c r="C313" s="106" t="s">
        <v>824</v>
      </c>
      <c r="D313" s="290" t="s">
        <v>3818</v>
      </c>
      <c r="E313" s="291" t="s">
        <v>4047</v>
      </c>
      <c r="F313" s="292">
        <v>269.64</v>
      </c>
    </row>
    <row r="314" spans="1:6" ht="34.5" customHeight="1">
      <c r="A314" s="67">
        <v>78</v>
      </c>
      <c r="B314" s="263" t="s">
        <v>516</v>
      </c>
      <c r="C314" s="106" t="s">
        <v>827</v>
      </c>
      <c r="D314" s="1194" t="s">
        <v>3762</v>
      </c>
      <c r="E314" s="1198" t="s">
        <v>4048</v>
      </c>
      <c r="F314" s="1199">
        <v>606.69000000000005</v>
      </c>
    </row>
    <row r="315" spans="1:6" ht="34.5" customHeight="1">
      <c r="A315" s="67">
        <v>79</v>
      </c>
      <c r="B315" s="263" t="s">
        <v>519</v>
      </c>
      <c r="C315" s="106" t="s">
        <v>829</v>
      </c>
      <c r="D315" s="1194">
        <v>46170</v>
      </c>
      <c r="E315" s="1198" t="s">
        <v>4049</v>
      </c>
      <c r="F315" s="1199">
        <v>1632.82</v>
      </c>
    </row>
    <row r="316" spans="1:6" ht="34.5" customHeight="1">
      <c r="A316" s="67">
        <v>80</v>
      </c>
      <c r="B316" s="263" t="s">
        <v>831</v>
      </c>
      <c r="C316" s="260" t="s">
        <v>832</v>
      </c>
      <c r="D316" s="1194" t="s">
        <v>3926</v>
      </c>
      <c r="E316" s="1198" t="s">
        <v>4050</v>
      </c>
      <c r="F316" s="1199">
        <v>2628.99</v>
      </c>
    </row>
    <row r="317" spans="1:6" ht="34.5" customHeight="1">
      <c r="A317" s="67">
        <v>81</v>
      </c>
      <c r="B317" s="263" t="s">
        <v>50</v>
      </c>
      <c r="C317" s="260" t="s">
        <v>834</v>
      </c>
      <c r="D317" s="1194" t="s">
        <v>3928</v>
      </c>
      <c r="E317" s="1198" t="s">
        <v>4051</v>
      </c>
      <c r="F317" s="1199">
        <v>2179.59</v>
      </c>
    </row>
    <row r="318" spans="1:6" ht="34.5" customHeight="1">
      <c r="A318" s="67">
        <v>82</v>
      </c>
      <c r="B318" s="263" t="s">
        <v>529</v>
      </c>
      <c r="C318" s="260" t="s">
        <v>836</v>
      </c>
      <c r="D318" s="1194">
        <v>46170</v>
      </c>
      <c r="E318" s="1198" t="s">
        <v>4052</v>
      </c>
      <c r="F318" s="1199">
        <v>861.35</v>
      </c>
    </row>
    <row r="319" spans="1:6" ht="34.5" customHeight="1">
      <c r="A319" s="67">
        <v>83</v>
      </c>
      <c r="B319" s="263" t="s">
        <v>532</v>
      </c>
      <c r="C319" s="260" t="s">
        <v>838</v>
      </c>
      <c r="D319" s="1194">
        <v>46170</v>
      </c>
      <c r="E319" s="1198" t="s">
        <v>4053</v>
      </c>
      <c r="F319" s="1199">
        <v>37.450000000000003</v>
      </c>
    </row>
    <row r="320" spans="1:6" ht="34.5" customHeight="1">
      <c r="A320" s="67">
        <v>84</v>
      </c>
      <c r="B320" s="263" t="s">
        <v>532</v>
      </c>
      <c r="C320" s="260" t="s">
        <v>840</v>
      </c>
      <c r="D320" s="1194">
        <v>46170</v>
      </c>
      <c r="E320" s="1198" t="s">
        <v>4053</v>
      </c>
      <c r="F320" s="1199">
        <v>3188.6</v>
      </c>
    </row>
    <row r="321" spans="1:6" ht="34.5" customHeight="1">
      <c r="A321" s="67">
        <v>85</v>
      </c>
      <c r="B321" s="263" t="s">
        <v>536</v>
      </c>
      <c r="C321" s="260" t="s">
        <v>841</v>
      </c>
      <c r="D321" s="1194" t="s">
        <v>3790</v>
      </c>
      <c r="E321" s="1198" t="s">
        <v>4054</v>
      </c>
      <c r="F321" s="1199">
        <v>37.450000000000003</v>
      </c>
    </row>
    <row r="322" spans="1:6" ht="34.5" customHeight="1">
      <c r="A322" s="67">
        <v>86</v>
      </c>
      <c r="B322" s="263" t="s">
        <v>539</v>
      </c>
      <c r="C322" s="260" t="s">
        <v>843</v>
      </c>
      <c r="D322" s="1194" t="s">
        <v>3790</v>
      </c>
      <c r="E322" s="1198" t="s">
        <v>4055</v>
      </c>
      <c r="F322" s="1199">
        <v>1932.42</v>
      </c>
    </row>
    <row r="323" spans="1:6" ht="34.5" customHeight="1">
      <c r="A323" s="67">
        <v>88</v>
      </c>
      <c r="B323" s="268" t="s">
        <v>544</v>
      </c>
      <c r="C323" s="260" t="s">
        <v>840</v>
      </c>
      <c r="D323" s="1194">
        <v>46171</v>
      </c>
      <c r="E323" s="1198" t="s">
        <v>4056</v>
      </c>
      <c r="F323" s="1199">
        <v>2876.16</v>
      </c>
    </row>
    <row r="324" spans="1:6" ht="34.5" customHeight="1">
      <c r="A324" s="67">
        <v>89</v>
      </c>
      <c r="B324" s="106" t="s">
        <v>544</v>
      </c>
      <c r="C324" s="260" t="s">
        <v>848</v>
      </c>
      <c r="D324" s="1194">
        <v>46171</v>
      </c>
      <c r="E324" s="1198" t="s">
        <v>4056</v>
      </c>
      <c r="F324" s="1199">
        <v>5917.1</v>
      </c>
    </row>
    <row r="325" spans="1:6" ht="34.5" customHeight="1">
      <c r="A325" s="67">
        <v>90</v>
      </c>
      <c r="B325" s="106" t="s">
        <v>547</v>
      </c>
      <c r="C325" s="260" t="s">
        <v>849</v>
      </c>
      <c r="D325" s="1194">
        <v>46173</v>
      </c>
      <c r="E325" s="1198" t="s">
        <v>4057</v>
      </c>
      <c r="F325" s="1193">
        <v>363.8</v>
      </c>
    </row>
    <row r="326" spans="1:6" ht="34.5" customHeight="1">
      <c r="A326" s="67">
        <v>91</v>
      </c>
      <c r="B326" s="263" t="s">
        <v>547</v>
      </c>
      <c r="C326" s="260" t="s">
        <v>4058</v>
      </c>
      <c r="D326" s="1194">
        <v>46173</v>
      </c>
      <c r="E326" s="1198" t="s">
        <v>4057</v>
      </c>
      <c r="F326" s="1193">
        <v>181.9</v>
      </c>
    </row>
    <row r="327" spans="1:6" ht="34.5" customHeight="1">
      <c r="A327" s="67">
        <v>92</v>
      </c>
      <c r="B327" s="263" t="s">
        <v>852</v>
      </c>
      <c r="C327" s="260" t="s">
        <v>853</v>
      </c>
      <c r="D327" s="1195" t="s">
        <v>3790</v>
      </c>
      <c r="E327" s="1200" t="s">
        <v>4059</v>
      </c>
      <c r="F327" s="1201">
        <v>37.450000000000003</v>
      </c>
    </row>
    <row r="328" spans="1:6" ht="34.5" customHeight="1">
      <c r="A328" s="67">
        <v>93</v>
      </c>
      <c r="B328" s="2" t="s">
        <v>855</v>
      </c>
      <c r="C328" s="260" t="s">
        <v>856</v>
      </c>
      <c r="D328" s="1194" t="s">
        <v>3790</v>
      </c>
      <c r="E328" s="1198" t="s">
        <v>4060</v>
      </c>
      <c r="F328" s="1199">
        <v>554.26</v>
      </c>
    </row>
    <row r="329" spans="1:6" ht="34.5" customHeight="1">
      <c r="A329" s="67">
        <v>94</v>
      </c>
      <c r="B329" s="2" t="s">
        <v>858</v>
      </c>
      <c r="C329" s="260" t="s">
        <v>859</v>
      </c>
      <c r="D329" s="1194" t="s">
        <v>3790</v>
      </c>
      <c r="E329" s="1198" t="s">
        <v>4061</v>
      </c>
      <c r="F329" s="1199">
        <v>2044.77</v>
      </c>
    </row>
    <row r="330" spans="1:6" ht="34.5" customHeight="1">
      <c r="A330" s="67">
        <v>95</v>
      </c>
      <c r="B330" s="263" t="s">
        <v>555</v>
      </c>
      <c r="C330" s="260" t="s">
        <v>861</v>
      </c>
      <c r="D330" s="1194" t="s">
        <v>3762</v>
      </c>
      <c r="E330" s="1198" t="s">
        <v>4062</v>
      </c>
      <c r="F330" s="1199">
        <v>127.33</v>
      </c>
    </row>
    <row r="331" spans="1:6" ht="34.5" customHeight="1">
      <c r="A331" s="67">
        <v>96</v>
      </c>
      <c r="B331" s="263" t="s">
        <v>558</v>
      </c>
      <c r="C331" s="260" t="s">
        <v>863</v>
      </c>
      <c r="D331" s="1194" t="s">
        <v>3790</v>
      </c>
      <c r="E331" s="1198" t="s">
        <v>4063</v>
      </c>
      <c r="F331" s="1199">
        <v>801.43</v>
      </c>
    </row>
    <row r="332" spans="1:6" ht="34.5" customHeight="1">
      <c r="A332" s="67">
        <v>97</v>
      </c>
      <c r="B332" s="263" t="s">
        <v>562</v>
      </c>
      <c r="C332" s="260" t="s">
        <v>865</v>
      </c>
      <c r="D332" s="1194" t="s">
        <v>3790</v>
      </c>
      <c r="E332" s="1198" t="s">
        <v>4064</v>
      </c>
      <c r="F332" s="1199">
        <v>614.17999999999995</v>
      </c>
    </row>
    <row r="333" spans="1:6" ht="34.5" customHeight="1">
      <c r="A333" s="67">
        <v>98</v>
      </c>
      <c r="B333" s="263" t="s">
        <v>558</v>
      </c>
      <c r="C333" s="260" t="s">
        <v>867</v>
      </c>
      <c r="D333" s="1194" t="s">
        <v>3790</v>
      </c>
      <c r="E333" s="1198" t="s">
        <v>4065</v>
      </c>
      <c r="F333" s="1199">
        <v>3003.49</v>
      </c>
    </row>
    <row r="334" spans="1:6" ht="34.5" customHeight="1">
      <c r="A334" s="67">
        <v>99</v>
      </c>
      <c r="B334" s="106" t="s">
        <v>869</v>
      </c>
      <c r="C334" s="260" t="s">
        <v>870</v>
      </c>
      <c r="D334" s="1194">
        <v>46170</v>
      </c>
      <c r="E334" s="1198" t="s">
        <v>4066</v>
      </c>
      <c r="F334" s="1199">
        <v>37.450000000000003</v>
      </c>
    </row>
    <row r="335" spans="1:6" ht="34.5" customHeight="1">
      <c r="A335" s="67">
        <v>100</v>
      </c>
      <c r="B335" s="106" t="s">
        <v>869</v>
      </c>
      <c r="C335" s="260"/>
      <c r="D335" s="1194" t="s">
        <v>3790</v>
      </c>
      <c r="E335" s="1198" t="s">
        <v>4067</v>
      </c>
      <c r="F335" s="1199">
        <v>10643.29</v>
      </c>
    </row>
    <row r="336" spans="1:6" ht="34.5" customHeight="1">
      <c r="A336" s="67">
        <v>101</v>
      </c>
      <c r="B336" s="106" t="s">
        <v>572</v>
      </c>
      <c r="C336" s="260" t="s">
        <v>872</v>
      </c>
      <c r="D336" s="1194">
        <v>46170</v>
      </c>
      <c r="E336" s="1198" t="s">
        <v>4068</v>
      </c>
      <c r="F336" s="1199">
        <v>4014.64</v>
      </c>
    </row>
    <row r="337" spans="1:6" ht="34.5" customHeight="1">
      <c r="A337" s="67">
        <v>102</v>
      </c>
      <c r="B337" s="263" t="s">
        <v>572</v>
      </c>
      <c r="C337" s="260" t="s">
        <v>874</v>
      </c>
      <c r="D337" s="1194">
        <v>46170</v>
      </c>
      <c r="E337" s="1198" t="s">
        <v>4069</v>
      </c>
      <c r="F337" s="1199">
        <v>1565.41</v>
      </c>
    </row>
    <row r="338" spans="1:6" ht="34.5" customHeight="1">
      <c r="A338" s="67">
        <v>104</v>
      </c>
      <c r="B338" s="263" t="s">
        <v>577</v>
      </c>
      <c r="C338" s="260" t="s">
        <v>876</v>
      </c>
      <c r="D338" s="1194" t="s">
        <v>4070</v>
      </c>
      <c r="E338" s="1198" t="s">
        <v>4071</v>
      </c>
      <c r="F338" s="1199">
        <v>1782.62</v>
      </c>
    </row>
    <row r="339" spans="1:6" ht="34.5" customHeight="1">
      <c r="A339" s="67">
        <v>105</v>
      </c>
      <c r="B339" s="263" t="s">
        <v>580</v>
      </c>
      <c r="C339" s="260" t="s">
        <v>878</v>
      </c>
      <c r="D339" s="1194" t="s">
        <v>3762</v>
      </c>
      <c r="E339" s="1198" t="s">
        <v>4072</v>
      </c>
      <c r="F339" s="1199">
        <v>599.20000000000005</v>
      </c>
    </row>
    <row r="340" spans="1:6" ht="34.5" customHeight="1">
      <c r="A340" s="67">
        <v>106</v>
      </c>
      <c r="B340" s="263" t="s">
        <v>516</v>
      </c>
      <c r="C340" s="260" t="s">
        <v>880</v>
      </c>
      <c r="D340" s="1194" t="s">
        <v>3762</v>
      </c>
      <c r="E340" s="1198" t="s">
        <v>4073</v>
      </c>
      <c r="F340" s="1199">
        <v>513.6</v>
      </c>
    </row>
    <row r="341" spans="1:6" ht="34.5" customHeight="1">
      <c r="A341" s="67">
        <v>107</v>
      </c>
      <c r="B341" s="263" t="s">
        <v>587</v>
      </c>
      <c r="C341" s="260" t="s">
        <v>882</v>
      </c>
      <c r="D341" s="1194">
        <v>46170</v>
      </c>
      <c r="E341" s="1198" t="s">
        <v>4074</v>
      </c>
      <c r="F341" s="1199">
        <v>1999.83</v>
      </c>
    </row>
    <row r="342" spans="1:6" ht="34.5" customHeight="1">
      <c r="A342" s="67">
        <v>108</v>
      </c>
      <c r="B342" s="298" t="s">
        <v>885</v>
      </c>
      <c r="C342" s="299" t="s">
        <v>886</v>
      </c>
      <c r="D342" s="1194" t="s">
        <v>3762</v>
      </c>
      <c r="E342" s="1198" t="s">
        <v>4075</v>
      </c>
      <c r="F342" s="1199">
        <v>284.62</v>
      </c>
    </row>
    <row r="343" spans="1:6" ht="34.5" customHeight="1">
      <c r="A343" s="67">
        <v>109</v>
      </c>
      <c r="B343" s="298" t="s">
        <v>91</v>
      </c>
      <c r="C343" s="299" t="s">
        <v>888</v>
      </c>
      <c r="D343" s="1194">
        <v>46171</v>
      </c>
      <c r="E343" s="1198" t="s">
        <v>4076</v>
      </c>
      <c r="F343" s="1199">
        <v>6355.8</v>
      </c>
    </row>
    <row r="344" spans="1:6" ht="34.5" customHeight="1">
      <c r="A344" s="67">
        <v>110</v>
      </c>
      <c r="B344" s="263" t="s">
        <v>91</v>
      </c>
      <c r="C344" s="260" t="s">
        <v>890</v>
      </c>
      <c r="D344" s="1194" t="s">
        <v>3818</v>
      </c>
      <c r="E344" s="1198" t="s">
        <v>4077</v>
      </c>
      <c r="F344" s="1199">
        <v>299.60000000000002</v>
      </c>
    </row>
    <row r="345" spans="1:6" ht="34.5" customHeight="1">
      <c r="A345" s="67">
        <v>111</v>
      </c>
      <c r="B345" s="263" t="s">
        <v>91</v>
      </c>
      <c r="C345" s="260" t="s">
        <v>892</v>
      </c>
      <c r="D345" s="1194">
        <v>46171</v>
      </c>
      <c r="E345" s="1198" t="s">
        <v>4078</v>
      </c>
      <c r="F345" s="1199">
        <v>9715.6</v>
      </c>
    </row>
    <row r="346" spans="1:6" ht="34.5" customHeight="1">
      <c r="A346" s="67">
        <v>112</v>
      </c>
      <c r="B346" s="263" t="s">
        <v>91</v>
      </c>
      <c r="C346" s="260" t="s">
        <v>894</v>
      </c>
      <c r="D346" s="1194">
        <v>46171</v>
      </c>
      <c r="E346" s="1198" t="s">
        <v>4079</v>
      </c>
      <c r="F346" s="1199">
        <v>3424</v>
      </c>
    </row>
    <row r="347" spans="1:6" ht="34.5" customHeight="1">
      <c r="A347" s="67">
        <v>113</v>
      </c>
      <c r="B347" s="263" t="s">
        <v>133</v>
      </c>
      <c r="C347" s="260" t="s">
        <v>896</v>
      </c>
      <c r="D347" s="1194" t="s">
        <v>3790</v>
      </c>
      <c r="E347" s="1198" t="s">
        <v>4080</v>
      </c>
      <c r="F347" s="1199">
        <v>10988.9</v>
      </c>
    </row>
    <row r="348" spans="1:6" s="1234" customFormat="1" ht="34.5" customHeight="1">
      <c r="A348" s="1220">
        <v>114</v>
      </c>
      <c r="B348" s="1221" t="s">
        <v>898</v>
      </c>
      <c r="C348" s="1222" t="s">
        <v>899</v>
      </c>
      <c r="D348" s="1226" t="s">
        <v>3794</v>
      </c>
      <c r="E348" s="1227" t="s">
        <v>4081</v>
      </c>
      <c r="F348" s="1228">
        <v>11074.5</v>
      </c>
    </row>
    <row r="349" spans="1:6" ht="34.5" customHeight="1">
      <c r="A349" s="67">
        <v>115</v>
      </c>
      <c r="B349" s="263" t="s">
        <v>4082</v>
      </c>
      <c r="C349" s="260" t="s">
        <v>905</v>
      </c>
      <c r="D349" s="1194" t="s">
        <v>3754</v>
      </c>
      <c r="E349" s="1198" t="s">
        <v>4083</v>
      </c>
      <c r="F349" s="1199">
        <v>1508.7</v>
      </c>
    </row>
    <row r="350" spans="1:6" ht="34.5" customHeight="1">
      <c r="A350" s="67">
        <v>116</v>
      </c>
      <c r="B350" s="263" t="s">
        <v>907</v>
      </c>
      <c r="C350" s="260" t="s">
        <v>908</v>
      </c>
      <c r="D350" s="290">
        <v>46173</v>
      </c>
      <c r="E350" s="291" t="s">
        <v>4084</v>
      </c>
      <c r="F350" s="292">
        <v>7853.8</v>
      </c>
    </row>
    <row r="351" spans="1:6" ht="34.5" customHeight="1">
      <c r="A351" s="67">
        <v>117</v>
      </c>
      <c r="B351" s="263" t="s">
        <v>910</v>
      </c>
      <c r="C351" s="260" t="s">
        <v>911</v>
      </c>
      <c r="D351" s="1194" t="s">
        <v>3751</v>
      </c>
      <c r="E351" s="1198" t="s">
        <v>4085</v>
      </c>
      <c r="F351" s="1199">
        <v>2482.4</v>
      </c>
    </row>
    <row r="352" spans="1:6" ht="34.5" customHeight="1">
      <c r="A352" s="67">
        <v>118</v>
      </c>
      <c r="B352" s="263" t="s">
        <v>913</v>
      </c>
      <c r="C352" s="260" t="s">
        <v>899</v>
      </c>
      <c r="D352" s="1194" t="s">
        <v>3762</v>
      </c>
      <c r="E352" s="1198" t="s">
        <v>4086</v>
      </c>
      <c r="F352" s="1199">
        <v>417.3</v>
      </c>
    </row>
    <row r="353" spans="1:6" ht="34.5" customHeight="1">
      <c r="A353" s="67">
        <v>119</v>
      </c>
      <c r="B353" s="263" t="s">
        <v>916</v>
      </c>
      <c r="C353" s="260" t="s">
        <v>899</v>
      </c>
      <c r="D353" s="1194" t="s">
        <v>4087</v>
      </c>
      <c r="E353" s="1198" t="s">
        <v>4088</v>
      </c>
      <c r="F353" s="1199">
        <v>4611.7</v>
      </c>
    </row>
    <row r="354" spans="1:6" ht="34.5" customHeight="1">
      <c r="A354" s="67"/>
      <c r="B354" s="263" t="s">
        <v>919</v>
      </c>
      <c r="C354" s="260" t="s">
        <v>899</v>
      </c>
      <c r="D354" s="1194" t="s">
        <v>3790</v>
      </c>
      <c r="E354" s="1198" t="s">
        <v>4089</v>
      </c>
      <c r="F354" s="1199">
        <v>53.5</v>
      </c>
    </row>
    <row r="355" spans="1:6" ht="34.5" customHeight="1">
      <c r="A355" s="67">
        <v>120</v>
      </c>
      <c r="B355" s="263" t="s">
        <v>921</v>
      </c>
      <c r="C355" s="260" t="s">
        <v>922</v>
      </c>
      <c r="D355" s="1194">
        <v>46172</v>
      </c>
      <c r="E355" s="1198" t="s">
        <v>4090</v>
      </c>
      <c r="F355" s="1199">
        <v>262.14999999999998</v>
      </c>
    </row>
    <row r="356" spans="1:6" ht="34.5" customHeight="1">
      <c r="A356" s="67"/>
      <c r="B356" s="263" t="s">
        <v>45</v>
      </c>
      <c r="C356" s="260" t="s">
        <v>924</v>
      </c>
      <c r="D356" s="1194">
        <v>46171</v>
      </c>
      <c r="E356" s="1198" t="s">
        <v>4091</v>
      </c>
      <c r="F356" s="1199">
        <v>37.450000000000003</v>
      </c>
    </row>
    <row r="357" spans="1:6" ht="34.5" customHeight="1">
      <c r="A357" s="67">
        <v>121</v>
      </c>
      <c r="B357" s="267" t="s">
        <v>614</v>
      </c>
      <c r="C357" s="260" t="s">
        <v>925</v>
      </c>
      <c r="D357" s="1194" t="s">
        <v>3762</v>
      </c>
      <c r="E357" s="1198" t="s">
        <v>4092</v>
      </c>
      <c r="F357" s="1199">
        <v>164.78</v>
      </c>
    </row>
    <row r="358" spans="1:6" ht="34.5" customHeight="1">
      <c r="A358" s="67">
        <v>122</v>
      </c>
      <c r="B358" s="263" t="s">
        <v>620</v>
      </c>
      <c r="C358" s="260" t="s">
        <v>927</v>
      </c>
      <c r="D358" s="1194">
        <v>46172</v>
      </c>
      <c r="E358" s="1198" t="s">
        <v>4093</v>
      </c>
      <c r="F358" s="1199">
        <v>1468.04</v>
      </c>
    </row>
    <row r="359" spans="1:6" ht="34.5" customHeight="1">
      <c r="A359" s="67">
        <v>123</v>
      </c>
      <c r="B359" s="263" t="s">
        <v>611</v>
      </c>
      <c r="C359" s="260" t="s">
        <v>929</v>
      </c>
      <c r="D359" s="1194" t="s">
        <v>3762</v>
      </c>
      <c r="E359" s="1198" t="s">
        <v>4094</v>
      </c>
      <c r="F359" s="1199">
        <v>127.33</v>
      </c>
    </row>
    <row r="360" spans="1:6" ht="34.5" customHeight="1">
      <c r="A360" s="67">
        <v>124</v>
      </c>
      <c r="B360" s="267" t="s">
        <v>42</v>
      </c>
      <c r="C360" s="260" t="s">
        <v>931</v>
      </c>
      <c r="D360" s="1194">
        <v>46173</v>
      </c>
      <c r="E360" s="1198" t="s">
        <v>4095</v>
      </c>
      <c r="F360" s="1199">
        <v>4012.5</v>
      </c>
    </row>
    <row r="361" spans="1:6" ht="34.5" customHeight="1">
      <c r="A361" s="67">
        <v>125</v>
      </c>
      <c r="B361" s="267" t="s">
        <v>933</v>
      </c>
      <c r="C361" s="260" t="s">
        <v>934</v>
      </c>
      <c r="D361" s="1194">
        <v>46173</v>
      </c>
      <c r="E361" s="1198" t="s">
        <v>4096</v>
      </c>
      <c r="F361" s="1199">
        <v>53.5</v>
      </c>
    </row>
    <row r="362" spans="1:6" ht="34.5" customHeight="1">
      <c r="A362" s="67">
        <v>127</v>
      </c>
      <c r="B362" s="263" t="s">
        <v>941</v>
      </c>
      <c r="C362" s="260" t="s">
        <v>942</v>
      </c>
      <c r="D362" s="1194" t="s">
        <v>3762</v>
      </c>
      <c r="E362" s="1198" t="s">
        <v>4097</v>
      </c>
      <c r="F362" s="1199">
        <v>642</v>
      </c>
    </row>
    <row r="363" spans="1:6" ht="34.5" customHeight="1">
      <c r="A363" s="67">
        <v>128</v>
      </c>
      <c r="B363" s="263" t="s">
        <v>62</v>
      </c>
      <c r="C363" s="260" t="s">
        <v>942</v>
      </c>
      <c r="D363" s="1194" t="s">
        <v>3762</v>
      </c>
      <c r="E363" s="1198" t="s">
        <v>4098</v>
      </c>
      <c r="F363" s="1199">
        <v>1048.5999999999999</v>
      </c>
    </row>
    <row r="364" spans="1:6" ht="34.5" customHeight="1">
      <c r="A364" s="67">
        <v>129</v>
      </c>
      <c r="B364" s="106" t="s">
        <v>945</v>
      </c>
      <c r="C364" s="106" t="s">
        <v>946</v>
      </c>
      <c r="D364" s="1194" t="s">
        <v>4099</v>
      </c>
      <c r="E364" s="1198" t="s">
        <v>4100</v>
      </c>
      <c r="F364" s="1199">
        <v>1433.8</v>
      </c>
    </row>
    <row r="365" spans="1:6" ht="34.5" customHeight="1">
      <c r="A365" s="67">
        <v>130</v>
      </c>
      <c r="B365" s="106" t="s">
        <v>507</v>
      </c>
      <c r="C365" s="106" t="s">
        <v>948</v>
      </c>
      <c r="D365" s="1194">
        <v>46171</v>
      </c>
      <c r="E365" s="1198" t="s">
        <v>4101</v>
      </c>
      <c r="F365" s="1199">
        <v>74.900000000000006</v>
      </c>
    </row>
    <row r="366" spans="1:6" ht="34.5" customHeight="1">
      <c r="A366" s="67">
        <v>131</v>
      </c>
      <c r="B366" s="106" t="s">
        <v>631</v>
      </c>
      <c r="C366" s="106" t="s">
        <v>950</v>
      </c>
      <c r="D366" s="1194" t="s">
        <v>3818</v>
      </c>
      <c r="E366" s="1198" t="s">
        <v>4102</v>
      </c>
      <c r="F366" s="1199">
        <v>112.35</v>
      </c>
    </row>
    <row r="367" spans="1:6" ht="34.5" customHeight="1">
      <c r="A367" s="67">
        <v>132</v>
      </c>
      <c r="B367" s="106" t="s">
        <v>634</v>
      </c>
      <c r="C367" s="106" t="s">
        <v>952</v>
      </c>
      <c r="D367" s="1194" t="s">
        <v>3818</v>
      </c>
      <c r="E367" s="1198" t="s">
        <v>4103</v>
      </c>
      <c r="F367" s="1199">
        <v>82.39</v>
      </c>
    </row>
    <row r="368" spans="1:6" ht="34.5" customHeight="1">
      <c r="A368" s="67">
        <v>133</v>
      </c>
      <c r="B368" s="263" t="s">
        <v>634</v>
      </c>
      <c r="C368" s="106" t="s">
        <v>954</v>
      </c>
      <c r="D368" s="1194" t="s">
        <v>3818</v>
      </c>
      <c r="E368" s="1198" t="s">
        <v>4104</v>
      </c>
      <c r="F368" s="1199">
        <v>569.24</v>
      </c>
    </row>
    <row r="369" spans="1:6" ht="34.5" customHeight="1">
      <c r="A369" s="67">
        <v>134</v>
      </c>
      <c r="B369" s="263" t="s">
        <v>395</v>
      </c>
      <c r="C369" s="106" t="s">
        <v>956</v>
      </c>
      <c r="D369" s="1194" t="s">
        <v>3818</v>
      </c>
      <c r="E369" s="1198" t="s">
        <v>4105</v>
      </c>
      <c r="F369" s="1199">
        <v>82.39</v>
      </c>
    </row>
    <row r="370" spans="1:6" ht="34.5" customHeight="1">
      <c r="A370" s="67">
        <v>135</v>
      </c>
      <c r="B370" s="263" t="s">
        <v>641</v>
      </c>
      <c r="C370" s="106" t="s">
        <v>958</v>
      </c>
      <c r="D370" s="1194" t="s">
        <v>3818</v>
      </c>
      <c r="E370" s="1198" t="s">
        <v>4106</v>
      </c>
      <c r="F370" s="1199">
        <v>763.98</v>
      </c>
    </row>
    <row r="371" spans="1:6" ht="34.5" customHeight="1">
      <c r="A371" s="67">
        <v>136</v>
      </c>
      <c r="B371" s="267" t="s">
        <v>641</v>
      </c>
      <c r="C371" s="260" t="s">
        <v>960</v>
      </c>
      <c r="D371" s="1194" t="s">
        <v>3818</v>
      </c>
      <c r="E371" s="1198" t="s">
        <v>4107</v>
      </c>
      <c r="F371" s="1199">
        <v>37.450000000000003</v>
      </c>
    </row>
    <row r="372" spans="1:6" ht="34.5" customHeight="1">
      <c r="A372" s="67">
        <v>137</v>
      </c>
      <c r="B372" s="267" t="s">
        <v>634</v>
      </c>
      <c r="C372" s="260" t="s">
        <v>962</v>
      </c>
      <c r="D372" s="1194" t="s">
        <v>3818</v>
      </c>
      <c r="E372" s="1198" t="s">
        <v>4108</v>
      </c>
      <c r="F372" s="1199">
        <v>494.34</v>
      </c>
    </row>
    <row r="373" spans="1:6" ht="34.5" customHeight="1">
      <c r="A373" s="67">
        <v>138</v>
      </c>
      <c r="B373" s="260" t="s">
        <v>68</v>
      </c>
      <c r="C373" s="260" t="s">
        <v>713</v>
      </c>
      <c r="D373" s="1194">
        <v>46170</v>
      </c>
      <c r="E373" s="1198" t="s">
        <v>4109</v>
      </c>
      <c r="F373" s="1199">
        <v>4782.8999999999996</v>
      </c>
    </row>
    <row r="374" spans="1:6" ht="34.5" customHeight="1">
      <c r="A374" s="67">
        <v>139</v>
      </c>
      <c r="B374" s="307" t="s">
        <v>965</v>
      </c>
      <c r="C374" s="308" t="s">
        <v>966</v>
      </c>
      <c r="D374" s="1194">
        <v>46171</v>
      </c>
      <c r="E374" s="1198" t="s">
        <v>4110</v>
      </c>
      <c r="F374" s="1199">
        <v>3500</v>
      </c>
    </row>
    <row r="375" spans="1:6" ht="34.5" customHeight="1">
      <c r="A375" s="67">
        <v>140</v>
      </c>
      <c r="B375" s="260" t="s">
        <v>968</v>
      </c>
      <c r="C375" s="106" t="s">
        <v>969</v>
      </c>
      <c r="D375" s="1194" t="s">
        <v>3790</v>
      </c>
      <c r="E375" s="1198" t="s">
        <v>4111</v>
      </c>
      <c r="F375" s="1199">
        <v>53.5</v>
      </c>
    </row>
    <row r="376" spans="1:6" ht="34.5" customHeight="1">
      <c r="A376" s="67">
        <v>141</v>
      </c>
      <c r="B376" s="260" t="s">
        <v>968</v>
      </c>
      <c r="C376" s="106" t="s">
        <v>971</v>
      </c>
      <c r="D376" s="1194" t="s">
        <v>3790</v>
      </c>
      <c r="E376" s="1198" t="s">
        <v>4111</v>
      </c>
      <c r="F376" s="1199">
        <v>599.20000000000005</v>
      </c>
    </row>
    <row r="377" spans="1:6" ht="34.5" customHeight="1">
      <c r="A377" s="67">
        <v>142</v>
      </c>
      <c r="B377" s="260" t="s">
        <v>972</v>
      </c>
      <c r="C377" s="106" t="s">
        <v>973</v>
      </c>
      <c r="D377" s="1194" t="s">
        <v>3762</v>
      </c>
      <c r="E377" s="1198" t="s">
        <v>4112</v>
      </c>
      <c r="F377" s="1199">
        <v>37.450000000000003</v>
      </c>
    </row>
    <row r="378" spans="1:6" ht="34.5" customHeight="1">
      <c r="A378" s="67">
        <v>143</v>
      </c>
      <c r="B378" s="309" t="s">
        <v>624</v>
      </c>
      <c r="C378" s="106" t="s">
        <v>975</v>
      </c>
      <c r="D378" s="1194" t="s">
        <v>3818</v>
      </c>
      <c r="E378" s="1198" t="s">
        <v>4113</v>
      </c>
      <c r="F378" s="1199">
        <v>37.450000000000003</v>
      </c>
    </row>
    <row r="379" spans="1:6" ht="34.5" customHeight="1">
      <c r="A379" s="67">
        <v>144</v>
      </c>
      <c r="B379" s="309" t="s">
        <v>977</v>
      </c>
      <c r="C379" s="106" t="s">
        <v>969</v>
      </c>
      <c r="D379" s="1194" t="s">
        <v>3762</v>
      </c>
      <c r="E379" s="1198" t="s">
        <v>4114</v>
      </c>
      <c r="F379" s="1199">
        <v>4868.5</v>
      </c>
    </row>
    <row r="380" spans="1:6" ht="34.5" customHeight="1">
      <c r="A380" s="67">
        <v>145</v>
      </c>
      <c r="B380" s="309" t="s">
        <v>979</v>
      </c>
      <c r="C380" s="106" t="s">
        <v>980</v>
      </c>
      <c r="D380" s="1194">
        <v>46170</v>
      </c>
      <c r="E380" s="1198" t="s">
        <v>4115</v>
      </c>
      <c r="F380" s="1199">
        <v>53.5</v>
      </c>
    </row>
    <row r="381" spans="1:6" ht="34.5" customHeight="1">
      <c r="A381" s="67">
        <v>146</v>
      </c>
      <c r="B381" s="260" t="s">
        <v>982</v>
      </c>
      <c r="C381" s="106" t="s">
        <v>980</v>
      </c>
      <c r="D381" s="1194" t="s">
        <v>3762</v>
      </c>
      <c r="E381" s="1198" t="s">
        <v>4116</v>
      </c>
      <c r="F381" s="1199">
        <v>1669.2</v>
      </c>
    </row>
    <row r="382" spans="1:6" ht="34.5" customHeight="1">
      <c r="A382" s="67">
        <v>147</v>
      </c>
      <c r="B382" s="260" t="s">
        <v>984</v>
      </c>
      <c r="C382" s="106" t="s">
        <v>985</v>
      </c>
      <c r="D382" s="1194">
        <v>46158</v>
      </c>
      <c r="E382" s="1198" t="s">
        <v>4117</v>
      </c>
      <c r="F382" s="1199">
        <v>428</v>
      </c>
    </row>
    <row r="383" spans="1:6" ht="34.5" customHeight="1">
      <c r="A383" s="67">
        <v>148</v>
      </c>
      <c r="B383" s="260" t="s">
        <v>989</v>
      </c>
      <c r="C383" s="106" t="s">
        <v>990</v>
      </c>
      <c r="D383" s="1194" t="s">
        <v>3790</v>
      </c>
      <c r="E383" s="1198" t="s">
        <v>4118</v>
      </c>
      <c r="F383" s="1199">
        <v>438.7</v>
      </c>
    </row>
    <row r="384" spans="1:6" ht="34.5" customHeight="1">
      <c r="A384" s="67">
        <v>149</v>
      </c>
      <c r="B384" s="260" t="s">
        <v>648</v>
      </c>
      <c r="C384" s="106" t="s">
        <v>992</v>
      </c>
      <c r="D384" s="1194" t="s">
        <v>3754</v>
      </c>
      <c r="E384" s="1198" t="s">
        <v>4119</v>
      </c>
      <c r="F384" s="1199">
        <v>449.4</v>
      </c>
    </row>
    <row r="385" spans="1:6" ht="34.5" customHeight="1">
      <c r="A385" s="67">
        <v>150</v>
      </c>
      <c r="B385" s="260" t="s">
        <v>994</v>
      </c>
      <c r="C385" s="106" t="s">
        <v>911</v>
      </c>
      <c r="D385" s="1194" t="s">
        <v>4087</v>
      </c>
      <c r="E385" s="1198" t="s">
        <v>4120</v>
      </c>
      <c r="F385" s="1199">
        <v>1230.5</v>
      </c>
    </row>
    <row r="386" spans="1:6" ht="34.5" customHeight="1">
      <c r="A386" s="67">
        <v>151</v>
      </c>
      <c r="B386" s="260" t="s">
        <v>996</v>
      </c>
      <c r="C386" s="106" t="s">
        <v>969</v>
      </c>
      <c r="D386" s="1194">
        <v>46170</v>
      </c>
      <c r="E386" s="1198" t="s">
        <v>4121</v>
      </c>
      <c r="F386" s="1199">
        <v>8442.2999999999993</v>
      </c>
    </row>
    <row r="387" spans="1:6" ht="34.5" customHeight="1">
      <c r="A387" s="67">
        <v>152</v>
      </c>
      <c r="B387" s="260" t="s">
        <v>658</v>
      </c>
      <c r="C387" s="106" t="s">
        <v>3323</v>
      </c>
      <c r="D387" s="1194">
        <v>46170</v>
      </c>
      <c r="E387" s="1198" t="s">
        <v>4122</v>
      </c>
      <c r="F387" s="1199">
        <v>695.5</v>
      </c>
    </row>
    <row r="388" spans="1:6" ht="34.5" customHeight="1">
      <c r="A388" s="67">
        <v>153</v>
      </c>
      <c r="B388" s="260" t="s">
        <v>658</v>
      </c>
      <c r="C388" s="106" t="s">
        <v>971</v>
      </c>
      <c r="D388" s="1194" t="s">
        <v>3754</v>
      </c>
      <c r="E388" s="1198" t="s">
        <v>4123</v>
      </c>
      <c r="F388" s="1199">
        <v>1391</v>
      </c>
    </row>
    <row r="389" spans="1:6" ht="34.5" customHeight="1">
      <c r="A389" s="67">
        <v>154</v>
      </c>
      <c r="B389" s="270" t="s">
        <v>1000</v>
      </c>
      <c r="C389" s="106" t="s">
        <v>969</v>
      </c>
      <c r="D389" s="1194" t="s">
        <v>3790</v>
      </c>
      <c r="E389" s="1198" t="s">
        <v>4124</v>
      </c>
      <c r="F389" s="1199">
        <v>470.8</v>
      </c>
    </row>
    <row r="390" spans="1:6" ht="34.5" customHeight="1">
      <c r="A390" s="67">
        <v>155</v>
      </c>
      <c r="B390" s="270" t="s">
        <v>1002</v>
      </c>
      <c r="C390" s="106" t="s">
        <v>899</v>
      </c>
      <c r="D390" s="1194" t="s">
        <v>3762</v>
      </c>
      <c r="E390" s="1198" t="s">
        <v>4125</v>
      </c>
      <c r="F390" s="1199">
        <v>2182.8000000000002</v>
      </c>
    </row>
    <row r="391" spans="1:6" ht="34.5" customHeight="1">
      <c r="A391" s="67">
        <v>156</v>
      </c>
      <c r="B391" s="270" t="s">
        <v>1004</v>
      </c>
      <c r="C391" s="106" t="s">
        <v>1005</v>
      </c>
      <c r="D391" s="1194" t="s">
        <v>3790</v>
      </c>
      <c r="E391" s="1198" t="s">
        <v>4126</v>
      </c>
      <c r="F391" s="1199">
        <v>2963.9</v>
      </c>
    </row>
    <row r="392" spans="1:6" ht="34.5" customHeight="1">
      <c r="A392" s="67">
        <v>157</v>
      </c>
      <c r="B392" s="270" t="s">
        <v>1007</v>
      </c>
      <c r="C392" s="106" t="s">
        <v>1005</v>
      </c>
      <c r="D392" s="1194" t="s">
        <v>3790</v>
      </c>
      <c r="E392" s="1198" t="s">
        <v>4127</v>
      </c>
      <c r="F392" s="1199">
        <v>64.2</v>
      </c>
    </row>
    <row r="393" spans="1:6" ht="34.5" customHeight="1">
      <c r="A393" s="67">
        <v>158</v>
      </c>
      <c r="B393" s="260" t="s">
        <v>855</v>
      </c>
      <c r="C393" s="106" t="s">
        <v>1009</v>
      </c>
      <c r="D393" s="1194" t="s">
        <v>3790</v>
      </c>
      <c r="E393" s="1198" t="s">
        <v>4128</v>
      </c>
      <c r="F393" s="1199">
        <v>1712</v>
      </c>
    </row>
    <row r="394" spans="1:6" ht="34.5" customHeight="1">
      <c r="A394" s="67">
        <v>159</v>
      </c>
      <c r="B394" s="260" t="s">
        <v>1011</v>
      </c>
      <c r="C394" s="106" t="s">
        <v>1005</v>
      </c>
      <c r="D394" s="1194" t="s">
        <v>3762</v>
      </c>
      <c r="E394" s="1198" t="s">
        <v>4129</v>
      </c>
      <c r="F394" s="1199">
        <v>4023.2</v>
      </c>
    </row>
    <row r="395" spans="1:6" ht="34.5" customHeight="1">
      <c r="A395" s="67">
        <v>160</v>
      </c>
      <c r="B395" s="260" t="s">
        <v>1011</v>
      </c>
      <c r="C395" s="106" t="s">
        <v>1005</v>
      </c>
      <c r="D395" s="1194" t="s">
        <v>3762</v>
      </c>
      <c r="E395" s="1198" t="s">
        <v>4129</v>
      </c>
      <c r="F395" s="1199">
        <v>930.9</v>
      </c>
    </row>
    <row r="396" spans="1:6" ht="34.5" customHeight="1">
      <c r="A396" s="67">
        <v>161</v>
      </c>
      <c r="B396" s="260" t="s">
        <v>653</v>
      </c>
      <c r="C396" s="106" t="s">
        <v>1013</v>
      </c>
      <c r="D396" s="1194">
        <v>46171</v>
      </c>
      <c r="E396" s="1198" t="s">
        <v>4130</v>
      </c>
      <c r="F396" s="1199">
        <v>1455.2</v>
      </c>
    </row>
    <row r="397" spans="1:6" ht="34.5" customHeight="1">
      <c r="A397" s="67">
        <v>162</v>
      </c>
      <c r="B397" s="260" t="s">
        <v>1015</v>
      </c>
      <c r="C397" s="106" t="s">
        <v>1016</v>
      </c>
      <c r="D397" s="1194" t="s">
        <v>3790</v>
      </c>
      <c r="E397" s="1198" t="s">
        <v>4131</v>
      </c>
      <c r="F397" s="1199">
        <v>53.5</v>
      </c>
    </row>
    <row r="398" spans="1:6" ht="34.5" customHeight="1">
      <c r="A398" s="67">
        <v>163</v>
      </c>
      <c r="B398" s="260" t="s">
        <v>2137</v>
      </c>
      <c r="C398" s="106" t="s">
        <v>971</v>
      </c>
      <c r="D398" s="1194" t="s">
        <v>3762</v>
      </c>
      <c r="E398" s="1198" t="s">
        <v>4132</v>
      </c>
      <c r="F398" s="1199">
        <v>1679.9</v>
      </c>
    </row>
    <row r="399" spans="1:6" ht="34.5" customHeight="1">
      <c r="A399" s="67">
        <v>164</v>
      </c>
      <c r="B399" s="260" t="s">
        <v>2138</v>
      </c>
      <c r="C399" s="106" t="s">
        <v>1005</v>
      </c>
      <c r="D399" s="1194" t="s">
        <v>3790</v>
      </c>
      <c r="E399" s="1198" t="s">
        <v>4133</v>
      </c>
      <c r="F399" s="1199">
        <v>53.5</v>
      </c>
    </row>
    <row r="400" spans="1:6" ht="34.5" customHeight="1">
      <c r="A400" s="67">
        <v>165</v>
      </c>
      <c r="B400" s="260" t="s">
        <v>2923</v>
      </c>
      <c r="C400" s="106" t="s">
        <v>3336</v>
      </c>
      <c r="D400" s="1194">
        <v>46172</v>
      </c>
      <c r="E400" s="1198" t="s">
        <v>4134</v>
      </c>
      <c r="F400" s="1199">
        <v>344.54</v>
      </c>
    </row>
    <row r="401" spans="1:8" ht="34.5" customHeight="1" thickBot="1">
      <c r="A401" s="322"/>
      <c r="B401" s="100" t="s">
        <v>19</v>
      </c>
      <c r="C401" s="101"/>
      <c r="D401" s="103"/>
      <c r="E401" s="103"/>
      <c r="F401" s="155">
        <v>233878.49000000005</v>
      </c>
      <c r="H401" s="508">
        <f>SUM(F240:F400)</f>
        <v>233878.49000000005</v>
      </c>
    </row>
    <row r="402" spans="1:8" s="351" customFormat="1" ht="34.5" customHeight="1" thickTop="1">
      <c r="A402" s="336"/>
      <c r="B402" s="337" t="s">
        <v>4135</v>
      </c>
      <c r="C402" s="338"/>
      <c r="D402" s="1244"/>
      <c r="E402" s="1245"/>
      <c r="F402" s="1246"/>
    </row>
    <row r="403" spans="1:8" s="351" customFormat="1" ht="34.5" customHeight="1">
      <c r="A403" s="336">
        <v>1</v>
      </c>
      <c r="B403" s="620" t="s">
        <v>145</v>
      </c>
      <c r="C403" s="610" t="s">
        <v>4136</v>
      </c>
      <c r="D403" s="1247" t="s">
        <v>3762</v>
      </c>
      <c r="E403" s="1248" t="s">
        <v>4137</v>
      </c>
      <c r="F403" s="1249">
        <v>1400</v>
      </c>
    </row>
    <row r="404" spans="1:8" s="351" customFormat="1" ht="34.5" customHeight="1">
      <c r="A404" s="336">
        <v>2</v>
      </c>
      <c r="B404" s="620" t="s">
        <v>149</v>
      </c>
      <c r="C404" s="610" t="s">
        <v>4138</v>
      </c>
      <c r="D404" s="1247" t="s">
        <v>3762</v>
      </c>
      <c r="E404" s="1248" t="s">
        <v>4139</v>
      </c>
      <c r="F404" s="1249">
        <v>700</v>
      </c>
    </row>
    <row r="405" spans="1:8" s="351" customFormat="1" ht="34.5" customHeight="1">
      <c r="A405" s="336">
        <v>3</v>
      </c>
      <c r="B405" s="620" t="s">
        <v>152</v>
      </c>
      <c r="C405" s="610" t="s">
        <v>4140</v>
      </c>
      <c r="D405" s="1247" t="s">
        <v>3754</v>
      </c>
      <c r="E405" s="1248" t="s">
        <v>4141</v>
      </c>
      <c r="F405" s="1249">
        <v>700</v>
      </c>
    </row>
    <row r="406" spans="1:8" s="351" customFormat="1" ht="34.5" customHeight="1">
      <c r="A406" s="336">
        <v>4</v>
      </c>
      <c r="B406" s="620" t="s">
        <v>155</v>
      </c>
      <c r="C406" s="610" t="s">
        <v>4142</v>
      </c>
      <c r="D406" s="1247" t="s">
        <v>3754</v>
      </c>
      <c r="E406" s="1248" t="s">
        <v>4143</v>
      </c>
      <c r="F406" s="1249">
        <v>700</v>
      </c>
    </row>
    <row r="407" spans="1:8" s="351" customFormat="1" ht="34.5" customHeight="1">
      <c r="A407" s="336">
        <v>5</v>
      </c>
      <c r="B407" s="620" t="s">
        <v>158</v>
      </c>
      <c r="C407" s="610" t="s">
        <v>4144</v>
      </c>
      <c r="D407" s="1247">
        <v>46170</v>
      </c>
      <c r="E407" s="1248" t="s">
        <v>4145</v>
      </c>
      <c r="F407" s="1249">
        <v>700</v>
      </c>
    </row>
    <row r="408" spans="1:8" s="351" customFormat="1" ht="34.5" customHeight="1">
      <c r="A408" s="336">
        <v>6</v>
      </c>
      <c r="B408" s="620" t="s">
        <v>161</v>
      </c>
      <c r="C408" s="610" t="s">
        <v>4146</v>
      </c>
      <c r="D408" s="1247" t="s">
        <v>3762</v>
      </c>
      <c r="E408" s="1248" t="s">
        <v>4147</v>
      </c>
      <c r="F408" s="1249">
        <v>700</v>
      </c>
    </row>
    <row r="409" spans="1:8" s="351" customFormat="1" ht="34.5" customHeight="1">
      <c r="A409" s="336">
        <v>7</v>
      </c>
      <c r="B409" s="620" t="s">
        <v>164</v>
      </c>
      <c r="C409" s="610" t="s">
        <v>4148</v>
      </c>
      <c r="D409" s="1247" t="s">
        <v>3762</v>
      </c>
      <c r="E409" s="1248" t="s">
        <v>4149</v>
      </c>
      <c r="F409" s="1249">
        <v>700</v>
      </c>
    </row>
    <row r="410" spans="1:8" s="351" customFormat="1" ht="34.5" customHeight="1">
      <c r="A410" s="336">
        <v>8</v>
      </c>
      <c r="B410" s="620" t="s">
        <v>164</v>
      </c>
      <c r="C410" s="610" t="s">
        <v>4150</v>
      </c>
      <c r="D410" s="1247" t="s">
        <v>3762</v>
      </c>
      <c r="E410" s="1248" t="s">
        <v>4151</v>
      </c>
      <c r="F410" s="1249">
        <v>700</v>
      </c>
    </row>
    <row r="411" spans="1:8" s="351" customFormat="1" ht="34.5" customHeight="1">
      <c r="A411" s="336">
        <v>9</v>
      </c>
      <c r="B411" s="620" t="s">
        <v>169</v>
      </c>
      <c r="C411" s="610" t="s">
        <v>4152</v>
      </c>
      <c r="D411" s="1247">
        <v>46171</v>
      </c>
      <c r="E411" s="1248" t="s">
        <v>4153</v>
      </c>
      <c r="F411" s="1249">
        <v>700</v>
      </c>
    </row>
    <row r="412" spans="1:8" s="351" customFormat="1" ht="34.5" customHeight="1">
      <c r="A412" s="336">
        <v>10</v>
      </c>
      <c r="B412" s="620" t="s">
        <v>172</v>
      </c>
      <c r="C412" s="610" t="s">
        <v>4154</v>
      </c>
      <c r="D412" s="1247" t="s">
        <v>3762</v>
      </c>
      <c r="E412" s="1248" t="s">
        <v>4155</v>
      </c>
      <c r="F412" s="1249">
        <v>700</v>
      </c>
    </row>
    <row r="413" spans="1:8" s="351" customFormat="1" ht="34.5" customHeight="1">
      <c r="A413" s="336">
        <v>11</v>
      </c>
      <c r="B413" s="620" t="s">
        <v>175</v>
      </c>
      <c r="C413" s="610" t="s">
        <v>4156</v>
      </c>
      <c r="D413" s="1247">
        <v>46171</v>
      </c>
      <c r="E413" s="1248" t="s">
        <v>4153</v>
      </c>
      <c r="F413" s="1249">
        <v>1400</v>
      </c>
    </row>
    <row r="414" spans="1:8" s="351" customFormat="1" ht="34.5" customHeight="1">
      <c r="A414" s="336">
        <v>12</v>
      </c>
      <c r="B414" s="620" t="s">
        <v>178</v>
      </c>
      <c r="C414" s="610" t="s">
        <v>4157</v>
      </c>
      <c r="D414" s="1247" t="s">
        <v>3762</v>
      </c>
      <c r="E414" s="1248" t="s">
        <v>4158</v>
      </c>
      <c r="F414" s="1249">
        <v>700</v>
      </c>
    </row>
    <row r="415" spans="1:8" s="351" customFormat="1" ht="34.5" customHeight="1">
      <c r="A415" s="336">
        <v>13</v>
      </c>
      <c r="B415" s="620" t="s">
        <v>181</v>
      </c>
      <c r="C415" s="610" t="s">
        <v>4159</v>
      </c>
      <c r="D415" s="1247" t="s">
        <v>3762</v>
      </c>
      <c r="E415" s="1248" t="s">
        <v>4160</v>
      </c>
      <c r="F415" s="1249">
        <v>700</v>
      </c>
    </row>
    <row r="416" spans="1:8" s="351" customFormat="1" ht="34.5" customHeight="1">
      <c r="A416" s="336">
        <v>14</v>
      </c>
      <c r="B416" s="620" t="s">
        <v>184</v>
      </c>
      <c r="C416" s="610" t="s">
        <v>4161</v>
      </c>
      <c r="D416" s="1247" t="s">
        <v>3790</v>
      </c>
      <c r="E416" s="1248" t="s">
        <v>4162</v>
      </c>
      <c r="F416" s="1249">
        <v>700</v>
      </c>
    </row>
    <row r="417" spans="1:8" s="351" customFormat="1" ht="34.5" customHeight="1">
      <c r="A417" s="336">
        <v>15</v>
      </c>
      <c r="B417" s="620" t="s">
        <v>187</v>
      </c>
      <c r="C417" s="610" t="s">
        <v>4163</v>
      </c>
      <c r="D417" s="1247" t="s">
        <v>3790</v>
      </c>
      <c r="E417" s="1248" t="s">
        <v>4164</v>
      </c>
      <c r="F417" s="1249">
        <v>700</v>
      </c>
    </row>
    <row r="418" spans="1:8" s="351" customFormat="1" ht="34.5" customHeight="1">
      <c r="A418" s="336">
        <v>16</v>
      </c>
      <c r="B418" s="620" t="s">
        <v>190</v>
      </c>
      <c r="C418" s="610" t="s">
        <v>4165</v>
      </c>
      <c r="D418" s="1247" t="s">
        <v>4166</v>
      </c>
      <c r="E418" s="1248" t="s">
        <v>4167</v>
      </c>
      <c r="F418" s="1249">
        <v>700</v>
      </c>
    </row>
    <row r="419" spans="1:8" s="351" customFormat="1" ht="34.5" customHeight="1">
      <c r="A419" s="336">
        <v>17</v>
      </c>
      <c r="B419" s="620" t="s">
        <v>194</v>
      </c>
      <c r="C419" s="610" t="s">
        <v>4168</v>
      </c>
      <c r="D419" s="1247" t="s">
        <v>3762</v>
      </c>
      <c r="E419" s="1248" t="s">
        <v>4169</v>
      </c>
      <c r="F419" s="1249">
        <v>1400</v>
      </c>
    </row>
    <row r="420" spans="1:8" s="351" customFormat="1" ht="34.5" customHeight="1">
      <c r="A420" s="336">
        <v>18</v>
      </c>
      <c r="B420" s="620" t="s">
        <v>197</v>
      </c>
      <c r="C420" s="610" t="s">
        <v>4170</v>
      </c>
      <c r="D420" s="1247" t="s">
        <v>3762</v>
      </c>
      <c r="E420" s="1248" t="s">
        <v>4171</v>
      </c>
      <c r="F420" s="1249">
        <v>700</v>
      </c>
    </row>
    <row r="421" spans="1:8" s="351" customFormat="1" ht="34.5" customHeight="1">
      <c r="A421" s="336">
        <v>19</v>
      </c>
      <c r="B421" s="620" t="s">
        <v>200</v>
      </c>
      <c r="C421" s="610" t="s">
        <v>4172</v>
      </c>
      <c r="D421" s="1247" t="s">
        <v>3790</v>
      </c>
      <c r="E421" s="1248" t="s">
        <v>4173</v>
      </c>
      <c r="F421" s="1249">
        <v>700</v>
      </c>
    </row>
    <row r="422" spans="1:8" s="351" customFormat="1" ht="34.5" customHeight="1">
      <c r="A422" s="336">
        <v>20</v>
      </c>
      <c r="B422" s="620" t="s">
        <v>203</v>
      </c>
      <c r="C422" s="610" t="s">
        <v>4174</v>
      </c>
      <c r="D422" s="1247" t="s">
        <v>4087</v>
      </c>
      <c r="E422" s="1248" t="s">
        <v>4175</v>
      </c>
      <c r="F422" s="1249">
        <v>700</v>
      </c>
    </row>
    <row r="423" spans="1:8" s="351" customFormat="1" ht="34.5" customHeight="1">
      <c r="A423" s="336">
        <v>21</v>
      </c>
      <c r="B423" s="620" t="s">
        <v>206</v>
      </c>
      <c r="C423" s="610" t="s">
        <v>4176</v>
      </c>
      <c r="D423" s="1247" t="s">
        <v>3762</v>
      </c>
      <c r="E423" s="1248" t="s">
        <v>4177</v>
      </c>
      <c r="F423" s="1249">
        <v>700</v>
      </c>
    </row>
    <row r="424" spans="1:8" s="351" customFormat="1" ht="34.5" customHeight="1">
      <c r="A424" s="336">
        <v>22</v>
      </c>
      <c r="B424" s="620" t="s">
        <v>209</v>
      </c>
      <c r="C424" s="610" t="s">
        <v>4178</v>
      </c>
      <c r="D424" s="1247" t="s">
        <v>3818</v>
      </c>
      <c r="E424" s="1248" t="s">
        <v>4179</v>
      </c>
      <c r="F424" s="1249">
        <v>700</v>
      </c>
    </row>
    <row r="425" spans="1:8" s="351" customFormat="1" ht="34.5" customHeight="1">
      <c r="A425" s="336">
        <v>23</v>
      </c>
      <c r="B425" s="620" t="s">
        <v>212</v>
      </c>
      <c r="C425" s="610" t="s">
        <v>4180</v>
      </c>
      <c r="D425" s="1247" t="s">
        <v>3762</v>
      </c>
      <c r="E425" s="1248" t="s">
        <v>4181</v>
      </c>
      <c r="F425" s="1249">
        <v>700</v>
      </c>
    </row>
    <row r="426" spans="1:8" s="351" customFormat="1" ht="34.5" customHeight="1">
      <c r="A426" s="336">
        <v>24</v>
      </c>
      <c r="B426" s="620" t="s">
        <v>215</v>
      </c>
      <c r="C426" s="610" t="s">
        <v>4182</v>
      </c>
      <c r="D426" s="1247">
        <v>46172</v>
      </c>
      <c r="E426" s="1248" t="s">
        <v>4183</v>
      </c>
      <c r="F426" s="1249">
        <v>700</v>
      </c>
    </row>
    <row r="427" spans="1:8" s="351" customFormat="1" ht="34.5" customHeight="1">
      <c r="A427" s="336">
        <v>25</v>
      </c>
      <c r="B427" s="620" t="s">
        <v>218</v>
      </c>
      <c r="C427" s="610" t="s">
        <v>4184</v>
      </c>
      <c r="D427" s="1247">
        <v>46170</v>
      </c>
      <c r="E427" s="1248" t="s">
        <v>4185</v>
      </c>
      <c r="F427" s="1249">
        <v>700</v>
      </c>
    </row>
    <row r="428" spans="1:8" s="351" customFormat="1" ht="34.5" customHeight="1">
      <c r="A428" s="336">
        <v>26</v>
      </c>
      <c r="B428" s="620" t="s">
        <v>221</v>
      </c>
      <c r="C428" s="610" t="s">
        <v>4186</v>
      </c>
      <c r="D428" s="1247" t="s">
        <v>3754</v>
      </c>
      <c r="E428" s="1248" t="s">
        <v>4187</v>
      </c>
      <c r="F428" s="1249">
        <v>700</v>
      </c>
    </row>
    <row r="429" spans="1:8" s="351" customFormat="1" ht="34.5" customHeight="1">
      <c r="A429" s="336">
        <v>27</v>
      </c>
      <c r="B429" s="620" t="s">
        <v>224</v>
      </c>
      <c r="C429" s="610" t="s">
        <v>4188</v>
      </c>
      <c r="D429" s="1247">
        <v>46173</v>
      </c>
      <c r="E429" s="1248" t="s">
        <v>4189</v>
      </c>
      <c r="F429" s="1249">
        <v>700</v>
      </c>
    </row>
    <row r="430" spans="1:8" s="351" customFormat="1" ht="34.5" customHeight="1">
      <c r="A430" s="336">
        <v>28</v>
      </c>
      <c r="B430" s="620" t="s">
        <v>230</v>
      </c>
      <c r="C430" s="610" t="s">
        <v>4192</v>
      </c>
      <c r="D430" s="1247" t="s">
        <v>3790</v>
      </c>
      <c r="E430" s="1248" t="s">
        <v>4193</v>
      </c>
      <c r="F430" s="1249">
        <v>2100</v>
      </c>
    </row>
    <row r="431" spans="1:8" s="351" customFormat="1" ht="34.5" customHeight="1">
      <c r="A431" s="336"/>
      <c r="B431" s="620"/>
      <c r="C431" s="610"/>
      <c r="D431" s="1247"/>
      <c r="E431" s="1248"/>
      <c r="F431" s="1249"/>
    </row>
    <row r="432" spans="1:8" s="371" customFormat="1" ht="37.5" customHeight="1" thickBot="1">
      <c r="A432" s="367"/>
      <c r="B432" s="368" t="s">
        <v>19</v>
      </c>
      <c r="C432" s="368"/>
      <c r="D432" s="369"/>
      <c r="E432" s="369">
        <v>0</v>
      </c>
      <c r="F432" s="369">
        <v>23100</v>
      </c>
      <c r="H432" s="371">
        <f>SUM(F403:F430)</f>
        <v>23100</v>
      </c>
    </row>
    <row r="433" spans="1:9" s="376" customFormat="1" ht="37.5" customHeight="1" thickTop="1">
      <c r="A433" s="372"/>
      <c r="B433" s="373"/>
      <c r="C433" s="373"/>
      <c r="D433" s="1250"/>
      <c r="E433" s="1250"/>
      <c r="F433" s="1251"/>
    </row>
    <row r="434" spans="1:9" ht="34.5" customHeight="1" thickBot="1">
      <c r="A434" s="377"/>
      <c r="B434" s="378" t="s">
        <v>1022</v>
      </c>
      <c r="C434" s="379"/>
      <c r="D434" s="383"/>
      <c r="E434" s="383"/>
      <c r="F434" s="382">
        <v>686950.44000000006</v>
      </c>
      <c r="I434" s="508">
        <f>SUM(H12:H432)</f>
        <v>686950.44000000006</v>
      </c>
    </row>
    <row r="435" spans="1:9" s="386" customFormat="1" ht="34.5" customHeight="1" thickTop="1">
      <c r="A435" s="385"/>
      <c r="C435" s="387"/>
      <c r="D435" s="391"/>
      <c r="E435" s="391"/>
      <c r="F435" s="390"/>
    </row>
    <row r="436" spans="1:9" s="386" customFormat="1" ht="48" customHeight="1">
      <c r="A436" s="1332" t="s">
        <v>1023</v>
      </c>
      <c r="B436" s="1332"/>
      <c r="C436" s="1332"/>
      <c r="D436" s="1332"/>
      <c r="E436" s="1332"/>
      <c r="F436" s="1332"/>
    </row>
    <row r="437" spans="1:9" ht="34.5" customHeight="1">
      <c r="A437" s="243">
        <v>1</v>
      </c>
      <c r="B437" s="393" t="s">
        <v>1024</v>
      </c>
      <c r="C437" s="394" t="s">
        <v>1025</v>
      </c>
      <c r="D437" s="1268" t="s">
        <v>3360</v>
      </c>
      <c r="E437" s="1269" t="s">
        <v>3744</v>
      </c>
      <c r="F437" s="1270">
        <v>100</v>
      </c>
      <c r="I437" s="665">
        <f>SUM(I434+F437)</f>
        <v>687050.44000000006</v>
      </c>
    </row>
    <row r="438" spans="1:9" ht="34.5" customHeight="1" thickBot="1">
      <c r="A438" s="284"/>
      <c r="B438" s="257" t="s">
        <v>19</v>
      </c>
      <c r="C438" s="160"/>
      <c r="D438" s="105"/>
      <c r="E438" s="105"/>
      <c r="F438" s="104">
        <v>100</v>
      </c>
    </row>
    <row r="439" spans="1:9" s="386" customFormat="1" ht="34.5" customHeight="1" thickTop="1">
      <c r="A439" s="385"/>
      <c r="C439" s="387"/>
      <c r="D439" s="391"/>
      <c r="E439" s="391"/>
      <c r="F439" s="390"/>
    </row>
  </sheetData>
  <mergeCells count="12">
    <mergeCell ref="A1:F1"/>
    <mergeCell ref="A2:F2"/>
    <mergeCell ref="A3:F3"/>
    <mergeCell ref="A4:A6"/>
    <mergeCell ref="B4:B6"/>
    <mergeCell ref="C4:C6"/>
    <mergeCell ref="D4:F4"/>
    <mergeCell ref="B81:C81"/>
    <mergeCell ref="A436:F436"/>
    <mergeCell ref="D5:D6"/>
    <mergeCell ref="E5:E6"/>
    <mergeCell ref="F5:F6"/>
  </mergeCells>
  <pageMargins left="0.16" right="0.16" top="0.16" bottom="0.16" header="0.16" footer="0.3"/>
  <pageSetup scale="3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B05D-ADC4-4143-9A4D-917015803D22}">
  <sheetPr>
    <tabColor rgb="FFFFC000"/>
  </sheetPr>
  <dimension ref="A1:O105"/>
  <sheetViews>
    <sheetView zoomScale="59" zoomScaleNormal="59" workbookViewId="0">
      <pane ySplit="9" topLeftCell="A57" activePane="bottomLeft" state="frozen"/>
      <selection pane="bottomLeft" activeCell="K106" sqref="K106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3747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0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1271" t="s">
        <v>3750</v>
      </c>
      <c r="F11" s="79">
        <v>1</v>
      </c>
      <c r="G11" s="66">
        <v>8960.1800000000076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8960.1799999999967</v>
      </c>
      <c r="I12" s="497">
        <f>SUM(G11)</f>
        <v>8960.1800000000076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4</v>
      </c>
      <c r="B14" s="115" t="s">
        <v>42</v>
      </c>
      <c r="C14" s="115" t="s">
        <v>43</v>
      </c>
      <c r="D14" s="550">
        <v>321</v>
      </c>
      <c r="E14" s="122"/>
      <c r="F14" s="67"/>
      <c r="G14" s="66"/>
    </row>
    <row r="15" spans="1:9" ht="34.5" customHeight="1">
      <c r="A15" s="67">
        <v>5</v>
      </c>
      <c r="B15" s="106" t="s">
        <v>45</v>
      </c>
      <c r="C15" s="123" t="s">
        <v>46</v>
      </c>
      <c r="D15" s="528">
        <v>321</v>
      </c>
      <c r="E15" s="19"/>
      <c r="F15" s="67"/>
      <c r="G15" s="66"/>
    </row>
    <row r="16" spans="1:9" ht="34.5" customHeight="1">
      <c r="A16" s="67">
        <v>6</v>
      </c>
      <c r="B16" s="106" t="s">
        <v>50</v>
      </c>
      <c r="C16" s="106" t="s">
        <v>51</v>
      </c>
      <c r="D16" s="528">
        <v>321</v>
      </c>
      <c r="E16" s="122"/>
      <c r="F16" s="67"/>
      <c r="G16" s="66"/>
    </row>
    <row r="17" spans="1:15" ht="34.5" customHeight="1">
      <c r="A17" s="67">
        <v>15</v>
      </c>
      <c r="B17" s="106" t="s">
        <v>74</v>
      </c>
      <c r="C17" s="106" t="s">
        <v>75</v>
      </c>
      <c r="D17" s="1277"/>
      <c r="E17" s="1272" t="s">
        <v>3768</v>
      </c>
      <c r="F17" s="1273">
        <v>1</v>
      </c>
      <c r="G17" s="66">
        <v>2022.2999999999997</v>
      </c>
    </row>
    <row r="18" spans="1:15" ht="34.5" customHeight="1" thickBot="1">
      <c r="A18" s="99"/>
      <c r="B18" s="100" t="s">
        <v>19</v>
      </c>
      <c r="C18" s="101"/>
      <c r="D18" s="527"/>
      <c r="E18" s="129"/>
      <c r="F18" s="102"/>
      <c r="G18" s="104">
        <v>2022.2999999999997</v>
      </c>
      <c r="I18" s="497">
        <f>SUM(G17)</f>
        <v>2022.2999999999997</v>
      </c>
    </row>
    <row r="19" spans="1:15" ht="34.5" customHeight="1" thickTop="1">
      <c r="A19" s="30"/>
      <c r="B19" s="52" t="s">
        <v>79</v>
      </c>
      <c r="C19" s="53"/>
      <c r="D19" s="525"/>
      <c r="E19" s="61"/>
      <c r="F19" s="62"/>
      <c r="G19" s="66"/>
    </row>
    <row r="20" spans="1:15" ht="34.5" customHeight="1">
      <c r="A20" s="130">
        <v>1</v>
      </c>
      <c r="B20" s="131" t="s">
        <v>80</v>
      </c>
      <c r="C20" s="132" t="s">
        <v>81</v>
      </c>
      <c r="D20" s="529"/>
      <c r="E20" s="1274" t="s">
        <v>3750</v>
      </c>
      <c r="F20" s="1275">
        <v>1</v>
      </c>
      <c r="G20" s="66">
        <v>11616.190000000002</v>
      </c>
      <c r="H20" s="667"/>
      <c r="I20" s="663"/>
      <c r="J20" s="663"/>
      <c r="K20" s="663"/>
      <c r="L20" s="663"/>
      <c r="M20" s="663"/>
      <c r="N20" s="663"/>
      <c r="O20" s="664"/>
    </row>
    <row r="21" spans="1:15" ht="34.5" customHeight="1">
      <c r="A21" s="130">
        <v>2</v>
      </c>
      <c r="B21" s="131" t="s">
        <v>85</v>
      </c>
      <c r="C21" s="132" t="s">
        <v>81</v>
      </c>
      <c r="D21" s="529"/>
      <c r="E21" s="1274" t="s">
        <v>3750</v>
      </c>
      <c r="F21" s="1275">
        <v>1</v>
      </c>
      <c r="G21" s="66">
        <v>8681.4500000000007</v>
      </c>
    </row>
    <row r="22" spans="1:15" ht="34.5" customHeight="1">
      <c r="A22" s="130">
        <v>3</v>
      </c>
      <c r="B22" s="131" t="s">
        <v>88</v>
      </c>
      <c r="C22" s="132" t="s">
        <v>81</v>
      </c>
      <c r="D22" s="529"/>
      <c r="E22" s="1274" t="s">
        <v>3750</v>
      </c>
      <c r="F22" s="1275">
        <v>1</v>
      </c>
      <c r="G22" s="66">
        <v>2349.7199999999993</v>
      </c>
    </row>
    <row r="23" spans="1:15" ht="34.5" customHeight="1">
      <c r="A23" s="130">
        <v>4</v>
      </c>
      <c r="B23" s="140" t="s">
        <v>137</v>
      </c>
      <c r="C23" s="141" t="s">
        <v>81</v>
      </c>
      <c r="D23" s="529"/>
      <c r="E23" s="1274" t="s">
        <v>3768</v>
      </c>
      <c r="F23" s="1275">
        <v>1</v>
      </c>
      <c r="G23" s="66">
        <v>808.91999999999985</v>
      </c>
    </row>
    <row r="24" spans="1:15" ht="34.5" customHeight="1">
      <c r="A24" s="130">
        <v>6</v>
      </c>
      <c r="B24" s="131" t="s">
        <v>103</v>
      </c>
      <c r="C24" s="141" t="s">
        <v>81</v>
      </c>
      <c r="D24" s="529"/>
      <c r="E24" s="1274" t="s">
        <v>3768</v>
      </c>
      <c r="F24" s="1275">
        <v>1</v>
      </c>
      <c r="G24" s="66">
        <v>1408.3900000000003</v>
      </c>
    </row>
    <row r="25" spans="1:15" ht="34.5" customHeight="1">
      <c r="A25" s="130">
        <v>7</v>
      </c>
      <c r="B25" s="140" t="s">
        <v>3777</v>
      </c>
      <c r="C25" s="141" t="s">
        <v>81</v>
      </c>
      <c r="D25" s="529"/>
      <c r="E25" s="1274" t="s">
        <v>3768</v>
      </c>
      <c r="F25" s="1275">
        <v>1</v>
      </c>
      <c r="G25" s="66">
        <v>14.45</v>
      </c>
    </row>
    <row r="26" spans="1:15" ht="34.5" customHeight="1">
      <c r="A26" s="130">
        <v>8</v>
      </c>
      <c r="B26" s="140" t="s">
        <v>107</v>
      </c>
      <c r="C26" s="141" t="s">
        <v>81</v>
      </c>
      <c r="D26" s="529"/>
      <c r="E26" s="1274" t="s">
        <v>3768</v>
      </c>
      <c r="F26" s="1275">
        <v>1</v>
      </c>
      <c r="G26" s="66">
        <v>495.95000000000005</v>
      </c>
    </row>
    <row r="27" spans="1:15" ht="34.5" customHeight="1">
      <c r="A27" s="130">
        <v>9</v>
      </c>
      <c r="B27" s="131" t="s">
        <v>109</v>
      </c>
      <c r="C27" s="141" t="s">
        <v>81</v>
      </c>
      <c r="D27" s="529"/>
      <c r="E27" s="148" t="s">
        <v>3768</v>
      </c>
      <c r="F27" s="144">
        <v>1</v>
      </c>
      <c r="G27" s="66">
        <v>16.850000000000001</v>
      </c>
    </row>
    <row r="28" spans="1:15" ht="34.5" customHeight="1">
      <c r="A28" s="130">
        <v>10</v>
      </c>
      <c r="B28" s="150" t="s">
        <v>111</v>
      </c>
      <c r="C28" s="141" t="s">
        <v>81</v>
      </c>
      <c r="D28" s="529"/>
      <c r="E28" s="148" t="s">
        <v>3768</v>
      </c>
      <c r="F28" s="144">
        <v>1</v>
      </c>
      <c r="G28" s="66">
        <v>421.31</v>
      </c>
    </row>
    <row r="29" spans="1:15" ht="34.5" customHeight="1">
      <c r="A29" s="130">
        <v>11</v>
      </c>
      <c r="B29" s="151" t="s">
        <v>113</v>
      </c>
      <c r="C29" s="152" t="s">
        <v>81</v>
      </c>
      <c r="D29" s="529"/>
      <c r="E29" s="1274" t="s">
        <v>3750</v>
      </c>
      <c r="F29" s="1275">
        <v>1</v>
      </c>
      <c r="G29" s="66">
        <v>6009.1200000000026</v>
      </c>
    </row>
    <row r="30" spans="1:15" ht="34.5" customHeight="1" thickBot="1">
      <c r="A30" s="99"/>
      <c r="B30" s="100" t="s">
        <v>19</v>
      </c>
      <c r="C30" s="101"/>
      <c r="D30" s="527"/>
      <c r="E30" s="129"/>
      <c r="F30" s="102"/>
      <c r="G30" s="104">
        <v>31822.350000000002</v>
      </c>
      <c r="I30" s="497">
        <f>SUM(G20:G29)</f>
        <v>31822.350000000002</v>
      </c>
    </row>
    <row r="31" spans="1:15" ht="34.5" customHeight="1" thickTop="1">
      <c r="A31" s="30"/>
      <c r="B31" s="52" t="s">
        <v>117</v>
      </c>
      <c r="C31" s="53"/>
      <c r="D31" s="525"/>
      <c r="E31" s="61"/>
      <c r="F31" s="62"/>
      <c r="G31" s="66"/>
    </row>
    <row r="32" spans="1:15" ht="34.5" customHeight="1">
      <c r="A32" s="30">
        <v>1</v>
      </c>
      <c r="B32" s="163" t="s">
        <v>22</v>
      </c>
      <c r="C32" s="164" t="s">
        <v>118</v>
      </c>
      <c r="D32" s="531"/>
      <c r="E32" s="170" t="s">
        <v>3750</v>
      </c>
      <c r="F32" s="20">
        <v>1</v>
      </c>
      <c r="G32" s="66">
        <v>1792.04</v>
      </c>
    </row>
    <row r="33" spans="1:9" ht="34.5" customHeight="1" thickBot="1">
      <c r="A33" s="99"/>
      <c r="B33" s="100" t="s">
        <v>19</v>
      </c>
      <c r="C33" s="101"/>
      <c r="D33" s="527"/>
      <c r="E33" s="129"/>
      <c r="F33" s="102"/>
      <c r="G33" s="162">
        <v>1792.04</v>
      </c>
      <c r="I33" s="497">
        <f>SUM(G32)</f>
        <v>1792.04</v>
      </c>
    </row>
    <row r="34" spans="1:9" ht="34.5" customHeight="1" thickTop="1">
      <c r="A34" s="30"/>
      <c r="B34" s="52" t="s">
        <v>121</v>
      </c>
      <c r="C34" s="53"/>
      <c r="D34" s="525"/>
      <c r="E34" s="61"/>
      <c r="F34" s="62"/>
      <c r="G34" s="66"/>
    </row>
    <row r="35" spans="1:9" s="181" customFormat="1" ht="34.5" customHeight="1">
      <c r="A35" s="67">
        <v>6</v>
      </c>
      <c r="B35" s="173" t="s">
        <v>133</v>
      </c>
      <c r="C35" s="173" t="s">
        <v>131</v>
      </c>
      <c r="D35" s="526">
        <v>2140</v>
      </c>
      <c r="E35" s="182"/>
      <c r="F35" s="67"/>
      <c r="G35" s="66"/>
    </row>
    <row r="36" spans="1:9" s="181" customFormat="1" ht="34.5" customHeight="1">
      <c r="A36" s="67">
        <v>7</v>
      </c>
      <c r="B36" s="173" t="s">
        <v>133</v>
      </c>
      <c r="C36" s="173" t="s">
        <v>135</v>
      </c>
      <c r="D36" s="526">
        <v>3210</v>
      </c>
      <c r="E36" s="182"/>
      <c r="F36" s="67"/>
      <c r="G36" s="66"/>
    </row>
    <row r="37" spans="1:9" ht="34.5" customHeight="1">
      <c r="A37" s="20">
        <v>8</v>
      </c>
      <c r="B37" s="183" t="s">
        <v>137</v>
      </c>
      <c r="C37" s="183" t="s">
        <v>138</v>
      </c>
      <c r="D37" s="521"/>
      <c r="E37" s="188" t="s">
        <v>3768</v>
      </c>
      <c r="F37" s="144">
        <v>1</v>
      </c>
      <c r="G37" s="66">
        <v>2461</v>
      </c>
    </row>
    <row r="38" spans="1:9" ht="34.5" customHeight="1" thickBot="1">
      <c r="A38" s="99"/>
      <c r="B38" s="100" t="s">
        <v>19</v>
      </c>
      <c r="C38" s="101"/>
      <c r="D38" s="527"/>
      <c r="E38" s="129"/>
      <c r="F38" s="102"/>
      <c r="G38" s="104">
        <v>2461</v>
      </c>
      <c r="I38" s="497">
        <f>SUM(G37)</f>
        <v>2461</v>
      </c>
    </row>
    <row r="39" spans="1:9" ht="34.5" customHeight="1" thickTop="1">
      <c r="A39" s="30"/>
      <c r="B39" s="193" t="s">
        <v>144</v>
      </c>
      <c r="C39" s="194"/>
      <c r="D39" s="532"/>
      <c r="E39" s="197"/>
      <c r="F39" s="127"/>
      <c r="G39" s="66"/>
    </row>
    <row r="40" spans="1:9" ht="34.5" customHeight="1">
      <c r="A40" s="67">
        <v>1</v>
      </c>
      <c r="B40" s="173" t="s">
        <v>145</v>
      </c>
      <c r="C40" s="69" t="s">
        <v>146</v>
      </c>
      <c r="D40" s="526"/>
      <c r="E40" s="128" t="s">
        <v>3828</v>
      </c>
      <c r="F40" s="67">
        <v>1</v>
      </c>
      <c r="G40" s="203">
        <v>9126</v>
      </c>
    </row>
    <row r="41" spans="1:9" ht="34.5" customHeight="1">
      <c r="A41" s="67">
        <v>7</v>
      </c>
      <c r="B41" s="68" t="s">
        <v>164</v>
      </c>
      <c r="C41" s="69" t="s">
        <v>165</v>
      </c>
      <c r="D41" s="526">
        <v>4563</v>
      </c>
      <c r="E41" s="128"/>
      <c r="F41" s="67"/>
      <c r="G41" s="206"/>
    </row>
    <row r="42" spans="1:9" ht="34.5" customHeight="1">
      <c r="A42" s="67">
        <v>8</v>
      </c>
      <c r="B42" s="68" t="s">
        <v>164</v>
      </c>
      <c r="C42" s="69" t="s">
        <v>167</v>
      </c>
      <c r="D42" s="526">
        <v>4563</v>
      </c>
      <c r="E42" s="128"/>
      <c r="F42" s="67"/>
      <c r="G42" s="206"/>
    </row>
    <row r="43" spans="1:9" ht="34.5" customHeight="1">
      <c r="A43" s="67">
        <v>9</v>
      </c>
      <c r="B43" s="207" t="s">
        <v>169</v>
      </c>
      <c r="C43" s="69" t="s">
        <v>170</v>
      </c>
      <c r="D43" s="526">
        <v>4563</v>
      </c>
      <c r="E43" s="128"/>
      <c r="F43" s="67"/>
      <c r="G43" s="206"/>
    </row>
    <row r="44" spans="1:9" s="219" customFormat="1" ht="34.5" customHeight="1">
      <c r="A44" s="208">
        <v>12</v>
      </c>
      <c r="B44" s="209" t="s">
        <v>178</v>
      </c>
      <c r="C44" s="210" t="s">
        <v>179</v>
      </c>
      <c r="D44" s="526">
        <v>4563</v>
      </c>
      <c r="E44" s="216"/>
      <c r="F44" s="213"/>
      <c r="G44" s="218"/>
    </row>
    <row r="45" spans="1:9" ht="34.5" customHeight="1">
      <c r="A45" s="67">
        <v>14</v>
      </c>
      <c r="B45" s="68" t="s">
        <v>184</v>
      </c>
      <c r="C45" s="69" t="s">
        <v>185</v>
      </c>
      <c r="D45" s="526">
        <v>4563</v>
      </c>
      <c r="E45" s="128"/>
      <c r="F45" s="67"/>
      <c r="G45" s="206"/>
    </row>
    <row r="46" spans="1:9" ht="34.5" customHeight="1">
      <c r="A46" s="67">
        <v>15</v>
      </c>
      <c r="B46" s="68" t="s">
        <v>187</v>
      </c>
      <c r="C46" s="69" t="s">
        <v>188</v>
      </c>
      <c r="D46" s="526">
        <v>4563</v>
      </c>
      <c r="E46" s="128"/>
      <c r="F46" s="67"/>
      <c r="G46" s="206"/>
    </row>
    <row r="47" spans="1:9" ht="34.5" customHeight="1">
      <c r="A47" s="67">
        <v>19</v>
      </c>
      <c r="B47" s="68" t="s">
        <v>200</v>
      </c>
      <c r="C47" s="69" t="s">
        <v>201</v>
      </c>
      <c r="D47" s="526">
        <v>4563</v>
      </c>
      <c r="E47" s="128"/>
      <c r="F47" s="67"/>
      <c r="G47" s="206"/>
    </row>
    <row r="48" spans="1:9" ht="34.5" customHeight="1">
      <c r="A48" s="67">
        <v>20</v>
      </c>
      <c r="B48" s="68" t="s">
        <v>203</v>
      </c>
      <c r="C48" s="69" t="s">
        <v>204</v>
      </c>
      <c r="D48" s="526">
        <v>4563</v>
      </c>
      <c r="E48" s="128"/>
      <c r="F48" s="67"/>
      <c r="G48" s="206"/>
    </row>
    <row r="49" spans="1:9" ht="34.5" customHeight="1">
      <c r="A49" s="67">
        <v>22</v>
      </c>
      <c r="B49" s="68" t="s">
        <v>209</v>
      </c>
      <c r="C49" s="69" t="s">
        <v>210</v>
      </c>
      <c r="D49" s="526">
        <v>4563</v>
      </c>
      <c r="E49" s="128"/>
      <c r="F49" s="67"/>
      <c r="G49" s="203"/>
    </row>
    <row r="50" spans="1:9" ht="34.5" customHeight="1">
      <c r="A50" s="67">
        <v>26</v>
      </c>
      <c r="B50" s="68" t="s">
        <v>221</v>
      </c>
      <c r="C50" s="69" t="s">
        <v>222</v>
      </c>
      <c r="D50" s="526">
        <v>4563</v>
      </c>
      <c r="E50" s="128"/>
      <c r="F50" s="67"/>
      <c r="G50" s="203"/>
    </row>
    <row r="51" spans="1:9" ht="34.5" customHeight="1">
      <c r="A51" s="67">
        <v>27</v>
      </c>
      <c r="B51" s="68" t="s">
        <v>224</v>
      </c>
      <c r="C51" s="69" t="s">
        <v>225</v>
      </c>
      <c r="D51" s="526"/>
      <c r="E51" s="128" t="s">
        <v>3828</v>
      </c>
      <c r="F51" s="67">
        <v>1</v>
      </c>
      <c r="G51" s="203">
        <v>4563</v>
      </c>
    </row>
    <row r="52" spans="1:9" ht="34.5" customHeight="1">
      <c r="A52" s="67">
        <v>28</v>
      </c>
      <c r="B52" s="68" t="s">
        <v>227</v>
      </c>
      <c r="C52" s="69" t="s">
        <v>228</v>
      </c>
      <c r="D52" s="526"/>
      <c r="E52" s="128" t="s">
        <v>3828</v>
      </c>
      <c r="F52" s="67">
        <v>1</v>
      </c>
      <c r="G52" s="203">
        <v>4563</v>
      </c>
    </row>
    <row r="53" spans="1:9" ht="34.5" customHeight="1">
      <c r="A53" s="223"/>
      <c r="B53" s="1364" t="s">
        <v>19</v>
      </c>
      <c r="C53" s="1364"/>
      <c r="D53" s="534"/>
      <c r="E53" s="224"/>
      <c r="F53" s="223"/>
      <c r="G53" s="227">
        <v>18252</v>
      </c>
      <c r="I53" s="497">
        <f>SUM(G40:G52)</f>
        <v>18252</v>
      </c>
    </row>
    <row r="54" spans="1:9" ht="34.5" customHeight="1">
      <c r="A54" s="30"/>
      <c r="B54" s="231" t="s">
        <v>233</v>
      </c>
      <c r="C54" s="232"/>
      <c r="D54" s="523"/>
      <c r="E54" s="237"/>
      <c r="F54" s="238"/>
      <c r="G54" s="203"/>
    </row>
    <row r="55" spans="1:9" ht="34.5" customHeight="1">
      <c r="A55" s="67">
        <v>1</v>
      </c>
      <c r="B55" s="68" t="s">
        <v>234</v>
      </c>
      <c r="C55" s="173" t="s">
        <v>235</v>
      </c>
      <c r="D55" s="535">
        <v>2645</v>
      </c>
      <c r="E55" s="242"/>
      <c r="F55" s="243"/>
      <c r="G55" s="189"/>
    </row>
    <row r="56" spans="1:9" ht="34.5" customHeight="1" thickBot="1">
      <c r="A56" s="99"/>
      <c r="B56" s="100" t="s">
        <v>19</v>
      </c>
      <c r="C56" s="101"/>
      <c r="D56" s="527"/>
      <c r="E56" s="129"/>
      <c r="F56" s="102"/>
      <c r="G56" s="104">
        <v>0</v>
      </c>
    </row>
    <row r="57" spans="1:9" ht="34.5" customHeight="1" thickTop="1">
      <c r="A57" s="30"/>
      <c r="B57" s="52" t="s">
        <v>239</v>
      </c>
      <c r="C57" s="53"/>
      <c r="D57" s="523"/>
      <c r="E57" s="237"/>
      <c r="F57" s="238"/>
      <c r="G57" s="66"/>
    </row>
    <row r="58" spans="1:9" ht="34.5" customHeight="1">
      <c r="A58" s="67">
        <v>1</v>
      </c>
      <c r="B58" s="68" t="s">
        <v>227</v>
      </c>
      <c r="C58" s="69" t="s">
        <v>316</v>
      </c>
      <c r="D58" s="521"/>
      <c r="E58" s="250" t="s">
        <v>3828</v>
      </c>
      <c r="F58" s="243">
        <v>1</v>
      </c>
      <c r="G58" s="203">
        <v>100</v>
      </c>
    </row>
    <row r="59" spans="1:9" ht="34.5" customHeight="1" thickBot="1">
      <c r="A59" s="99"/>
      <c r="B59" s="100" t="s">
        <v>19</v>
      </c>
      <c r="C59" s="101"/>
      <c r="D59" s="527"/>
      <c r="E59" s="257"/>
      <c r="F59" s="258"/>
      <c r="G59" s="227">
        <v>100</v>
      </c>
      <c r="I59" s="497">
        <f>SUM(G58)</f>
        <v>100</v>
      </c>
    </row>
    <row r="60" spans="1:9" ht="34.5" customHeight="1" thickTop="1">
      <c r="A60" s="30"/>
      <c r="B60" s="52" t="s">
        <v>321</v>
      </c>
      <c r="C60" s="53"/>
      <c r="D60" s="523"/>
      <c r="E60" s="237"/>
      <c r="F60" s="238"/>
      <c r="G60" s="66"/>
    </row>
    <row r="61" spans="1:9" ht="34.5" customHeight="1">
      <c r="A61" s="67">
        <v>1</v>
      </c>
      <c r="B61" s="263" t="s">
        <v>227</v>
      </c>
      <c r="C61" s="260" t="s">
        <v>385</v>
      </c>
      <c r="D61" s="528"/>
      <c r="E61" s="250" t="s">
        <v>3828</v>
      </c>
      <c r="F61" s="243">
        <v>1</v>
      </c>
      <c r="G61" s="203">
        <v>149.80000000000001</v>
      </c>
    </row>
    <row r="62" spans="1:9" ht="34.5" customHeight="1">
      <c r="A62" s="67">
        <v>2</v>
      </c>
      <c r="B62" s="263" t="s">
        <v>577</v>
      </c>
      <c r="C62" s="260" t="s">
        <v>578</v>
      </c>
      <c r="D62" s="528"/>
      <c r="E62" s="246" t="s">
        <v>3828</v>
      </c>
      <c r="F62" s="243">
        <v>1</v>
      </c>
      <c r="G62" s="203">
        <v>1235.8499999999999</v>
      </c>
    </row>
    <row r="63" spans="1:9" ht="34.5" customHeight="1">
      <c r="A63" s="67">
        <v>3</v>
      </c>
      <c r="B63" s="267" t="s">
        <v>603</v>
      </c>
      <c r="C63" s="260" t="s">
        <v>604</v>
      </c>
      <c r="D63" s="528"/>
      <c r="E63" s="246" t="s">
        <v>3828</v>
      </c>
      <c r="F63" s="243">
        <v>1</v>
      </c>
      <c r="G63" s="203">
        <v>262.14999999999998</v>
      </c>
    </row>
    <row r="64" spans="1:9" s="42" customFormat="1" ht="34.5" customHeight="1" thickBot="1">
      <c r="A64" s="284"/>
      <c r="B64" s="100" t="s">
        <v>19</v>
      </c>
      <c r="C64" s="101"/>
      <c r="D64" s="527"/>
      <c r="E64" s="257"/>
      <c r="F64" s="258"/>
      <c r="G64" s="227">
        <v>1647.7999999999997</v>
      </c>
      <c r="H64" s="288"/>
      <c r="I64" s="548">
        <f>SUM(G61:G63)</f>
        <v>1647.7999999999997</v>
      </c>
    </row>
    <row r="65" spans="1:11" ht="34.5" customHeight="1" thickTop="1">
      <c r="A65" s="30"/>
      <c r="B65" s="231" t="s">
        <v>661</v>
      </c>
      <c r="C65" s="232"/>
      <c r="D65" s="523"/>
      <c r="E65" s="237"/>
      <c r="F65" s="238"/>
      <c r="G65" s="203"/>
    </row>
    <row r="66" spans="1:11" ht="34.5" customHeight="1">
      <c r="A66" s="67">
        <v>1</v>
      </c>
      <c r="B66" s="263" t="s">
        <v>227</v>
      </c>
      <c r="C66" s="260" t="s">
        <v>724</v>
      </c>
      <c r="D66" s="528"/>
      <c r="E66" s="250" t="s">
        <v>3828</v>
      </c>
      <c r="F66" s="243">
        <v>1</v>
      </c>
      <c r="G66" s="295">
        <v>284.62000000000006</v>
      </c>
    </row>
    <row r="67" spans="1:11" s="1234" customFormat="1" ht="34.5" customHeight="1">
      <c r="A67" s="1220">
        <v>2</v>
      </c>
      <c r="B67" s="1221" t="s">
        <v>898</v>
      </c>
      <c r="C67" s="1222" t="s">
        <v>899</v>
      </c>
      <c r="D67" s="1278"/>
      <c r="E67" s="1237" t="s">
        <v>3828</v>
      </c>
      <c r="F67" s="1230">
        <v>1</v>
      </c>
      <c r="G67" s="1259">
        <v>12369.2</v>
      </c>
    </row>
    <row r="68" spans="1:11" ht="34.5" customHeight="1">
      <c r="A68" s="67">
        <v>3</v>
      </c>
      <c r="B68" s="263" t="s">
        <v>937</v>
      </c>
      <c r="C68" s="260" t="s">
        <v>938</v>
      </c>
      <c r="D68" s="528"/>
      <c r="E68" s="246" t="s">
        <v>3828</v>
      </c>
      <c r="F68" s="243">
        <v>1</v>
      </c>
      <c r="G68" s="295">
        <v>5093.2</v>
      </c>
    </row>
    <row r="69" spans="1:11" ht="34.5" customHeight="1" thickBot="1">
      <c r="A69" s="322"/>
      <c r="B69" s="100" t="s">
        <v>19</v>
      </c>
      <c r="C69" s="101"/>
      <c r="D69" s="527"/>
      <c r="E69" s="257"/>
      <c r="F69" s="258"/>
      <c r="G69" s="105">
        <v>17747.02</v>
      </c>
      <c r="I69" s="508">
        <f>SUM(G66:G68)</f>
        <v>17747.02</v>
      </c>
    </row>
    <row r="70" spans="1:11" s="351" customFormat="1" ht="34.5" customHeight="1" thickTop="1">
      <c r="A70" s="336"/>
      <c r="B70" s="337" t="s">
        <v>4135</v>
      </c>
      <c r="C70" s="338"/>
      <c r="D70" s="632"/>
      <c r="E70" s="618"/>
      <c r="F70" s="619"/>
      <c r="G70" s="623"/>
    </row>
    <row r="71" spans="1:11" s="351" customFormat="1" ht="34.5" customHeight="1">
      <c r="A71" s="336">
        <v>1</v>
      </c>
      <c r="B71" s="620" t="s">
        <v>227</v>
      </c>
      <c r="C71" s="610" t="s">
        <v>4190</v>
      </c>
      <c r="D71" s="633"/>
      <c r="E71" s="625" t="s">
        <v>4191</v>
      </c>
      <c r="F71" s="626">
        <v>1</v>
      </c>
      <c r="G71" s="628">
        <v>700</v>
      </c>
    </row>
    <row r="72" spans="1:11" s="371" customFormat="1" ht="37.5" customHeight="1" thickBot="1">
      <c r="A72" s="367"/>
      <c r="B72" s="368" t="s">
        <v>19</v>
      </c>
      <c r="C72" s="368"/>
      <c r="D72" s="634"/>
      <c r="E72" s="369">
        <v>0</v>
      </c>
      <c r="F72" s="369"/>
      <c r="G72" s="369">
        <v>700</v>
      </c>
      <c r="I72" s="371">
        <f>SUM(G71)</f>
        <v>700</v>
      </c>
    </row>
    <row r="73" spans="1:11" s="376" customFormat="1" ht="37.5" customHeight="1" thickTop="1">
      <c r="A73" s="372"/>
      <c r="B73" s="373"/>
      <c r="C73" s="373"/>
      <c r="D73" s="536"/>
      <c r="E73" s="375"/>
      <c r="F73" s="374"/>
      <c r="G73" s="374"/>
    </row>
    <row r="74" spans="1:11" ht="34.5" customHeight="1" thickBot="1">
      <c r="A74" s="377"/>
      <c r="B74" s="378" t="s">
        <v>1022</v>
      </c>
      <c r="C74" s="379"/>
      <c r="D74" s="537"/>
      <c r="E74" s="384"/>
      <c r="F74" s="382"/>
      <c r="G74" s="382">
        <v>85504.69</v>
      </c>
      <c r="J74" s="1279">
        <f>SUM(I12:I72)</f>
        <v>85504.690000000017</v>
      </c>
      <c r="K74" s="2" t="s">
        <v>1421</v>
      </c>
    </row>
    <row r="75" spans="1:11" s="386" customFormat="1" ht="34.5" customHeight="1" thickTop="1">
      <c r="A75" s="385"/>
      <c r="C75" s="387"/>
      <c r="D75" s="538"/>
      <c r="E75" s="392"/>
      <c r="F75" s="390"/>
      <c r="G75" s="390"/>
    </row>
    <row r="76" spans="1:11" s="386" customFormat="1" ht="48" customHeight="1">
      <c r="A76" s="1332" t="s">
        <v>1023</v>
      </c>
      <c r="B76" s="1332"/>
      <c r="C76" s="1332"/>
      <c r="D76" s="1332"/>
      <c r="E76" s="1332"/>
      <c r="F76" s="1332"/>
      <c r="G76" s="1332"/>
    </row>
    <row r="77" spans="1:11" ht="34.5" customHeight="1">
      <c r="A77" s="243">
        <v>1</v>
      </c>
      <c r="B77" s="393" t="s">
        <v>1024</v>
      </c>
      <c r="C77" s="394" t="s">
        <v>1025</v>
      </c>
      <c r="D77" s="539"/>
      <c r="E77" s="293"/>
      <c r="F77" s="243"/>
      <c r="G77" s="203">
        <v>14671.5</v>
      </c>
    </row>
    <row r="78" spans="1:11" ht="34.5" customHeight="1" thickBot="1">
      <c r="A78" s="284"/>
      <c r="B78" s="257" t="s">
        <v>19</v>
      </c>
      <c r="C78" s="160"/>
      <c r="D78" s="530"/>
      <c r="E78" s="105"/>
      <c r="F78" s="104"/>
      <c r="G78" s="104">
        <v>14671.5</v>
      </c>
      <c r="J78" s="497">
        <f>SUM(J74+G78)</f>
        <v>100176.19000000002</v>
      </c>
      <c r="K78" s="2" t="s">
        <v>4194</v>
      </c>
    </row>
    <row r="79" spans="1:11" s="386" customFormat="1" ht="34.5" customHeight="1" thickTop="1">
      <c r="A79" s="385"/>
      <c r="C79" s="387"/>
      <c r="D79" s="538"/>
      <c r="E79" s="392"/>
      <c r="F79" s="390"/>
      <c r="G79" s="390"/>
    </row>
    <row r="80" spans="1:11" s="403" customFormat="1" ht="43.5" customHeight="1">
      <c r="A80" s="1332" t="s">
        <v>1032</v>
      </c>
      <c r="B80" s="1332"/>
      <c r="C80" s="1332"/>
      <c r="D80" s="1332"/>
      <c r="E80" s="1332"/>
      <c r="F80" s="1332"/>
      <c r="G80" s="1332"/>
    </row>
    <row r="81" spans="1:9" s="414" customFormat="1" ht="34.5" customHeight="1">
      <c r="A81" s="404">
        <v>1</v>
      </c>
      <c r="B81" s="405" t="s">
        <v>1033</v>
      </c>
      <c r="C81" s="406" t="s">
        <v>1034</v>
      </c>
      <c r="D81" s="540"/>
      <c r="E81" s="408" t="s">
        <v>1035</v>
      </c>
      <c r="F81" s="413">
        <v>4</v>
      </c>
      <c r="G81" s="410">
        <v>14582</v>
      </c>
    </row>
    <row r="82" spans="1:9" s="414" customFormat="1" ht="34.5" customHeight="1">
      <c r="A82" s="404">
        <v>2</v>
      </c>
      <c r="B82" s="405" t="s">
        <v>1033</v>
      </c>
      <c r="C82" s="406" t="s">
        <v>1036</v>
      </c>
      <c r="D82" s="540"/>
      <c r="E82" s="408" t="s">
        <v>1037</v>
      </c>
      <c r="F82" s="413">
        <v>4</v>
      </c>
      <c r="G82" s="410">
        <v>400</v>
      </c>
    </row>
    <row r="83" spans="1:9" s="414" customFormat="1" ht="34.5" customHeight="1">
      <c r="A83" s="404">
        <v>3</v>
      </c>
      <c r="B83" s="405" t="s">
        <v>1033</v>
      </c>
      <c r="C83" s="406" t="s">
        <v>1038</v>
      </c>
      <c r="D83" s="540"/>
      <c r="E83" s="408" t="s">
        <v>1039</v>
      </c>
      <c r="F83" s="413">
        <v>5</v>
      </c>
      <c r="G83" s="410">
        <v>19211.849999999999</v>
      </c>
    </row>
    <row r="84" spans="1:9" s="414" customFormat="1" ht="34.5" customHeight="1">
      <c r="A84" s="404">
        <v>4</v>
      </c>
      <c r="B84" s="405" t="s">
        <v>1033</v>
      </c>
      <c r="C84" s="406" t="s">
        <v>1040</v>
      </c>
      <c r="D84" s="540"/>
      <c r="E84" s="408" t="s">
        <v>1041</v>
      </c>
      <c r="F84" s="413">
        <v>6</v>
      </c>
      <c r="G84" s="410">
        <v>2070.4499999999998</v>
      </c>
    </row>
    <row r="85" spans="1:9" s="416" customFormat="1" ht="34.5" customHeight="1">
      <c r="A85" s="404">
        <v>5</v>
      </c>
      <c r="B85" s="405" t="s">
        <v>1033</v>
      </c>
      <c r="C85" s="406" t="s">
        <v>902</v>
      </c>
      <c r="D85" s="540"/>
      <c r="E85" s="408" t="s">
        <v>1041</v>
      </c>
      <c r="F85" s="413">
        <v>6</v>
      </c>
      <c r="G85" s="410">
        <v>47508</v>
      </c>
    </row>
    <row r="86" spans="1:9" s="425" customFormat="1" ht="34.5" customHeight="1">
      <c r="A86" s="1365" t="s">
        <v>1042</v>
      </c>
      <c r="B86" s="1366"/>
      <c r="C86" s="1366"/>
      <c r="D86" s="541"/>
      <c r="E86" s="417"/>
      <c r="F86" s="419"/>
      <c r="G86" s="424"/>
    </row>
    <row r="87" spans="1:9" ht="34.5" customHeight="1" thickBot="1">
      <c r="A87" s="426"/>
      <c r="B87" s="257" t="s">
        <v>19</v>
      </c>
      <c r="C87" s="427"/>
      <c r="D87" s="542"/>
      <c r="E87" s="429">
        <v>0</v>
      </c>
      <c r="F87" s="428"/>
      <c r="G87" s="430">
        <v>83772.299999999988</v>
      </c>
      <c r="I87" s="499">
        <f>SUM(G81:G85)</f>
        <v>83772.299999999988</v>
      </c>
    </row>
    <row r="88" spans="1:9" ht="34.5" customHeight="1" thickTop="1">
      <c r="A88" s="433"/>
      <c r="B88" s="297"/>
      <c r="C88" s="2"/>
      <c r="D88" s="512"/>
      <c r="E88" s="417"/>
      <c r="F88" s="419"/>
      <c r="G88" s="419"/>
    </row>
    <row r="89" spans="1:9" ht="34.5" customHeight="1">
      <c r="A89" s="433"/>
      <c r="B89" s="297"/>
      <c r="C89" s="2"/>
      <c r="D89" s="512"/>
      <c r="E89" s="417"/>
      <c r="F89" s="419"/>
      <c r="G89" s="419"/>
    </row>
    <row r="90" spans="1:9" s="386" customFormat="1" ht="40.5" customHeight="1">
      <c r="A90" s="1332" t="s">
        <v>1044</v>
      </c>
      <c r="B90" s="1332"/>
      <c r="C90" s="1332"/>
      <c r="D90" s="1332"/>
      <c r="E90" s="1332"/>
      <c r="F90" s="1332"/>
      <c r="G90" s="1332"/>
    </row>
    <row r="91" spans="1:9" s="414" customFormat="1" ht="34.5" customHeight="1">
      <c r="A91" s="404">
        <v>1</v>
      </c>
      <c r="B91" s="406" t="s">
        <v>1045</v>
      </c>
      <c r="C91" s="455" t="s">
        <v>1046</v>
      </c>
      <c r="D91" s="540"/>
      <c r="E91" s="457" t="s">
        <v>1047</v>
      </c>
      <c r="F91" s="402" t="s">
        <v>1048</v>
      </c>
      <c r="G91" s="410">
        <v>234301.93</v>
      </c>
    </row>
    <row r="92" spans="1:9" s="414" customFormat="1" ht="34.5" customHeight="1">
      <c r="A92" s="404">
        <v>2</v>
      </c>
      <c r="B92" s="406" t="s">
        <v>1045</v>
      </c>
      <c r="C92" s="455" t="s">
        <v>1049</v>
      </c>
      <c r="D92" s="540"/>
      <c r="E92" s="457" t="s">
        <v>1050</v>
      </c>
      <c r="F92" s="402" t="s">
        <v>1048</v>
      </c>
      <c r="G92" s="410">
        <v>90261.49</v>
      </c>
    </row>
    <row r="93" spans="1:9" s="414" customFormat="1" ht="34.5" customHeight="1">
      <c r="A93" s="404">
        <v>3</v>
      </c>
      <c r="B93" s="406" t="s">
        <v>1045</v>
      </c>
      <c r="C93" s="455" t="s">
        <v>1051</v>
      </c>
      <c r="D93" s="540"/>
      <c r="E93" s="457" t="s">
        <v>1050</v>
      </c>
      <c r="F93" s="402" t="s">
        <v>1048</v>
      </c>
      <c r="G93" s="410">
        <v>49535.47</v>
      </c>
    </row>
    <row r="94" spans="1:9" s="414" customFormat="1" ht="34.5" customHeight="1">
      <c r="A94" s="404"/>
      <c r="B94" s="464" t="s">
        <v>1052</v>
      </c>
      <c r="C94" s="455"/>
      <c r="D94" s="540"/>
      <c r="E94" s="457"/>
      <c r="F94" s="402"/>
      <c r="G94" s="410"/>
    </row>
    <row r="95" spans="1:9" s="414" customFormat="1" ht="34.5" customHeight="1">
      <c r="A95" s="404">
        <v>4</v>
      </c>
      <c r="B95" s="406" t="s">
        <v>1061</v>
      </c>
      <c r="C95" s="455" t="s">
        <v>1054</v>
      </c>
      <c r="D95" s="540"/>
      <c r="E95" s="457" t="s">
        <v>1055</v>
      </c>
      <c r="F95" s="402">
        <v>8</v>
      </c>
      <c r="G95" s="410">
        <v>20667.22</v>
      </c>
    </row>
    <row r="96" spans="1:9" s="414" customFormat="1" ht="34.5" customHeight="1">
      <c r="A96" s="404">
        <v>5</v>
      </c>
      <c r="B96" s="406" t="s">
        <v>1061</v>
      </c>
      <c r="C96" s="455" t="s">
        <v>1056</v>
      </c>
      <c r="D96" s="540"/>
      <c r="E96" s="457" t="s">
        <v>1057</v>
      </c>
      <c r="F96" s="402">
        <v>7</v>
      </c>
      <c r="G96" s="410">
        <v>1469.03</v>
      </c>
    </row>
    <row r="97" spans="1:11" s="414" customFormat="1" ht="34.5" customHeight="1">
      <c r="A97" s="404">
        <v>6</v>
      </c>
      <c r="B97" s="406" t="s">
        <v>1061</v>
      </c>
      <c r="C97" s="455" t="s">
        <v>1058</v>
      </c>
      <c r="D97" s="540"/>
      <c r="E97" s="457" t="s">
        <v>1057</v>
      </c>
      <c r="F97" s="402">
        <v>7</v>
      </c>
      <c r="G97" s="410">
        <v>368.87</v>
      </c>
    </row>
    <row r="98" spans="1:11" s="414" customFormat="1" ht="34.5" customHeight="1">
      <c r="A98" s="404">
        <v>7</v>
      </c>
      <c r="B98" s="406" t="s">
        <v>1061</v>
      </c>
      <c r="C98" s="455" t="s">
        <v>1059</v>
      </c>
      <c r="D98" s="540"/>
      <c r="E98" s="457" t="s">
        <v>1060</v>
      </c>
      <c r="F98" s="402"/>
      <c r="G98" s="410">
        <v>15813.94</v>
      </c>
    </row>
    <row r="99" spans="1:11" s="414" customFormat="1" ht="34.5" customHeight="1">
      <c r="A99" s="404">
        <v>8</v>
      </c>
      <c r="B99" s="455" t="s">
        <v>1061</v>
      </c>
      <c r="C99" s="406" t="s">
        <v>1062</v>
      </c>
      <c r="D99" s="540"/>
      <c r="E99" s="465" t="s">
        <v>1063</v>
      </c>
      <c r="F99" s="407"/>
      <c r="G99" s="410">
        <v>2832.41</v>
      </c>
    </row>
    <row r="100" spans="1:11" s="414" customFormat="1" ht="34.5" customHeight="1">
      <c r="A100" s="466">
        <v>9</v>
      </c>
      <c r="B100" s="455" t="s">
        <v>1061</v>
      </c>
      <c r="C100" s="468" t="s">
        <v>2963</v>
      </c>
      <c r="D100" s="543"/>
      <c r="E100" s="661"/>
      <c r="F100" s="469"/>
      <c r="G100" s="471">
        <v>6000</v>
      </c>
    </row>
    <row r="101" spans="1:11" s="414" customFormat="1" ht="34.5" customHeight="1">
      <c r="A101" s="466"/>
      <c r="B101" s="467" t="s">
        <v>1064</v>
      </c>
      <c r="C101" s="468"/>
      <c r="D101" s="543"/>
      <c r="E101" s="470"/>
      <c r="F101" s="469"/>
      <c r="G101" s="471"/>
    </row>
    <row r="102" spans="1:11" s="479" customFormat="1" ht="34.5" customHeight="1" thickBot="1">
      <c r="A102" s="475"/>
      <c r="B102" s="1333" t="s">
        <v>1065</v>
      </c>
      <c r="C102" s="1333"/>
      <c r="D102" s="544"/>
      <c r="E102" s="429"/>
      <c r="F102" s="428"/>
      <c r="G102" s="478">
        <v>421250.36</v>
      </c>
      <c r="I102" s="479">
        <f>SUM(G91:G100)</f>
        <v>421250.36</v>
      </c>
    </row>
    <row r="103" spans="1:11" s="403" customFormat="1" ht="34.5" customHeight="1" thickTop="1">
      <c r="A103" s="480"/>
      <c r="B103" s="481"/>
      <c r="C103" s="482"/>
      <c r="D103" s="545"/>
      <c r="E103" s="484"/>
      <c r="F103" s="483"/>
      <c r="G103" s="485"/>
    </row>
    <row r="104" spans="1:11" ht="34.5" customHeight="1" thickBot="1">
      <c r="A104" s="486"/>
      <c r="B104" s="487"/>
      <c r="C104" s="488" t="s">
        <v>1066</v>
      </c>
      <c r="D104" s="546"/>
      <c r="E104" s="488"/>
      <c r="F104" s="486"/>
      <c r="G104" s="383">
        <v>605198.85</v>
      </c>
      <c r="J104" s="665">
        <f>SUM(J78+I87+I102)</f>
        <v>605198.85</v>
      </c>
      <c r="K104" s="2" t="s">
        <v>4195</v>
      </c>
    </row>
    <row r="105" spans="1:11" ht="34.5" customHeight="1" thickTop="1">
      <c r="G105" s="500"/>
    </row>
  </sheetData>
  <mergeCells count="15">
    <mergeCell ref="A1:G1"/>
    <mergeCell ref="A2:G2"/>
    <mergeCell ref="A3:G3"/>
    <mergeCell ref="A4:A6"/>
    <mergeCell ref="B4:B6"/>
    <mergeCell ref="C4:C6"/>
    <mergeCell ref="E4:G4"/>
    <mergeCell ref="A86:C86"/>
    <mergeCell ref="A90:G90"/>
    <mergeCell ref="B102:C102"/>
    <mergeCell ref="E5:E6"/>
    <mergeCell ref="F5:F6"/>
    <mergeCell ref="B53:C53"/>
    <mergeCell ref="A76:G76"/>
    <mergeCell ref="A80:G80"/>
  </mergeCells>
  <pageMargins left="0.16" right="0.16" top="0.16" bottom="0.16" header="0.16" footer="0.3"/>
  <pageSetup scale="3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DC04-B60B-4F5B-9074-CD8998C1CFD4}">
  <sheetPr>
    <tabColor rgb="FFFFC000"/>
  </sheetPr>
  <dimension ref="A1:O70"/>
  <sheetViews>
    <sheetView zoomScale="59" zoomScaleNormal="59" workbookViewId="0">
      <pane ySplit="9" topLeftCell="A10" activePane="bottomLeft" state="frozen"/>
      <selection pane="bottomLeft" activeCell="J21" sqref="J21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15" ht="34.5" customHeight="1">
      <c r="A3" s="1335" t="s">
        <v>3747</v>
      </c>
      <c r="B3" s="1335"/>
      <c r="C3" s="1335"/>
      <c r="D3" s="1335"/>
      <c r="E3" s="1335"/>
      <c r="F3" s="1335"/>
      <c r="G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15" ht="34.5" customHeight="1">
      <c r="A5" s="1337"/>
      <c r="B5" s="1339"/>
      <c r="C5" s="1341"/>
      <c r="D5" s="520" t="s">
        <v>44</v>
      </c>
      <c r="E5" s="1345" t="s">
        <v>10</v>
      </c>
      <c r="F5" s="1336" t="s">
        <v>11</v>
      </c>
      <c r="G5" s="9"/>
    </row>
    <row r="6" spans="1:15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15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15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15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15" ht="61.2" customHeight="1" thickTop="1">
      <c r="A10" s="30"/>
      <c r="B10" s="434" t="s">
        <v>1713</v>
      </c>
      <c r="C10" s="32"/>
      <c r="D10" s="523"/>
      <c r="E10" s="591"/>
      <c r="F10" s="33"/>
      <c r="G10" s="51"/>
    </row>
    <row r="11" spans="1:15" ht="34.5" customHeight="1">
      <c r="A11" s="67">
        <v>1</v>
      </c>
      <c r="B11" s="68" t="s">
        <v>22</v>
      </c>
      <c r="C11" s="69" t="s">
        <v>23</v>
      </c>
      <c r="D11" s="526"/>
      <c r="E11" s="1271" t="s">
        <v>3750</v>
      </c>
      <c r="F11" s="79">
        <v>1</v>
      </c>
      <c r="G11" s="66">
        <v>8960.1800000000076</v>
      </c>
    </row>
    <row r="12" spans="1:15" ht="34.5" customHeight="1">
      <c r="A12" s="67">
        <v>2</v>
      </c>
      <c r="B12" s="106" t="s">
        <v>74</v>
      </c>
      <c r="C12" s="106" t="s">
        <v>75</v>
      </c>
      <c r="D12" s="1277"/>
      <c r="E12" s="1272" t="s">
        <v>3768</v>
      </c>
      <c r="F12" s="1273">
        <v>1</v>
      </c>
      <c r="G12" s="66">
        <v>2022.2999999999997</v>
      </c>
    </row>
    <row r="13" spans="1:15" ht="34.5" customHeight="1">
      <c r="A13" s="67">
        <v>3</v>
      </c>
      <c r="B13" s="131" t="s">
        <v>80</v>
      </c>
      <c r="C13" s="132" t="s">
        <v>81</v>
      </c>
      <c r="D13" s="529"/>
      <c r="E13" s="1274" t="s">
        <v>3750</v>
      </c>
      <c r="F13" s="1275">
        <v>1</v>
      </c>
      <c r="G13" s="66">
        <v>11616.190000000002</v>
      </c>
      <c r="H13" s="667"/>
      <c r="I13" s="663"/>
      <c r="J13" s="663"/>
      <c r="K13" s="663"/>
      <c r="L13" s="663"/>
      <c r="M13" s="663"/>
      <c r="N13" s="663"/>
      <c r="O13" s="664"/>
    </row>
    <row r="14" spans="1:15" ht="34.5" customHeight="1">
      <c r="A14" s="67">
        <v>4</v>
      </c>
      <c r="B14" s="131" t="s">
        <v>85</v>
      </c>
      <c r="C14" s="132" t="s">
        <v>81</v>
      </c>
      <c r="D14" s="529"/>
      <c r="E14" s="1274" t="s">
        <v>3750</v>
      </c>
      <c r="F14" s="1275">
        <v>1</v>
      </c>
      <c r="G14" s="66">
        <v>8681.4500000000007</v>
      </c>
    </row>
    <row r="15" spans="1:15" ht="34.5" customHeight="1">
      <c r="A15" s="67">
        <v>5</v>
      </c>
      <c r="B15" s="131" t="s">
        <v>88</v>
      </c>
      <c r="C15" s="132" t="s">
        <v>81</v>
      </c>
      <c r="D15" s="529"/>
      <c r="E15" s="1274" t="s">
        <v>3750</v>
      </c>
      <c r="F15" s="1275">
        <v>1</v>
      </c>
      <c r="G15" s="66">
        <v>2349.7199999999993</v>
      </c>
    </row>
    <row r="16" spans="1:15" ht="34.5" customHeight="1">
      <c r="A16" s="67">
        <v>6</v>
      </c>
      <c r="B16" s="140" t="s">
        <v>137</v>
      </c>
      <c r="C16" s="141" t="s">
        <v>81</v>
      </c>
      <c r="D16" s="529"/>
      <c r="E16" s="1274" t="s">
        <v>3768</v>
      </c>
      <c r="F16" s="1275">
        <v>1</v>
      </c>
      <c r="G16" s="66">
        <v>808.91999999999985</v>
      </c>
    </row>
    <row r="17" spans="1:7" ht="34.5" customHeight="1">
      <c r="A17" s="67">
        <v>7</v>
      </c>
      <c r="B17" s="131" t="s">
        <v>103</v>
      </c>
      <c r="C17" s="141" t="s">
        <v>81</v>
      </c>
      <c r="D17" s="529"/>
      <c r="E17" s="1274" t="s">
        <v>3768</v>
      </c>
      <c r="F17" s="1275">
        <v>1</v>
      </c>
      <c r="G17" s="66">
        <v>1408.3900000000003</v>
      </c>
    </row>
    <row r="18" spans="1:7" ht="34.5" customHeight="1">
      <c r="A18" s="67">
        <v>8</v>
      </c>
      <c r="B18" s="140" t="s">
        <v>3777</v>
      </c>
      <c r="C18" s="141" t="s">
        <v>81</v>
      </c>
      <c r="D18" s="529"/>
      <c r="E18" s="1274" t="s">
        <v>3768</v>
      </c>
      <c r="F18" s="1275">
        <v>1</v>
      </c>
      <c r="G18" s="66">
        <v>14.45</v>
      </c>
    </row>
    <row r="19" spans="1:7" ht="34.5" customHeight="1">
      <c r="A19" s="67">
        <v>9</v>
      </c>
      <c r="B19" s="140" t="s">
        <v>107</v>
      </c>
      <c r="C19" s="141" t="s">
        <v>81</v>
      </c>
      <c r="D19" s="529"/>
      <c r="E19" s="1274" t="s">
        <v>3768</v>
      </c>
      <c r="F19" s="1275">
        <v>1</v>
      </c>
      <c r="G19" s="66">
        <v>495.95000000000005</v>
      </c>
    </row>
    <row r="20" spans="1:7" ht="34.5" customHeight="1">
      <c r="A20" s="67">
        <v>10</v>
      </c>
      <c r="B20" s="131" t="s">
        <v>109</v>
      </c>
      <c r="C20" s="141" t="s">
        <v>81</v>
      </c>
      <c r="D20" s="529"/>
      <c r="E20" s="148" t="s">
        <v>3768</v>
      </c>
      <c r="F20" s="144">
        <v>1</v>
      </c>
      <c r="G20" s="66">
        <v>16.850000000000001</v>
      </c>
    </row>
    <row r="21" spans="1:7" ht="34.5" customHeight="1">
      <c r="A21" s="67">
        <v>11</v>
      </c>
      <c r="B21" s="150" t="s">
        <v>111</v>
      </c>
      <c r="C21" s="141" t="s">
        <v>81</v>
      </c>
      <c r="D21" s="529"/>
      <c r="E21" s="148" t="s">
        <v>3768</v>
      </c>
      <c r="F21" s="144">
        <v>1</v>
      </c>
      <c r="G21" s="66">
        <v>421.31</v>
      </c>
    </row>
    <row r="22" spans="1:7" ht="34.5" customHeight="1">
      <c r="A22" s="67">
        <v>12</v>
      </c>
      <c r="B22" s="151" t="s">
        <v>113</v>
      </c>
      <c r="C22" s="152" t="s">
        <v>81</v>
      </c>
      <c r="D22" s="529"/>
      <c r="E22" s="1274" t="s">
        <v>3750</v>
      </c>
      <c r="F22" s="1275">
        <v>1</v>
      </c>
      <c r="G22" s="66">
        <v>6009.1200000000026</v>
      </c>
    </row>
    <row r="23" spans="1:7" ht="34.5" customHeight="1">
      <c r="A23" s="67">
        <v>13</v>
      </c>
      <c r="B23" s="163" t="s">
        <v>22</v>
      </c>
      <c r="C23" s="164" t="s">
        <v>118</v>
      </c>
      <c r="D23" s="531"/>
      <c r="E23" s="170" t="s">
        <v>3750</v>
      </c>
      <c r="F23" s="20">
        <v>1</v>
      </c>
      <c r="G23" s="66">
        <v>1792.04</v>
      </c>
    </row>
    <row r="24" spans="1:7" ht="34.5" customHeight="1">
      <c r="A24" s="67">
        <v>14</v>
      </c>
      <c r="B24" s="183" t="s">
        <v>137</v>
      </c>
      <c r="C24" s="183" t="s">
        <v>138</v>
      </c>
      <c r="D24" s="521"/>
      <c r="E24" s="188" t="s">
        <v>3768</v>
      </c>
      <c r="F24" s="144">
        <v>1</v>
      </c>
      <c r="G24" s="66">
        <v>2461</v>
      </c>
    </row>
    <row r="25" spans="1:7" ht="34.5" customHeight="1">
      <c r="A25" s="67">
        <v>15</v>
      </c>
      <c r="B25" s="173" t="s">
        <v>145</v>
      </c>
      <c r="C25" s="69" t="s">
        <v>146</v>
      </c>
      <c r="D25" s="526"/>
      <c r="E25" s="128" t="s">
        <v>3828</v>
      </c>
      <c r="F25" s="67">
        <v>1</v>
      </c>
      <c r="G25" s="203">
        <v>9126</v>
      </c>
    </row>
    <row r="26" spans="1:7" ht="34.5" customHeight="1">
      <c r="A26" s="67">
        <v>16</v>
      </c>
      <c r="B26" s="68" t="s">
        <v>224</v>
      </c>
      <c r="C26" s="69" t="s">
        <v>225</v>
      </c>
      <c r="D26" s="526"/>
      <c r="E26" s="128" t="s">
        <v>3828</v>
      </c>
      <c r="F26" s="67">
        <v>1</v>
      </c>
      <c r="G26" s="203">
        <v>4563</v>
      </c>
    </row>
    <row r="27" spans="1:7" ht="34.5" customHeight="1">
      <c r="A27" s="67">
        <v>17</v>
      </c>
      <c r="B27" s="68" t="s">
        <v>227</v>
      </c>
      <c r="C27" s="69" t="s">
        <v>228</v>
      </c>
      <c r="D27" s="526"/>
      <c r="E27" s="128" t="s">
        <v>3828</v>
      </c>
      <c r="F27" s="67">
        <v>1</v>
      </c>
      <c r="G27" s="203">
        <v>4563</v>
      </c>
    </row>
    <row r="28" spans="1:7" ht="34.5" customHeight="1">
      <c r="A28" s="67">
        <v>18</v>
      </c>
      <c r="B28" s="68" t="s">
        <v>227</v>
      </c>
      <c r="C28" s="69" t="s">
        <v>316</v>
      </c>
      <c r="D28" s="521"/>
      <c r="E28" s="250" t="s">
        <v>3828</v>
      </c>
      <c r="F28" s="243">
        <v>1</v>
      </c>
      <c r="G28" s="203">
        <v>100</v>
      </c>
    </row>
    <row r="29" spans="1:7" ht="34.5" customHeight="1">
      <c r="A29" s="67">
        <v>19</v>
      </c>
      <c r="B29" s="263" t="s">
        <v>227</v>
      </c>
      <c r="C29" s="260" t="s">
        <v>385</v>
      </c>
      <c r="D29" s="528"/>
      <c r="E29" s="250" t="s">
        <v>3828</v>
      </c>
      <c r="F29" s="243">
        <v>1</v>
      </c>
      <c r="G29" s="203">
        <v>149.80000000000001</v>
      </c>
    </row>
    <row r="30" spans="1:7" ht="34.5" customHeight="1">
      <c r="A30" s="67">
        <v>20</v>
      </c>
      <c r="B30" s="263" t="s">
        <v>577</v>
      </c>
      <c r="C30" s="260" t="s">
        <v>578</v>
      </c>
      <c r="D30" s="528"/>
      <c r="E30" s="246" t="s">
        <v>3828</v>
      </c>
      <c r="F30" s="243">
        <v>1</v>
      </c>
      <c r="G30" s="203">
        <v>1235.8499999999999</v>
      </c>
    </row>
    <row r="31" spans="1:7" ht="34.5" customHeight="1">
      <c r="A31" s="67">
        <v>21</v>
      </c>
      <c r="B31" s="267" t="s">
        <v>603</v>
      </c>
      <c r="C31" s="260" t="s">
        <v>604</v>
      </c>
      <c r="D31" s="528"/>
      <c r="E31" s="246" t="s">
        <v>3828</v>
      </c>
      <c r="F31" s="243">
        <v>1</v>
      </c>
      <c r="G31" s="203">
        <v>262.14999999999998</v>
      </c>
    </row>
    <row r="32" spans="1:7" ht="34.5" customHeight="1">
      <c r="A32" s="67">
        <v>22</v>
      </c>
      <c r="B32" s="263" t="s">
        <v>227</v>
      </c>
      <c r="C32" s="260" t="s">
        <v>724</v>
      </c>
      <c r="D32" s="528"/>
      <c r="E32" s="250" t="s">
        <v>3828</v>
      </c>
      <c r="F32" s="243">
        <v>1</v>
      </c>
      <c r="G32" s="295">
        <v>284.62000000000006</v>
      </c>
    </row>
    <row r="33" spans="1:11" s="1234" customFormat="1" ht="34.5" customHeight="1">
      <c r="A33" s="67">
        <v>23</v>
      </c>
      <c r="B33" s="1221" t="s">
        <v>898</v>
      </c>
      <c r="C33" s="1222" t="s">
        <v>899</v>
      </c>
      <c r="D33" s="1278"/>
      <c r="E33" s="1237" t="s">
        <v>3828</v>
      </c>
      <c r="F33" s="1230">
        <v>1</v>
      </c>
      <c r="G33" s="1259">
        <v>12369.2</v>
      </c>
    </row>
    <row r="34" spans="1:11" ht="34.5" customHeight="1">
      <c r="A34" s="127">
        <v>24</v>
      </c>
      <c r="B34" s="673" t="s">
        <v>937</v>
      </c>
      <c r="C34" s="270" t="s">
        <v>938</v>
      </c>
      <c r="D34" s="528"/>
      <c r="E34" s="7" t="s">
        <v>3828</v>
      </c>
      <c r="F34" s="3">
        <v>1</v>
      </c>
      <c r="G34" s="575">
        <v>5093.2</v>
      </c>
    </row>
    <row r="35" spans="1:11" ht="34.5" customHeight="1" thickBot="1">
      <c r="A35" s="571"/>
      <c r="B35" s="680"/>
      <c r="C35" s="681"/>
      <c r="D35" s="676"/>
      <c r="E35" s="578"/>
      <c r="F35" s="571"/>
      <c r="G35" s="682">
        <f>SUM(G11:G34)</f>
        <v>84804.689999999988</v>
      </c>
    </row>
    <row r="36" spans="1:11" ht="34.5" customHeight="1" thickTop="1">
      <c r="A36" s="4"/>
      <c r="B36" s="678" t="s">
        <v>4196</v>
      </c>
      <c r="C36" s="666"/>
      <c r="D36" s="528"/>
      <c r="E36" s="10"/>
      <c r="F36" s="4"/>
      <c r="G36" s="679"/>
    </row>
    <row r="37" spans="1:11" s="351" customFormat="1" ht="34.5" customHeight="1">
      <c r="A37" s="1280">
        <v>1</v>
      </c>
      <c r="B37" s="1281" t="s">
        <v>227</v>
      </c>
      <c r="C37" s="1282" t="s">
        <v>4190</v>
      </c>
      <c r="D37" s="1283"/>
      <c r="E37" s="641" t="s">
        <v>4191</v>
      </c>
      <c r="F37" s="642">
        <v>1</v>
      </c>
      <c r="G37" s="643">
        <v>700</v>
      </c>
    </row>
    <row r="38" spans="1:11" s="351" customFormat="1" ht="34.5" customHeight="1" thickBot="1">
      <c r="A38" s="646"/>
      <c r="B38" s="647"/>
      <c r="C38" s="648"/>
      <c r="D38" s="686"/>
      <c r="E38" s="649"/>
      <c r="F38" s="650"/>
      <c r="G38" s="1284">
        <f>SUM(G37)</f>
        <v>700</v>
      </c>
      <c r="I38" s="1285">
        <f>SUM(G35+G38)</f>
        <v>85504.689999999988</v>
      </c>
    </row>
    <row r="39" spans="1:11" s="376" customFormat="1" ht="37.5" customHeight="1" thickTop="1">
      <c r="A39" s="372"/>
      <c r="B39" s="373"/>
      <c r="C39" s="373"/>
      <c r="D39" s="536"/>
      <c r="E39" s="375"/>
      <c r="F39" s="374"/>
      <c r="G39" s="374"/>
    </row>
    <row r="40" spans="1:11" s="386" customFormat="1" ht="34.5" customHeight="1">
      <c r="A40" s="385"/>
      <c r="C40" s="387"/>
      <c r="D40" s="538"/>
      <c r="E40" s="392"/>
      <c r="F40" s="390"/>
      <c r="G40" s="390"/>
    </row>
    <row r="41" spans="1:11" s="386" customFormat="1" ht="48" customHeight="1">
      <c r="A41" s="1332" t="s">
        <v>1023</v>
      </c>
      <c r="B41" s="1332"/>
      <c r="C41" s="1332"/>
      <c r="D41" s="1332"/>
      <c r="E41" s="1332"/>
      <c r="F41" s="1332"/>
      <c r="G41" s="1332"/>
    </row>
    <row r="42" spans="1:11" ht="34.5" customHeight="1">
      <c r="A42" s="243">
        <v>1</v>
      </c>
      <c r="B42" s="393" t="s">
        <v>1024</v>
      </c>
      <c r="C42" s="394" t="s">
        <v>1025</v>
      </c>
      <c r="D42" s="539"/>
      <c r="E42" s="293"/>
      <c r="F42" s="243"/>
      <c r="G42" s="203">
        <v>14671.5</v>
      </c>
    </row>
    <row r="43" spans="1:11" ht="34.5" customHeight="1" thickBot="1">
      <c r="A43" s="284"/>
      <c r="B43" s="257" t="s">
        <v>19</v>
      </c>
      <c r="C43" s="160"/>
      <c r="D43" s="530"/>
      <c r="E43" s="105"/>
      <c r="F43" s="104"/>
      <c r="G43" s="104">
        <v>14671.5</v>
      </c>
      <c r="J43" s="497" t="e">
        <f>SUM(#REF!+G43)</f>
        <v>#REF!</v>
      </c>
      <c r="K43" s="2" t="s">
        <v>4194</v>
      </c>
    </row>
    <row r="44" spans="1:11" s="386" customFormat="1" ht="34.5" customHeight="1" thickTop="1">
      <c r="A44" s="385"/>
      <c r="C44" s="387"/>
      <c r="D44" s="538"/>
      <c r="E44" s="392"/>
      <c r="F44" s="390"/>
      <c r="G44" s="390"/>
    </row>
    <row r="45" spans="1:11" s="403" customFormat="1" ht="43.5" customHeight="1">
      <c r="A45" s="1332" t="s">
        <v>1032</v>
      </c>
      <c r="B45" s="1332"/>
      <c r="C45" s="1332"/>
      <c r="D45" s="1332"/>
      <c r="E45" s="1332"/>
      <c r="F45" s="1332"/>
      <c r="G45" s="1332"/>
    </row>
    <row r="46" spans="1:11" s="414" customFormat="1" ht="34.5" customHeight="1">
      <c r="A46" s="404">
        <v>1</v>
      </c>
      <c r="B46" s="405" t="s">
        <v>1033</v>
      </c>
      <c r="C46" s="406" t="s">
        <v>1034</v>
      </c>
      <c r="D46" s="540"/>
      <c r="E46" s="408" t="s">
        <v>1035</v>
      </c>
      <c r="F46" s="413">
        <v>4</v>
      </c>
      <c r="G46" s="410">
        <v>14582</v>
      </c>
    </row>
    <row r="47" spans="1:11" s="414" customFormat="1" ht="34.5" customHeight="1">
      <c r="A47" s="404">
        <v>2</v>
      </c>
      <c r="B47" s="405" t="s">
        <v>1033</v>
      </c>
      <c r="C47" s="406" t="s">
        <v>1036</v>
      </c>
      <c r="D47" s="540"/>
      <c r="E47" s="408" t="s">
        <v>1037</v>
      </c>
      <c r="F47" s="413">
        <v>4</v>
      </c>
      <c r="G47" s="410">
        <v>400</v>
      </c>
    </row>
    <row r="48" spans="1:11" s="414" customFormat="1" ht="34.5" customHeight="1">
      <c r="A48" s="404">
        <v>3</v>
      </c>
      <c r="B48" s="405" t="s">
        <v>1033</v>
      </c>
      <c r="C48" s="406" t="s">
        <v>1038</v>
      </c>
      <c r="D48" s="540"/>
      <c r="E48" s="408" t="s">
        <v>1039</v>
      </c>
      <c r="F48" s="413">
        <v>5</v>
      </c>
      <c r="G48" s="410">
        <v>19211.849999999999</v>
      </c>
    </row>
    <row r="49" spans="1:9" s="414" customFormat="1" ht="34.5" customHeight="1">
      <c r="A49" s="404">
        <v>4</v>
      </c>
      <c r="B49" s="405" t="s">
        <v>1033</v>
      </c>
      <c r="C49" s="406" t="s">
        <v>1040</v>
      </c>
      <c r="D49" s="540"/>
      <c r="E49" s="408" t="s">
        <v>1041</v>
      </c>
      <c r="F49" s="413">
        <v>6</v>
      </c>
      <c r="G49" s="410">
        <v>2070.4499999999998</v>
      </c>
    </row>
    <row r="50" spans="1:9" s="416" customFormat="1" ht="34.5" customHeight="1">
      <c r="A50" s="404">
        <v>5</v>
      </c>
      <c r="B50" s="405" t="s">
        <v>1033</v>
      </c>
      <c r="C50" s="406" t="s">
        <v>902</v>
      </c>
      <c r="D50" s="540"/>
      <c r="E50" s="408" t="s">
        <v>1041</v>
      </c>
      <c r="F50" s="413">
        <v>6</v>
      </c>
      <c r="G50" s="410">
        <v>47508</v>
      </c>
    </row>
    <row r="51" spans="1:9" s="425" customFormat="1" ht="34.5" customHeight="1">
      <c r="A51" s="1365" t="s">
        <v>1042</v>
      </c>
      <c r="B51" s="1366"/>
      <c r="C51" s="1366"/>
      <c r="D51" s="541"/>
      <c r="E51" s="417"/>
      <c r="F51" s="419"/>
      <c r="G51" s="424"/>
    </row>
    <row r="52" spans="1:9" ht="34.5" customHeight="1" thickBot="1">
      <c r="A52" s="426"/>
      <c r="B52" s="257" t="s">
        <v>19</v>
      </c>
      <c r="C52" s="427"/>
      <c r="D52" s="542"/>
      <c r="E52" s="429">
        <v>0</v>
      </c>
      <c r="F52" s="428"/>
      <c r="G52" s="430">
        <v>83772.299999999988</v>
      </c>
      <c r="I52" s="499">
        <f>SUM(G46:G50)</f>
        <v>83772.299999999988</v>
      </c>
    </row>
    <row r="53" spans="1:9" ht="34.5" customHeight="1" thickTop="1">
      <c r="A53" s="433"/>
      <c r="B53" s="297"/>
      <c r="C53" s="2"/>
      <c r="D53" s="512"/>
      <c r="E53" s="417"/>
      <c r="F53" s="419"/>
      <c r="G53" s="419"/>
    </row>
    <row r="54" spans="1:9" ht="34.5" customHeight="1">
      <c r="A54" s="433"/>
      <c r="B54" s="297"/>
      <c r="C54" s="2"/>
      <c r="D54" s="512"/>
      <c r="E54" s="417"/>
      <c r="F54" s="419"/>
      <c r="G54" s="419"/>
    </row>
    <row r="55" spans="1:9" s="386" customFormat="1" ht="40.5" customHeight="1">
      <c r="A55" s="1332" t="s">
        <v>1044</v>
      </c>
      <c r="B55" s="1332"/>
      <c r="C55" s="1332"/>
      <c r="D55" s="1332"/>
      <c r="E55" s="1332"/>
      <c r="F55" s="1332"/>
      <c r="G55" s="1332"/>
    </row>
    <row r="56" spans="1:9" s="414" customFormat="1" ht="34.5" customHeight="1">
      <c r="A56" s="404">
        <v>1</v>
      </c>
      <c r="B56" s="406" t="s">
        <v>1045</v>
      </c>
      <c r="C56" s="455" t="s">
        <v>1046</v>
      </c>
      <c r="D56" s="540"/>
      <c r="E56" s="457" t="s">
        <v>1047</v>
      </c>
      <c r="F56" s="402" t="s">
        <v>1048</v>
      </c>
      <c r="G56" s="410">
        <v>234301.93</v>
      </c>
    </row>
    <row r="57" spans="1:9" s="414" customFormat="1" ht="34.5" customHeight="1">
      <c r="A57" s="404">
        <v>2</v>
      </c>
      <c r="B57" s="406" t="s">
        <v>1045</v>
      </c>
      <c r="C57" s="455" t="s">
        <v>1049</v>
      </c>
      <c r="D57" s="540"/>
      <c r="E57" s="457" t="s">
        <v>1050</v>
      </c>
      <c r="F57" s="402" t="s">
        <v>1048</v>
      </c>
      <c r="G57" s="410">
        <v>90261.49</v>
      </c>
    </row>
    <row r="58" spans="1:9" s="414" customFormat="1" ht="34.5" customHeight="1">
      <c r="A58" s="404">
        <v>3</v>
      </c>
      <c r="B58" s="406" t="s">
        <v>1045</v>
      </c>
      <c r="C58" s="455" t="s">
        <v>1051</v>
      </c>
      <c r="D58" s="540"/>
      <c r="E58" s="457" t="s">
        <v>1050</v>
      </c>
      <c r="F58" s="402" t="s">
        <v>1048</v>
      </c>
      <c r="G58" s="410">
        <v>49535.47</v>
      </c>
    </row>
    <row r="59" spans="1:9" s="414" customFormat="1" ht="34.5" customHeight="1">
      <c r="A59" s="404"/>
      <c r="B59" s="464" t="s">
        <v>1052</v>
      </c>
      <c r="C59" s="455"/>
      <c r="D59" s="540"/>
      <c r="E59" s="457"/>
      <c r="F59" s="402"/>
      <c r="G59" s="410"/>
    </row>
    <row r="60" spans="1:9" s="414" customFormat="1" ht="34.5" customHeight="1">
      <c r="A60" s="404">
        <v>4</v>
      </c>
      <c r="B60" s="406" t="s">
        <v>1061</v>
      </c>
      <c r="C60" s="455" t="s">
        <v>1054</v>
      </c>
      <c r="D60" s="540"/>
      <c r="E60" s="457" t="s">
        <v>1055</v>
      </c>
      <c r="F60" s="402">
        <v>8</v>
      </c>
      <c r="G60" s="410">
        <v>20667.22</v>
      </c>
    </row>
    <row r="61" spans="1:9" s="414" customFormat="1" ht="34.5" customHeight="1">
      <c r="A61" s="404">
        <v>5</v>
      </c>
      <c r="B61" s="406" t="s">
        <v>1061</v>
      </c>
      <c r="C61" s="455" t="s">
        <v>1056</v>
      </c>
      <c r="D61" s="540"/>
      <c r="E61" s="457" t="s">
        <v>1057</v>
      </c>
      <c r="F61" s="402">
        <v>7</v>
      </c>
      <c r="G61" s="410">
        <v>1469.03</v>
      </c>
    </row>
    <row r="62" spans="1:9" s="414" customFormat="1" ht="34.5" customHeight="1">
      <c r="A62" s="404">
        <v>6</v>
      </c>
      <c r="B62" s="406" t="s">
        <v>1061</v>
      </c>
      <c r="C62" s="455" t="s">
        <v>1058</v>
      </c>
      <c r="D62" s="540"/>
      <c r="E62" s="457" t="s">
        <v>1057</v>
      </c>
      <c r="F62" s="402">
        <v>7</v>
      </c>
      <c r="G62" s="410">
        <v>368.87</v>
      </c>
    </row>
    <row r="63" spans="1:9" s="414" customFormat="1" ht="34.5" customHeight="1">
      <c r="A63" s="404">
        <v>7</v>
      </c>
      <c r="B63" s="406" t="s">
        <v>1061</v>
      </c>
      <c r="C63" s="455" t="s">
        <v>1059</v>
      </c>
      <c r="D63" s="540"/>
      <c r="E63" s="457" t="s">
        <v>1060</v>
      </c>
      <c r="F63" s="402"/>
      <c r="G63" s="410">
        <v>15813.94</v>
      </c>
    </row>
    <row r="64" spans="1:9" s="414" customFormat="1" ht="34.5" customHeight="1">
      <c r="A64" s="404">
        <v>8</v>
      </c>
      <c r="B64" s="455" t="s">
        <v>1061</v>
      </c>
      <c r="C64" s="406" t="s">
        <v>1062</v>
      </c>
      <c r="D64" s="540"/>
      <c r="E64" s="465" t="s">
        <v>1063</v>
      </c>
      <c r="F64" s="407"/>
      <c r="G64" s="410">
        <v>2832.41</v>
      </c>
    </row>
    <row r="65" spans="1:11" s="414" customFormat="1" ht="34.5" customHeight="1">
      <c r="A65" s="466">
        <v>9</v>
      </c>
      <c r="B65" s="455" t="s">
        <v>1061</v>
      </c>
      <c r="C65" s="468" t="s">
        <v>2963</v>
      </c>
      <c r="D65" s="543"/>
      <c r="E65" s="661"/>
      <c r="F65" s="469"/>
      <c r="G65" s="471">
        <v>6000</v>
      </c>
    </row>
    <row r="66" spans="1:11" s="414" customFormat="1" ht="34.5" customHeight="1">
      <c r="A66" s="466"/>
      <c r="B66" s="467" t="s">
        <v>1064</v>
      </c>
      <c r="C66" s="468"/>
      <c r="D66" s="543"/>
      <c r="E66" s="470"/>
      <c r="F66" s="469"/>
      <c r="G66" s="471"/>
    </row>
    <row r="67" spans="1:11" s="479" customFormat="1" ht="34.5" customHeight="1" thickBot="1">
      <c r="A67" s="475"/>
      <c r="B67" s="1333" t="s">
        <v>1065</v>
      </c>
      <c r="C67" s="1333"/>
      <c r="D67" s="544"/>
      <c r="E67" s="429"/>
      <c r="F67" s="428"/>
      <c r="G67" s="478">
        <v>421250.36</v>
      </c>
      <c r="I67" s="479">
        <f>SUM(G56:G65)</f>
        <v>421250.36</v>
      </c>
    </row>
    <row r="68" spans="1:11" s="403" customFormat="1" ht="34.5" customHeight="1" thickTop="1">
      <c r="A68" s="480"/>
      <c r="B68" s="481"/>
      <c r="C68" s="482"/>
      <c r="D68" s="545"/>
      <c r="E68" s="484"/>
      <c r="F68" s="483"/>
      <c r="G68" s="485"/>
    </row>
    <row r="69" spans="1:11" ht="34.5" customHeight="1" thickBot="1">
      <c r="A69" s="486"/>
      <c r="B69" s="487"/>
      <c r="C69" s="488" t="s">
        <v>1066</v>
      </c>
      <c r="D69" s="546"/>
      <c r="E69" s="488"/>
      <c r="F69" s="486"/>
      <c r="G69" s="383">
        <v>605198.85</v>
      </c>
      <c r="J69" s="665" t="e">
        <f>SUM(J43+I52+I67)</f>
        <v>#REF!</v>
      </c>
      <c r="K69" s="2" t="s">
        <v>4195</v>
      </c>
    </row>
    <row r="70" spans="1:11" ht="34.5" customHeight="1" thickTop="1">
      <c r="G70" s="500"/>
    </row>
  </sheetData>
  <mergeCells count="14">
    <mergeCell ref="A1:G1"/>
    <mergeCell ref="A2:G2"/>
    <mergeCell ref="A3:G3"/>
    <mergeCell ref="A4:A6"/>
    <mergeCell ref="B4:B6"/>
    <mergeCell ref="C4:C6"/>
    <mergeCell ref="E4:G4"/>
    <mergeCell ref="E5:E6"/>
    <mergeCell ref="F5:F6"/>
    <mergeCell ref="A41:G41"/>
    <mergeCell ref="A45:G45"/>
    <mergeCell ref="A51:C51"/>
    <mergeCell ref="A55:G55"/>
    <mergeCell ref="B67:C67"/>
  </mergeCells>
  <pageMargins left="0.16" right="0.16" top="0.16" bottom="0.16" header="0.16" footer="0.3"/>
  <pageSetup scale="3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4A9E-C6D2-4EA9-9388-2A542F05209C}">
  <sheetPr codeName="Sheet1"/>
  <dimension ref="A1:AA488"/>
  <sheetViews>
    <sheetView topLeftCell="A432" zoomScale="68" zoomScaleNormal="68" workbookViewId="0">
      <selection activeCell="P20" sqref="P20"/>
    </sheetView>
  </sheetViews>
  <sheetFormatPr defaultColWidth="27.6640625" defaultRowHeight="24.6"/>
  <cols>
    <col min="1" max="1" width="8.109375" style="1128" customWidth="1"/>
    <col min="2" max="2" width="40.33203125" style="1178" customWidth="1"/>
    <col min="3" max="3" width="23.88671875" style="1179" customWidth="1"/>
    <col min="4" max="4" width="17.44140625" style="1180" customWidth="1"/>
    <col min="5" max="5" width="15.109375" style="687" customWidth="1"/>
    <col min="6" max="6" width="11.33203125" style="1128" customWidth="1"/>
    <col min="7" max="7" width="12" style="1128" customWidth="1"/>
    <col min="8" max="8" width="16.77734375" style="1124" customWidth="1"/>
    <col min="9" max="9" width="18.6640625" style="1123" customWidth="1"/>
    <col min="10" max="10" width="17.5546875" style="1181" customWidth="1"/>
    <col min="11" max="11" width="13.6640625" style="1182" customWidth="1"/>
    <col min="12" max="12" width="18" style="1112" customWidth="1"/>
    <col min="13" max="13" width="18.88671875" style="1183" customWidth="1"/>
    <col min="14" max="14" width="15.6640625" style="1112" customWidth="1"/>
    <col min="15" max="15" width="9.44140625" style="1128" customWidth="1"/>
    <col min="16" max="16" width="8.6640625" style="1128" customWidth="1"/>
    <col min="17" max="17" width="16.21875" style="1186" customWidth="1"/>
    <col min="18" max="18" width="15.6640625" style="1186" customWidth="1"/>
    <col min="19" max="19" width="17.33203125" style="1187" customWidth="1"/>
    <col min="20" max="16384" width="27.6640625" style="688"/>
  </cols>
  <sheetData>
    <row r="1" spans="1:19" ht="34.5" customHeight="1">
      <c r="A1" s="1367" t="s">
        <v>0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1367"/>
      <c r="R1" s="1367"/>
      <c r="S1" s="1367"/>
    </row>
    <row r="2" spans="1:19" ht="34.5" customHeight="1">
      <c r="A2" s="1367" t="s">
        <v>1</v>
      </c>
      <c r="B2" s="1367"/>
      <c r="C2" s="1367"/>
      <c r="D2" s="1367"/>
      <c r="E2" s="1367"/>
      <c r="F2" s="1367"/>
      <c r="G2" s="1367"/>
      <c r="H2" s="1367"/>
      <c r="I2" s="1367"/>
      <c r="J2" s="1367"/>
      <c r="K2" s="1367"/>
      <c r="L2" s="1367"/>
      <c r="M2" s="1367"/>
      <c r="N2" s="1367"/>
      <c r="O2" s="1367"/>
      <c r="P2" s="1367"/>
      <c r="Q2" s="1367"/>
      <c r="R2" s="1367"/>
      <c r="S2" s="1367"/>
    </row>
    <row r="3" spans="1:19" ht="34.5" customHeight="1">
      <c r="A3" s="1368" t="s">
        <v>3347</v>
      </c>
      <c r="B3" s="1368"/>
      <c r="C3" s="1368"/>
      <c r="D3" s="1368"/>
      <c r="E3" s="1368"/>
      <c r="F3" s="1368"/>
      <c r="G3" s="1368"/>
      <c r="H3" s="1368"/>
      <c r="I3" s="1368"/>
      <c r="J3" s="1368"/>
      <c r="K3" s="1368"/>
      <c r="L3" s="1368"/>
      <c r="M3" s="1368"/>
      <c r="N3" s="1368"/>
      <c r="O3" s="1368"/>
      <c r="P3" s="1368"/>
      <c r="Q3" s="1368"/>
      <c r="R3" s="1368"/>
      <c r="S3" s="1368"/>
    </row>
    <row r="4" spans="1:19" ht="34.5" customHeight="1">
      <c r="A4" s="1369" t="s">
        <v>3</v>
      </c>
      <c r="B4" s="1371" t="s">
        <v>4</v>
      </c>
      <c r="C4" s="1373" t="s">
        <v>5</v>
      </c>
      <c r="D4" s="1375" t="s">
        <v>6</v>
      </c>
      <c r="E4" s="1377" t="s">
        <v>7</v>
      </c>
      <c r="F4" s="1378"/>
      <c r="G4" s="1378"/>
      <c r="H4" s="1378"/>
      <c r="I4" s="1378"/>
      <c r="J4" s="1379"/>
      <c r="K4" s="1380" t="s">
        <v>8</v>
      </c>
      <c r="L4" s="1381"/>
      <c r="M4" s="1382"/>
      <c r="N4" s="1377" t="s">
        <v>9</v>
      </c>
      <c r="O4" s="1378"/>
      <c r="P4" s="1378"/>
      <c r="Q4" s="1378"/>
      <c r="R4" s="1378"/>
      <c r="S4" s="1379"/>
    </row>
    <row r="5" spans="1:19" ht="34.5" customHeight="1">
      <c r="A5" s="1370"/>
      <c r="B5" s="1372"/>
      <c r="C5" s="1374"/>
      <c r="D5" s="1376"/>
      <c r="E5" s="1387" t="s">
        <v>10</v>
      </c>
      <c r="F5" s="1369" t="s">
        <v>11</v>
      </c>
      <c r="G5" s="689" t="s">
        <v>12</v>
      </c>
      <c r="H5" s="1393" t="s">
        <v>13</v>
      </c>
      <c r="I5" s="1394"/>
      <c r="J5" s="1395"/>
      <c r="K5" s="1396" t="s">
        <v>14</v>
      </c>
      <c r="L5" s="1398" t="s">
        <v>15</v>
      </c>
      <c r="M5" s="1400" t="s">
        <v>16</v>
      </c>
      <c r="N5" s="1387" t="s">
        <v>10</v>
      </c>
      <c r="O5" s="1369" t="s">
        <v>11</v>
      </c>
      <c r="P5" s="689" t="s">
        <v>12</v>
      </c>
      <c r="Q5" s="1389" t="s">
        <v>13</v>
      </c>
      <c r="R5" s="1390"/>
      <c r="S5" s="1391"/>
    </row>
    <row r="6" spans="1:19">
      <c r="A6" s="1370"/>
      <c r="B6" s="1372"/>
      <c r="C6" s="1374"/>
      <c r="D6" s="1376"/>
      <c r="E6" s="1388"/>
      <c r="F6" s="1370"/>
      <c r="G6" s="690" t="s">
        <v>17</v>
      </c>
      <c r="H6" s="692" t="s">
        <v>16</v>
      </c>
      <c r="I6" s="693" t="s">
        <v>18</v>
      </c>
      <c r="J6" s="693" t="s">
        <v>19</v>
      </c>
      <c r="K6" s="1397"/>
      <c r="L6" s="1399"/>
      <c r="M6" s="1401"/>
      <c r="N6" s="1388"/>
      <c r="O6" s="1370"/>
      <c r="P6" s="690" t="s">
        <v>17</v>
      </c>
      <c r="Q6" s="694" t="s">
        <v>16</v>
      </c>
      <c r="R6" s="694" t="s">
        <v>18</v>
      </c>
      <c r="S6" s="695" t="s">
        <v>19</v>
      </c>
    </row>
    <row r="7" spans="1:19">
      <c r="A7" s="696"/>
      <c r="B7" s="697" t="s">
        <v>20</v>
      </c>
      <c r="C7" s="698"/>
      <c r="D7" s="699"/>
      <c r="E7" s="700"/>
      <c r="F7" s="701"/>
      <c r="G7" s="702"/>
      <c r="H7" s="703"/>
      <c r="I7" s="704"/>
      <c r="J7" s="705"/>
      <c r="K7" s="706"/>
      <c r="L7" s="707"/>
      <c r="M7" s="708"/>
      <c r="N7" s="700"/>
      <c r="O7" s="701"/>
      <c r="P7" s="702"/>
      <c r="Q7" s="709"/>
      <c r="R7" s="709"/>
      <c r="S7" s="710"/>
    </row>
    <row r="8" spans="1:19">
      <c r="A8" s="711">
        <v>1</v>
      </c>
      <c r="B8" s="712"/>
      <c r="C8" s="713"/>
      <c r="D8" s="714"/>
      <c r="E8" s="715"/>
      <c r="F8" s="714"/>
      <c r="G8" s="714"/>
      <c r="H8" s="716"/>
      <c r="I8" s="716"/>
      <c r="J8" s="716"/>
      <c r="K8" s="717"/>
      <c r="L8" s="718"/>
      <c r="M8" s="719"/>
      <c r="N8" s="691"/>
      <c r="O8" s="690"/>
      <c r="P8" s="720"/>
      <c r="Q8" s="721"/>
      <c r="R8" s="721"/>
      <c r="S8" s="722"/>
    </row>
    <row r="9" spans="1:19" ht="25.2" thickBot="1">
      <c r="A9" s="711"/>
      <c r="B9" s="723" t="s">
        <v>19</v>
      </c>
      <c r="C9" s="724"/>
      <c r="D9" s="725">
        <v>0</v>
      </c>
      <c r="E9" s="726"/>
      <c r="F9" s="725"/>
      <c r="G9" s="725"/>
      <c r="H9" s="727">
        <v>0</v>
      </c>
      <c r="I9" s="727">
        <v>0</v>
      </c>
      <c r="J9" s="727">
        <v>0</v>
      </c>
      <c r="K9" s="728"/>
      <c r="L9" s="729"/>
      <c r="M9" s="730">
        <v>0</v>
      </c>
      <c r="N9" s="731"/>
      <c r="O9" s="725"/>
      <c r="P9" s="725"/>
      <c r="Q9" s="732">
        <v>0</v>
      </c>
      <c r="R9" s="732">
        <v>0</v>
      </c>
      <c r="S9" s="733">
        <v>0</v>
      </c>
    </row>
    <row r="10" spans="1:19" ht="34.5" customHeight="1" thickTop="1">
      <c r="A10" s="711"/>
      <c r="B10" s="734" t="s">
        <v>21</v>
      </c>
      <c r="C10" s="735"/>
      <c r="D10" s="736"/>
      <c r="E10" s="737"/>
      <c r="F10" s="736"/>
      <c r="G10" s="738"/>
      <c r="H10" s="739"/>
      <c r="I10" s="739"/>
      <c r="J10" s="739"/>
      <c r="K10" s="740"/>
      <c r="L10" s="741"/>
      <c r="M10" s="742"/>
      <c r="N10" s="743"/>
      <c r="O10" s="744"/>
      <c r="P10" s="745"/>
      <c r="Q10" s="746"/>
      <c r="R10" s="747"/>
      <c r="S10" s="748"/>
    </row>
    <row r="11" spans="1:19" ht="34.5" customHeight="1">
      <c r="A11" s="749">
        <v>1</v>
      </c>
      <c r="B11" s="750" t="s">
        <v>22</v>
      </c>
      <c r="C11" s="751" t="s">
        <v>23</v>
      </c>
      <c r="D11" s="752">
        <f>15632.7+7741.45</f>
        <v>23374.15</v>
      </c>
      <c r="E11" s="753" t="s">
        <v>3348</v>
      </c>
      <c r="F11" s="749">
        <v>1</v>
      </c>
      <c r="G11" s="749">
        <v>1</v>
      </c>
      <c r="H11" s="754">
        <v>6771</v>
      </c>
      <c r="I11" s="755">
        <v>473.97</v>
      </c>
      <c r="J11" s="756">
        <v>7244.97</v>
      </c>
      <c r="K11" s="757" t="s">
        <v>3349</v>
      </c>
      <c r="L11" s="758" t="s">
        <v>3350</v>
      </c>
      <c r="M11" s="759">
        <f>7244.97+15632.7</f>
        <v>22877.670000000002</v>
      </c>
      <c r="N11" s="760" t="s">
        <v>3351</v>
      </c>
      <c r="O11" s="761">
        <v>1</v>
      </c>
      <c r="P11" s="761">
        <v>1</v>
      </c>
      <c r="Q11" s="762">
        <f t="shared" ref="Q11:Q12" si="0">ROUND(S11*100/107,2)</f>
        <v>7235</v>
      </c>
      <c r="R11" s="763">
        <f t="shared" ref="R11:R12" si="1">ROUND((Q11*0.07),2)</f>
        <v>506.45</v>
      </c>
      <c r="S11" s="764">
        <f t="shared" ref="S11:S12" si="2">+D11+J11-M11</f>
        <v>7741.4500000000007</v>
      </c>
    </row>
    <row r="12" spans="1:19" ht="34.5" customHeight="1">
      <c r="A12" s="749">
        <v>2</v>
      </c>
      <c r="B12" s="765" t="s">
        <v>28</v>
      </c>
      <c r="C12" s="751" t="s">
        <v>23</v>
      </c>
      <c r="D12" s="752">
        <v>0</v>
      </c>
      <c r="E12" s="753"/>
      <c r="F12" s="749"/>
      <c r="G12" s="749"/>
      <c r="H12" s="755">
        <v>0</v>
      </c>
      <c r="I12" s="755">
        <v>0</v>
      </c>
      <c r="J12" s="756">
        <v>0</v>
      </c>
      <c r="K12" s="757"/>
      <c r="L12" s="758"/>
      <c r="M12" s="759"/>
      <c r="N12" s="760"/>
      <c r="O12" s="761"/>
      <c r="P12" s="761"/>
      <c r="Q12" s="762">
        <f t="shared" si="0"/>
        <v>0</v>
      </c>
      <c r="R12" s="763">
        <f t="shared" si="1"/>
        <v>0</v>
      </c>
      <c r="S12" s="764">
        <f t="shared" si="2"/>
        <v>0</v>
      </c>
    </row>
    <row r="13" spans="1:19" ht="34.5" customHeight="1" thickBot="1">
      <c r="A13" s="766"/>
      <c r="B13" s="767" t="s">
        <v>19</v>
      </c>
      <c r="C13" s="768"/>
      <c r="D13" s="769">
        <f>SUM(D11:D12)</f>
        <v>23374.15</v>
      </c>
      <c r="E13" s="770"/>
      <c r="F13" s="769"/>
      <c r="G13" s="769"/>
      <c r="H13" s="771">
        <f>SUM(H11:H12)</f>
        <v>6771</v>
      </c>
      <c r="I13" s="771">
        <f>SUM(I11:I12)</f>
        <v>473.97</v>
      </c>
      <c r="J13" s="771">
        <f>SUM(J11:J12)</f>
        <v>7244.97</v>
      </c>
      <c r="K13" s="772"/>
      <c r="L13" s="772"/>
      <c r="M13" s="773">
        <f>SUM(M11:M12)</f>
        <v>22877.670000000002</v>
      </c>
      <c r="N13" s="772"/>
      <c r="O13" s="773"/>
      <c r="P13" s="773"/>
      <c r="Q13" s="769">
        <f>SUM(Q11:Q12)</f>
        <v>7235</v>
      </c>
      <c r="R13" s="769">
        <f>SUM(R11:R12)</f>
        <v>506.45</v>
      </c>
      <c r="S13" s="769">
        <f>SUM(S11:S12)</f>
        <v>7741.4500000000007</v>
      </c>
    </row>
    <row r="14" spans="1:19" ht="34.5" customHeight="1" thickTop="1">
      <c r="A14" s="711"/>
      <c r="B14" s="734" t="s">
        <v>31</v>
      </c>
      <c r="C14" s="735"/>
      <c r="D14" s="736"/>
      <c r="E14" s="737"/>
      <c r="F14" s="736"/>
      <c r="G14" s="738"/>
      <c r="H14" s="774"/>
      <c r="I14" s="774"/>
      <c r="J14" s="774"/>
      <c r="K14" s="740"/>
      <c r="L14" s="741"/>
      <c r="M14" s="742"/>
      <c r="N14" s="743"/>
      <c r="O14" s="744"/>
      <c r="P14" s="745"/>
      <c r="Q14" s="775"/>
      <c r="R14" s="776"/>
      <c r="S14" s="777"/>
    </row>
    <row r="15" spans="1:19" ht="34.5" customHeight="1">
      <c r="A15" s="749">
        <v>1</v>
      </c>
      <c r="B15" s="778" t="s">
        <v>32</v>
      </c>
      <c r="C15" s="778" t="s">
        <v>33</v>
      </c>
      <c r="D15" s="779">
        <v>321</v>
      </c>
      <c r="E15" s="780"/>
      <c r="F15" s="781"/>
      <c r="G15" s="781"/>
      <c r="H15" s="782">
        <v>0</v>
      </c>
      <c r="I15" s="782">
        <v>0</v>
      </c>
      <c r="J15" s="783">
        <v>0</v>
      </c>
      <c r="K15" s="784" t="s">
        <v>3352</v>
      </c>
      <c r="L15" s="785" t="s">
        <v>3353</v>
      </c>
      <c r="M15" s="786">
        <v>321</v>
      </c>
      <c r="N15" s="700"/>
      <c r="O15" s="749"/>
      <c r="P15" s="749"/>
      <c r="Q15" s="762">
        <f t="shared" ref="Q15:Q29" si="3">ROUND(S15*100/107,2)</f>
        <v>0</v>
      </c>
      <c r="R15" s="763">
        <f t="shared" ref="R15:R29" si="4">ROUND((Q15*0.07),2)</f>
        <v>0</v>
      </c>
      <c r="S15" s="764">
        <f t="shared" ref="S15:S29" si="5">+D15+J15-M15</f>
        <v>0</v>
      </c>
    </row>
    <row r="16" spans="1:19" ht="34.5" customHeight="1">
      <c r="A16" s="749">
        <v>2</v>
      </c>
      <c r="B16" s="778" t="s">
        <v>35</v>
      </c>
      <c r="C16" s="778" t="s">
        <v>36</v>
      </c>
      <c r="D16" s="779">
        <v>321</v>
      </c>
      <c r="E16" s="780"/>
      <c r="F16" s="781"/>
      <c r="G16" s="781"/>
      <c r="H16" s="782">
        <v>0</v>
      </c>
      <c r="I16" s="782">
        <v>0</v>
      </c>
      <c r="J16" s="783">
        <v>0</v>
      </c>
      <c r="K16" s="784" t="s">
        <v>3354</v>
      </c>
      <c r="L16" s="785" t="s">
        <v>3355</v>
      </c>
      <c r="M16" s="786">
        <v>321</v>
      </c>
      <c r="N16" s="700"/>
      <c r="O16" s="749"/>
      <c r="P16" s="749"/>
      <c r="Q16" s="762">
        <f t="shared" si="3"/>
        <v>0</v>
      </c>
      <c r="R16" s="763">
        <f t="shared" si="4"/>
        <v>0</v>
      </c>
      <c r="S16" s="764">
        <f t="shared" si="5"/>
        <v>0</v>
      </c>
    </row>
    <row r="17" spans="1:27" ht="34.5" customHeight="1">
      <c r="A17" s="749">
        <v>3</v>
      </c>
      <c r="B17" s="778" t="s">
        <v>39</v>
      </c>
      <c r="C17" s="778" t="s">
        <v>40</v>
      </c>
      <c r="D17" s="779">
        <v>321</v>
      </c>
      <c r="E17" s="780" t="s">
        <v>2971</v>
      </c>
      <c r="F17" s="781">
        <v>1</v>
      </c>
      <c r="G17" s="781">
        <v>1</v>
      </c>
      <c r="H17" s="782">
        <v>300</v>
      </c>
      <c r="I17" s="782">
        <v>21</v>
      </c>
      <c r="J17" s="783">
        <v>321</v>
      </c>
      <c r="K17" s="784" t="s">
        <v>3356</v>
      </c>
      <c r="L17" s="785" t="s">
        <v>3357</v>
      </c>
      <c r="M17" s="786">
        <f>321+321</f>
        <v>642</v>
      </c>
      <c r="N17" s="787"/>
      <c r="O17" s="749"/>
      <c r="P17" s="749"/>
      <c r="Q17" s="762">
        <f t="shared" si="3"/>
        <v>0</v>
      </c>
      <c r="R17" s="763">
        <f t="shared" si="4"/>
        <v>0</v>
      </c>
      <c r="S17" s="764">
        <f t="shared" si="5"/>
        <v>0</v>
      </c>
    </row>
    <row r="18" spans="1:27" ht="34.5" customHeight="1">
      <c r="A18" s="749">
        <v>4</v>
      </c>
      <c r="B18" s="788" t="s">
        <v>42</v>
      </c>
      <c r="C18" s="788" t="s">
        <v>43</v>
      </c>
      <c r="D18" s="789">
        <v>321</v>
      </c>
      <c r="E18" s="790"/>
      <c r="F18" s="791"/>
      <c r="G18" s="791"/>
      <c r="H18" s="782">
        <v>0</v>
      </c>
      <c r="I18" s="782">
        <v>0</v>
      </c>
      <c r="J18" s="783">
        <v>0</v>
      </c>
      <c r="K18" s="784"/>
      <c r="L18" s="785"/>
      <c r="M18" s="792">
        <v>0</v>
      </c>
      <c r="N18" s="793">
        <v>25294</v>
      </c>
      <c r="O18" s="749">
        <v>1</v>
      </c>
      <c r="P18" s="749">
        <v>1</v>
      </c>
      <c r="Q18" s="762">
        <f t="shared" si="3"/>
        <v>300</v>
      </c>
      <c r="R18" s="763">
        <f t="shared" si="4"/>
        <v>21</v>
      </c>
      <c r="S18" s="764">
        <f t="shared" si="5"/>
        <v>321</v>
      </c>
    </row>
    <row r="19" spans="1:27" ht="34.5" customHeight="1">
      <c r="A19" s="749">
        <v>5</v>
      </c>
      <c r="B19" s="788" t="s">
        <v>45</v>
      </c>
      <c r="C19" s="794" t="s">
        <v>46</v>
      </c>
      <c r="D19" s="789">
        <v>321</v>
      </c>
      <c r="E19" s="790"/>
      <c r="F19" s="791"/>
      <c r="G19" s="791"/>
      <c r="H19" s="795">
        <v>0</v>
      </c>
      <c r="I19" s="795">
        <v>0</v>
      </c>
      <c r="J19" s="796">
        <v>0</v>
      </c>
      <c r="K19" s="797">
        <v>46142</v>
      </c>
      <c r="L19" s="798" t="s">
        <v>3358</v>
      </c>
      <c r="M19" s="792">
        <v>963</v>
      </c>
      <c r="N19" s="700"/>
      <c r="O19" s="749"/>
      <c r="P19" s="749"/>
      <c r="Q19" s="762">
        <f t="shared" si="3"/>
        <v>-600</v>
      </c>
      <c r="R19" s="763">
        <f t="shared" si="4"/>
        <v>-42</v>
      </c>
      <c r="S19" s="764">
        <f t="shared" si="5"/>
        <v>-642</v>
      </c>
    </row>
    <row r="20" spans="1:27" ht="34.5" customHeight="1">
      <c r="A20" s="749">
        <v>6</v>
      </c>
      <c r="B20" s="788" t="s">
        <v>50</v>
      </c>
      <c r="C20" s="788" t="s">
        <v>51</v>
      </c>
      <c r="D20" s="789">
        <v>321</v>
      </c>
      <c r="E20" s="790"/>
      <c r="F20" s="791"/>
      <c r="G20" s="791"/>
      <c r="H20" s="795">
        <v>0</v>
      </c>
      <c r="I20" s="795">
        <v>0</v>
      </c>
      <c r="J20" s="796">
        <v>0</v>
      </c>
      <c r="K20" s="797">
        <v>46142</v>
      </c>
      <c r="L20" s="798" t="s">
        <v>3359</v>
      </c>
      <c r="M20" s="792">
        <v>963</v>
      </c>
      <c r="N20" s="793"/>
      <c r="O20" s="749"/>
      <c r="P20" s="749"/>
      <c r="Q20" s="762">
        <f t="shared" si="3"/>
        <v>-600</v>
      </c>
      <c r="R20" s="763">
        <f t="shared" si="4"/>
        <v>-42</v>
      </c>
      <c r="S20" s="764">
        <f t="shared" si="5"/>
        <v>-642</v>
      </c>
    </row>
    <row r="21" spans="1:27" ht="34.5" customHeight="1">
      <c r="A21" s="749">
        <v>7</v>
      </c>
      <c r="B21" s="799" t="s">
        <v>52</v>
      </c>
      <c r="C21" s="799" t="s">
        <v>53</v>
      </c>
      <c r="D21" s="800">
        <v>963</v>
      </c>
      <c r="E21" s="790"/>
      <c r="F21" s="791"/>
      <c r="G21" s="791"/>
      <c r="H21" s="795">
        <v>0</v>
      </c>
      <c r="I21" s="795">
        <v>0</v>
      </c>
      <c r="J21" s="796">
        <v>0</v>
      </c>
      <c r="K21" s="797" t="s">
        <v>3360</v>
      </c>
      <c r="L21" s="798" t="s">
        <v>3361</v>
      </c>
      <c r="M21" s="792">
        <v>1926</v>
      </c>
      <c r="N21" s="793"/>
      <c r="O21" s="801"/>
      <c r="P21" s="801"/>
      <c r="Q21" s="762">
        <f t="shared" si="3"/>
        <v>-900</v>
      </c>
      <c r="R21" s="763">
        <f t="shared" si="4"/>
        <v>-63</v>
      </c>
      <c r="S21" s="764">
        <f t="shared" si="5"/>
        <v>-963</v>
      </c>
    </row>
    <row r="22" spans="1:27" ht="34.5" customHeight="1">
      <c r="A22" s="749">
        <v>8</v>
      </c>
      <c r="B22" s="802" t="s">
        <v>54</v>
      </c>
      <c r="C22" s="802" t="s">
        <v>55</v>
      </c>
      <c r="D22" s="803">
        <v>321</v>
      </c>
      <c r="E22" s="780"/>
      <c r="F22" s="781"/>
      <c r="G22" s="781"/>
      <c r="H22" s="782">
        <v>0</v>
      </c>
      <c r="I22" s="782">
        <v>0</v>
      </c>
      <c r="J22" s="783">
        <v>0</v>
      </c>
      <c r="K22" s="784" t="s">
        <v>3360</v>
      </c>
      <c r="L22" s="785" t="s">
        <v>3362</v>
      </c>
      <c r="M22" s="786">
        <v>321</v>
      </c>
      <c r="N22" s="787"/>
      <c r="O22" s="801"/>
      <c r="P22" s="801"/>
      <c r="Q22" s="762">
        <f t="shared" si="3"/>
        <v>0</v>
      </c>
      <c r="R22" s="763">
        <f t="shared" si="4"/>
        <v>0</v>
      </c>
      <c r="S22" s="764">
        <f t="shared" si="5"/>
        <v>0</v>
      </c>
    </row>
    <row r="23" spans="1:27" ht="34.5" customHeight="1">
      <c r="A23" s="749">
        <v>9</v>
      </c>
      <c r="B23" s="802" t="s">
        <v>57</v>
      </c>
      <c r="C23" s="802" t="s">
        <v>58</v>
      </c>
      <c r="D23" s="803">
        <v>321</v>
      </c>
      <c r="E23" s="780"/>
      <c r="F23" s="781"/>
      <c r="G23" s="781"/>
      <c r="H23" s="782">
        <v>0</v>
      </c>
      <c r="I23" s="782">
        <v>0</v>
      </c>
      <c r="J23" s="783">
        <v>0</v>
      </c>
      <c r="K23" s="784" t="s">
        <v>3360</v>
      </c>
      <c r="L23" s="785" t="s">
        <v>3363</v>
      </c>
      <c r="M23" s="786">
        <v>321</v>
      </c>
      <c r="N23" s="787"/>
      <c r="O23" s="801"/>
      <c r="P23" s="801"/>
      <c r="Q23" s="762">
        <f t="shared" si="3"/>
        <v>0</v>
      </c>
      <c r="R23" s="763">
        <f t="shared" si="4"/>
        <v>0</v>
      </c>
      <c r="S23" s="764">
        <f t="shared" si="5"/>
        <v>0</v>
      </c>
    </row>
    <row r="24" spans="1:27" ht="34.5" customHeight="1">
      <c r="A24" s="749">
        <v>10</v>
      </c>
      <c r="B24" s="788" t="s">
        <v>60</v>
      </c>
      <c r="C24" s="788" t="s">
        <v>61</v>
      </c>
      <c r="D24" s="789">
        <v>321</v>
      </c>
      <c r="E24" s="790"/>
      <c r="F24" s="791"/>
      <c r="G24" s="791"/>
      <c r="H24" s="795">
        <v>0</v>
      </c>
      <c r="I24" s="795">
        <v>0</v>
      </c>
      <c r="J24" s="796">
        <v>0</v>
      </c>
      <c r="K24" s="797">
        <v>46114</v>
      </c>
      <c r="L24" s="798" t="s">
        <v>3364</v>
      </c>
      <c r="M24" s="792">
        <v>321</v>
      </c>
      <c r="N24" s="700"/>
      <c r="O24" s="749"/>
      <c r="P24" s="749"/>
      <c r="Q24" s="762">
        <f t="shared" si="3"/>
        <v>0</v>
      </c>
      <c r="R24" s="763">
        <f t="shared" si="4"/>
        <v>0</v>
      </c>
      <c r="S24" s="764">
        <f t="shared" si="5"/>
        <v>0</v>
      </c>
    </row>
    <row r="25" spans="1:27" ht="34.5" customHeight="1">
      <c r="A25" s="749">
        <v>11</v>
      </c>
      <c r="B25" s="802" t="s">
        <v>62</v>
      </c>
      <c r="C25" s="802" t="s">
        <v>63</v>
      </c>
      <c r="D25" s="803">
        <v>642</v>
      </c>
      <c r="E25" s="780"/>
      <c r="F25" s="781"/>
      <c r="G25" s="781"/>
      <c r="H25" s="782">
        <v>0</v>
      </c>
      <c r="I25" s="782">
        <v>0</v>
      </c>
      <c r="J25" s="783">
        <v>0</v>
      </c>
      <c r="K25" s="784" t="s">
        <v>3365</v>
      </c>
      <c r="L25" s="785" t="s">
        <v>3366</v>
      </c>
      <c r="M25" s="786">
        <v>642</v>
      </c>
      <c r="N25" s="787"/>
      <c r="O25" s="801"/>
      <c r="P25" s="801"/>
      <c r="Q25" s="762">
        <f t="shared" si="3"/>
        <v>0</v>
      </c>
      <c r="R25" s="763">
        <f t="shared" si="4"/>
        <v>0</v>
      </c>
      <c r="S25" s="764">
        <f t="shared" si="5"/>
        <v>0</v>
      </c>
    </row>
    <row r="26" spans="1:27" ht="34.5" customHeight="1">
      <c r="A26" s="749">
        <v>12</v>
      </c>
      <c r="B26" s="778" t="s">
        <v>65</v>
      </c>
      <c r="C26" s="778" t="s">
        <v>66</v>
      </c>
      <c r="D26" s="779">
        <v>963</v>
      </c>
      <c r="E26" s="780"/>
      <c r="F26" s="781"/>
      <c r="G26" s="781"/>
      <c r="H26" s="782">
        <v>0</v>
      </c>
      <c r="I26" s="782">
        <v>0</v>
      </c>
      <c r="J26" s="783">
        <v>0</v>
      </c>
      <c r="K26" s="784" t="s">
        <v>3367</v>
      </c>
      <c r="L26" s="785" t="s">
        <v>3368</v>
      </c>
      <c r="M26" s="786">
        <v>963</v>
      </c>
      <c r="N26" s="787"/>
      <c r="O26" s="749"/>
      <c r="P26" s="749"/>
      <c r="Q26" s="762">
        <f t="shared" si="3"/>
        <v>0</v>
      </c>
      <c r="R26" s="763">
        <f t="shared" si="4"/>
        <v>0</v>
      </c>
      <c r="S26" s="764">
        <f t="shared" si="5"/>
        <v>0</v>
      </c>
    </row>
    <row r="27" spans="1:27" ht="34.5" customHeight="1">
      <c r="A27" s="749">
        <v>13</v>
      </c>
      <c r="B27" s="778" t="s">
        <v>68</v>
      </c>
      <c r="C27" s="778" t="s">
        <v>69</v>
      </c>
      <c r="D27" s="779">
        <v>963</v>
      </c>
      <c r="E27" s="780"/>
      <c r="F27" s="781"/>
      <c r="G27" s="781"/>
      <c r="H27" s="782">
        <v>0</v>
      </c>
      <c r="I27" s="782">
        <v>0</v>
      </c>
      <c r="J27" s="783">
        <v>0</v>
      </c>
      <c r="K27" s="784">
        <v>46142</v>
      </c>
      <c r="L27" s="785" t="s">
        <v>3369</v>
      </c>
      <c r="M27" s="786">
        <v>963</v>
      </c>
      <c r="N27" s="787"/>
      <c r="O27" s="749"/>
      <c r="P27" s="749"/>
      <c r="Q27" s="762">
        <f t="shared" si="3"/>
        <v>0</v>
      </c>
      <c r="R27" s="763">
        <f t="shared" si="4"/>
        <v>0</v>
      </c>
      <c r="S27" s="764">
        <f t="shared" si="5"/>
        <v>0</v>
      </c>
    </row>
    <row r="28" spans="1:27" ht="34.5" customHeight="1">
      <c r="A28" s="749">
        <v>14</v>
      </c>
      <c r="B28" s="778" t="s">
        <v>72</v>
      </c>
      <c r="C28" s="778" t="s">
        <v>66</v>
      </c>
      <c r="D28" s="779">
        <v>963</v>
      </c>
      <c r="E28" s="780"/>
      <c r="F28" s="781"/>
      <c r="G28" s="781"/>
      <c r="H28" s="782">
        <v>0</v>
      </c>
      <c r="I28" s="782">
        <v>0</v>
      </c>
      <c r="J28" s="783">
        <v>0</v>
      </c>
      <c r="K28" s="784">
        <v>46142</v>
      </c>
      <c r="L28" s="785" t="s">
        <v>3370</v>
      </c>
      <c r="M28" s="786">
        <v>963</v>
      </c>
      <c r="N28" s="787"/>
      <c r="O28" s="749"/>
      <c r="P28" s="749"/>
      <c r="Q28" s="762">
        <f t="shared" si="3"/>
        <v>0</v>
      </c>
      <c r="R28" s="763">
        <f t="shared" si="4"/>
        <v>0</v>
      </c>
      <c r="S28" s="764">
        <f t="shared" si="5"/>
        <v>0</v>
      </c>
    </row>
    <row r="29" spans="1:27" ht="34.5" customHeight="1">
      <c r="A29" s="749">
        <v>15</v>
      </c>
      <c r="B29" s="778" t="s">
        <v>74</v>
      </c>
      <c r="C29" s="778" t="s">
        <v>3371</v>
      </c>
      <c r="D29" s="779">
        <v>2321.9</v>
      </c>
      <c r="E29" s="780" t="s">
        <v>3372</v>
      </c>
      <c r="F29" s="781">
        <v>1</v>
      </c>
      <c r="G29" s="781">
        <v>1</v>
      </c>
      <c r="H29" s="782">
        <v>2310</v>
      </c>
      <c r="I29" s="782">
        <v>161.69999999999999</v>
      </c>
      <c r="J29" s="783">
        <v>2471.7000000000012</v>
      </c>
      <c r="K29" s="784" t="s">
        <v>3360</v>
      </c>
      <c r="L29" s="785" t="s">
        <v>3373</v>
      </c>
      <c r="M29" s="786">
        <v>2471.6999999999998</v>
      </c>
      <c r="N29" s="780" t="s">
        <v>3374</v>
      </c>
      <c r="O29" s="749">
        <v>1</v>
      </c>
      <c r="P29" s="749">
        <v>1</v>
      </c>
      <c r="Q29" s="762">
        <f t="shared" si="3"/>
        <v>2170</v>
      </c>
      <c r="R29" s="763">
        <f t="shared" si="4"/>
        <v>151.9</v>
      </c>
      <c r="S29" s="764">
        <f t="shared" si="5"/>
        <v>2321.9000000000015</v>
      </c>
    </row>
    <row r="30" spans="1:27" ht="34.5" customHeight="1" thickBot="1">
      <c r="A30" s="766"/>
      <c r="B30" s="767" t="s">
        <v>19</v>
      </c>
      <c r="C30" s="768"/>
      <c r="D30" s="769">
        <f>SUM(D15:D29)</f>
        <v>9704.9</v>
      </c>
      <c r="E30" s="770"/>
      <c r="F30" s="769"/>
      <c r="G30" s="769"/>
      <c r="H30" s="771">
        <f>SUM(H15:H29)</f>
        <v>2610</v>
      </c>
      <c r="I30" s="771">
        <f t="shared" ref="I30:J30" si="6">SUM(I15:I29)</f>
        <v>182.7</v>
      </c>
      <c r="J30" s="771">
        <f t="shared" si="6"/>
        <v>2792.7000000000012</v>
      </c>
      <c r="K30" s="770"/>
      <c r="L30" s="770"/>
      <c r="M30" s="769">
        <f>SUM(M15:M29)</f>
        <v>12101.7</v>
      </c>
      <c r="N30" s="804"/>
      <c r="O30" s="769"/>
      <c r="P30" s="769"/>
      <c r="Q30" s="769">
        <f t="shared" ref="Q30:R30" si="7">+Q18+Q29</f>
        <v>2470</v>
      </c>
      <c r="R30" s="769">
        <f t="shared" si="7"/>
        <v>172.9</v>
      </c>
      <c r="S30" s="769">
        <f>+S18+S29</f>
        <v>2642.9000000000015</v>
      </c>
    </row>
    <row r="31" spans="1:27" ht="34.5" customHeight="1" thickTop="1">
      <c r="A31" s="711"/>
      <c r="B31" s="734" t="s">
        <v>79</v>
      </c>
      <c r="C31" s="805"/>
      <c r="D31" s="736"/>
      <c r="E31" s="737"/>
      <c r="F31" s="736"/>
      <c r="G31" s="738"/>
      <c r="H31" s="774"/>
      <c r="I31" s="774"/>
      <c r="J31" s="774"/>
      <c r="K31" s="740"/>
      <c r="L31" s="741"/>
      <c r="M31" s="742"/>
      <c r="N31" s="743"/>
      <c r="O31" s="744"/>
      <c r="P31" s="745"/>
      <c r="Q31" s="775"/>
      <c r="R31" s="776"/>
      <c r="S31" s="777"/>
    </row>
    <row r="32" spans="1:27" ht="34.5" customHeight="1">
      <c r="A32" s="806">
        <v>1</v>
      </c>
      <c r="B32" s="807" t="s">
        <v>80</v>
      </c>
      <c r="C32" s="808" t="s">
        <v>81</v>
      </c>
      <c r="D32" s="809">
        <v>30141.9</v>
      </c>
      <c r="E32" s="760" t="s">
        <v>2986</v>
      </c>
      <c r="F32" s="761">
        <v>1</v>
      </c>
      <c r="G32" s="801">
        <v>1</v>
      </c>
      <c r="H32" s="810">
        <v>9015.75</v>
      </c>
      <c r="I32" s="811">
        <v>631.1</v>
      </c>
      <c r="J32" s="812">
        <v>9646.85</v>
      </c>
      <c r="K32" s="797" t="s">
        <v>3375</v>
      </c>
      <c r="L32" s="798" t="s">
        <v>3376</v>
      </c>
      <c r="M32" s="813">
        <f>9646.85+17632.53</f>
        <v>27279.379999999997</v>
      </c>
      <c r="N32" s="790" t="s">
        <v>3351</v>
      </c>
      <c r="O32" s="761">
        <v>1</v>
      </c>
      <c r="P32" s="749">
        <v>1</v>
      </c>
      <c r="Q32" s="764">
        <f t="shared" ref="Q32:Q44" si="8">ROUND(S32*100/107,2)</f>
        <v>11691</v>
      </c>
      <c r="R32" s="814">
        <f t="shared" ref="R32:R44" si="9">ROUND((Q32*0.07),2)</f>
        <v>818.37</v>
      </c>
      <c r="S32" s="764">
        <f>+D32+J32-M32</f>
        <v>12509.370000000003</v>
      </c>
      <c r="T32" s="688" t="s">
        <v>3377</v>
      </c>
      <c r="U32" s="815"/>
      <c r="V32" s="815"/>
      <c r="W32" s="815"/>
      <c r="X32" s="816"/>
      <c r="Y32" s="816"/>
      <c r="Z32" s="816"/>
      <c r="AA32" s="817"/>
    </row>
    <row r="33" spans="1:20" ht="34.5" customHeight="1">
      <c r="A33" s="806">
        <v>2</v>
      </c>
      <c r="B33" s="807" t="s">
        <v>85</v>
      </c>
      <c r="C33" s="808" t="s">
        <v>81</v>
      </c>
      <c r="D33" s="809">
        <v>15516.34</v>
      </c>
      <c r="E33" s="760" t="s">
        <v>2986</v>
      </c>
      <c r="F33" s="761">
        <v>1</v>
      </c>
      <c r="G33" s="801">
        <v>1</v>
      </c>
      <c r="H33" s="810">
        <v>3606.75</v>
      </c>
      <c r="I33" s="811">
        <v>252.47</v>
      </c>
      <c r="J33" s="812">
        <v>3859.22</v>
      </c>
      <c r="K33" s="797" t="s">
        <v>3378</v>
      </c>
      <c r="L33" s="798" t="s">
        <v>3379</v>
      </c>
      <c r="M33" s="813">
        <f>3859.22+9921.31</f>
        <v>13780.529999999999</v>
      </c>
      <c r="N33" s="790" t="s">
        <v>3351</v>
      </c>
      <c r="O33" s="761">
        <v>1</v>
      </c>
      <c r="P33" s="749">
        <v>1</v>
      </c>
      <c r="Q33" s="764">
        <f>ROUND(S33*100/107,2)</f>
        <v>5229</v>
      </c>
      <c r="R33" s="814">
        <f t="shared" si="9"/>
        <v>366.03</v>
      </c>
      <c r="S33" s="764">
        <f>+D33+J33-M33</f>
        <v>5595.0300000000025</v>
      </c>
      <c r="T33" s="688" t="s">
        <v>3380</v>
      </c>
    </row>
    <row r="34" spans="1:20" ht="34.5" customHeight="1">
      <c r="A34" s="806">
        <v>3</v>
      </c>
      <c r="B34" s="807" t="s">
        <v>88</v>
      </c>
      <c r="C34" s="808" t="s">
        <v>81</v>
      </c>
      <c r="D34" s="809">
        <v>6045.23</v>
      </c>
      <c r="E34" s="760" t="s">
        <v>2986</v>
      </c>
      <c r="F34" s="761">
        <v>1</v>
      </c>
      <c r="G34" s="801">
        <v>1</v>
      </c>
      <c r="H34" s="810">
        <v>1660.5</v>
      </c>
      <c r="I34" s="811">
        <v>116.24</v>
      </c>
      <c r="J34" s="812">
        <v>1776.74</v>
      </c>
      <c r="K34" s="797" t="s">
        <v>3356</v>
      </c>
      <c r="L34" s="798" t="s">
        <v>3381</v>
      </c>
      <c r="M34" s="813">
        <f>1776.74+3620.88</f>
        <v>5397.62</v>
      </c>
      <c r="N34" s="790" t="s">
        <v>3351</v>
      </c>
      <c r="O34" s="761">
        <v>1</v>
      </c>
      <c r="P34" s="749">
        <v>1</v>
      </c>
      <c r="Q34" s="764">
        <f t="shared" si="8"/>
        <v>2265.75</v>
      </c>
      <c r="R34" s="814">
        <f t="shared" si="9"/>
        <v>158.6</v>
      </c>
      <c r="S34" s="764">
        <f>+D34+J34-M34</f>
        <v>2424.3499999999995</v>
      </c>
      <c r="T34" s="688" t="s">
        <v>3382</v>
      </c>
    </row>
    <row r="35" spans="1:20" ht="34.5" customHeight="1">
      <c r="A35" s="806">
        <v>7</v>
      </c>
      <c r="B35" s="818" t="s">
        <v>137</v>
      </c>
      <c r="C35" s="819" t="s">
        <v>81</v>
      </c>
      <c r="D35" s="809">
        <v>358.72</v>
      </c>
      <c r="E35" s="760" t="s">
        <v>2986</v>
      </c>
      <c r="F35" s="761">
        <v>1</v>
      </c>
      <c r="G35" s="801">
        <v>1</v>
      </c>
      <c r="H35" s="810">
        <v>722.25</v>
      </c>
      <c r="I35" s="811">
        <v>50.56</v>
      </c>
      <c r="J35" s="812">
        <v>772.80999999999983</v>
      </c>
      <c r="K35" s="797" t="s">
        <v>3367</v>
      </c>
      <c r="L35" s="798" t="s">
        <v>3383</v>
      </c>
      <c r="M35" s="813">
        <v>772.81</v>
      </c>
      <c r="N35" s="790" t="s">
        <v>3374</v>
      </c>
      <c r="O35" s="761">
        <v>1</v>
      </c>
      <c r="P35" s="749">
        <v>1</v>
      </c>
      <c r="Q35" s="764">
        <f t="shared" si="8"/>
        <v>335.25</v>
      </c>
      <c r="R35" s="814">
        <f t="shared" si="9"/>
        <v>23.47</v>
      </c>
      <c r="S35" s="764">
        <f t="shared" ref="S35:S44" si="10">+D35+J35-M35</f>
        <v>358.7199999999998</v>
      </c>
    </row>
    <row r="36" spans="1:20" ht="34.5" customHeight="1">
      <c r="A36" s="806">
        <v>8</v>
      </c>
      <c r="B36" s="818" t="s">
        <v>100</v>
      </c>
      <c r="C36" s="819" t="s">
        <v>81</v>
      </c>
      <c r="D36" s="809">
        <v>404.46</v>
      </c>
      <c r="E36" s="760"/>
      <c r="F36" s="761"/>
      <c r="G36" s="801"/>
      <c r="H36" s="810">
        <v>0</v>
      </c>
      <c r="I36" s="811">
        <v>0</v>
      </c>
      <c r="J36" s="812">
        <v>0</v>
      </c>
      <c r="K36" s="797" t="s">
        <v>3384</v>
      </c>
      <c r="L36" s="798" t="s">
        <v>3385</v>
      </c>
      <c r="M36" s="813">
        <v>404.46</v>
      </c>
      <c r="N36" s="790"/>
      <c r="O36" s="761"/>
      <c r="P36" s="749"/>
      <c r="Q36" s="820">
        <f t="shared" si="8"/>
        <v>0</v>
      </c>
      <c r="R36" s="814">
        <f t="shared" si="9"/>
        <v>0</v>
      </c>
      <c r="S36" s="764">
        <f t="shared" si="10"/>
        <v>0</v>
      </c>
    </row>
    <row r="37" spans="1:20" ht="34.5" customHeight="1">
      <c r="A37" s="806">
        <v>9</v>
      </c>
      <c r="B37" s="807" t="s">
        <v>103</v>
      </c>
      <c r="C37" s="819" t="s">
        <v>81</v>
      </c>
      <c r="D37" s="809">
        <v>1709.33</v>
      </c>
      <c r="E37" s="760" t="s">
        <v>2986</v>
      </c>
      <c r="F37" s="761">
        <v>1</v>
      </c>
      <c r="G37" s="749">
        <v>1</v>
      </c>
      <c r="H37" s="821">
        <v>2119.5</v>
      </c>
      <c r="I37" s="811">
        <v>148.37</v>
      </c>
      <c r="J37" s="812">
        <v>2267.87</v>
      </c>
      <c r="K37" s="797" t="s">
        <v>3360</v>
      </c>
      <c r="L37" s="798" t="s">
        <v>3386</v>
      </c>
      <c r="M37" s="813">
        <v>2267.87</v>
      </c>
      <c r="N37" s="790" t="s">
        <v>3374</v>
      </c>
      <c r="O37" s="761">
        <v>1</v>
      </c>
      <c r="P37" s="749">
        <v>1</v>
      </c>
      <c r="Q37" s="822">
        <f>ROUND(S37*100/107,2)</f>
        <v>1597.5</v>
      </c>
      <c r="R37" s="814">
        <f t="shared" si="9"/>
        <v>111.83</v>
      </c>
      <c r="S37" s="764">
        <f>+D37+J37-M37</f>
        <v>1709.33</v>
      </c>
      <c r="T37" s="688" t="s">
        <v>3387</v>
      </c>
    </row>
    <row r="38" spans="1:20" ht="34.5" customHeight="1">
      <c r="A38" s="806">
        <v>10</v>
      </c>
      <c r="B38" s="818" t="s">
        <v>105</v>
      </c>
      <c r="C38" s="819" t="s">
        <v>81</v>
      </c>
      <c r="D38" s="809">
        <v>7.22</v>
      </c>
      <c r="E38" s="760" t="s">
        <v>2986</v>
      </c>
      <c r="F38" s="761">
        <v>1</v>
      </c>
      <c r="G38" s="749">
        <v>1</v>
      </c>
      <c r="H38" s="821">
        <v>18</v>
      </c>
      <c r="I38" s="811">
        <v>1.26</v>
      </c>
      <c r="J38" s="812">
        <v>19.260000000000002</v>
      </c>
      <c r="K38" s="797" t="s">
        <v>3388</v>
      </c>
      <c r="L38" s="798" t="s">
        <v>3389</v>
      </c>
      <c r="M38" s="813">
        <v>19.260000000000002</v>
      </c>
      <c r="N38" s="790" t="s">
        <v>3374</v>
      </c>
      <c r="O38" s="761">
        <v>1</v>
      </c>
      <c r="P38" s="749">
        <v>1</v>
      </c>
      <c r="Q38" s="822">
        <f t="shared" si="8"/>
        <v>6.75</v>
      </c>
      <c r="R38" s="814">
        <f t="shared" si="9"/>
        <v>0.47</v>
      </c>
      <c r="S38" s="764">
        <f t="shared" si="10"/>
        <v>7.2199999999999989</v>
      </c>
    </row>
    <row r="39" spans="1:20" ht="34.5" customHeight="1">
      <c r="A39" s="806">
        <v>11</v>
      </c>
      <c r="B39" s="818" t="s">
        <v>107</v>
      </c>
      <c r="C39" s="819" t="s">
        <v>81</v>
      </c>
      <c r="D39" s="809">
        <v>442.98</v>
      </c>
      <c r="E39" s="760" t="s">
        <v>2986</v>
      </c>
      <c r="F39" s="761">
        <v>1</v>
      </c>
      <c r="G39" s="749">
        <v>1</v>
      </c>
      <c r="H39" s="821">
        <v>506.25</v>
      </c>
      <c r="I39" s="811">
        <v>35.44</v>
      </c>
      <c r="J39" s="812">
        <v>541.69000000000005</v>
      </c>
      <c r="K39" s="797" t="s">
        <v>3390</v>
      </c>
      <c r="L39" s="798" t="s">
        <v>3391</v>
      </c>
      <c r="M39" s="813">
        <v>541.69000000000005</v>
      </c>
      <c r="N39" s="790" t="s">
        <v>3374</v>
      </c>
      <c r="O39" s="761">
        <v>1</v>
      </c>
      <c r="P39" s="749">
        <v>1</v>
      </c>
      <c r="Q39" s="822">
        <f t="shared" si="8"/>
        <v>414</v>
      </c>
      <c r="R39" s="814">
        <f t="shared" si="9"/>
        <v>28.98</v>
      </c>
      <c r="S39" s="764">
        <f t="shared" si="10"/>
        <v>442.98</v>
      </c>
      <c r="T39" s="688" t="s">
        <v>3392</v>
      </c>
    </row>
    <row r="40" spans="1:20" ht="34.5" customHeight="1">
      <c r="A40" s="806">
        <v>12</v>
      </c>
      <c r="B40" s="807" t="s">
        <v>109</v>
      </c>
      <c r="C40" s="808" t="s">
        <v>81</v>
      </c>
      <c r="D40" s="809">
        <v>0</v>
      </c>
      <c r="E40" s="760" t="s">
        <v>2986</v>
      </c>
      <c r="F40" s="761">
        <v>1</v>
      </c>
      <c r="G40" s="749">
        <v>1</v>
      </c>
      <c r="H40" s="821">
        <v>6.75</v>
      </c>
      <c r="I40" s="811">
        <v>0.47</v>
      </c>
      <c r="J40" s="823">
        <v>7.2200000000000131</v>
      </c>
      <c r="K40" s="797" t="s">
        <v>3388</v>
      </c>
      <c r="L40" s="798" t="s">
        <v>3393</v>
      </c>
      <c r="M40" s="813">
        <v>7.22</v>
      </c>
      <c r="N40" s="790"/>
      <c r="O40" s="761"/>
      <c r="P40" s="749"/>
      <c r="Q40" s="822">
        <f t="shared" si="8"/>
        <v>0</v>
      </c>
      <c r="R40" s="814">
        <f t="shared" si="9"/>
        <v>0</v>
      </c>
      <c r="S40" s="764">
        <f t="shared" si="10"/>
        <v>1.3322676295501878E-14</v>
      </c>
    </row>
    <row r="41" spans="1:20" ht="34.5" customHeight="1">
      <c r="A41" s="824">
        <v>13</v>
      </c>
      <c r="B41" s="807" t="s">
        <v>111</v>
      </c>
      <c r="C41" s="808" t="s">
        <v>81</v>
      </c>
      <c r="D41" s="809">
        <v>0</v>
      </c>
      <c r="E41" s="760" t="s">
        <v>2986</v>
      </c>
      <c r="F41" s="761">
        <v>1</v>
      </c>
      <c r="G41" s="749">
        <v>1</v>
      </c>
      <c r="H41" s="821">
        <v>281.25</v>
      </c>
      <c r="I41" s="811">
        <v>19.690000000000001</v>
      </c>
      <c r="J41" s="823">
        <v>300.94</v>
      </c>
      <c r="K41" s="797" t="s">
        <v>3384</v>
      </c>
      <c r="L41" s="798" t="s">
        <v>3394</v>
      </c>
      <c r="M41" s="813">
        <v>300.94</v>
      </c>
      <c r="N41" s="790"/>
      <c r="O41" s="761"/>
      <c r="P41" s="749"/>
      <c r="Q41" s="822">
        <f t="shared" si="8"/>
        <v>0</v>
      </c>
      <c r="R41" s="814">
        <f t="shared" si="9"/>
        <v>0</v>
      </c>
      <c r="S41" s="764">
        <f t="shared" si="10"/>
        <v>0</v>
      </c>
    </row>
    <row r="42" spans="1:20" ht="34.5" customHeight="1">
      <c r="A42" s="824">
        <v>14</v>
      </c>
      <c r="B42" s="807" t="s">
        <v>113</v>
      </c>
      <c r="C42" s="808" t="s">
        <v>81</v>
      </c>
      <c r="D42" s="809">
        <v>17305.11</v>
      </c>
      <c r="E42" s="760" t="s">
        <v>2986</v>
      </c>
      <c r="F42" s="761">
        <v>1</v>
      </c>
      <c r="G42" s="749">
        <v>1</v>
      </c>
      <c r="H42" s="821">
        <v>15039</v>
      </c>
      <c r="I42" s="811">
        <v>1052.73</v>
      </c>
      <c r="J42" s="823">
        <v>16091.73</v>
      </c>
      <c r="K42" s="797" t="s">
        <v>3395</v>
      </c>
      <c r="L42" s="798" t="s">
        <v>3396</v>
      </c>
      <c r="M42" s="813">
        <f>10862.64+5229.09+11161.17</f>
        <v>27252.9</v>
      </c>
      <c r="N42" s="790" t="s">
        <v>3351</v>
      </c>
      <c r="O42" s="761">
        <v>1</v>
      </c>
      <c r="P42" s="749">
        <v>1</v>
      </c>
      <c r="Q42" s="822">
        <f t="shared" si="8"/>
        <v>5742</v>
      </c>
      <c r="R42" s="814">
        <f t="shared" si="9"/>
        <v>401.94</v>
      </c>
      <c r="S42" s="764">
        <f t="shared" si="10"/>
        <v>6143.9399999999951</v>
      </c>
      <c r="T42" s="688" t="s">
        <v>3397</v>
      </c>
    </row>
    <row r="43" spans="1:20" ht="34.5" customHeight="1">
      <c r="A43" s="824">
        <v>15</v>
      </c>
      <c r="B43" s="807" t="s">
        <v>1743</v>
      </c>
      <c r="C43" s="808" t="s">
        <v>81</v>
      </c>
      <c r="D43" s="809">
        <v>0</v>
      </c>
      <c r="E43" s="760"/>
      <c r="F43" s="761"/>
      <c r="G43" s="749"/>
      <c r="H43" s="821">
        <v>0</v>
      </c>
      <c r="I43" s="811">
        <v>0</v>
      </c>
      <c r="J43" s="823">
        <v>0</v>
      </c>
      <c r="K43" s="797"/>
      <c r="L43" s="798"/>
      <c r="M43" s="813">
        <v>0</v>
      </c>
      <c r="N43" s="825"/>
      <c r="O43" s="826"/>
      <c r="P43" s="827"/>
      <c r="Q43" s="822">
        <f t="shared" si="8"/>
        <v>0</v>
      </c>
      <c r="R43" s="814">
        <f t="shared" si="9"/>
        <v>0</v>
      </c>
      <c r="S43" s="764">
        <f t="shared" si="10"/>
        <v>0</v>
      </c>
    </row>
    <row r="44" spans="1:20" ht="34.5" customHeight="1">
      <c r="A44" s="824">
        <v>16</v>
      </c>
      <c r="B44" s="828" t="s">
        <v>91</v>
      </c>
      <c r="C44" s="829" t="s">
        <v>81</v>
      </c>
      <c r="D44" s="830">
        <v>0</v>
      </c>
      <c r="E44" s="831"/>
      <c r="F44" s="832"/>
      <c r="G44" s="690"/>
      <c r="H44" s="833">
        <v>0</v>
      </c>
      <c r="I44" s="834">
        <v>0</v>
      </c>
      <c r="J44" s="835">
        <v>0</v>
      </c>
      <c r="K44" s="797"/>
      <c r="L44" s="798"/>
      <c r="M44" s="813">
        <v>0</v>
      </c>
      <c r="N44" s="836"/>
      <c r="O44" s="832"/>
      <c r="P44" s="690"/>
      <c r="Q44" s="699">
        <f t="shared" si="8"/>
        <v>0</v>
      </c>
      <c r="R44" s="837">
        <f t="shared" si="9"/>
        <v>0</v>
      </c>
      <c r="S44" s="838">
        <f t="shared" si="10"/>
        <v>0</v>
      </c>
    </row>
    <row r="45" spans="1:20" ht="34.5" customHeight="1" thickBot="1">
      <c r="A45" s="766"/>
      <c r="B45" s="767" t="s">
        <v>19</v>
      </c>
      <c r="C45" s="768"/>
      <c r="D45" s="839">
        <f>SUM(D32:D44)</f>
        <v>71931.290000000008</v>
      </c>
      <c r="E45" s="770"/>
      <c r="F45" s="769"/>
      <c r="G45" s="769"/>
      <c r="H45" s="771">
        <f t="shared" ref="H45:I45" si="11">SUM(H32:H44)</f>
        <v>32976</v>
      </c>
      <c r="I45" s="771">
        <f t="shared" si="11"/>
        <v>2308.3300000000004</v>
      </c>
      <c r="J45" s="771">
        <f>SUM(J32:J44)</f>
        <v>35284.329999999994</v>
      </c>
      <c r="K45" s="770"/>
      <c r="L45" s="770"/>
      <c r="M45" s="769">
        <f>SUM(M32:M44)</f>
        <v>78024.680000000008</v>
      </c>
      <c r="N45" s="804"/>
      <c r="O45" s="769"/>
      <c r="P45" s="769"/>
      <c r="Q45" s="769">
        <f>SUM(Q32:Q44)</f>
        <v>27281.25</v>
      </c>
      <c r="R45" s="769">
        <f>SUM(R32:R44)</f>
        <v>1909.69</v>
      </c>
      <c r="S45" s="769">
        <f>SUM(S32:S44)</f>
        <v>29190.94</v>
      </c>
    </row>
    <row r="46" spans="1:20" ht="34.5" customHeight="1" thickTop="1">
      <c r="A46" s="711"/>
      <c r="B46" s="734" t="s">
        <v>115</v>
      </c>
      <c r="C46" s="735"/>
      <c r="D46" s="736"/>
      <c r="E46" s="737"/>
      <c r="F46" s="736"/>
      <c r="G46" s="738"/>
      <c r="H46" s="774"/>
      <c r="I46" s="774"/>
      <c r="J46" s="774"/>
      <c r="K46" s="740"/>
      <c r="L46" s="741"/>
      <c r="M46" s="742"/>
      <c r="N46" s="743"/>
      <c r="O46" s="744"/>
      <c r="P46" s="745"/>
      <c r="Q46" s="840"/>
      <c r="R46" s="841"/>
      <c r="S46" s="736"/>
    </row>
    <row r="47" spans="1:20" ht="34.5" customHeight="1">
      <c r="A47" s="711">
        <v>1</v>
      </c>
      <c r="B47" s="842" t="s">
        <v>142</v>
      </c>
      <c r="C47" s="713"/>
      <c r="D47" s="714"/>
      <c r="E47" s="715"/>
      <c r="F47" s="714"/>
      <c r="G47" s="714"/>
      <c r="H47" s="833"/>
      <c r="I47" s="833"/>
      <c r="J47" s="833"/>
      <c r="K47" s="843"/>
      <c r="L47" s="844"/>
      <c r="M47" s="845"/>
      <c r="N47" s="691"/>
      <c r="O47" s="690"/>
      <c r="P47" s="720"/>
      <c r="Q47" s="846"/>
      <c r="R47" s="847"/>
      <c r="S47" s="699"/>
    </row>
    <row r="48" spans="1:20" ht="34.5" customHeight="1" thickBot="1">
      <c r="A48" s="766"/>
      <c r="B48" s="767" t="s">
        <v>19</v>
      </c>
      <c r="C48" s="848"/>
      <c r="D48" s="769">
        <v>0</v>
      </c>
      <c r="E48" s="770"/>
      <c r="F48" s="769"/>
      <c r="G48" s="769"/>
      <c r="H48" s="771">
        <v>0</v>
      </c>
      <c r="I48" s="771">
        <v>0</v>
      </c>
      <c r="J48" s="771">
        <v>0</v>
      </c>
      <c r="K48" s="849"/>
      <c r="L48" s="770"/>
      <c r="M48" s="769">
        <v>0</v>
      </c>
      <c r="N48" s="804"/>
      <c r="O48" s="769"/>
      <c r="P48" s="769"/>
      <c r="Q48" s="769">
        <v>0</v>
      </c>
      <c r="R48" s="850">
        <v>0</v>
      </c>
      <c r="S48" s="850">
        <v>0</v>
      </c>
    </row>
    <row r="49" spans="1:19" ht="34.5" customHeight="1" thickTop="1">
      <c r="A49" s="711"/>
      <c r="B49" s="734" t="s">
        <v>117</v>
      </c>
      <c r="C49" s="735"/>
      <c r="D49" s="736"/>
      <c r="E49" s="737"/>
      <c r="F49" s="736"/>
      <c r="G49" s="738"/>
      <c r="H49" s="774"/>
      <c r="I49" s="774"/>
      <c r="J49" s="774"/>
      <c r="K49" s="740"/>
      <c r="L49" s="741"/>
      <c r="M49" s="742"/>
      <c r="N49" s="743"/>
      <c r="O49" s="744"/>
      <c r="P49" s="745"/>
      <c r="Q49" s="840"/>
      <c r="R49" s="841"/>
      <c r="S49" s="777"/>
    </row>
    <row r="50" spans="1:19" ht="34.5" customHeight="1">
      <c r="A50" s="711">
        <v>1</v>
      </c>
      <c r="B50" s="851" t="s">
        <v>22</v>
      </c>
      <c r="C50" s="852" t="s">
        <v>118</v>
      </c>
      <c r="D50" s="853">
        <f>1548.29+3126.54</f>
        <v>4674.83</v>
      </c>
      <c r="E50" s="854" t="s">
        <v>2986</v>
      </c>
      <c r="F50" s="701">
        <v>1</v>
      </c>
      <c r="G50" s="855">
        <v>1</v>
      </c>
      <c r="H50" s="856">
        <v>1354.2</v>
      </c>
      <c r="I50" s="811">
        <v>94.79</v>
      </c>
      <c r="J50" s="812">
        <v>1448.9899999999943</v>
      </c>
      <c r="K50" s="784" t="s">
        <v>3349</v>
      </c>
      <c r="L50" s="785" t="s">
        <v>3398</v>
      </c>
      <c r="M50" s="857">
        <f>1448.99+3126.54</f>
        <v>4575.53</v>
      </c>
      <c r="N50" s="780" t="s">
        <v>3351</v>
      </c>
      <c r="O50" s="701"/>
      <c r="P50" s="702"/>
      <c r="Q50" s="820">
        <f t="shared" ref="Q50:Q51" si="12">ROUND(S50*100/107,2)</f>
        <v>1447</v>
      </c>
      <c r="R50" s="858">
        <f t="shared" ref="R50:R51" si="13">ROUND((Q50*0.07),2)</f>
        <v>101.29</v>
      </c>
      <c r="S50" s="764">
        <f>+D50+J50-M50</f>
        <v>1548.2899999999945</v>
      </c>
    </row>
    <row r="51" spans="1:19" ht="34.5" customHeight="1">
      <c r="A51" s="711">
        <v>2</v>
      </c>
      <c r="B51" s="750" t="s">
        <v>28</v>
      </c>
      <c r="C51" s="859" t="s">
        <v>118</v>
      </c>
      <c r="D51" s="853">
        <v>0</v>
      </c>
      <c r="E51" s="762"/>
      <c r="F51" s="749"/>
      <c r="G51" s="860"/>
      <c r="H51" s="861">
        <v>0</v>
      </c>
      <c r="I51" s="811">
        <v>0</v>
      </c>
      <c r="J51" s="812">
        <v>0</v>
      </c>
      <c r="K51" s="784"/>
      <c r="L51" s="785"/>
      <c r="M51" s="857"/>
      <c r="N51" s="862"/>
      <c r="O51" s="749"/>
      <c r="P51" s="863"/>
      <c r="Q51" s="820">
        <f t="shared" si="12"/>
        <v>0</v>
      </c>
      <c r="R51" s="858">
        <f t="shared" si="13"/>
        <v>0</v>
      </c>
      <c r="S51" s="838">
        <f>+D51+J51-M51</f>
        <v>0</v>
      </c>
    </row>
    <row r="52" spans="1:19" ht="34.5" customHeight="1" thickBot="1">
      <c r="A52" s="766"/>
      <c r="B52" s="767" t="s">
        <v>19</v>
      </c>
      <c r="C52" s="768"/>
      <c r="D52" s="769">
        <f>SUM(D50:D51)</f>
        <v>4674.83</v>
      </c>
      <c r="E52" s="770"/>
      <c r="F52" s="769"/>
      <c r="G52" s="769"/>
      <c r="H52" s="771">
        <v>1354.2</v>
      </c>
      <c r="I52" s="771">
        <v>94.79</v>
      </c>
      <c r="J52" s="771">
        <v>1448.9899999999943</v>
      </c>
      <c r="K52" s="770"/>
      <c r="L52" s="770"/>
      <c r="M52" s="769">
        <f>SUM(M50:M51)</f>
        <v>4575.53</v>
      </c>
      <c r="N52" s="804"/>
      <c r="O52" s="769"/>
      <c r="P52" s="769"/>
      <c r="Q52" s="769">
        <f>SUM(Q50:Q51)</f>
        <v>1447</v>
      </c>
      <c r="R52" s="850">
        <f>SUM(R50:R51)</f>
        <v>101.29</v>
      </c>
      <c r="S52" s="850">
        <f>SUM(S50:S51)</f>
        <v>1548.2899999999945</v>
      </c>
    </row>
    <row r="53" spans="1:19" ht="34.5" customHeight="1" thickTop="1">
      <c r="A53" s="711"/>
      <c r="B53" s="734" t="s">
        <v>121</v>
      </c>
      <c r="C53" s="735"/>
      <c r="D53" s="736"/>
      <c r="E53" s="737"/>
      <c r="F53" s="736"/>
      <c r="G53" s="738"/>
      <c r="H53" s="774"/>
      <c r="I53" s="774"/>
      <c r="J53" s="774"/>
      <c r="K53" s="740"/>
      <c r="L53" s="741"/>
      <c r="M53" s="742"/>
      <c r="N53" s="743"/>
      <c r="O53" s="744"/>
      <c r="P53" s="745"/>
      <c r="Q53" s="840"/>
      <c r="R53" s="841"/>
      <c r="S53" s="777"/>
    </row>
    <row r="54" spans="1:19" s="869" customFormat="1" ht="34.5" customHeight="1">
      <c r="A54" s="749">
        <v>1</v>
      </c>
      <c r="B54" s="859" t="s">
        <v>122</v>
      </c>
      <c r="C54" s="859" t="s">
        <v>123</v>
      </c>
      <c r="D54" s="864">
        <v>2000</v>
      </c>
      <c r="E54" s="753"/>
      <c r="F54" s="749"/>
      <c r="G54" s="801"/>
      <c r="H54" s="810">
        <v>0</v>
      </c>
      <c r="I54" s="811">
        <v>0</v>
      </c>
      <c r="J54" s="812">
        <v>0</v>
      </c>
      <c r="K54" s="865">
        <v>46142</v>
      </c>
      <c r="L54" s="866" t="s">
        <v>3399</v>
      </c>
      <c r="M54" s="867">
        <v>2000</v>
      </c>
      <c r="N54" s="862"/>
      <c r="O54" s="868"/>
      <c r="P54" s="749"/>
      <c r="Q54" s="762">
        <f t="shared" ref="Q54:Q61" si="14">ROUND(S54*100/107,2)</f>
        <v>0</v>
      </c>
      <c r="R54" s="763">
        <f t="shared" ref="R54:R61" si="15">ROUND((Q54*0.07),2)</f>
        <v>0</v>
      </c>
      <c r="S54" s="764">
        <f t="shared" ref="S54:S61" si="16">+D54+J54-M54</f>
        <v>0</v>
      </c>
    </row>
    <row r="55" spans="1:19" s="869" customFormat="1" ht="34.5" customHeight="1">
      <c r="A55" s="749">
        <v>2</v>
      </c>
      <c r="B55" s="859" t="s">
        <v>125</v>
      </c>
      <c r="C55" s="859" t="s">
        <v>123</v>
      </c>
      <c r="D55" s="864">
        <v>2000</v>
      </c>
      <c r="E55" s="753"/>
      <c r="F55" s="749"/>
      <c r="G55" s="801"/>
      <c r="H55" s="810">
        <v>0</v>
      </c>
      <c r="I55" s="811">
        <v>0</v>
      </c>
      <c r="J55" s="812">
        <v>0</v>
      </c>
      <c r="K55" s="865" t="s">
        <v>3390</v>
      </c>
      <c r="L55" s="866" t="s">
        <v>3400</v>
      </c>
      <c r="M55" s="867">
        <v>2000</v>
      </c>
      <c r="N55" s="787"/>
      <c r="O55" s="749"/>
      <c r="P55" s="749"/>
      <c r="Q55" s="762">
        <f t="shared" si="14"/>
        <v>0</v>
      </c>
      <c r="R55" s="763">
        <f t="shared" si="15"/>
        <v>0</v>
      </c>
      <c r="S55" s="764">
        <f t="shared" si="16"/>
        <v>0</v>
      </c>
    </row>
    <row r="56" spans="1:19" s="869" customFormat="1" ht="34.5" customHeight="1">
      <c r="A56" s="749">
        <v>3</v>
      </c>
      <c r="B56" s="859" t="s">
        <v>127</v>
      </c>
      <c r="C56" s="859" t="s">
        <v>123</v>
      </c>
      <c r="D56" s="864">
        <v>2000</v>
      </c>
      <c r="E56" s="753"/>
      <c r="F56" s="749"/>
      <c r="G56" s="801"/>
      <c r="H56" s="810">
        <v>0</v>
      </c>
      <c r="I56" s="811">
        <v>0</v>
      </c>
      <c r="J56" s="812">
        <v>0</v>
      </c>
      <c r="K56" s="865" t="s">
        <v>3390</v>
      </c>
      <c r="L56" s="866" t="s">
        <v>3401</v>
      </c>
      <c r="M56" s="867">
        <v>2000</v>
      </c>
      <c r="N56" s="787"/>
      <c r="O56" s="749"/>
      <c r="P56" s="749"/>
      <c r="Q56" s="762">
        <f t="shared" si="14"/>
        <v>0</v>
      </c>
      <c r="R56" s="763">
        <f t="shared" si="15"/>
        <v>0</v>
      </c>
      <c r="S56" s="764">
        <f t="shared" si="16"/>
        <v>0</v>
      </c>
    </row>
    <row r="57" spans="1:19" s="869" customFormat="1" ht="34.5" customHeight="1">
      <c r="A57" s="749">
        <v>4</v>
      </c>
      <c r="B57" s="859" t="s">
        <v>91</v>
      </c>
      <c r="C57" s="859" t="s">
        <v>129</v>
      </c>
      <c r="D57" s="864">
        <v>3210</v>
      </c>
      <c r="E57" s="753"/>
      <c r="F57" s="749"/>
      <c r="G57" s="801"/>
      <c r="H57" s="810">
        <v>0</v>
      </c>
      <c r="I57" s="811">
        <v>0</v>
      </c>
      <c r="J57" s="812">
        <v>0</v>
      </c>
      <c r="K57" s="757">
        <v>46119</v>
      </c>
      <c r="L57" s="870" t="s">
        <v>3402</v>
      </c>
      <c r="M57" s="871">
        <v>3210</v>
      </c>
      <c r="N57" s="787"/>
      <c r="O57" s="749"/>
      <c r="P57" s="749"/>
      <c r="Q57" s="762">
        <f t="shared" si="14"/>
        <v>0</v>
      </c>
      <c r="R57" s="763">
        <f t="shared" si="15"/>
        <v>0</v>
      </c>
      <c r="S57" s="764">
        <f t="shared" si="16"/>
        <v>0</v>
      </c>
    </row>
    <row r="58" spans="1:19" s="869" customFormat="1" ht="34.5" customHeight="1">
      <c r="A58" s="749">
        <v>5</v>
      </c>
      <c r="B58" s="859" t="s">
        <v>91</v>
      </c>
      <c r="C58" s="859" t="s">
        <v>131</v>
      </c>
      <c r="D58" s="864">
        <v>2140</v>
      </c>
      <c r="E58" s="753"/>
      <c r="F58" s="749"/>
      <c r="G58" s="801"/>
      <c r="H58" s="810">
        <v>0</v>
      </c>
      <c r="I58" s="811">
        <v>0</v>
      </c>
      <c r="J58" s="812">
        <v>0</v>
      </c>
      <c r="K58" s="757">
        <v>46119</v>
      </c>
      <c r="L58" s="870" t="s">
        <v>3403</v>
      </c>
      <c r="M58" s="871">
        <v>2140</v>
      </c>
      <c r="N58" s="787"/>
      <c r="O58" s="749"/>
      <c r="P58" s="749"/>
      <c r="Q58" s="762">
        <f t="shared" si="14"/>
        <v>0</v>
      </c>
      <c r="R58" s="763">
        <f t="shared" si="15"/>
        <v>0</v>
      </c>
      <c r="S58" s="764">
        <f t="shared" si="16"/>
        <v>0</v>
      </c>
    </row>
    <row r="59" spans="1:19" s="869" customFormat="1" ht="34.5" customHeight="1">
      <c r="A59" s="749">
        <v>6</v>
      </c>
      <c r="B59" s="859" t="s">
        <v>133</v>
      </c>
      <c r="C59" s="859" t="s">
        <v>131</v>
      </c>
      <c r="D59" s="864">
        <v>2140</v>
      </c>
      <c r="E59" s="753"/>
      <c r="F59" s="749"/>
      <c r="G59" s="801"/>
      <c r="H59" s="810">
        <v>-2000</v>
      </c>
      <c r="I59" s="811">
        <v>-140</v>
      </c>
      <c r="J59" s="812">
        <v>-2140</v>
      </c>
      <c r="K59" s="757" t="s">
        <v>3360</v>
      </c>
      <c r="L59" s="870" t="s">
        <v>3404</v>
      </c>
      <c r="M59" s="871">
        <v>2140</v>
      </c>
      <c r="N59" s="787"/>
      <c r="O59" s="749"/>
      <c r="P59" s="749"/>
      <c r="Q59" s="762">
        <f t="shared" si="14"/>
        <v>-2000</v>
      </c>
      <c r="R59" s="763">
        <f t="shared" si="15"/>
        <v>-140</v>
      </c>
      <c r="S59" s="764">
        <f t="shared" si="16"/>
        <v>-2140</v>
      </c>
    </row>
    <row r="60" spans="1:19" s="869" customFormat="1" ht="34.5" customHeight="1">
      <c r="A60" s="749">
        <v>7</v>
      </c>
      <c r="B60" s="859" t="s">
        <v>133</v>
      </c>
      <c r="C60" s="859" t="s">
        <v>135</v>
      </c>
      <c r="D60" s="864">
        <v>3210</v>
      </c>
      <c r="E60" s="753"/>
      <c r="F60" s="749"/>
      <c r="G60" s="749"/>
      <c r="H60" s="821">
        <v>-3000</v>
      </c>
      <c r="I60" s="811">
        <v>-210</v>
      </c>
      <c r="J60" s="812">
        <v>-3210</v>
      </c>
      <c r="K60" s="757" t="s">
        <v>3360</v>
      </c>
      <c r="L60" s="870" t="s">
        <v>3405</v>
      </c>
      <c r="M60" s="871">
        <v>3210</v>
      </c>
      <c r="N60" s="787"/>
      <c r="O60" s="749"/>
      <c r="P60" s="749"/>
      <c r="Q60" s="762">
        <f t="shared" si="14"/>
        <v>-3000</v>
      </c>
      <c r="R60" s="763">
        <f t="shared" si="15"/>
        <v>-210</v>
      </c>
      <c r="S60" s="764">
        <f t="shared" si="16"/>
        <v>-3210</v>
      </c>
    </row>
    <row r="61" spans="1:19" ht="34.5" customHeight="1">
      <c r="A61" s="701">
        <v>8</v>
      </c>
      <c r="B61" s="872" t="s">
        <v>137</v>
      </c>
      <c r="C61" s="872" t="s">
        <v>138</v>
      </c>
      <c r="D61" s="873">
        <v>2033</v>
      </c>
      <c r="E61" s="874" t="s">
        <v>3014</v>
      </c>
      <c r="F61" s="690">
        <v>1</v>
      </c>
      <c r="G61" s="690">
        <v>1</v>
      </c>
      <c r="H61" s="833">
        <v>3500</v>
      </c>
      <c r="I61" s="834">
        <v>245</v>
      </c>
      <c r="J61" s="835">
        <v>3745</v>
      </c>
      <c r="K61" s="865" t="s">
        <v>3367</v>
      </c>
      <c r="L61" s="866" t="s">
        <v>3406</v>
      </c>
      <c r="M61" s="867">
        <v>3745</v>
      </c>
      <c r="N61" s="874" t="s">
        <v>3374</v>
      </c>
      <c r="O61" s="690">
        <v>1</v>
      </c>
      <c r="P61" s="690">
        <v>1</v>
      </c>
      <c r="Q61" s="762">
        <f t="shared" si="14"/>
        <v>1900</v>
      </c>
      <c r="R61" s="763">
        <f t="shared" si="15"/>
        <v>133</v>
      </c>
      <c r="S61" s="838">
        <f t="shared" si="16"/>
        <v>2033</v>
      </c>
    </row>
    <row r="62" spans="1:19" ht="34.5" customHeight="1" thickBot="1">
      <c r="A62" s="766"/>
      <c r="B62" s="767" t="s">
        <v>19</v>
      </c>
      <c r="C62" s="768"/>
      <c r="D62" s="769">
        <f>SUM(D54:D61)</f>
        <v>18733</v>
      </c>
      <c r="E62" s="770"/>
      <c r="F62" s="769"/>
      <c r="G62" s="769"/>
      <c r="H62" s="771">
        <v>3500</v>
      </c>
      <c r="I62" s="771">
        <v>245</v>
      </c>
      <c r="J62" s="771">
        <v>3745</v>
      </c>
      <c r="K62" s="770"/>
      <c r="L62" s="770"/>
      <c r="M62" s="769">
        <f>SUM(M54:M61)</f>
        <v>20445</v>
      </c>
      <c r="N62" s="804"/>
      <c r="O62" s="769"/>
      <c r="P62" s="769"/>
      <c r="Q62" s="769">
        <f>SUM(Q54:Q61)-Q59-Q60</f>
        <v>1900</v>
      </c>
      <c r="R62" s="769">
        <f t="shared" ref="R62:S62" si="17">SUM(R54:R61)-R59-R60</f>
        <v>133</v>
      </c>
      <c r="S62" s="769">
        <f t="shared" si="17"/>
        <v>2033</v>
      </c>
    </row>
    <row r="63" spans="1:19" ht="34.5" customHeight="1" thickTop="1">
      <c r="A63" s="711"/>
      <c r="B63" s="734" t="s">
        <v>140</v>
      </c>
      <c r="C63" s="735"/>
      <c r="D63" s="736"/>
      <c r="E63" s="737"/>
      <c r="F63" s="736"/>
      <c r="G63" s="738"/>
      <c r="H63" s="774"/>
      <c r="I63" s="774"/>
      <c r="J63" s="774"/>
      <c r="K63" s="740"/>
      <c r="L63" s="741"/>
      <c r="M63" s="742"/>
      <c r="N63" s="743"/>
      <c r="O63" s="744"/>
      <c r="P63" s="745"/>
      <c r="Q63" s="840"/>
      <c r="R63" s="841"/>
      <c r="S63" s="737"/>
    </row>
    <row r="64" spans="1:19" ht="34.5" customHeight="1">
      <c r="A64" s="711"/>
      <c r="B64" s="842" t="s">
        <v>142</v>
      </c>
      <c r="C64" s="713"/>
      <c r="D64" s="714"/>
      <c r="E64" s="715"/>
      <c r="F64" s="714"/>
      <c r="G64" s="714"/>
      <c r="H64" s="833"/>
      <c r="I64" s="833"/>
      <c r="J64" s="833"/>
      <c r="K64" s="843"/>
      <c r="L64" s="844"/>
      <c r="M64" s="845"/>
      <c r="N64" s="691"/>
      <c r="O64" s="690"/>
      <c r="P64" s="720"/>
      <c r="Q64" s="846"/>
      <c r="R64" s="847"/>
      <c r="S64" s="838"/>
    </row>
    <row r="65" spans="1:19" ht="34.5" customHeight="1" thickBot="1">
      <c r="A65" s="766"/>
      <c r="B65" s="767" t="s">
        <v>19</v>
      </c>
      <c r="C65" s="848"/>
      <c r="D65" s="769">
        <v>0</v>
      </c>
      <c r="E65" s="770"/>
      <c r="F65" s="769"/>
      <c r="G65" s="769"/>
      <c r="H65" s="771">
        <v>0</v>
      </c>
      <c r="I65" s="771">
        <v>0</v>
      </c>
      <c r="J65" s="771">
        <v>0</v>
      </c>
      <c r="K65" s="849"/>
      <c r="L65" s="770"/>
      <c r="M65" s="769">
        <v>0</v>
      </c>
      <c r="N65" s="804"/>
      <c r="O65" s="769"/>
      <c r="P65" s="769"/>
      <c r="Q65" s="769">
        <v>0</v>
      </c>
      <c r="R65" s="850">
        <v>0</v>
      </c>
      <c r="S65" s="769">
        <v>0</v>
      </c>
    </row>
    <row r="66" spans="1:19" ht="34.5" customHeight="1" thickTop="1">
      <c r="A66" s="711"/>
      <c r="B66" s="734" t="s">
        <v>141</v>
      </c>
      <c r="C66" s="735"/>
      <c r="D66" s="736"/>
      <c r="E66" s="737"/>
      <c r="F66" s="736"/>
      <c r="G66" s="738"/>
      <c r="H66" s="774"/>
      <c r="I66" s="774"/>
      <c r="J66" s="774"/>
      <c r="K66" s="740"/>
      <c r="L66" s="741"/>
      <c r="M66" s="742"/>
      <c r="N66" s="743"/>
      <c r="O66" s="744"/>
      <c r="P66" s="745"/>
      <c r="Q66" s="840"/>
      <c r="R66" s="841"/>
      <c r="S66" s="714"/>
    </row>
    <row r="67" spans="1:19" ht="34.5" customHeight="1">
      <c r="A67" s="711"/>
      <c r="B67" s="842" t="s">
        <v>142</v>
      </c>
      <c r="C67" s="713"/>
      <c r="D67" s="714"/>
      <c r="E67" s="715"/>
      <c r="F67" s="714"/>
      <c r="G67" s="875"/>
      <c r="H67" s="876"/>
      <c r="I67" s="876"/>
      <c r="J67" s="876"/>
      <c r="K67" s="843"/>
      <c r="L67" s="844"/>
      <c r="M67" s="845"/>
      <c r="N67" s="691"/>
      <c r="O67" s="690"/>
      <c r="P67" s="720"/>
      <c r="Q67" s="846"/>
      <c r="R67" s="847"/>
      <c r="S67" s="820"/>
    </row>
    <row r="68" spans="1:19" ht="34.5" customHeight="1" thickBot="1">
      <c r="A68" s="766"/>
      <c r="B68" s="767" t="s">
        <v>19</v>
      </c>
      <c r="C68" s="768"/>
      <c r="D68" s="769">
        <v>0</v>
      </c>
      <c r="E68" s="770"/>
      <c r="F68" s="769"/>
      <c r="G68" s="769"/>
      <c r="H68" s="771"/>
      <c r="I68" s="771"/>
      <c r="J68" s="771"/>
      <c r="K68" s="770"/>
      <c r="L68" s="770"/>
      <c r="M68" s="769"/>
      <c r="N68" s="804"/>
      <c r="O68" s="769"/>
      <c r="P68" s="769"/>
      <c r="Q68" s="769"/>
      <c r="R68" s="850"/>
      <c r="S68" s="850"/>
    </row>
    <row r="69" spans="1:19" ht="34.5" customHeight="1" thickTop="1">
      <c r="A69" s="711"/>
      <c r="B69" s="734" t="s">
        <v>143</v>
      </c>
      <c r="C69" s="735"/>
      <c r="D69" s="736"/>
      <c r="E69" s="737"/>
      <c r="F69" s="736"/>
      <c r="G69" s="738"/>
      <c r="H69" s="774"/>
      <c r="I69" s="774"/>
      <c r="J69" s="774"/>
      <c r="K69" s="740"/>
      <c r="L69" s="741"/>
      <c r="M69" s="742"/>
      <c r="N69" s="743"/>
      <c r="O69" s="744"/>
      <c r="P69" s="745"/>
      <c r="Q69" s="840"/>
      <c r="R69" s="841"/>
      <c r="S69" s="777"/>
    </row>
    <row r="70" spans="1:19" ht="34.5" customHeight="1">
      <c r="A70" s="711"/>
      <c r="B70" s="842" t="s">
        <v>142</v>
      </c>
      <c r="C70" s="713"/>
      <c r="D70" s="714"/>
      <c r="E70" s="715"/>
      <c r="F70" s="714"/>
      <c r="G70" s="714"/>
      <c r="H70" s="833"/>
      <c r="I70" s="833"/>
      <c r="J70" s="833"/>
      <c r="K70" s="843"/>
      <c r="L70" s="844"/>
      <c r="M70" s="845"/>
      <c r="N70" s="691"/>
      <c r="O70" s="690"/>
      <c r="P70" s="720"/>
      <c r="Q70" s="846"/>
      <c r="R70" s="847"/>
      <c r="S70" s="877"/>
    </row>
    <row r="71" spans="1:19" ht="34.5" customHeight="1" thickBot="1">
      <c r="A71" s="766"/>
      <c r="B71" s="767" t="s">
        <v>19</v>
      </c>
      <c r="C71" s="848"/>
      <c r="D71" s="769">
        <v>0</v>
      </c>
      <c r="E71" s="770"/>
      <c r="F71" s="769"/>
      <c r="G71" s="769"/>
      <c r="H71" s="771">
        <v>0</v>
      </c>
      <c r="I71" s="771">
        <v>0</v>
      </c>
      <c r="J71" s="771">
        <v>0</v>
      </c>
      <c r="K71" s="849"/>
      <c r="L71" s="770"/>
      <c r="M71" s="769">
        <v>0</v>
      </c>
      <c r="N71" s="804"/>
      <c r="O71" s="769"/>
      <c r="P71" s="769"/>
      <c r="Q71" s="769">
        <v>0</v>
      </c>
      <c r="R71" s="850">
        <v>0</v>
      </c>
      <c r="S71" s="850">
        <v>0</v>
      </c>
    </row>
    <row r="72" spans="1:19" ht="34.5" customHeight="1" thickTop="1">
      <c r="A72" s="711"/>
      <c r="B72" s="878" t="s">
        <v>144</v>
      </c>
      <c r="C72" s="879"/>
      <c r="D72" s="764"/>
      <c r="E72" s="762"/>
      <c r="F72" s="764"/>
      <c r="G72" s="880"/>
      <c r="H72" s="861"/>
      <c r="I72" s="861"/>
      <c r="J72" s="861"/>
      <c r="K72" s="706"/>
      <c r="L72" s="707"/>
      <c r="M72" s="708"/>
      <c r="N72" s="881"/>
      <c r="O72" s="801"/>
      <c r="P72" s="882"/>
      <c r="Q72" s="883"/>
      <c r="R72" s="884"/>
      <c r="S72" s="777"/>
    </row>
    <row r="73" spans="1:19" ht="34.5" customHeight="1">
      <c r="A73" s="749">
        <v>1</v>
      </c>
      <c r="B73" s="859" t="s">
        <v>145</v>
      </c>
      <c r="C73" s="751" t="s">
        <v>146</v>
      </c>
      <c r="D73" s="885">
        <v>9126</v>
      </c>
      <c r="E73" s="753" t="s">
        <v>2971</v>
      </c>
      <c r="F73" s="749">
        <v>1</v>
      </c>
      <c r="G73" s="749">
        <v>1</v>
      </c>
      <c r="H73" s="811">
        <v>9126</v>
      </c>
      <c r="I73" s="811"/>
      <c r="J73" s="821">
        <v>9126</v>
      </c>
      <c r="K73" s="865" t="s">
        <v>3407</v>
      </c>
      <c r="L73" s="886" t="s">
        <v>3408</v>
      </c>
      <c r="M73" s="887">
        <v>9126</v>
      </c>
      <c r="N73" s="888">
        <v>25294</v>
      </c>
      <c r="O73" s="749">
        <v>1</v>
      </c>
      <c r="P73" s="749">
        <v>1</v>
      </c>
      <c r="Q73" s="764">
        <f t="shared" ref="Q73:Q101" si="18">S73</f>
        <v>9126</v>
      </c>
      <c r="R73" s="763"/>
      <c r="S73" s="885">
        <f t="shared" ref="S73:S101" si="19">+D73+J73-M73</f>
        <v>9126</v>
      </c>
    </row>
    <row r="74" spans="1:19" ht="34.5" customHeight="1">
      <c r="A74" s="749">
        <v>2</v>
      </c>
      <c r="B74" s="859" t="s">
        <v>149</v>
      </c>
      <c r="C74" s="751" t="s">
        <v>150</v>
      </c>
      <c r="D74" s="885">
        <v>4563</v>
      </c>
      <c r="E74" s="787"/>
      <c r="F74" s="749"/>
      <c r="G74" s="749"/>
      <c r="H74" s="811">
        <v>0</v>
      </c>
      <c r="I74" s="811"/>
      <c r="J74" s="821">
        <v>0</v>
      </c>
      <c r="K74" s="865" t="s">
        <v>3360</v>
      </c>
      <c r="L74" s="886" t="s">
        <v>3409</v>
      </c>
      <c r="M74" s="887">
        <v>4563</v>
      </c>
      <c r="N74" s="787"/>
      <c r="O74" s="749"/>
      <c r="P74" s="749"/>
      <c r="Q74" s="764">
        <f t="shared" si="18"/>
        <v>0</v>
      </c>
      <c r="R74" s="763"/>
      <c r="S74" s="885">
        <f t="shared" si="19"/>
        <v>0</v>
      </c>
    </row>
    <row r="75" spans="1:19" ht="34.5" customHeight="1">
      <c r="A75" s="749">
        <v>3</v>
      </c>
      <c r="B75" s="859" t="s">
        <v>152</v>
      </c>
      <c r="C75" s="751" t="s">
        <v>153</v>
      </c>
      <c r="D75" s="885">
        <v>4563</v>
      </c>
      <c r="E75" s="787"/>
      <c r="F75" s="749"/>
      <c r="G75" s="749"/>
      <c r="H75" s="811">
        <v>0</v>
      </c>
      <c r="I75" s="811"/>
      <c r="J75" s="821">
        <v>0</v>
      </c>
      <c r="K75" s="865">
        <v>46142</v>
      </c>
      <c r="L75" s="886" t="s">
        <v>3410</v>
      </c>
      <c r="M75" s="887">
        <v>4563</v>
      </c>
      <c r="N75" s="787"/>
      <c r="O75" s="749"/>
      <c r="P75" s="749"/>
      <c r="Q75" s="764">
        <f t="shared" si="18"/>
        <v>0</v>
      </c>
      <c r="R75" s="763"/>
      <c r="S75" s="885">
        <f t="shared" si="19"/>
        <v>0</v>
      </c>
    </row>
    <row r="76" spans="1:19" ht="34.5" customHeight="1">
      <c r="A76" s="749">
        <v>4</v>
      </c>
      <c r="B76" s="859" t="s">
        <v>155</v>
      </c>
      <c r="C76" s="751" t="s">
        <v>156</v>
      </c>
      <c r="D76" s="885">
        <v>4563</v>
      </c>
      <c r="E76" s="787"/>
      <c r="F76" s="749"/>
      <c r="G76" s="749"/>
      <c r="H76" s="811">
        <v>0</v>
      </c>
      <c r="I76" s="811"/>
      <c r="J76" s="821">
        <v>0</v>
      </c>
      <c r="K76" s="865">
        <v>46142</v>
      </c>
      <c r="L76" s="886" t="s">
        <v>3411</v>
      </c>
      <c r="M76" s="887">
        <v>4563</v>
      </c>
      <c r="N76" s="787"/>
      <c r="O76" s="749"/>
      <c r="P76" s="749"/>
      <c r="Q76" s="764">
        <f t="shared" si="18"/>
        <v>0</v>
      </c>
      <c r="R76" s="763"/>
      <c r="S76" s="885">
        <f t="shared" si="19"/>
        <v>0</v>
      </c>
    </row>
    <row r="77" spans="1:19" ht="34.5" customHeight="1">
      <c r="A77" s="749">
        <v>5</v>
      </c>
      <c r="B77" s="750" t="s">
        <v>158</v>
      </c>
      <c r="C77" s="751" t="s">
        <v>159</v>
      </c>
      <c r="D77" s="885">
        <v>4563</v>
      </c>
      <c r="E77" s="787"/>
      <c r="F77" s="749"/>
      <c r="G77" s="749"/>
      <c r="H77" s="811">
        <v>0</v>
      </c>
      <c r="I77" s="811"/>
      <c r="J77" s="821">
        <v>0</v>
      </c>
      <c r="K77" s="865">
        <v>46142</v>
      </c>
      <c r="L77" s="886" t="s">
        <v>3412</v>
      </c>
      <c r="M77" s="887">
        <v>4563</v>
      </c>
      <c r="N77" s="787"/>
      <c r="O77" s="749"/>
      <c r="P77" s="749"/>
      <c r="Q77" s="764">
        <f t="shared" si="18"/>
        <v>0</v>
      </c>
      <c r="R77" s="763"/>
      <c r="S77" s="885">
        <f t="shared" si="19"/>
        <v>0</v>
      </c>
    </row>
    <row r="78" spans="1:19" ht="34.5" customHeight="1">
      <c r="A78" s="749">
        <v>6</v>
      </c>
      <c r="B78" s="750" t="s">
        <v>161</v>
      </c>
      <c r="C78" s="751" t="s">
        <v>162</v>
      </c>
      <c r="D78" s="885">
        <v>4563</v>
      </c>
      <c r="E78" s="753"/>
      <c r="F78" s="749"/>
      <c r="G78" s="749"/>
      <c r="H78" s="811">
        <v>0</v>
      </c>
      <c r="I78" s="811"/>
      <c r="J78" s="821">
        <v>0</v>
      </c>
      <c r="K78" s="865">
        <v>46142</v>
      </c>
      <c r="L78" s="886" t="s">
        <v>3413</v>
      </c>
      <c r="M78" s="887">
        <v>4563</v>
      </c>
      <c r="N78" s="787"/>
      <c r="O78" s="749"/>
      <c r="P78" s="749"/>
      <c r="Q78" s="764">
        <f t="shared" si="18"/>
        <v>0</v>
      </c>
      <c r="R78" s="763"/>
      <c r="S78" s="885">
        <f t="shared" si="19"/>
        <v>0</v>
      </c>
    </row>
    <row r="79" spans="1:19" ht="34.5" customHeight="1">
      <c r="A79" s="749">
        <v>7</v>
      </c>
      <c r="B79" s="750" t="s">
        <v>164</v>
      </c>
      <c r="C79" s="751" t="s">
        <v>165</v>
      </c>
      <c r="D79" s="885">
        <v>4563</v>
      </c>
      <c r="E79" s="753"/>
      <c r="F79" s="749"/>
      <c r="G79" s="749"/>
      <c r="H79" s="811">
        <v>-4563</v>
      </c>
      <c r="I79" s="811"/>
      <c r="J79" s="821">
        <v>-4563</v>
      </c>
      <c r="K79" s="865" t="s">
        <v>3360</v>
      </c>
      <c r="L79" s="886" t="s">
        <v>3414</v>
      </c>
      <c r="M79" s="887">
        <v>4563</v>
      </c>
      <c r="N79" s="787"/>
      <c r="O79" s="749"/>
      <c r="P79" s="749"/>
      <c r="Q79" s="889">
        <f t="shared" si="18"/>
        <v>-4563</v>
      </c>
      <c r="R79" s="890"/>
      <c r="S79" s="891">
        <f t="shared" si="19"/>
        <v>-4563</v>
      </c>
    </row>
    <row r="80" spans="1:19" ht="34.5" customHeight="1">
      <c r="A80" s="749">
        <v>8</v>
      </c>
      <c r="B80" s="750" t="s">
        <v>164</v>
      </c>
      <c r="C80" s="751" t="s">
        <v>167</v>
      </c>
      <c r="D80" s="885">
        <v>4563</v>
      </c>
      <c r="E80" s="787"/>
      <c r="F80" s="749"/>
      <c r="G80" s="749"/>
      <c r="H80" s="811">
        <v>-4563</v>
      </c>
      <c r="I80" s="811"/>
      <c r="J80" s="821">
        <v>-4563</v>
      </c>
      <c r="K80" s="865" t="s">
        <v>3360</v>
      </c>
      <c r="L80" s="886" t="s">
        <v>3415</v>
      </c>
      <c r="M80" s="887">
        <v>4563</v>
      </c>
      <c r="N80" s="787"/>
      <c r="O80" s="749"/>
      <c r="P80" s="749"/>
      <c r="Q80" s="889">
        <f t="shared" si="18"/>
        <v>-4563</v>
      </c>
      <c r="R80" s="890"/>
      <c r="S80" s="891">
        <f t="shared" si="19"/>
        <v>-4563</v>
      </c>
    </row>
    <row r="81" spans="1:19" ht="34.5" customHeight="1">
      <c r="A81" s="749">
        <v>9</v>
      </c>
      <c r="B81" s="892" t="s">
        <v>169</v>
      </c>
      <c r="C81" s="751" t="s">
        <v>170</v>
      </c>
      <c r="D81" s="885">
        <v>4563</v>
      </c>
      <c r="E81" s="787"/>
      <c r="F81" s="749"/>
      <c r="G81" s="749"/>
      <c r="H81" s="811">
        <v>-4563</v>
      </c>
      <c r="I81" s="811"/>
      <c r="J81" s="821">
        <v>-4563</v>
      </c>
      <c r="K81" s="865">
        <v>46142</v>
      </c>
      <c r="L81" s="886" t="s">
        <v>3416</v>
      </c>
      <c r="M81" s="887">
        <v>4563</v>
      </c>
      <c r="N81" s="787"/>
      <c r="O81" s="749"/>
      <c r="P81" s="749"/>
      <c r="Q81" s="889">
        <f t="shared" si="18"/>
        <v>-4563</v>
      </c>
      <c r="R81" s="890"/>
      <c r="S81" s="891">
        <f t="shared" si="19"/>
        <v>-4563</v>
      </c>
    </row>
    <row r="82" spans="1:19" ht="34.5" customHeight="1">
      <c r="A82" s="749">
        <v>10</v>
      </c>
      <c r="B82" s="750" t="s">
        <v>172</v>
      </c>
      <c r="C82" s="751" t="s">
        <v>173</v>
      </c>
      <c r="D82" s="885">
        <v>4563</v>
      </c>
      <c r="E82" s="787"/>
      <c r="F82" s="749"/>
      <c r="G82" s="749"/>
      <c r="H82" s="811">
        <v>0</v>
      </c>
      <c r="I82" s="811"/>
      <c r="J82" s="821">
        <v>0</v>
      </c>
      <c r="K82" s="865" t="s">
        <v>3360</v>
      </c>
      <c r="L82" s="886" t="s">
        <v>3417</v>
      </c>
      <c r="M82" s="887">
        <v>4563</v>
      </c>
      <c r="N82" s="787"/>
      <c r="O82" s="749"/>
      <c r="P82" s="749"/>
      <c r="Q82" s="764">
        <f t="shared" si="18"/>
        <v>0</v>
      </c>
      <c r="R82" s="763"/>
      <c r="S82" s="885">
        <f t="shared" si="19"/>
        <v>0</v>
      </c>
    </row>
    <row r="83" spans="1:19" ht="34.5" customHeight="1">
      <c r="A83" s="749">
        <v>11</v>
      </c>
      <c r="B83" s="750" t="s">
        <v>175</v>
      </c>
      <c r="C83" s="751" t="s">
        <v>176</v>
      </c>
      <c r="D83" s="885">
        <v>9126</v>
      </c>
      <c r="E83" s="753" t="s">
        <v>2971</v>
      </c>
      <c r="F83" s="749">
        <v>1</v>
      </c>
      <c r="G83" s="749">
        <v>1</v>
      </c>
      <c r="H83" s="811">
        <v>9126</v>
      </c>
      <c r="I83" s="811"/>
      <c r="J83" s="821">
        <v>9126</v>
      </c>
      <c r="K83" s="865" t="s">
        <v>3390</v>
      </c>
      <c r="L83" s="886" t="s">
        <v>3418</v>
      </c>
      <c r="M83" s="887">
        <v>9126</v>
      </c>
      <c r="N83" s="888">
        <v>25294</v>
      </c>
      <c r="O83" s="749">
        <v>1</v>
      </c>
      <c r="P83" s="749">
        <v>1</v>
      </c>
      <c r="Q83" s="764">
        <f t="shared" si="18"/>
        <v>9126</v>
      </c>
      <c r="R83" s="763"/>
      <c r="S83" s="885">
        <f t="shared" si="19"/>
        <v>9126</v>
      </c>
    </row>
    <row r="84" spans="1:19" s="905" customFormat="1" ht="34.5" customHeight="1">
      <c r="A84" s="893">
        <v>12</v>
      </c>
      <c r="B84" s="894" t="s">
        <v>178</v>
      </c>
      <c r="C84" s="895" t="s">
        <v>179</v>
      </c>
      <c r="D84" s="896">
        <v>4563</v>
      </c>
      <c r="E84" s="897"/>
      <c r="F84" s="898"/>
      <c r="G84" s="898"/>
      <c r="H84" s="899">
        <v>-4563</v>
      </c>
      <c r="I84" s="899"/>
      <c r="J84" s="900">
        <v>-4563</v>
      </c>
      <c r="K84" s="865">
        <v>46142</v>
      </c>
      <c r="L84" s="886" t="s">
        <v>3419</v>
      </c>
      <c r="M84" s="887">
        <v>4563</v>
      </c>
      <c r="N84" s="901"/>
      <c r="O84" s="898"/>
      <c r="P84" s="898"/>
      <c r="Q84" s="902">
        <f t="shared" si="18"/>
        <v>-4563</v>
      </c>
      <c r="R84" s="903"/>
      <c r="S84" s="904">
        <f t="shared" si="19"/>
        <v>-4563</v>
      </c>
    </row>
    <row r="85" spans="1:19" ht="34.5" customHeight="1">
      <c r="A85" s="749">
        <v>13</v>
      </c>
      <c r="B85" s="750" t="s">
        <v>181</v>
      </c>
      <c r="C85" s="751" t="s">
        <v>182</v>
      </c>
      <c r="D85" s="885">
        <v>4563</v>
      </c>
      <c r="E85" s="787"/>
      <c r="F85" s="749"/>
      <c r="G85" s="749"/>
      <c r="H85" s="811">
        <v>0</v>
      </c>
      <c r="I85" s="811"/>
      <c r="J85" s="821">
        <v>0</v>
      </c>
      <c r="K85" s="865" t="s">
        <v>3390</v>
      </c>
      <c r="L85" s="886" t="s">
        <v>3420</v>
      </c>
      <c r="M85" s="887">
        <v>4563</v>
      </c>
      <c r="N85" s="787"/>
      <c r="O85" s="749"/>
      <c r="P85" s="749"/>
      <c r="Q85" s="764">
        <f t="shared" si="18"/>
        <v>0</v>
      </c>
      <c r="R85" s="763"/>
      <c r="S85" s="885">
        <f t="shared" si="19"/>
        <v>0</v>
      </c>
    </row>
    <row r="86" spans="1:19" ht="34.5" customHeight="1">
      <c r="A86" s="749">
        <v>14</v>
      </c>
      <c r="B86" s="750" t="s">
        <v>184</v>
      </c>
      <c r="C86" s="751" t="s">
        <v>185</v>
      </c>
      <c r="D86" s="885">
        <v>4563</v>
      </c>
      <c r="E86" s="753"/>
      <c r="F86" s="749"/>
      <c r="G86" s="749"/>
      <c r="H86" s="811">
        <v>-4563</v>
      </c>
      <c r="I86" s="811"/>
      <c r="J86" s="821">
        <v>-4563</v>
      </c>
      <c r="K86" s="865" t="s">
        <v>3421</v>
      </c>
      <c r="L86" s="886" t="s">
        <v>3422</v>
      </c>
      <c r="M86" s="887">
        <v>4563</v>
      </c>
      <c r="N86" s="787"/>
      <c r="O86" s="749"/>
      <c r="P86" s="749"/>
      <c r="Q86" s="889">
        <f t="shared" si="18"/>
        <v>-4563</v>
      </c>
      <c r="R86" s="890"/>
      <c r="S86" s="891">
        <f t="shared" si="19"/>
        <v>-4563</v>
      </c>
    </row>
    <row r="87" spans="1:19" ht="34.5" customHeight="1">
      <c r="A87" s="749">
        <v>15</v>
      </c>
      <c r="B87" s="750" t="s">
        <v>187</v>
      </c>
      <c r="C87" s="751" t="s">
        <v>188</v>
      </c>
      <c r="D87" s="885">
        <v>4563</v>
      </c>
      <c r="E87" s="787"/>
      <c r="F87" s="749"/>
      <c r="G87" s="749"/>
      <c r="H87" s="811">
        <v>-4563</v>
      </c>
      <c r="I87" s="811"/>
      <c r="J87" s="821">
        <v>-4563</v>
      </c>
      <c r="K87" s="865" t="s">
        <v>3421</v>
      </c>
      <c r="L87" s="886" t="s">
        <v>3423</v>
      </c>
      <c r="M87" s="887">
        <v>4563</v>
      </c>
      <c r="N87" s="787"/>
      <c r="O87" s="749"/>
      <c r="P87" s="749"/>
      <c r="Q87" s="889">
        <f t="shared" si="18"/>
        <v>-4563</v>
      </c>
      <c r="R87" s="890"/>
      <c r="S87" s="891">
        <f t="shared" si="19"/>
        <v>-4563</v>
      </c>
    </row>
    <row r="88" spans="1:19" ht="34.5" customHeight="1">
      <c r="A88" s="749">
        <v>16</v>
      </c>
      <c r="B88" s="750" t="s">
        <v>190</v>
      </c>
      <c r="C88" s="751" t="s">
        <v>191</v>
      </c>
      <c r="D88" s="885">
        <v>4563</v>
      </c>
      <c r="E88" s="753" t="s">
        <v>2971</v>
      </c>
      <c r="F88" s="749">
        <v>1</v>
      </c>
      <c r="G88" s="749">
        <v>1</v>
      </c>
      <c r="H88" s="811">
        <v>2281.5</v>
      </c>
      <c r="I88" s="811"/>
      <c r="J88" s="821">
        <v>2281.5</v>
      </c>
      <c r="K88" s="865" t="s">
        <v>3424</v>
      </c>
      <c r="L88" s="886" t="s">
        <v>3425</v>
      </c>
      <c r="M88" s="887">
        <f>2281.5+2281.5</f>
        <v>4563</v>
      </c>
      <c r="N88" s="888">
        <v>25294</v>
      </c>
      <c r="O88" s="749">
        <v>1</v>
      </c>
      <c r="P88" s="749">
        <v>1</v>
      </c>
      <c r="Q88" s="764">
        <f t="shared" si="18"/>
        <v>2281.5</v>
      </c>
      <c r="R88" s="763"/>
      <c r="S88" s="885">
        <f t="shared" si="19"/>
        <v>2281.5</v>
      </c>
    </row>
    <row r="89" spans="1:19" ht="34.5" customHeight="1">
      <c r="A89" s="749">
        <v>17</v>
      </c>
      <c r="B89" s="750" t="s">
        <v>194</v>
      </c>
      <c r="C89" s="751" t="s">
        <v>195</v>
      </c>
      <c r="D89" s="885">
        <v>9126</v>
      </c>
      <c r="E89" s="753"/>
      <c r="F89" s="749"/>
      <c r="G89" s="749"/>
      <c r="H89" s="811">
        <v>0</v>
      </c>
      <c r="I89" s="811"/>
      <c r="J89" s="821">
        <v>0</v>
      </c>
      <c r="K89" s="865" t="s">
        <v>3360</v>
      </c>
      <c r="L89" s="886" t="s">
        <v>3426</v>
      </c>
      <c r="M89" s="887">
        <v>9126</v>
      </c>
      <c r="N89" s="787"/>
      <c r="O89" s="749"/>
      <c r="P89" s="749"/>
      <c r="Q89" s="764">
        <f t="shared" si="18"/>
        <v>0</v>
      </c>
      <c r="R89" s="763"/>
      <c r="S89" s="885">
        <f t="shared" si="19"/>
        <v>0</v>
      </c>
    </row>
    <row r="90" spans="1:19" ht="34.5" customHeight="1">
      <c r="A90" s="749">
        <v>18</v>
      </c>
      <c r="B90" s="750" t="s">
        <v>197</v>
      </c>
      <c r="C90" s="751" t="s">
        <v>198</v>
      </c>
      <c r="D90" s="885">
        <v>4563</v>
      </c>
      <c r="E90" s="787" t="s">
        <v>2971</v>
      </c>
      <c r="F90" s="749">
        <v>1</v>
      </c>
      <c r="G90" s="749">
        <v>1</v>
      </c>
      <c r="H90" s="811">
        <v>4563</v>
      </c>
      <c r="I90" s="811"/>
      <c r="J90" s="821">
        <v>4563</v>
      </c>
      <c r="K90" s="865" t="s">
        <v>3427</v>
      </c>
      <c r="L90" s="886" t="s">
        <v>3428</v>
      </c>
      <c r="M90" s="887">
        <f>4563+4563</f>
        <v>9126</v>
      </c>
      <c r="N90" s="787"/>
      <c r="O90" s="749"/>
      <c r="P90" s="749"/>
      <c r="Q90" s="764">
        <f t="shared" si="18"/>
        <v>0</v>
      </c>
      <c r="R90" s="763"/>
      <c r="S90" s="885">
        <f t="shared" si="19"/>
        <v>0</v>
      </c>
    </row>
    <row r="91" spans="1:19" ht="34.5" customHeight="1">
      <c r="A91" s="749">
        <v>19</v>
      </c>
      <c r="B91" s="750" t="s">
        <v>200</v>
      </c>
      <c r="C91" s="751" t="s">
        <v>201</v>
      </c>
      <c r="D91" s="885">
        <v>4563</v>
      </c>
      <c r="E91" s="787"/>
      <c r="F91" s="749"/>
      <c r="G91" s="749"/>
      <c r="H91" s="811">
        <v>-4563</v>
      </c>
      <c r="I91" s="811"/>
      <c r="J91" s="821">
        <v>-4563</v>
      </c>
      <c r="K91" s="865" t="s">
        <v>3429</v>
      </c>
      <c r="L91" s="886" t="s">
        <v>3430</v>
      </c>
      <c r="M91" s="887">
        <v>4563</v>
      </c>
      <c r="N91" s="787"/>
      <c r="O91" s="749"/>
      <c r="P91" s="749"/>
      <c r="Q91" s="889">
        <f t="shared" si="18"/>
        <v>-4563</v>
      </c>
      <c r="R91" s="890"/>
      <c r="S91" s="891">
        <f t="shared" si="19"/>
        <v>-4563</v>
      </c>
    </row>
    <row r="92" spans="1:19" ht="34.5" customHeight="1">
      <c r="A92" s="749">
        <v>20</v>
      </c>
      <c r="B92" s="750" t="s">
        <v>203</v>
      </c>
      <c r="C92" s="751" t="s">
        <v>204</v>
      </c>
      <c r="D92" s="885">
        <v>4563</v>
      </c>
      <c r="E92" s="787"/>
      <c r="F92" s="749"/>
      <c r="G92" s="749"/>
      <c r="H92" s="811">
        <v>-4563</v>
      </c>
      <c r="I92" s="811"/>
      <c r="J92" s="821">
        <v>-4563</v>
      </c>
      <c r="K92" s="865" t="s">
        <v>3360</v>
      </c>
      <c r="L92" s="886" t="s">
        <v>3431</v>
      </c>
      <c r="M92" s="887">
        <v>4563</v>
      </c>
      <c r="N92" s="787"/>
      <c r="O92" s="749"/>
      <c r="P92" s="749"/>
      <c r="Q92" s="889">
        <f t="shared" si="18"/>
        <v>-4563</v>
      </c>
      <c r="R92" s="890"/>
      <c r="S92" s="891">
        <f t="shared" si="19"/>
        <v>-4563</v>
      </c>
    </row>
    <row r="93" spans="1:19" ht="34.5" customHeight="1">
      <c r="A93" s="749">
        <v>21</v>
      </c>
      <c r="B93" s="750" t="s">
        <v>206</v>
      </c>
      <c r="C93" s="751" t="s">
        <v>207</v>
      </c>
      <c r="D93" s="885">
        <v>4563</v>
      </c>
      <c r="E93" s="787"/>
      <c r="F93" s="749"/>
      <c r="G93" s="749"/>
      <c r="H93" s="811">
        <v>0</v>
      </c>
      <c r="I93" s="811"/>
      <c r="J93" s="821">
        <v>0</v>
      </c>
      <c r="K93" s="865" t="s">
        <v>3360</v>
      </c>
      <c r="L93" s="886" t="s">
        <v>3432</v>
      </c>
      <c r="M93" s="887">
        <v>4563</v>
      </c>
      <c r="N93" s="787"/>
      <c r="O93" s="749"/>
      <c r="P93" s="749"/>
      <c r="Q93" s="764">
        <f t="shared" si="18"/>
        <v>0</v>
      </c>
      <c r="R93" s="763"/>
      <c r="S93" s="885">
        <f t="shared" si="19"/>
        <v>0</v>
      </c>
    </row>
    <row r="94" spans="1:19" ht="34.5" customHeight="1">
      <c r="A94" s="749">
        <v>22</v>
      </c>
      <c r="B94" s="750" t="s">
        <v>209</v>
      </c>
      <c r="C94" s="751" t="s">
        <v>210</v>
      </c>
      <c r="D94" s="885">
        <v>4563</v>
      </c>
      <c r="E94" s="753"/>
      <c r="F94" s="749"/>
      <c r="G94" s="749"/>
      <c r="H94" s="811">
        <v>-4563</v>
      </c>
      <c r="I94" s="811"/>
      <c r="J94" s="821">
        <v>-4563</v>
      </c>
      <c r="K94" s="865" t="s">
        <v>3390</v>
      </c>
      <c r="L94" s="886" t="s">
        <v>3433</v>
      </c>
      <c r="M94" s="887">
        <v>4563</v>
      </c>
      <c r="N94" s="787"/>
      <c r="O94" s="749"/>
      <c r="P94" s="749"/>
      <c r="Q94" s="764">
        <f t="shared" si="18"/>
        <v>-4563</v>
      </c>
      <c r="R94" s="763"/>
      <c r="S94" s="885">
        <f t="shared" si="19"/>
        <v>-4563</v>
      </c>
    </row>
    <row r="95" spans="1:19" ht="34.5" customHeight="1">
      <c r="A95" s="749">
        <v>23</v>
      </c>
      <c r="B95" s="750" t="s">
        <v>212</v>
      </c>
      <c r="C95" s="751" t="s">
        <v>213</v>
      </c>
      <c r="D95" s="885">
        <v>4563</v>
      </c>
      <c r="E95" s="787" t="s">
        <v>2971</v>
      </c>
      <c r="F95" s="749">
        <v>1</v>
      </c>
      <c r="G95" s="749">
        <v>1</v>
      </c>
      <c r="H95" s="811">
        <v>4563</v>
      </c>
      <c r="I95" s="811"/>
      <c r="J95" s="821">
        <v>4563</v>
      </c>
      <c r="K95" s="865" t="s">
        <v>3434</v>
      </c>
      <c r="L95" s="886" t="s">
        <v>3435</v>
      </c>
      <c r="M95" s="887">
        <f>4563+4563</f>
        <v>9126</v>
      </c>
      <c r="N95" s="787"/>
      <c r="O95" s="749"/>
      <c r="P95" s="749"/>
      <c r="Q95" s="764">
        <f t="shared" si="18"/>
        <v>0</v>
      </c>
      <c r="R95" s="763"/>
      <c r="S95" s="885">
        <f t="shared" si="19"/>
        <v>0</v>
      </c>
    </row>
    <row r="96" spans="1:19" ht="34.5" customHeight="1">
      <c r="A96" s="749">
        <v>24</v>
      </c>
      <c r="B96" s="750" t="s">
        <v>215</v>
      </c>
      <c r="C96" s="751" t="s">
        <v>216</v>
      </c>
      <c r="D96" s="885">
        <v>4563</v>
      </c>
      <c r="E96" s="787"/>
      <c r="F96" s="749"/>
      <c r="G96" s="749"/>
      <c r="H96" s="811">
        <v>0</v>
      </c>
      <c r="I96" s="811"/>
      <c r="J96" s="821">
        <v>0</v>
      </c>
      <c r="K96" s="865">
        <v>46142</v>
      </c>
      <c r="L96" s="886" t="s">
        <v>3436</v>
      </c>
      <c r="M96" s="887">
        <v>4563</v>
      </c>
      <c r="N96" s="787"/>
      <c r="O96" s="749"/>
      <c r="P96" s="749"/>
      <c r="Q96" s="764">
        <f t="shared" si="18"/>
        <v>0</v>
      </c>
      <c r="R96" s="763"/>
      <c r="S96" s="885">
        <f t="shared" si="19"/>
        <v>0</v>
      </c>
    </row>
    <row r="97" spans="1:19" ht="34.5" customHeight="1">
      <c r="A97" s="749">
        <v>25</v>
      </c>
      <c r="B97" s="750" t="s">
        <v>218</v>
      </c>
      <c r="C97" s="751" t="s">
        <v>219</v>
      </c>
      <c r="D97" s="885">
        <v>4563</v>
      </c>
      <c r="E97" s="787"/>
      <c r="F97" s="749"/>
      <c r="G97" s="749"/>
      <c r="H97" s="811">
        <v>0</v>
      </c>
      <c r="I97" s="811"/>
      <c r="J97" s="821">
        <v>0</v>
      </c>
      <c r="K97" s="865" t="s">
        <v>3390</v>
      </c>
      <c r="L97" s="886" t="s">
        <v>3437</v>
      </c>
      <c r="M97" s="887">
        <v>4563</v>
      </c>
      <c r="N97" s="787"/>
      <c r="O97" s="749"/>
      <c r="P97" s="749"/>
      <c r="Q97" s="764">
        <f t="shared" si="18"/>
        <v>0</v>
      </c>
      <c r="R97" s="763"/>
      <c r="S97" s="885">
        <f t="shared" si="19"/>
        <v>0</v>
      </c>
    </row>
    <row r="98" spans="1:19" ht="34.5" customHeight="1">
      <c r="A98" s="749">
        <v>26</v>
      </c>
      <c r="B98" s="750" t="s">
        <v>221</v>
      </c>
      <c r="C98" s="751" t="s">
        <v>222</v>
      </c>
      <c r="D98" s="885">
        <v>4563</v>
      </c>
      <c r="E98" s="753"/>
      <c r="F98" s="749"/>
      <c r="G98" s="749"/>
      <c r="H98" s="811">
        <v>-4563</v>
      </c>
      <c r="I98" s="811"/>
      <c r="J98" s="821">
        <v>-4563</v>
      </c>
      <c r="K98" s="865" t="s">
        <v>3390</v>
      </c>
      <c r="L98" s="886" t="s">
        <v>3438</v>
      </c>
      <c r="M98" s="887">
        <v>4563</v>
      </c>
      <c r="N98" s="787"/>
      <c r="O98" s="749"/>
      <c r="P98" s="749"/>
      <c r="Q98" s="764">
        <f t="shared" si="18"/>
        <v>-4563</v>
      </c>
      <c r="R98" s="763"/>
      <c r="S98" s="885">
        <f t="shared" si="19"/>
        <v>-4563</v>
      </c>
    </row>
    <row r="99" spans="1:19" ht="34.5" customHeight="1">
      <c r="A99" s="749">
        <v>27</v>
      </c>
      <c r="B99" s="750" t="s">
        <v>224</v>
      </c>
      <c r="C99" s="751" t="s">
        <v>225</v>
      </c>
      <c r="D99" s="885">
        <v>4563</v>
      </c>
      <c r="E99" s="753" t="s">
        <v>2971</v>
      </c>
      <c r="F99" s="749">
        <v>1</v>
      </c>
      <c r="G99" s="749">
        <v>1</v>
      </c>
      <c r="H99" s="811">
        <v>4563</v>
      </c>
      <c r="I99" s="811"/>
      <c r="J99" s="821">
        <v>4563</v>
      </c>
      <c r="K99" s="865" t="s">
        <v>3407</v>
      </c>
      <c r="L99" s="886" t="s">
        <v>3439</v>
      </c>
      <c r="M99" s="887">
        <v>4563</v>
      </c>
      <c r="N99" s="888">
        <v>25294</v>
      </c>
      <c r="O99" s="749">
        <v>1</v>
      </c>
      <c r="P99" s="749">
        <v>1</v>
      </c>
      <c r="Q99" s="764">
        <f t="shared" si="18"/>
        <v>4563</v>
      </c>
      <c r="R99" s="763"/>
      <c r="S99" s="885">
        <f t="shared" si="19"/>
        <v>4563</v>
      </c>
    </row>
    <row r="100" spans="1:19" ht="34.5" customHeight="1">
      <c r="A100" s="749">
        <v>28</v>
      </c>
      <c r="B100" s="750" t="s">
        <v>227</v>
      </c>
      <c r="C100" s="751" t="s">
        <v>228</v>
      </c>
      <c r="D100" s="885">
        <v>4563</v>
      </c>
      <c r="E100" s="753" t="s">
        <v>2971</v>
      </c>
      <c r="F100" s="749">
        <v>1</v>
      </c>
      <c r="G100" s="749">
        <v>1</v>
      </c>
      <c r="H100" s="811">
        <v>4563</v>
      </c>
      <c r="I100" s="811"/>
      <c r="J100" s="821">
        <v>4563</v>
      </c>
      <c r="K100" s="865" t="s">
        <v>3440</v>
      </c>
      <c r="L100" s="886" t="s">
        <v>3441</v>
      </c>
      <c r="M100" s="887">
        <v>4563</v>
      </c>
      <c r="N100" s="888">
        <v>25294</v>
      </c>
      <c r="O100" s="749">
        <v>1</v>
      </c>
      <c r="P100" s="749">
        <v>1</v>
      </c>
      <c r="Q100" s="764">
        <f t="shared" si="18"/>
        <v>4563</v>
      </c>
      <c r="R100" s="763"/>
      <c r="S100" s="885">
        <f t="shared" si="19"/>
        <v>4563</v>
      </c>
    </row>
    <row r="101" spans="1:19" ht="34.5" customHeight="1">
      <c r="A101" s="749">
        <v>29</v>
      </c>
      <c r="B101" s="906" t="s">
        <v>230</v>
      </c>
      <c r="C101" s="907" t="s">
        <v>231</v>
      </c>
      <c r="D101" s="908">
        <v>13689</v>
      </c>
      <c r="E101" s="753"/>
      <c r="F101" s="749"/>
      <c r="G101" s="749"/>
      <c r="H101" s="811">
        <v>0</v>
      </c>
      <c r="I101" s="811"/>
      <c r="J101" s="821">
        <v>0</v>
      </c>
      <c r="K101" s="757" t="s">
        <v>3365</v>
      </c>
      <c r="L101" s="758" t="s">
        <v>3442</v>
      </c>
      <c r="M101" s="759">
        <v>13689</v>
      </c>
      <c r="N101" s="691"/>
      <c r="O101" s="690"/>
      <c r="P101" s="690"/>
      <c r="Q101" s="714">
        <f t="shared" si="18"/>
        <v>0</v>
      </c>
      <c r="R101" s="909"/>
      <c r="S101" s="910">
        <f t="shared" si="19"/>
        <v>0</v>
      </c>
    </row>
    <row r="102" spans="1:19" ht="34.5" customHeight="1">
      <c r="A102" s="911"/>
      <c r="B102" s="1392" t="s">
        <v>19</v>
      </c>
      <c r="C102" s="1392"/>
      <c r="D102" s="913">
        <f>SUM(D73:D101)</f>
        <v>155142</v>
      </c>
      <c r="E102" s="914"/>
      <c r="F102" s="911"/>
      <c r="G102" s="911"/>
      <c r="H102" s="915">
        <v>38785.5</v>
      </c>
      <c r="I102" s="915">
        <v>0</v>
      </c>
      <c r="J102" s="915">
        <v>38785.5</v>
      </c>
      <c r="K102" s="916"/>
      <c r="L102" s="917"/>
      <c r="M102" s="918">
        <f>SUM(M73:M101)</f>
        <v>164268</v>
      </c>
      <c r="N102" s="912"/>
      <c r="O102" s="911"/>
      <c r="P102" s="911"/>
      <c r="Q102" s="919">
        <f>+Q73+Q83+Q88+Q99+Q100</f>
        <v>29659.5</v>
      </c>
      <c r="R102" s="920">
        <f>SUM(R73:R101)-R79-R80-R81-R84-R86-R87-R91-R92-R94-R98</f>
        <v>0</v>
      </c>
      <c r="S102" s="919">
        <f>+S73+S83+S88+S99+S100</f>
        <v>29659.5</v>
      </c>
    </row>
    <row r="103" spans="1:19" ht="34.5" customHeight="1">
      <c r="A103" s="711"/>
      <c r="B103" s="921" t="s">
        <v>233</v>
      </c>
      <c r="C103" s="922"/>
      <c r="D103" s="699"/>
      <c r="E103" s="854"/>
      <c r="F103" s="699"/>
      <c r="G103" s="923"/>
      <c r="H103" s="856"/>
      <c r="I103" s="856"/>
      <c r="J103" s="856"/>
      <c r="K103" s="924"/>
      <c r="L103" s="925"/>
      <c r="M103" s="926"/>
      <c r="N103" s="691"/>
      <c r="O103" s="690"/>
      <c r="P103" s="690"/>
      <c r="Q103" s="715"/>
      <c r="R103" s="909"/>
      <c r="S103" s="927"/>
    </row>
    <row r="104" spans="1:19" ht="34.5" customHeight="1">
      <c r="A104" s="749">
        <v>1</v>
      </c>
      <c r="B104" s="750" t="s">
        <v>234</v>
      </c>
      <c r="C104" s="859" t="s">
        <v>235</v>
      </c>
      <c r="D104" s="885">
        <v>2645</v>
      </c>
      <c r="E104" s="753"/>
      <c r="F104" s="749"/>
      <c r="G104" s="749"/>
      <c r="H104" s="821">
        <v>-2645</v>
      </c>
      <c r="I104" s="928"/>
      <c r="J104" s="812">
        <v>-2645</v>
      </c>
      <c r="K104" s="865" t="s">
        <v>3365</v>
      </c>
      <c r="L104" s="886" t="s">
        <v>3443</v>
      </c>
      <c r="M104" s="887">
        <v>2645</v>
      </c>
      <c r="N104" s="929"/>
      <c r="O104" s="749"/>
      <c r="P104" s="749"/>
      <c r="Q104" s="764">
        <f t="shared" ref="Q104:Q106" si="20">S104</f>
        <v>-2645</v>
      </c>
      <c r="R104" s="814"/>
      <c r="S104" s="764">
        <f t="shared" ref="S104:S106" si="21">+D104+J104-M104</f>
        <v>-2645</v>
      </c>
    </row>
    <row r="105" spans="1:19" ht="34.5" customHeight="1">
      <c r="A105" s="749">
        <v>2</v>
      </c>
      <c r="B105" s="851" t="s">
        <v>2636</v>
      </c>
      <c r="C105" s="930" t="s">
        <v>235</v>
      </c>
      <c r="D105" s="885">
        <v>4200</v>
      </c>
      <c r="E105" s="753"/>
      <c r="F105" s="749"/>
      <c r="G105" s="749"/>
      <c r="H105" s="821">
        <v>0</v>
      </c>
      <c r="I105" s="928"/>
      <c r="J105" s="812">
        <v>0</v>
      </c>
      <c r="K105" s="865">
        <v>46142</v>
      </c>
      <c r="L105" s="886" t="s">
        <v>3444</v>
      </c>
      <c r="M105" s="887">
        <v>4200</v>
      </c>
      <c r="N105" s="931"/>
      <c r="O105" s="749"/>
      <c r="P105" s="749"/>
      <c r="Q105" s="764">
        <f t="shared" si="20"/>
        <v>0</v>
      </c>
      <c r="R105" s="814"/>
      <c r="S105" s="764">
        <f t="shared" si="21"/>
        <v>0</v>
      </c>
    </row>
    <row r="106" spans="1:19" ht="34.5" customHeight="1">
      <c r="A106" s="749">
        <v>3</v>
      </c>
      <c r="B106" s="932" t="s">
        <v>91</v>
      </c>
      <c r="C106" s="933" t="s">
        <v>237</v>
      </c>
      <c r="D106" s="885">
        <v>18000</v>
      </c>
      <c r="E106" s="753"/>
      <c r="F106" s="749"/>
      <c r="G106" s="749"/>
      <c r="H106" s="821">
        <v>0</v>
      </c>
      <c r="I106" s="928"/>
      <c r="J106" s="812">
        <v>0</v>
      </c>
      <c r="K106" s="757" t="s">
        <v>3388</v>
      </c>
      <c r="L106" s="758" t="s">
        <v>3445</v>
      </c>
      <c r="M106" s="759">
        <v>18000</v>
      </c>
      <c r="N106" s="934"/>
      <c r="O106" s="935"/>
      <c r="P106" s="935"/>
      <c r="Q106" s="838">
        <f t="shared" si="20"/>
        <v>0</v>
      </c>
      <c r="R106" s="936"/>
      <c r="S106" s="838">
        <f t="shared" si="21"/>
        <v>0</v>
      </c>
    </row>
    <row r="107" spans="1:19" ht="34.5" customHeight="1" thickBot="1">
      <c r="A107" s="766"/>
      <c r="B107" s="767" t="s">
        <v>19</v>
      </c>
      <c r="C107" s="768"/>
      <c r="D107" s="769">
        <f>SUM(D104:D106)</f>
        <v>24845</v>
      </c>
      <c r="E107" s="770"/>
      <c r="F107" s="769"/>
      <c r="G107" s="769"/>
      <c r="H107" s="771">
        <v>0</v>
      </c>
      <c r="I107" s="771">
        <v>0</v>
      </c>
      <c r="J107" s="771">
        <v>0</v>
      </c>
      <c r="K107" s="770"/>
      <c r="L107" s="770"/>
      <c r="M107" s="850">
        <f>SUM(M104:M106)</f>
        <v>24845</v>
      </c>
      <c r="N107" s="804"/>
      <c r="O107" s="769"/>
      <c r="P107" s="769"/>
      <c r="Q107" s="769">
        <f>SUM(Q104:Q106)-Q104</f>
        <v>0</v>
      </c>
      <c r="R107" s="769">
        <f t="shared" ref="R107:S107" si="22">SUM(R104:R106)-R104</f>
        <v>0</v>
      </c>
      <c r="S107" s="769">
        <f t="shared" si="22"/>
        <v>0</v>
      </c>
    </row>
    <row r="108" spans="1:19" ht="34.5" customHeight="1" thickTop="1">
      <c r="A108" s="711"/>
      <c r="B108" s="734" t="s">
        <v>239</v>
      </c>
      <c r="C108" s="735"/>
      <c r="D108" s="736"/>
      <c r="E108" s="737"/>
      <c r="F108" s="736"/>
      <c r="G108" s="738"/>
      <c r="H108" s="774"/>
      <c r="I108" s="774"/>
      <c r="J108" s="774"/>
      <c r="K108" s="740"/>
      <c r="L108" s="741"/>
      <c r="M108" s="937"/>
      <c r="N108" s="691"/>
      <c r="O108" s="690"/>
      <c r="P108" s="690"/>
      <c r="Q108" s="715"/>
      <c r="R108" s="909"/>
      <c r="S108" s="777"/>
    </row>
    <row r="109" spans="1:19" ht="34.5" customHeight="1">
      <c r="A109" s="749">
        <v>1</v>
      </c>
      <c r="B109" s="859" t="s">
        <v>240</v>
      </c>
      <c r="C109" s="751" t="s">
        <v>241</v>
      </c>
      <c r="D109" s="885">
        <v>100</v>
      </c>
      <c r="E109" s="787"/>
      <c r="F109" s="749"/>
      <c r="G109" s="749"/>
      <c r="H109" s="811">
        <v>0</v>
      </c>
      <c r="I109" s="811">
        <v>0</v>
      </c>
      <c r="J109" s="938">
        <v>0</v>
      </c>
      <c r="K109" s="865" t="s">
        <v>3360</v>
      </c>
      <c r="L109" s="886" t="s">
        <v>3446</v>
      </c>
      <c r="M109" s="887">
        <v>100</v>
      </c>
      <c r="N109" s="888"/>
      <c r="O109" s="749"/>
      <c r="P109" s="749"/>
      <c r="Q109" s="764">
        <f t="shared" ref="Q109:Q137" si="23">ROUND(S109*100/107,2)</f>
        <v>0</v>
      </c>
      <c r="R109" s="814">
        <f>ROUND((Q109*0.07),2)</f>
        <v>0</v>
      </c>
      <c r="S109" s="764">
        <f t="shared" ref="S109:S137" si="24">+D109+J109-M109</f>
        <v>0</v>
      </c>
    </row>
    <row r="110" spans="1:19" ht="34.5" customHeight="1">
      <c r="A110" s="749">
        <v>2</v>
      </c>
      <c r="B110" s="859" t="s">
        <v>243</v>
      </c>
      <c r="C110" s="751" t="s">
        <v>244</v>
      </c>
      <c r="D110" s="885">
        <v>100</v>
      </c>
      <c r="E110" s="787"/>
      <c r="F110" s="749"/>
      <c r="G110" s="749"/>
      <c r="H110" s="811">
        <v>0</v>
      </c>
      <c r="I110" s="811">
        <v>0</v>
      </c>
      <c r="J110" s="821">
        <v>0</v>
      </c>
      <c r="K110" s="865" t="s">
        <v>3360</v>
      </c>
      <c r="L110" s="886" t="s">
        <v>3447</v>
      </c>
      <c r="M110" s="887">
        <v>100</v>
      </c>
      <c r="N110" s="787"/>
      <c r="O110" s="749"/>
      <c r="P110" s="749"/>
      <c r="Q110" s="764">
        <f t="shared" si="23"/>
        <v>0</v>
      </c>
      <c r="R110" s="814">
        <f t="shared" ref="R110:R137" si="25">ROUND((Q110*0.07),2)</f>
        <v>0</v>
      </c>
      <c r="S110" s="764">
        <f t="shared" si="24"/>
        <v>0</v>
      </c>
    </row>
    <row r="111" spans="1:19" ht="34.5" customHeight="1">
      <c r="A111" s="749">
        <v>3</v>
      </c>
      <c r="B111" s="859" t="s">
        <v>3448</v>
      </c>
      <c r="C111" s="751" t="s">
        <v>247</v>
      </c>
      <c r="D111" s="885">
        <v>100</v>
      </c>
      <c r="E111" s="787"/>
      <c r="F111" s="749"/>
      <c r="G111" s="749"/>
      <c r="H111" s="811">
        <v>0</v>
      </c>
      <c r="I111" s="811">
        <v>0</v>
      </c>
      <c r="J111" s="821">
        <v>0</v>
      </c>
      <c r="K111" s="865">
        <v>46142</v>
      </c>
      <c r="L111" s="886" t="s">
        <v>3449</v>
      </c>
      <c r="M111" s="887">
        <v>100</v>
      </c>
      <c r="N111" s="787"/>
      <c r="O111" s="749"/>
      <c r="P111" s="749"/>
      <c r="Q111" s="764">
        <f t="shared" si="23"/>
        <v>0</v>
      </c>
      <c r="R111" s="814">
        <f t="shared" si="25"/>
        <v>0</v>
      </c>
      <c r="S111" s="764">
        <f t="shared" si="24"/>
        <v>0</v>
      </c>
    </row>
    <row r="112" spans="1:19" ht="34.5" customHeight="1">
      <c r="A112" s="749">
        <v>4</v>
      </c>
      <c r="B112" s="859" t="s">
        <v>249</v>
      </c>
      <c r="C112" s="751" t="s">
        <v>250</v>
      </c>
      <c r="D112" s="885">
        <v>100</v>
      </c>
      <c r="E112" s="787"/>
      <c r="F112" s="749"/>
      <c r="G112" s="749"/>
      <c r="H112" s="811">
        <v>0</v>
      </c>
      <c r="I112" s="811">
        <v>0</v>
      </c>
      <c r="J112" s="821">
        <v>0</v>
      </c>
      <c r="K112" s="865">
        <v>46142</v>
      </c>
      <c r="L112" s="886" t="s">
        <v>3450</v>
      </c>
      <c r="M112" s="887">
        <v>100</v>
      </c>
      <c r="N112" s="787"/>
      <c r="O112" s="749"/>
      <c r="P112" s="749"/>
      <c r="Q112" s="764">
        <f t="shared" si="23"/>
        <v>0</v>
      </c>
      <c r="R112" s="814">
        <f t="shared" si="25"/>
        <v>0</v>
      </c>
      <c r="S112" s="764">
        <f t="shared" si="24"/>
        <v>0</v>
      </c>
    </row>
    <row r="113" spans="1:19" ht="34.5" customHeight="1">
      <c r="A113" s="749">
        <v>5</v>
      </c>
      <c r="B113" s="750" t="s">
        <v>252</v>
      </c>
      <c r="C113" s="751" t="s">
        <v>253</v>
      </c>
      <c r="D113" s="885">
        <v>100</v>
      </c>
      <c r="E113" s="787"/>
      <c r="F113" s="749"/>
      <c r="G113" s="749"/>
      <c r="H113" s="811">
        <v>0</v>
      </c>
      <c r="I113" s="811">
        <v>0</v>
      </c>
      <c r="J113" s="821">
        <v>0</v>
      </c>
      <c r="K113" s="865">
        <v>46142</v>
      </c>
      <c r="L113" s="886" t="s">
        <v>3451</v>
      </c>
      <c r="M113" s="887">
        <v>100</v>
      </c>
      <c r="N113" s="787"/>
      <c r="O113" s="749"/>
      <c r="P113" s="749"/>
      <c r="Q113" s="764">
        <f t="shared" si="23"/>
        <v>0</v>
      </c>
      <c r="R113" s="814">
        <f t="shared" si="25"/>
        <v>0</v>
      </c>
      <c r="S113" s="764">
        <f t="shared" si="24"/>
        <v>0</v>
      </c>
    </row>
    <row r="114" spans="1:19" ht="34.5" customHeight="1">
      <c r="A114" s="749">
        <v>6</v>
      </c>
      <c r="B114" s="750" t="s">
        <v>161</v>
      </c>
      <c r="C114" s="751" t="s">
        <v>255</v>
      </c>
      <c r="D114" s="885">
        <v>100</v>
      </c>
      <c r="E114" s="787"/>
      <c r="F114" s="749"/>
      <c r="G114" s="749"/>
      <c r="H114" s="811">
        <v>0</v>
      </c>
      <c r="I114" s="811">
        <v>0</v>
      </c>
      <c r="J114" s="821">
        <v>0</v>
      </c>
      <c r="K114" s="865">
        <v>46142</v>
      </c>
      <c r="L114" s="886" t="s">
        <v>3452</v>
      </c>
      <c r="M114" s="887">
        <v>100</v>
      </c>
      <c r="N114" s="787"/>
      <c r="O114" s="749"/>
      <c r="P114" s="749"/>
      <c r="Q114" s="764">
        <f t="shared" si="23"/>
        <v>0</v>
      </c>
      <c r="R114" s="814">
        <f t="shared" si="25"/>
        <v>0</v>
      </c>
      <c r="S114" s="764">
        <f t="shared" si="24"/>
        <v>0</v>
      </c>
    </row>
    <row r="115" spans="1:19" ht="34.5" customHeight="1">
      <c r="A115" s="749">
        <v>7</v>
      </c>
      <c r="B115" s="750" t="s">
        <v>260</v>
      </c>
      <c r="C115" s="751" t="s">
        <v>258</v>
      </c>
      <c r="D115" s="885">
        <v>100</v>
      </c>
      <c r="E115" s="753"/>
      <c r="F115" s="749"/>
      <c r="G115" s="749"/>
      <c r="H115" s="811">
        <v>0</v>
      </c>
      <c r="I115" s="811">
        <v>0</v>
      </c>
      <c r="J115" s="821">
        <v>0</v>
      </c>
      <c r="K115" s="865" t="s">
        <v>3360</v>
      </c>
      <c r="L115" s="886" t="s">
        <v>3453</v>
      </c>
      <c r="M115" s="887">
        <v>100</v>
      </c>
      <c r="N115" s="787"/>
      <c r="O115" s="749"/>
      <c r="P115" s="749"/>
      <c r="Q115" s="764">
        <f t="shared" si="23"/>
        <v>0</v>
      </c>
      <c r="R115" s="814">
        <f t="shared" si="25"/>
        <v>0</v>
      </c>
      <c r="S115" s="764">
        <f t="shared" si="24"/>
        <v>0</v>
      </c>
    </row>
    <row r="116" spans="1:19" ht="34.5" customHeight="1">
      <c r="A116" s="749">
        <v>8</v>
      </c>
      <c r="B116" s="750" t="s">
        <v>260</v>
      </c>
      <c r="C116" s="751" t="s">
        <v>261</v>
      </c>
      <c r="D116" s="885">
        <v>100</v>
      </c>
      <c r="E116" s="787"/>
      <c r="F116" s="749"/>
      <c r="G116" s="749"/>
      <c r="H116" s="811">
        <v>0</v>
      </c>
      <c r="I116" s="811">
        <v>0</v>
      </c>
      <c r="J116" s="821">
        <v>0</v>
      </c>
      <c r="K116" s="865" t="s">
        <v>3360</v>
      </c>
      <c r="L116" s="886" t="s">
        <v>3454</v>
      </c>
      <c r="M116" s="887">
        <v>100</v>
      </c>
      <c r="N116" s="787"/>
      <c r="O116" s="749"/>
      <c r="P116" s="749"/>
      <c r="Q116" s="764">
        <f t="shared" si="23"/>
        <v>0</v>
      </c>
      <c r="R116" s="814">
        <f t="shared" si="25"/>
        <v>0</v>
      </c>
      <c r="S116" s="764">
        <f t="shared" si="24"/>
        <v>0</v>
      </c>
    </row>
    <row r="117" spans="1:19" ht="34.5" customHeight="1">
      <c r="A117" s="749">
        <v>9</v>
      </c>
      <c r="B117" s="750" t="s">
        <v>169</v>
      </c>
      <c r="C117" s="751" t="s">
        <v>263</v>
      </c>
      <c r="D117" s="885">
        <v>100</v>
      </c>
      <c r="E117" s="753"/>
      <c r="F117" s="749"/>
      <c r="G117" s="749"/>
      <c r="H117" s="811">
        <v>0</v>
      </c>
      <c r="I117" s="811">
        <v>0</v>
      </c>
      <c r="J117" s="821">
        <v>0</v>
      </c>
      <c r="K117" s="865">
        <v>46142</v>
      </c>
      <c r="L117" s="886" t="s">
        <v>3455</v>
      </c>
      <c r="M117" s="887">
        <v>100</v>
      </c>
      <c r="N117" s="787"/>
      <c r="O117" s="749"/>
      <c r="P117" s="749"/>
      <c r="Q117" s="764">
        <f t="shared" si="23"/>
        <v>0</v>
      </c>
      <c r="R117" s="814">
        <f t="shared" si="25"/>
        <v>0</v>
      </c>
      <c r="S117" s="764">
        <f t="shared" si="24"/>
        <v>0</v>
      </c>
    </row>
    <row r="118" spans="1:19" ht="34.5" customHeight="1">
      <c r="A118" s="749">
        <v>10</v>
      </c>
      <c r="B118" s="750" t="s">
        <v>172</v>
      </c>
      <c r="C118" s="751" t="s">
        <v>265</v>
      </c>
      <c r="D118" s="885">
        <v>100</v>
      </c>
      <c r="E118" s="787"/>
      <c r="F118" s="749"/>
      <c r="G118" s="749"/>
      <c r="H118" s="811">
        <v>0</v>
      </c>
      <c r="I118" s="811">
        <v>0</v>
      </c>
      <c r="J118" s="821">
        <v>0</v>
      </c>
      <c r="K118" s="865" t="s">
        <v>3360</v>
      </c>
      <c r="L118" s="886" t="s">
        <v>3456</v>
      </c>
      <c r="M118" s="887">
        <v>100</v>
      </c>
      <c r="N118" s="787"/>
      <c r="O118" s="749"/>
      <c r="P118" s="749"/>
      <c r="Q118" s="764">
        <f t="shared" si="23"/>
        <v>0</v>
      </c>
      <c r="R118" s="814">
        <f t="shared" si="25"/>
        <v>0</v>
      </c>
      <c r="S118" s="764">
        <f t="shared" si="24"/>
        <v>0</v>
      </c>
    </row>
    <row r="119" spans="1:19" ht="34.5" customHeight="1">
      <c r="A119" s="749">
        <v>11</v>
      </c>
      <c r="B119" s="750" t="s">
        <v>267</v>
      </c>
      <c r="C119" s="751" t="s">
        <v>268</v>
      </c>
      <c r="D119" s="885">
        <v>100</v>
      </c>
      <c r="E119" s="787"/>
      <c r="F119" s="749"/>
      <c r="G119" s="749"/>
      <c r="H119" s="811">
        <v>0</v>
      </c>
      <c r="I119" s="811">
        <v>0</v>
      </c>
      <c r="J119" s="821">
        <v>0</v>
      </c>
      <c r="K119" s="865">
        <v>46142</v>
      </c>
      <c r="L119" s="886" t="s">
        <v>3457</v>
      </c>
      <c r="M119" s="887">
        <v>100</v>
      </c>
      <c r="N119" s="787"/>
      <c r="O119" s="749"/>
      <c r="P119" s="749"/>
      <c r="Q119" s="764">
        <f t="shared" si="23"/>
        <v>0</v>
      </c>
      <c r="R119" s="814">
        <f t="shared" si="25"/>
        <v>0</v>
      </c>
      <c r="S119" s="764">
        <f t="shared" si="24"/>
        <v>0</v>
      </c>
    </row>
    <row r="120" spans="1:19" ht="34.5" customHeight="1">
      <c r="A120" s="749">
        <v>12</v>
      </c>
      <c r="B120" s="750" t="s">
        <v>178</v>
      </c>
      <c r="C120" s="751" t="s">
        <v>270</v>
      </c>
      <c r="D120" s="885">
        <v>100</v>
      </c>
      <c r="E120" s="753"/>
      <c r="F120" s="749"/>
      <c r="G120" s="749"/>
      <c r="H120" s="811">
        <v>0</v>
      </c>
      <c r="I120" s="811">
        <v>0</v>
      </c>
      <c r="J120" s="821">
        <v>0</v>
      </c>
      <c r="K120" s="865">
        <v>46142</v>
      </c>
      <c r="L120" s="886" t="s">
        <v>3458</v>
      </c>
      <c r="M120" s="887">
        <v>100</v>
      </c>
      <c r="N120" s="787"/>
      <c r="O120" s="749"/>
      <c r="P120" s="749"/>
      <c r="Q120" s="764">
        <f t="shared" si="23"/>
        <v>0</v>
      </c>
      <c r="R120" s="814">
        <f t="shared" si="25"/>
        <v>0</v>
      </c>
      <c r="S120" s="764">
        <f t="shared" si="24"/>
        <v>0</v>
      </c>
    </row>
    <row r="121" spans="1:19" ht="34.5" customHeight="1">
      <c r="A121" s="749">
        <v>13</v>
      </c>
      <c r="B121" s="750" t="s">
        <v>272</v>
      </c>
      <c r="C121" s="751" t="s">
        <v>273</v>
      </c>
      <c r="D121" s="885">
        <v>100</v>
      </c>
      <c r="E121" s="787"/>
      <c r="F121" s="749"/>
      <c r="G121" s="749"/>
      <c r="H121" s="811">
        <v>0</v>
      </c>
      <c r="I121" s="811">
        <v>0</v>
      </c>
      <c r="J121" s="821">
        <v>0</v>
      </c>
      <c r="K121" s="865" t="s">
        <v>3390</v>
      </c>
      <c r="L121" s="886" t="s">
        <v>3459</v>
      </c>
      <c r="M121" s="887">
        <v>100</v>
      </c>
      <c r="N121" s="787"/>
      <c r="O121" s="749"/>
      <c r="P121" s="749"/>
      <c r="Q121" s="764">
        <f t="shared" si="23"/>
        <v>0</v>
      </c>
      <c r="R121" s="814">
        <f t="shared" si="25"/>
        <v>0</v>
      </c>
      <c r="S121" s="764">
        <f t="shared" si="24"/>
        <v>0</v>
      </c>
    </row>
    <row r="122" spans="1:19" ht="34.5" customHeight="1">
      <c r="A122" s="749">
        <v>14</v>
      </c>
      <c r="B122" s="750" t="s">
        <v>275</v>
      </c>
      <c r="C122" s="751" t="s">
        <v>276</v>
      </c>
      <c r="D122" s="885">
        <v>100</v>
      </c>
      <c r="E122" s="787"/>
      <c r="F122" s="749"/>
      <c r="G122" s="749"/>
      <c r="H122" s="811">
        <v>0</v>
      </c>
      <c r="I122" s="811">
        <v>0</v>
      </c>
      <c r="J122" s="821">
        <v>0</v>
      </c>
      <c r="K122" s="865" t="s">
        <v>3421</v>
      </c>
      <c r="L122" s="886" t="s">
        <v>3460</v>
      </c>
      <c r="M122" s="887">
        <v>100</v>
      </c>
      <c r="N122" s="787"/>
      <c r="O122" s="749"/>
      <c r="P122" s="749"/>
      <c r="Q122" s="764">
        <f t="shared" si="23"/>
        <v>0</v>
      </c>
      <c r="R122" s="814">
        <f t="shared" si="25"/>
        <v>0</v>
      </c>
      <c r="S122" s="764">
        <f t="shared" si="24"/>
        <v>0</v>
      </c>
    </row>
    <row r="123" spans="1:19" ht="34.5" customHeight="1">
      <c r="A123" s="749">
        <v>15</v>
      </c>
      <c r="B123" s="750" t="s">
        <v>278</v>
      </c>
      <c r="C123" s="751" t="s">
        <v>279</v>
      </c>
      <c r="D123" s="885">
        <v>100</v>
      </c>
      <c r="E123" s="787"/>
      <c r="F123" s="749"/>
      <c r="G123" s="749"/>
      <c r="H123" s="811">
        <v>0</v>
      </c>
      <c r="I123" s="811">
        <v>0</v>
      </c>
      <c r="J123" s="821">
        <v>0</v>
      </c>
      <c r="K123" s="865" t="s">
        <v>3421</v>
      </c>
      <c r="L123" s="886" t="s">
        <v>3461</v>
      </c>
      <c r="M123" s="887">
        <v>100</v>
      </c>
      <c r="N123" s="787"/>
      <c r="O123" s="749"/>
      <c r="P123" s="749"/>
      <c r="Q123" s="764">
        <f t="shared" si="23"/>
        <v>0</v>
      </c>
      <c r="R123" s="814">
        <f t="shared" si="25"/>
        <v>0</v>
      </c>
      <c r="S123" s="764">
        <f t="shared" si="24"/>
        <v>0</v>
      </c>
    </row>
    <row r="124" spans="1:19" ht="34.5" customHeight="1">
      <c r="A124" s="749">
        <v>16</v>
      </c>
      <c r="B124" s="750" t="s">
        <v>281</v>
      </c>
      <c r="C124" s="751" t="s">
        <v>282</v>
      </c>
      <c r="D124" s="885">
        <v>100</v>
      </c>
      <c r="E124" s="753" t="s">
        <v>2971</v>
      </c>
      <c r="F124" s="749">
        <v>1</v>
      </c>
      <c r="G124" s="749">
        <v>1</v>
      </c>
      <c r="H124" s="811">
        <v>46.73</v>
      </c>
      <c r="I124" s="811">
        <v>3.27</v>
      </c>
      <c r="J124" s="821">
        <v>50</v>
      </c>
      <c r="K124" s="865" t="s">
        <v>3424</v>
      </c>
      <c r="L124" s="886" t="s">
        <v>3462</v>
      </c>
      <c r="M124" s="887">
        <f>50+50</f>
        <v>100</v>
      </c>
      <c r="N124" s="888">
        <v>25294</v>
      </c>
      <c r="O124" s="749">
        <v>1</v>
      </c>
      <c r="P124" s="749">
        <v>1</v>
      </c>
      <c r="Q124" s="764">
        <f t="shared" si="23"/>
        <v>46.73</v>
      </c>
      <c r="R124" s="814">
        <f t="shared" si="25"/>
        <v>3.27</v>
      </c>
      <c r="S124" s="764">
        <f t="shared" si="24"/>
        <v>50</v>
      </c>
    </row>
    <row r="125" spans="1:19" ht="34.5" customHeight="1">
      <c r="A125" s="749">
        <v>17</v>
      </c>
      <c r="B125" s="750" t="s">
        <v>194</v>
      </c>
      <c r="C125" s="751" t="s">
        <v>284</v>
      </c>
      <c r="D125" s="885">
        <v>100</v>
      </c>
      <c r="E125" s="753"/>
      <c r="F125" s="749"/>
      <c r="G125" s="749"/>
      <c r="H125" s="811">
        <v>0</v>
      </c>
      <c r="I125" s="811">
        <v>0</v>
      </c>
      <c r="J125" s="821">
        <v>0</v>
      </c>
      <c r="K125" s="865" t="s">
        <v>3360</v>
      </c>
      <c r="L125" s="886" t="s">
        <v>3463</v>
      </c>
      <c r="M125" s="887">
        <v>100</v>
      </c>
      <c r="N125" s="787"/>
      <c r="O125" s="749"/>
      <c r="P125" s="749"/>
      <c r="Q125" s="764">
        <f t="shared" si="23"/>
        <v>0</v>
      </c>
      <c r="R125" s="814">
        <f t="shared" si="25"/>
        <v>0</v>
      </c>
      <c r="S125" s="764">
        <f t="shared" si="24"/>
        <v>0</v>
      </c>
    </row>
    <row r="126" spans="1:19" ht="34.5" customHeight="1">
      <c r="A126" s="749">
        <v>18</v>
      </c>
      <c r="B126" s="750" t="s">
        <v>286</v>
      </c>
      <c r="C126" s="751" t="s">
        <v>287</v>
      </c>
      <c r="D126" s="885">
        <v>100</v>
      </c>
      <c r="E126" s="787" t="s">
        <v>2971</v>
      </c>
      <c r="F126" s="749">
        <v>1</v>
      </c>
      <c r="G126" s="749">
        <v>1</v>
      </c>
      <c r="H126" s="811">
        <v>93.46</v>
      </c>
      <c r="I126" s="811">
        <v>6.54</v>
      </c>
      <c r="J126" s="821">
        <v>100</v>
      </c>
      <c r="K126" s="865" t="s">
        <v>3427</v>
      </c>
      <c r="L126" s="886" t="s">
        <v>3464</v>
      </c>
      <c r="M126" s="887">
        <f>100+100</f>
        <v>200</v>
      </c>
      <c r="N126" s="888"/>
      <c r="O126" s="749"/>
      <c r="P126" s="749"/>
      <c r="Q126" s="764">
        <f t="shared" si="23"/>
        <v>0</v>
      </c>
      <c r="R126" s="814">
        <f t="shared" si="25"/>
        <v>0</v>
      </c>
      <c r="S126" s="764">
        <f t="shared" si="24"/>
        <v>0</v>
      </c>
    </row>
    <row r="127" spans="1:19" ht="34.5" customHeight="1">
      <c r="A127" s="749">
        <v>19</v>
      </c>
      <c r="B127" s="750" t="s">
        <v>289</v>
      </c>
      <c r="C127" s="751" t="s">
        <v>290</v>
      </c>
      <c r="D127" s="885">
        <v>100</v>
      </c>
      <c r="E127" s="753"/>
      <c r="F127" s="749"/>
      <c r="G127" s="749"/>
      <c r="H127" s="811">
        <v>0</v>
      </c>
      <c r="I127" s="811">
        <v>0</v>
      </c>
      <c r="J127" s="821">
        <v>0</v>
      </c>
      <c r="K127" s="865" t="s">
        <v>3429</v>
      </c>
      <c r="L127" s="886" t="s">
        <v>3465</v>
      </c>
      <c r="M127" s="887">
        <v>100</v>
      </c>
      <c r="N127" s="787"/>
      <c r="O127" s="749"/>
      <c r="P127" s="749"/>
      <c r="Q127" s="764">
        <f t="shared" si="23"/>
        <v>0</v>
      </c>
      <c r="R127" s="814">
        <f t="shared" si="25"/>
        <v>0</v>
      </c>
      <c r="S127" s="764">
        <f t="shared" si="24"/>
        <v>0</v>
      </c>
    </row>
    <row r="128" spans="1:19" ht="34.5" customHeight="1">
      <c r="A128" s="749">
        <v>20</v>
      </c>
      <c r="B128" s="750" t="s">
        <v>292</v>
      </c>
      <c r="C128" s="751" t="s">
        <v>293</v>
      </c>
      <c r="D128" s="885">
        <v>100</v>
      </c>
      <c r="E128" s="787"/>
      <c r="F128" s="749"/>
      <c r="G128" s="749"/>
      <c r="H128" s="811">
        <v>0</v>
      </c>
      <c r="I128" s="811">
        <v>0</v>
      </c>
      <c r="J128" s="821">
        <v>0</v>
      </c>
      <c r="K128" s="865" t="s">
        <v>3360</v>
      </c>
      <c r="L128" s="886" t="s">
        <v>3466</v>
      </c>
      <c r="M128" s="887">
        <v>100</v>
      </c>
      <c r="N128" s="787"/>
      <c r="O128" s="749"/>
      <c r="P128" s="749"/>
      <c r="Q128" s="764">
        <f t="shared" si="23"/>
        <v>0</v>
      </c>
      <c r="R128" s="814">
        <f t="shared" si="25"/>
        <v>0</v>
      </c>
      <c r="S128" s="764">
        <f t="shared" si="24"/>
        <v>0</v>
      </c>
    </row>
    <row r="129" spans="1:19" ht="34.5" customHeight="1">
      <c r="A129" s="749">
        <v>21</v>
      </c>
      <c r="B129" s="750" t="s">
        <v>206</v>
      </c>
      <c r="C129" s="751" t="s">
        <v>295</v>
      </c>
      <c r="D129" s="885">
        <v>100</v>
      </c>
      <c r="E129" s="753"/>
      <c r="F129" s="749"/>
      <c r="G129" s="749"/>
      <c r="H129" s="811">
        <v>0</v>
      </c>
      <c r="I129" s="811">
        <v>0</v>
      </c>
      <c r="J129" s="821">
        <v>0</v>
      </c>
      <c r="K129" s="865" t="s">
        <v>3360</v>
      </c>
      <c r="L129" s="886" t="s">
        <v>3467</v>
      </c>
      <c r="M129" s="887">
        <v>100</v>
      </c>
      <c r="N129" s="787"/>
      <c r="O129" s="749"/>
      <c r="P129" s="749"/>
      <c r="Q129" s="764">
        <f t="shared" si="23"/>
        <v>0</v>
      </c>
      <c r="R129" s="814">
        <f t="shared" si="25"/>
        <v>0</v>
      </c>
      <c r="S129" s="764">
        <f t="shared" si="24"/>
        <v>0</v>
      </c>
    </row>
    <row r="130" spans="1:19" ht="34.5" customHeight="1">
      <c r="A130" s="749">
        <v>22</v>
      </c>
      <c r="B130" s="750" t="s">
        <v>297</v>
      </c>
      <c r="C130" s="751" t="s">
        <v>298</v>
      </c>
      <c r="D130" s="885">
        <v>100</v>
      </c>
      <c r="E130" s="753"/>
      <c r="F130" s="749"/>
      <c r="G130" s="749"/>
      <c r="H130" s="811">
        <v>0</v>
      </c>
      <c r="I130" s="811">
        <v>0</v>
      </c>
      <c r="J130" s="821">
        <v>0</v>
      </c>
      <c r="K130" s="865" t="s">
        <v>3390</v>
      </c>
      <c r="L130" s="886" t="s">
        <v>3468</v>
      </c>
      <c r="M130" s="887">
        <v>100</v>
      </c>
      <c r="N130" s="787"/>
      <c r="O130" s="749"/>
      <c r="P130" s="749"/>
      <c r="Q130" s="764">
        <f t="shared" si="23"/>
        <v>0</v>
      </c>
      <c r="R130" s="814">
        <f t="shared" si="25"/>
        <v>0</v>
      </c>
      <c r="S130" s="764">
        <f t="shared" si="24"/>
        <v>0</v>
      </c>
    </row>
    <row r="131" spans="1:19" ht="34.5" customHeight="1">
      <c r="A131" s="749">
        <v>23</v>
      </c>
      <c r="B131" s="750" t="s">
        <v>300</v>
      </c>
      <c r="C131" s="751" t="s">
        <v>301</v>
      </c>
      <c r="D131" s="885">
        <v>100</v>
      </c>
      <c r="E131" s="753" t="s">
        <v>3069</v>
      </c>
      <c r="F131" s="749">
        <v>2</v>
      </c>
      <c r="G131" s="749">
        <v>2</v>
      </c>
      <c r="H131" s="811">
        <v>186.92</v>
      </c>
      <c r="I131" s="811">
        <v>13.08</v>
      </c>
      <c r="J131" s="821">
        <v>200</v>
      </c>
      <c r="K131" s="865" t="s">
        <v>3434</v>
      </c>
      <c r="L131" s="886" t="s">
        <v>3469</v>
      </c>
      <c r="M131" s="887">
        <f>200+100</f>
        <v>300</v>
      </c>
      <c r="N131" s="787"/>
      <c r="O131" s="787"/>
      <c r="P131" s="749"/>
      <c r="Q131" s="764">
        <f t="shared" si="23"/>
        <v>0</v>
      </c>
      <c r="R131" s="814">
        <f t="shared" si="25"/>
        <v>0</v>
      </c>
      <c r="S131" s="764">
        <f t="shared" si="24"/>
        <v>0</v>
      </c>
    </row>
    <row r="132" spans="1:19" ht="34.5" customHeight="1">
      <c r="A132" s="749">
        <v>24</v>
      </c>
      <c r="B132" s="750" t="s">
        <v>304</v>
      </c>
      <c r="C132" s="751" t="s">
        <v>305</v>
      </c>
      <c r="D132" s="885">
        <v>100</v>
      </c>
      <c r="E132" s="753"/>
      <c r="F132" s="749"/>
      <c r="G132" s="749"/>
      <c r="H132" s="811">
        <v>0</v>
      </c>
      <c r="I132" s="811">
        <v>0</v>
      </c>
      <c r="J132" s="821">
        <v>0</v>
      </c>
      <c r="K132" s="865">
        <v>46142</v>
      </c>
      <c r="L132" s="886" t="s">
        <v>3470</v>
      </c>
      <c r="M132" s="887">
        <v>100</v>
      </c>
      <c r="N132" s="787"/>
      <c r="O132" s="749"/>
      <c r="P132" s="749"/>
      <c r="Q132" s="764">
        <f t="shared" si="23"/>
        <v>0</v>
      </c>
      <c r="R132" s="814">
        <f t="shared" si="25"/>
        <v>0</v>
      </c>
      <c r="S132" s="764">
        <f t="shared" si="24"/>
        <v>0</v>
      </c>
    </row>
    <row r="133" spans="1:19" ht="34.5" customHeight="1">
      <c r="A133" s="749">
        <v>25</v>
      </c>
      <c r="B133" s="750" t="s">
        <v>307</v>
      </c>
      <c r="C133" s="751" t="s">
        <v>308</v>
      </c>
      <c r="D133" s="885">
        <v>100</v>
      </c>
      <c r="E133" s="787"/>
      <c r="F133" s="749"/>
      <c r="G133" s="749"/>
      <c r="H133" s="811">
        <v>0</v>
      </c>
      <c r="I133" s="811">
        <v>0</v>
      </c>
      <c r="J133" s="821">
        <v>0</v>
      </c>
      <c r="K133" s="865" t="s">
        <v>3390</v>
      </c>
      <c r="L133" s="886" t="s">
        <v>3471</v>
      </c>
      <c r="M133" s="887">
        <v>100</v>
      </c>
      <c r="N133" s="787"/>
      <c r="O133" s="749"/>
      <c r="P133" s="749"/>
      <c r="Q133" s="764">
        <f t="shared" si="23"/>
        <v>0</v>
      </c>
      <c r="R133" s="814">
        <f t="shared" si="25"/>
        <v>0</v>
      </c>
      <c r="S133" s="764">
        <f t="shared" si="24"/>
        <v>0</v>
      </c>
    </row>
    <row r="134" spans="1:19" ht="34.5" customHeight="1">
      <c r="A134" s="749">
        <v>26</v>
      </c>
      <c r="B134" s="750" t="s">
        <v>310</v>
      </c>
      <c r="C134" s="751" t="s">
        <v>311</v>
      </c>
      <c r="D134" s="885">
        <v>100</v>
      </c>
      <c r="E134" s="753"/>
      <c r="F134" s="749"/>
      <c r="G134" s="749"/>
      <c r="H134" s="811">
        <v>0</v>
      </c>
      <c r="I134" s="811">
        <v>0</v>
      </c>
      <c r="J134" s="821">
        <v>0</v>
      </c>
      <c r="K134" s="865" t="s">
        <v>3390</v>
      </c>
      <c r="L134" s="886" t="s">
        <v>3472</v>
      </c>
      <c r="M134" s="887">
        <v>100</v>
      </c>
      <c r="N134" s="787"/>
      <c r="O134" s="749"/>
      <c r="P134" s="749"/>
      <c r="Q134" s="764">
        <f t="shared" si="23"/>
        <v>0</v>
      </c>
      <c r="R134" s="814">
        <f t="shared" si="25"/>
        <v>0</v>
      </c>
      <c r="S134" s="764">
        <f t="shared" si="24"/>
        <v>0</v>
      </c>
    </row>
    <row r="135" spans="1:19" ht="34.5" customHeight="1">
      <c r="A135" s="749">
        <v>27</v>
      </c>
      <c r="B135" s="750" t="s">
        <v>313</v>
      </c>
      <c r="C135" s="751" t="s">
        <v>314</v>
      </c>
      <c r="D135" s="885">
        <v>100</v>
      </c>
      <c r="E135" s="753"/>
      <c r="F135" s="749"/>
      <c r="G135" s="749"/>
      <c r="H135" s="811">
        <v>0</v>
      </c>
      <c r="I135" s="811">
        <v>0</v>
      </c>
      <c r="J135" s="821">
        <v>0</v>
      </c>
      <c r="K135" s="865">
        <v>46142</v>
      </c>
      <c r="L135" s="886" t="s">
        <v>3473</v>
      </c>
      <c r="M135" s="887">
        <v>100</v>
      </c>
      <c r="N135" s="787"/>
      <c r="O135" s="787"/>
      <c r="P135" s="787"/>
      <c r="Q135" s="764">
        <f t="shared" si="23"/>
        <v>0</v>
      </c>
      <c r="R135" s="814">
        <f t="shared" si="25"/>
        <v>0</v>
      </c>
      <c r="S135" s="764">
        <f t="shared" si="24"/>
        <v>0</v>
      </c>
    </row>
    <row r="136" spans="1:19" ht="34.5" customHeight="1">
      <c r="A136" s="749">
        <v>28</v>
      </c>
      <c r="B136" s="750" t="s">
        <v>227</v>
      </c>
      <c r="C136" s="751" t="s">
        <v>316</v>
      </c>
      <c r="D136" s="885">
        <v>100</v>
      </c>
      <c r="E136" s="753" t="s">
        <v>2971</v>
      </c>
      <c r="F136" s="749">
        <v>1</v>
      </c>
      <c r="G136" s="749">
        <v>1</v>
      </c>
      <c r="H136" s="811">
        <v>93.46</v>
      </c>
      <c r="I136" s="811">
        <v>6.54</v>
      </c>
      <c r="J136" s="821">
        <v>100</v>
      </c>
      <c r="K136" s="865" t="s">
        <v>3440</v>
      </c>
      <c r="L136" s="886" t="s">
        <v>3474</v>
      </c>
      <c r="M136" s="887">
        <v>100</v>
      </c>
      <c r="N136" s="888">
        <v>25294</v>
      </c>
      <c r="O136" s="749">
        <v>1</v>
      </c>
      <c r="P136" s="749">
        <v>1</v>
      </c>
      <c r="Q136" s="764">
        <f t="shared" si="23"/>
        <v>93.46</v>
      </c>
      <c r="R136" s="814">
        <f t="shared" si="25"/>
        <v>6.54</v>
      </c>
      <c r="S136" s="764">
        <f t="shared" si="24"/>
        <v>100</v>
      </c>
    </row>
    <row r="137" spans="1:19" ht="34.5" customHeight="1">
      <c r="A137" s="749">
        <v>29</v>
      </c>
      <c r="B137" s="750" t="s">
        <v>318</v>
      </c>
      <c r="C137" s="751" t="s">
        <v>319</v>
      </c>
      <c r="D137" s="885">
        <v>100</v>
      </c>
      <c r="E137" s="753"/>
      <c r="F137" s="749"/>
      <c r="G137" s="749"/>
      <c r="H137" s="811">
        <v>0</v>
      </c>
      <c r="I137" s="811">
        <v>0</v>
      </c>
      <c r="J137" s="821">
        <v>0</v>
      </c>
      <c r="K137" s="865" t="s">
        <v>3365</v>
      </c>
      <c r="L137" s="886" t="s">
        <v>3475</v>
      </c>
      <c r="M137" s="887">
        <v>100</v>
      </c>
      <c r="N137" s="934"/>
      <c r="O137" s="935"/>
      <c r="P137" s="935"/>
      <c r="Q137" s="838">
        <f t="shared" si="23"/>
        <v>0</v>
      </c>
      <c r="R137" s="936">
        <f t="shared" si="25"/>
        <v>0</v>
      </c>
      <c r="S137" s="838">
        <f t="shared" si="24"/>
        <v>0</v>
      </c>
    </row>
    <row r="138" spans="1:19" ht="34.5" customHeight="1" thickBot="1">
      <c r="A138" s="766"/>
      <c r="B138" s="767" t="s">
        <v>19</v>
      </c>
      <c r="C138" s="768"/>
      <c r="D138" s="769">
        <f>SUM(D109:D137)</f>
        <v>2900</v>
      </c>
      <c r="E138" s="770"/>
      <c r="F138" s="769"/>
      <c r="G138" s="769"/>
      <c r="H138" s="771">
        <v>420.57</v>
      </c>
      <c r="I138" s="771">
        <v>29.43</v>
      </c>
      <c r="J138" s="771">
        <v>450</v>
      </c>
      <c r="K138" s="939"/>
      <c r="L138" s="940"/>
      <c r="M138" s="941">
        <f>SUM(M109:M137)</f>
        <v>3200</v>
      </c>
      <c r="N138" s="942"/>
      <c r="O138" s="943"/>
      <c r="P138" s="943"/>
      <c r="Q138" s="769">
        <f>SUM(Q109:Q137)</f>
        <v>140.19</v>
      </c>
      <c r="R138" s="850">
        <f t="shared" ref="R138" si="26">SUM(R109:R137)</f>
        <v>9.81</v>
      </c>
      <c r="S138" s="769">
        <f>SUM(S109:S137)</f>
        <v>150</v>
      </c>
    </row>
    <row r="139" spans="1:19" ht="34.5" customHeight="1" thickTop="1">
      <c r="A139" s="711"/>
      <c r="B139" s="734" t="s">
        <v>321</v>
      </c>
      <c r="C139" s="735"/>
      <c r="D139" s="736"/>
      <c r="E139" s="737"/>
      <c r="F139" s="736"/>
      <c r="G139" s="738"/>
      <c r="H139" s="774"/>
      <c r="I139" s="774"/>
      <c r="J139" s="774"/>
      <c r="K139" s="740"/>
      <c r="L139" s="741"/>
      <c r="M139" s="937"/>
      <c r="N139" s="691"/>
      <c r="O139" s="690"/>
      <c r="P139" s="690"/>
      <c r="Q139" s="715"/>
      <c r="R139" s="909"/>
      <c r="S139" s="714"/>
    </row>
    <row r="140" spans="1:19" ht="34.5" customHeight="1">
      <c r="A140" s="749">
        <v>1</v>
      </c>
      <c r="B140" s="778" t="s">
        <v>322</v>
      </c>
      <c r="C140" s="944" t="s">
        <v>323</v>
      </c>
      <c r="D140" s="945">
        <v>674.1</v>
      </c>
      <c r="E140" s="753"/>
      <c r="F140" s="749"/>
      <c r="G140" s="749"/>
      <c r="H140" s="811">
        <v>0</v>
      </c>
      <c r="I140" s="811">
        <v>0</v>
      </c>
      <c r="J140" s="821">
        <v>0</v>
      </c>
      <c r="K140" s="865" t="s">
        <v>3360</v>
      </c>
      <c r="L140" s="886" t="s">
        <v>3476</v>
      </c>
      <c r="M140" s="887">
        <v>674.1</v>
      </c>
      <c r="N140" s="888"/>
      <c r="O140" s="749"/>
      <c r="P140" s="749"/>
      <c r="Q140" s="764">
        <f t="shared" ref="Q140:Q203" si="27">ROUND(S140*100/107,2)</f>
        <v>0</v>
      </c>
      <c r="R140" s="814">
        <f t="shared" ref="R140:R203" si="28">ROUND((Q140*0.07),2)</f>
        <v>0</v>
      </c>
      <c r="S140" s="764">
        <f t="shared" ref="S140:S203" si="29">+D140+J140-M140</f>
        <v>0</v>
      </c>
    </row>
    <row r="141" spans="1:19" ht="34.5" customHeight="1">
      <c r="A141" s="749">
        <v>2</v>
      </c>
      <c r="B141" s="778" t="s">
        <v>243</v>
      </c>
      <c r="C141" s="944" t="s">
        <v>325</v>
      </c>
      <c r="D141" s="945">
        <v>299.60000000000002</v>
      </c>
      <c r="E141" s="787"/>
      <c r="F141" s="749"/>
      <c r="G141" s="749"/>
      <c r="H141" s="811">
        <v>0</v>
      </c>
      <c r="I141" s="811">
        <v>0</v>
      </c>
      <c r="J141" s="821">
        <v>0</v>
      </c>
      <c r="K141" s="865" t="s">
        <v>3360</v>
      </c>
      <c r="L141" s="886" t="s">
        <v>3477</v>
      </c>
      <c r="M141" s="887">
        <v>299.60000000000002</v>
      </c>
      <c r="N141" s="787"/>
      <c r="O141" s="749"/>
      <c r="P141" s="749"/>
      <c r="Q141" s="764">
        <f t="shared" si="27"/>
        <v>0</v>
      </c>
      <c r="R141" s="814">
        <f t="shared" si="28"/>
        <v>0</v>
      </c>
      <c r="S141" s="764">
        <f t="shared" si="29"/>
        <v>0</v>
      </c>
    </row>
    <row r="142" spans="1:19" ht="34.5" customHeight="1">
      <c r="A142" s="749">
        <v>3</v>
      </c>
      <c r="B142" s="778" t="s">
        <v>246</v>
      </c>
      <c r="C142" s="944" t="s">
        <v>327</v>
      </c>
      <c r="D142" s="945">
        <v>112.35</v>
      </c>
      <c r="E142" s="787"/>
      <c r="F142" s="749"/>
      <c r="G142" s="749"/>
      <c r="H142" s="811">
        <v>0</v>
      </c>
      <c r="I142" s="811">
        <v>0</v>
      </c>
      <c r="J142" s="821">
        <v>0</v>
      </c>
      <c r="K142" s="865">
        <v>46142</v>
      </c>
      <c r="L142" s="886" t="s">
        <v>3478</v>
      </c>
      <c r="M142" s="887">
        <v>112.35</v>
      </c>
      <c r="N142" s="787"/>
      <c r="O142" s="749"/>
      <c r="P142" s="749"/>
      <c r="Q142" s="764">
        <f t="shared" si="27"/>
        <v>0</v>
      </c>
      <c r="R142" s="814">
        <f t="shared" si="28"/>
        <v>0</v>
      </c>
      <c r="S142" s="764">
        <f t="shared" si="29"/>
        <v>0</v>
      </c>
    </row>
    <row r="143" spans="1:19" ht="34.5" customHeight="1">
      <c r="A143" s="749">
        <v>4</v>
      </c>
      <c r="B143" s="778" t="s">
        <v>329</v>
      </c>
      <c r="C143" s="944" t="s">
        <v>330</v>
      </c>
      <c r="D143" s="945">
        <v>112.35</v>
      </c>
      <c r="E143" s="753"/>
      <c r="F143" s="749"/>
      <c r="G143" s="749"/>
      <c r="H143" s="811">
        <v>0</v>
      </c>
      <c r="I143" s="811">
        <v>0</v>
      </c>
      <c r="J143" s="821">
        <v>0</v>
      </c>
      <c r="K143" s="865">
        <v>46142</v>
      </c>
      <c r="L143" s="886" t="s">
        <v>3479</v>
      </c>
      <c r="M143" s="887">
        <v>112.35</v>
      </c>
      <c r="N143" s="787"/>
      <c r="O143" s="749"/>
      <c r="P143" s="749"/>
      <c r="Q143" s="764">
        <f t="shared" si="27"/>
        <v>0</v>
      </c>
      <c r="R143" s="814">
        <f t="shared" si="28"/>
        <v>0</v>
      </c>
      <c r="S143" s="764">
        <f t="shared" si="29"/>
        <v>0</v>
      </c>
    </row>
    <row r="144" spans="1:19" ht="34.5" customHeight="1">
      <c r="A144" s="749">
        <v>5</v>
      </c>
      <c r="B144" s="946" t="s">
        <v>252</v>
      </c>
      <c r="C144" s="944" t="s">
        <v>332</v>
      </c>
      <c r="D144" s="945">
        <v>636.65</v>
      </c>
      <c r="E144" s="787"/>
      <c r="F144" s="749"/>
      <c r="G144" s="749"/>
      <c r="H144" s="811">
        <v>0</v>
      </c>
      <c r="I144" s="811">
        <v>0</v>
      </c>
      <c r="J144" s="821">
        <v>0</v>
      </c>
      <c r="K144" s="865">
        <v>46142</v>
      </c>
      <c r="L144" s="886" t="s">
        <v>3480</v>
      </c>
      <c r="M144" s="887">
        <v>636.65</v>
      </c>
      <c r="N144" s="787"/>
      <c r="O144" s="749"/>
      <c r="P144" s="749"/>
      <c r="Q144" s="764">
        <f t="shared" si="27"/>
        <v>0</v>
      </c>
      <c r="R144" s="814">
        <f t="shared" si="28"/>
        <v>0</v>
      </c>
      <c r="S144" s="764">
        <f t="shared" si="29"/>
        <v>0</v>
      </c>
    </row>
    <row r="145" spans="1:19" ht="34.5" customHeight="1">
      <c r="A145" s="749">
        <v>6</v>
      </c>
      <c r="B145" s="946" t="s">
        <v>161</v>
      </c>
      <c r="C145" s="944" t="s">
        <v>334</v>
      </c>
      <c r="D145" s="945">
        <v>149.80000000000001</v>
      </c>
      <c r="E145" s="787"/>
      <c r="F145" s="749"/>
      <c r="G145" s="749"/>
      <c r="H145" s="811">
        <v>0</v>
      </c>
      <c r="I145" s="811">
        <v>0</v>
      </c>
      <c r="J145" s="821">
        <v>0</v>
      </c>
      <c r="K145" s="865">
        <v>46142</v>
      </c>
      <c r="L145" s="886" t="s">
        <v>3481</v>
      </c>
      <c r="M145" s="887">
        <v>149.80000000000001</v>
      </c>
      <c r="N145" s="787"/>
      <c r="O145" s="749"/>
      <c r="P145" s="749"/>
      <c r="Q145" s="764">
        <f t="shared" si="27"/>
        <v>0</v>
      </c>
      <c r="R145" s="814">
        <f t="shared" si="28"/>
        <v>0</v>
      </c>
      <c r="S145" s="764">
        <f t="shared" si="29"/>
        <v>0</v>
      </c>
    </row>
    <row r="146" spans="1:19" ht="34.5" customHeight="1">
      <c r="A146" s="749">
        <v>7</v>
      </c>
      <c r="B146" s="946" t="s">
        <v>260</v>
      </c>
      <c r="C146" s="944" t="s">
        <v>336</v>
      </c>
      <c r="D146" s="945">
        <v>0</v>
      </c>
      <c r="E146" s="753"/>
      <c r="F146" s="749"/>
      <c r="G146" s="749"/>
      <c r="H146" s="811">
        <v>0</v>
      </c>
      <c r="I146" s="811">
        <v>0</v>
      </c>
      <c r="J146" s="821">
        <v>0</v>
      </c>
      <c r="K146" s="865"/>
      <c r="L146" s="886"/>
      <c r="M146" s="887">
        <v>0</v>
      </c>
      <c r="N146" s="787"/>
      <c r="O146" s="749"/>
      <c r="P146" s="749"/>
      <c r="Q146" s="764">
        <f t="shared" si="27"/>
        <v>0</v>
      </c>
      <c r="R146" s="814">
        <f t="shared" si="28"/>
        <v>0</v>
      </c>
      <c r="S146" s="764">
        <f t="shared" si="29"/>
        <v>0</v>
      </c>
    </row>
    <row r="147" spans="1:19" ht="34.5" customHeight="1">
      <c r="A147" s="749">
        <v>8</v>
      </c>
      <c r="B147" s="946" t="s">
        <v>260</v>
      </c>
      <c r="C147" s="944" t="s">
        <v>337</v>
      </c>
      <c r="D147" s="945">
        <v>898.8</v>
      </c>
      <c r="E147" s="787"/>
      <c r="F147" s="749"/>
      <c r="G147" s="749"/>
      <c r="H147" s="811">
        <v>0</v>
      </c>
      <c r="I147" s="811">
        <v>0</v>
      </c>
      <c r="J147" s="821">
        <v>0</v>
      </c>
      <c r="K147" s="865" t="s">
        <v>3360</v>
      </c>
      <c r="L147" s="886" t="s">
        <v>3482</v>
      </c>
      <c r="M147" s="887">
        <v>898.8</v>
      </c>
      <c r="N147" s="787"/>
      <c r="O147" s="749"/>
      <c r="P147" s="749"/>
      <c r="Q147" s="764">
        <f t="shared" si="27"/>
        <v>0</v>
      </c>
      <c r="R147" s="814">
        <f t="shared" si="28"/>
        <v>0</v>
      </c>
      <c r="S147" s="764">
        <f t="shared" si="29"/>
        <v>0</v>
      </c>
    </row>
    <row r="148" spans="1:19" ht="34.5" customHeight="1">
      <c r="A148" s="749">
        <v>9</v>
      </c>
      <c r="B148" s="946" t="s">
        <v>169</v>
      </c>
      <c r="C148" s="944" t="s">
        <v>339</v>
      </c>
      <c r="D148" s="945">
        <v>749</v>
      </c>
      <c r="E148" s="753"/>
      <c r="F148" s="749"/>
      <c r="G148" s="749"/>
      <c r="H148" s="811">
        <v>0</v>
      </c>
      <c r="I148" s="811">
        <v>0</v>
      </c>
      <c r="J148" s="821">
        <v>0</v>
      </c>
      <c r="K148" s="865">
        <v>46142</v>
      </c>
      <c r="L148" s="886" t="s">
        <v>3483</v>
      </c>
      <c r="M148" s="887">
        <v>749</v>
      </c>
      <c r="N148" s="787"/>
      <c r="O148" s="749"/>
      <c r="P148" s="749"/>
      <c r="Q148" s="764">
        <f t="shared" si="27"/>
        <v>0</v>
      </c>
      <c r="R148" s="814">
        <f t="shared" si="28"/>
        <v>0</v>
      </c>
      <c r="S148" s="764">
        <f t="shared" si="29"/>
        <v>0</v>
      </c>
    </row>
    <row r="149" spans="1:19" ht="34.5" customHeight="1">
      <c r="A149" s="749">
        <v>10</v>
      </c>
      <c r="B149" s="946" t="s">
        <v>341</v>
      </c>
      <c r="C149" s="944" t="s">
        <v>342</v>
      </c>
      <c r="D149" s="945">
        <v>112.35</v>
      </c>
      <c r="E149" s="787"/>
      <c r="F149" s="749"/>
      <c r="G149" s="749"/>
      <c r="H149" s="811">
        <v>0</v>
      </c>
      <c r="I149" s="811">
        <v>0</v>
      </c>
      <c r="J149" s="821">
        <v>0</v>
      </c>
      <c r="K149" s="865" t="s">
        <v>3360</v>
      </c>
      <c r="L149" s="886" t="s">
        <v>3484</v>
      </c>
      <c r="M149" s="887">
        <v>112.35</v>
      </c>
      <c r="N149" s="787"/>
      <c r="O149" s="749"/>
      <c r="P149" s="749"/>
      <c r="Q149" s="764">
        <f t="shared" si="27"/>
        <v>0</v>
      </c>
      <c r="R149" s="814">
        <f t="shared" si="28"/>
        <v>0</v>
      </c>
      <c r="S149" s="764">
        <f t="shared" si="29"/>
        <v>0</v>
      </c>
    </row>
    <row r="150" spans="1:19" ht="34.5" customHeight="1">
      <c r="A150" s="749">
        <v>11</v>
      </c>
      <c r="B150" s="946" t="s">
        <v>267</v>
      </c>
      <c r="C150" s="944" t="s">
        <v>344</v>
      </c>
      <c r="D150" s="945">
        <v>1048.5999999999999</v>
      </c>
      <c r="E150" s="787"/>
      <c r="F150" s="749"/>
      <c r="G150" s="749"/>
      <c r="H150" s="811">
        <v>0</v>
      </c>
      <c r="I150" s="811">
        <v>0</v>
      </c>
      <c r="J150" s="821">
        <v>0</v>
      </c>
      <c r="K150" s="865">
        <v>46142</v>
      </c>
      <c r="L150" s="886" t="s">
        <v>3485</v>
      </c>
      <c r="M150" s="887">
        <v>1048.5999999999999</v>
      </c>
      <c r="N150" s="787"/>
      <c r="O150" s="749"/>
      <c r="P150" s="749"/>
      <c r="Q150" s="764">
        <f t="shared" si="27"/>
        <v>0</v>
      </c>
      <c r="R150" s="814">
        <f t="shared" si="28"/>
        <v>0</v>
      </c>
      <c r="S150" s="764">
        <f t="shared" si="29"/>
        <v>0</v>
      </c>
    </row>
    <row r="151" spans="1:19" ht="34.5" customHeight="1">
      <c r="A151" s="749">
        <v>12</v>
      </c>
      <c r="B151" s="946" t="s">
        <v>178</v>
      </c>
      <c r="C151" s="944" t="s">
        <v>346</v>
      </c>
      <c r="D151" s="945">
        <v>823.9</v>
      </c>
      <c r="E151" s="753"/>
      <c r="F151" s="749"/>
      <c r="G151" s="749"/>
      <c r="H151" s="811">
        <v>0</v>
      </c>
      <c r="I151" s="811">
        <v>0</v>
      </c>
      <c r="J151" s="821">
        <v>0</v>
      </c>
      <c r="K151" s="865">
        <v>46142</v>
      </c>
      <c r="L151" s="886" t="s">
        <v>3486</v>
      </c>
      <c r="M151" s="887">
        <v>823.9</v>
      </c>
      <c r="N151" s="787"/>
      <c r="O151" s="749"/>
      <c r="P151" s="749"/>
      <c r="Q151" s="764">
        <f t="shared" si="27"/>
        <v>0</v>
      </c>
      <c r="R151" s="814">
        <f t="shared" si="28"/>
        <v>0</v>
      </c>
      <c r="S151" s="764">
        <f t="shared" si="29"/>
        <v>0</v>
      </c>
    </row>
    <row r="152" spans="1:19" ht="34.5" customHeight="1">
      <c r="A152" s="749">
        <v>13</v>
      </c>
      <c r="B152" s="946" t="s">
        <v>272</v>
      </c>
      <c r="C152" s="944" t="s">
        <v>348</v>
      </c>
      <c r="D152" s="945">
        <v>112.35</v>
      </c>
      <c r="E152" s="787"/>
      <c r="F152" s="749"/>
      <c r="G152" s="749"/>
      <c r="H152" s="811">
        <v>0</v>
      </c>
      <c r="I152" s="811">
        <v>0</v>
      </c>
      <c r="J152" s="821">
        <v>0</v>
      </c>
      <c r="K152" s="865" t="s">
        <v>3390</v>
      </c>
      <c r="L152" s="886" t="s">
        <v>3487</v>
      </c>
      <c r="M152" s="887">
        <v>112.35</v>
      </c>
      <c r="N152" s="787"/>
      <c r="O152" s="749"/>
      <c r="P152" s="749"/>
      <c r="Q152" s="764">
        <f t="shared" si="27"/>
        <v>0</v>
      </c>
      <c r="R152" s="814">
        <f t="shared" si="28"/>
        <v>0</v>
      </c>
      <c r="S152" s="764">
        <f t="shared" si="29"/>
        <v>0</v>
      </c>
    </row>
    <row r="153" spans="1:19" ht="34.5" customHeight="1">
      <c r="A153" s="749">
        <v>14</v>
      </c>
      <c r="B153" s="946" t="s">
        <v>275</v>
      </c>
      <c r="C153" s="944" t="s">
        <v>350</v>
      </c>
      <c r="D153" s="945">
        <v>1385.65</v>
      </c>
      <c r="E153" s="787"/>
      <c r="F153" s="749"/>
      <c r="G153" s="749"/>
      <c r="H153" s="811">
        <v>0</v>
      </c>
      <c r="I153" s="811">
        <v>0</v>
      </c>
      <c r="J153" s="821">
        <v>0</v>
      </c>
      <c r="K153" s="865" t="s">
        <v>3421</v>
      </c>
      <c r="L153" s="886" t="s">
        <v>3488</v>
      </c>
      <c r="M153" s="887">
        <v>1385.65</v>
      </c>
      <c r="N153" s="787"/>
      <c r="O153" s="749"/>
      <c r="P153" s="749"/>
      <c r="Q153" s="764">
        <f t="shared" si="27"/>
        <v>0</v>
      </c>
      <c r="R153" s="814">
        <f t="shared" si="28"/>
        <v>0</v>
      </c>
      <c r="S153" s="764">
        <f t="shared" si="29"/>
        <v>0</v>
      </c>
    </row>
    <row r="154" spans="1:19" ht="34.5" customHeight="1">
      <c r="A154" s="749">
        <v>15</v>
      </c>
      <c r="B154" s="946" t="s">
        <v>352</v>
      </c>
      <c r="C154" s="944" t="s">
        <v>353</v>
      </c>
      <c r="D154" s="945">
        <v>1011.15</v>
      </c>
      <c r="E154" s="787"/>
      <c r="F154" s="749"/>
      <c r="G154" s="749"/>
      <c r="H154" s="811">
        <v>0</v>
      </c>
      <c r="I154" s="811">
        <v>0</v>
      </c>
      <c r="J154" s="821">
        <v>0</v>
      </c>
      <c r="K154" s="865" t="s">
        <v>3421</v>
      </c>
      <c r="L154" s="886" t="s">
        <v>3489</v>
      </c>
      <c r="M154" s="887">
        <v>1011.15</v>
      </c>
      <c r="N154" s="787"/>
      <c r="O154" s="749"/>
      <c r="P154" s="749"/>
      <c r="Q154" s="764">
        <f t="shared" si="27"/>
        <v>0</v>
      </c>
      <c r="R154" s="814">
        <f t="shared" si="28"/>
        <v>0</v>
      </c>
      <c r="S154" s="764">
        <f t="shared" si="29"/>
        <v>0</v>
      </c>
    </row>
    <row r="155" spans="1:19" ht="34.5" customHeight="1">
      <c r="A155" s="749">
        <v>16</v>
      </c>
      <c r="B155" s="946" t="s">
        <v>355</v>
      </c>
      <c r="C155" s="944" t="s">
        <v>356</v>
      </c>
      <c r="D155" s="945">
        <v>112.35</v>
      </c>
      <c r="E155" s="753">
        <v>25263</v>
      </c>
      <c r="F155" s="749">
        <v>1</v>
      </c>
      <c r="G155" s="749">
        <v>1</v>
      </c>
      <c r="H155" s="811">
        <v>245</v>
      </c>
      <c r="I155" s="811">
        <v>17.149999999999999</v>
      </c>
      <c r="J155" s="821">
        <v>262.14999999999998</v>
      </c>
      <c r="K155" s="865" t="s">
        <v>3490</v>
      </c>
      <c r="L155" s="886" t="s">
        <v>3491</v>
      </c>
      <c r="M155" s="887">
        <v>262.14999999999998</v>
      </c>
      <c r="N155" s="888">
        <v>25294</v>
      </c>
      <c r="O155" s="749">
        <v>1</v>
      </c>
      <c r="P155" s="749">
        <v>1</v>
      </c>
      <c r="Q155" s="764">
        <f t="shared" si="27"/>
        <v>105</v>
      </c>
      <c r="R155" s="814">
        <f t="shared" si="28"/>
        <v>7.35</v>
      </c>
      <c r="S155" s="764">
        <f>+D155+J155-M155</f>
        <v>112.35000000000002</v>
      </c>
    </row>
    <row r="156" spans="1:19" ht="34.5" customHeight="1">
      <c r="A156" s="749">
        <v>17</v>
      </c>
      <c r="B156" s="946" t="s">
        <v>355</v>
      </c>
      <c r="C156" s="944" t="s">
        <v>356</v>
      </c>
      <c r="D156" s="945">
        <v>112.35</v>
      </c>
      <c r="E156" s="753"/>
      <c r="F156" s="749"/>
      <c r="G156" s="749"/>
      <c r="H156" s="811">
        <v>0</v>
      </c>
      <c r="I156" s="811">
        <v>0</v>
      </c>
      <c r="J156" s="821">
        <v>0</v>
      </c>
      <c r="K156" s="865">
        <v>46142</v>
      </c>
      <c r="L156" s="886" t="s">
        <v>3492</v>
      </c>
      <c r="M156" s="887">
        <v>112.35</v>
      </c>
      <c r="N156" s="787"/>
      <c r="O156" s="749"/>
      <c r="P156" s="749"/>
      <c r="Q156" s="764">
        <f t="shared" si="27"/>
        <v>0</v>
      </c>
      <c r="R156" s="814">
        <f t="shared" si="28"/>
        <v>0</v>
      </c>
      <c r="S156" s="764">
        <f>+D156+J156-M156</f>
        <v>0</v>
      </c>
    </row>
    <row r="157" spans="1:19" ht="34.5" customHeight="1">
      <c r="A157" s="749">
        <v>18</v>
      </c>
      <c r="B157" s="946" t="s">
        <v>360</v>
      </c>
      <c r="C157" s="944" t="s">
        <v>361</v>
      </c>
      <c r="D157" s="945">
        <v>1310.75</v>
      </c>
      <c r="E157" s="753"/>
      <c r="F157" s="749"/>
      <c r="G157" s="749"/>
      <c r="H157" s="811">
        <v>0</v>
      </c>
      <c r="I157" s="811">
        <v>0</v>
      </c>
      <c r="J157" s="821">
        <v>0</v>
      </c>
      <c r="K157" s="865" t="s">
        <v>3360</v>
      </c>
      <c r="L157" s="886" t="s">
        <v>3493</v>
      </c>
      <c r="M157" s="887">
        <v>1310.75</v>
      </c>
      <c r="N157" s="787"/>
      <c r="O157" s="749"/>
      <c r="P157" s="749"/>
      <c r="Q157" s="764">
        <f t="shared" si="27"/>
        <v>0</v>
      </c>
      <c r="R157" s="814">
        <f t="shared" si="28"/>
        <v>0</v>
      </c>
      <c r="S157" s="764">
        <f t="shared" si="29"/>
        <v>0</v>
      </c>
    </row>
    <row r="158" spans="1:19" ht="34.5" customHeight="1">
      <c r="A158" s="749">
        <v>19</v>
      </c>
      <c r="B158" s="946" t="s">
        <v>286</v>
      </c>
      <c r="C158" s="944" t="s">
        <v>363</v>
      </c>
      <c r="D158" s="945">
        <v>149.80000000000001</v>
      </c>
      <c r="E158" s="787">
        <v>25263</v>
      </c>
      <c r="F158" s="749">
        <v>1</v>
      </c>
      <c r="G158" s="749">
        <v>1</v>
      </c>
      <c r="H158" s="811">
        <v>245</v>
      </c>
      <c r="I158" s="811">
        <v>17.149999999999999</v>
      </c>
      <c r="J158" s="821">
        <v>262.14999999999998</v>
      </c>
      <c r="K158" s="865" t="s">
        <v>3427</v>
      </c>
      <c r="L158" s="886" t="s">
        <v>3494</v>
      </c>
      <c r="M158" s="887">
        <f>262.15+149.8</f>
        <v>411.95</v>
      </c>
      <c r="N158" s="888"/>
      <c r="O158" s="749"/>
      <c r="P158" s="749"/>
      <c r="Q158" s="764">
        <f t="shared" si="27"/>
        <v>0</v>
      </c>
      <c r="R158" s="814">
        <f t="shared" si="28"/>
        <v>0</v>
      </c>
      <c r="S158" s="764">
        <f t="shared" si="29"/>
        <v>0</v>
      </c>
    </row>
    <row r="159" spans="1:19" ht="34.5" customHeight="1">
      <c r="A159" s="749">
        <v>20</v>
      </c>
      <c r="B159" s="946" t="s">
        <v>289</v>
      </c>
      <c r="C159" s="944" t="s">
        <v>365</v>
      </c>
      <c r="D159" s="945">
        <v>112.35</v>
      </c>
      <c r="E159" s="753"/>
      <c r="F159" s="749"/>
      <c r="G159" s="749"/>
      <c r="H159" s="811">
        <v>0</v>
      </c>
      <c r="I159" s="811">
        <v>0</v>
      </c>
      <c r="J159" s="821">
        <v>0</v>
      </c>
      <c r="K159" s="865" t="s">
        <v>3429</v>
      </c>
      <c r="L159" s="886" t="s">
        <v>3495</v>
      </c>
      <c r="M159" s="887">
        <v>112.35</v>
      </c>
      <c r="N159" s="787"/>
      <c r="O159" s="749"/>
      <c r="P159" s="749"/>
      <c r="Q159" s="764">
        <f t="shared" si="27"/>
        <v>0</v>
      </c>
      <c r="R159" s="814">
        <f t="shared" si="28"/>
        <v>0</v>
      </c>
      <c r="S159" s="764">
        <f t="shared" si="29"/>
        <v>0</v>
      </c>
    </row>
    <row r="160" spans="1:19" ht="34.5" customHeight="1">
      <c r="A160" s="749">
        <v>21</v>
      </c>
      <c r="B160" s="946" t="s">
        <v>292</v>
      </c>
      <c r="C160" s="944" t="s">
        <v>367</v>
      </c>
      <c r="D160" s="945">
        <v>898.8</v>
      </c>
      <c r="E160" s="787"/>
      <c r="F160" s="749"/>
      <c r="G160" s="749"/>
      <c r="H160" s="811">
        <v>0</v>
      </c>
      <c r="I160" s="811">
        <v>0</v>
      </c>
      <c r="J160" s="821">
        <v>0</v>
      </c>
      <c r="K160" s="865" t="s">
        <v>3360</v>
      </c>
      <c r="L160" s="886" t="s">
        <v>3496</v>
      </c>
      <c r="M160" s="887">
        <v>898.8</v>
      </c>
      <c r="N160" s="787"/>
      <c r="O160" s="749"/>
      <c r="P160" s="749"/>
      <c r="Q160" s="764">
        <f t="shared" si="27"/>
        <v>0</v>
      </c>
      <c r="R160" s="814">
        <f t="shared" si="28"/>
        <v>0</v>
      </c>
      <c r="S160" s="764">
        <f t="shared" si="29"/>
        <v>0</v>
      </c>
    </row>
    <row r="161" spans="1:19" ht="34.5" customHeight="1">
      <c r="A161" s="749">
        <v>22</v>
      </c>
      <c r="B161" s="946" t="s">
        <v>206</v>
      </c>
      <c r="C161" s="944" t="s">
        <v>369</v>
      </c>
      <c r="D161" s="945">
        <v>374.5</v>
      </c>
      <c r="E161" s="753"/>
      <c r="F161" s="749"/>
      <c r="G161" s="749"/>
      <c r="H161" s="811">
        <v>0</v>
      </c>
      <c r="I161" s="811">
        <v>0</v>
      </c>
      <c r="J161" s="821">
        <v>0</v>
      </c>
      <c r="K161" s="865" t="s">
        <v>3360</v>
      </c>
      <c r="L161" s="886" t="s">
        <v>3497</v>
      </c>
      <c r="M161" s="887">
        <v>374.5</v>
      </c>
      <c r="N161" s="787"/>
      <c r="O161" s="749"/>
      <c r="P161" s="749"/>
      <c r="Q161" s="764">
        <f t="shared" si="27"/>
        <v>0</v>
      </c>
      <c r="R161" s="814">
        <f t="shared" si="28"/>
        <v>0</v>
      </c>
      <c r="S161" s="764">
        <f t="shared" si="29"/>
        <v>0</v>
      </c>
    </row>
    <row r="162" spans="1:19" ht="34.5" customHeight="1">
      <c r="A162" s="749">
        <v>23</v>
      </c>
      <c r="B162" s="946" t="s">
        <v>371</v>
      </c>
      <c r="C162" s="944" t="s">
        <v>372</v>
      </c>
      <c r="D162" s="945">
        <v>936.25</v>
      </c>
      <c r="E162" s="787"/>
      <c r="F162" s="749"/>
      <c r="G162" s="749"/>
      <c r="H162" s="811">
        <v>0</v>
      </c>
      <c r="I162" s="811">
        <v>0</v>
      </c>
      <c r="J162" s="821">
        <v>0</v>
      </c>
      <c r="K162" s="865" t="s">
        <v>3390</v>
      </c>
      <c r="L162" s="886" t="s">
        <v>3498</v>
      </c>
      <c r="M162" s="887">
        <v>936.25</v>
      </c>
      <c r="N162" s="787"/>
      <c r="O162" s="749"/>
      <c r="P162" s="749"/>
      <c r="Q162" s="764">
        <f t="shared" si="27"/>
        <v>0</v>
      </c>
      <c r="R162" s="814">
        <f t="shared" si="28"/>
        <v>0</v>
      </c>
      <c r="S162" s="764">
        <f t="shared" si="29"/>
        <v>0</v>
      </c>
    </row>
    <row r="163" spans="1:19" ht="34.5" customHeight="1">
      <c r="A163" s="749">
        <v>24</v>
      </c>
      <c r="B163" s="946" t="s">
        <v>300</v>
      </c>
      <c r="C163" s="944" t="s">
        <v>374</v>
      </c>
      <c r="D163" s="945">
        <v>187.25</v>
      </c>
      <c r="E163" s="753" t="s">
        <v>3069</v>
      </c>
      <c r="F163" s="749">
        <v>2</v>
      </c>
      <c r="G163" s="749">
        <v>2</v>
      </c>
      <c r="H163" s="811">
        <v>280</v>
      </c>
      <c r="I163" s="811">
        <v>19.600000000000001</v>
      </c>
      <c r="J163" s="821">
        <v>299.60000000000002</v>
      </c>
      <c r="K163" s="865" t="s">
        <v>3434</v>
      </c>
      <c r="L163" s="886" t="s">
        <v>3499</v>
      </c>
      <c r="M163" s="887">
        <f>299.6+187.25</f>
        <v>486.85</v>
      </c>
      <c r="N163" s="787"/>
      <c r="O163" s="749"/>
      <c r="P163" s="749"/>
      <c r="Q163" s="764">
        <f t="shared" si="27"/>
        <v>0</v>
      </c>
      <c r="R163" s="814">
        <f t="shared" si="28"/>
        <v>0</v>
      </c>
      <c r="S163" s="764">
        <f t="shared" si="29"/>
        <v>0</v>
      </c>
    </row>
    <row r="164" spans="1:19" ht="34.5" customHeight="1">
      <c r="A164" s="749">
        <v>25</v>
      </c>
      <c r="B164" s="946" t="s">
        <v>304</v>
      </c>
      <c r="C164" s="944" t="s">
        <v>376</v>
      </c>
      <c r="D164" s="945">
        <v>112.35</v>
      </c>
      <c r="E164" s="753"/>
      <c r="F164" s="749"/>
      <c r="G164" s="749"/>
      <c r="H164" s="811">
        <v>0</v>
      </c>
      <c r="I164" s="811">
        <v>0</v>
      </c>
      <c r="J164" s="821">
        <v>0</v>
      </c>
      <c r="K164" s="865">
        <v>46142</v>
      </c>
      <c r="L164" s="886" t="s">
        <v>3500</v>
      </c>
      <c r="M164" s="887">
        <v>112.35</v>
      </c>
      <c r="N164" s="787"/>
      <c r="O164" s="749"/>
      <c r="P164" s="749"/>
      <c r="Q164" s="764">
        <f t="shared" si="27"/>
        <v>0</v>
      </c>
      <c r="R164" s="814">
        <f t="shared" si="28"/>
        <v>0</v>
      </c>
      <c r="S164" s="764">
        <f t="shared" si="29"/>
        <v>0</v>
      </c>
    </row>
    <row r="165" spans="1:19" ht="34.5" customHeight="1">
      <c r="A165" s="749">
        <v>26</v>
      </c>
      <c r="B165" s="946" t="s">
        <v>378</v>
      </c>
      <c r="C165" s="944" t="s">
        <v>379</v>
      </c>
      <c r="D165" s="945">
        <v>149.80000000000001</v>
      </c>
      <c r="E165" s="787"/>
      <c r="F165" s="749"/>
      <c r="G165" s="749"/>
      <c r="H165" s="811">
        <v>0</v>
      </c>
      <c r="I165" s="811">
        <v>0</v>
      </c>
      <c r="J165" s="821">
        <v>0</v>
      </c>
      <c r="K165" s="865" t="s">
        <v>3390</v>
      </c>
      <c r="L165" s="886" t="s">
        <v>3501</v>
      </c>
      <c r="M165" s="887">
        <v>149.80000000000001</v>
      </c>
      <c r="N165" s="787"/>
      <c r="O165" s="749"/>
      <c r="P165" s="749"/>
      <c r="Q165" s="764">
        <f t="shared" si="27"/>
        <v>0</v>
      </c>
      <c r="R165" s="814">
        <f t="shared" si="28"/>
        <v>0</v>
      </c>
      <c r="S165" s="764">
        <f t="shared" si="29"/>
        <v>0</v>
      </c>
    </row>
    <row r="166" spans="1:19" ht="34.5" customHeight="1">
      <c r="A166" s="749">
        <v>27</v>
      </c>
      <c r="B166" s="946" t="s">
        <v>310</v>
      </c>
      <c r="C166" s="944" t="s">
        <v>381</v>
      </c>
      <c r="D166" s="945">
        <v>411.95</v>
      </c>
      <c r="E166" s="753"/>
      <c r="F166" s="749"/>
      <c r="G166" s="749"/>
      <c r="H166" s="811">
        <v>0</v>
      </c>
      <c r="I166" s="811">
        <v>0</v>
      </c>
      <c r="J166" s="821">
        <v>0</v>
      </c>
      <c r="K166" s="865" t="s">
        <v>3390</v>
      </c>
      <c r="L166" s="886" t="s">
        <v>3502</v>
      </c>
      <c r="M166" s="887">
        <v>411.95</v>
      </c>
      <c r="N166" s="787"/>
      <c r="O166" s="749"/>
      <c r="P166" s="749"/>
      <c r="Q166" s="764">
        <f t="shared" si="27"/>
        <v>0</v>
      </c>
      <c r="R166" s="814">
        <f t="shared" si="28"/>
        <v>0</v>
      </c>
      <c r="S166" s="764">
        <f t="shared" si="29"/>
        <v>0</v>
      </c>
    </row>
    <row r="167" spans="1:19" ht="34.5" customHeight="1">
      <c r="A167" s="749">
        <v>28</v>
      </c>
      <c r="B167" s="946" t="s">
        <v>313</v>
      </c>
      <c r="C167" s="944" t="s">
        <v>383</v>
      </c>
      <c r="D167" s="945">
        <v>112.35</v>
      </c>
      <c r="E167" s="753"/>
      <c r="F167" s="749"/>
      <c r="G167" s="749"/>
      <c r="H167" s="811">
        <v>0</v>
      </c>
      <c r="I167" s="811">
        <v>0</v>
      </c>
      <c r="J167" s="821">
        <v>0</v>
      </c>
      <c r="K167" s="865">
        <v>46142</v>
      </c>
      <c r="L167" s="886" t="s">
        <v>3503</v>
      </c>
      <c r="M167" s="887">
        <v>112.35</v>
      </c>
      <c r="N167" s="888"/>
      <c r="O167" s="749"/>
      <c r="P167" s="749"/>
      <c r="Q167" s="764">
        <f t="shared" si="27"/>
        <v>0</v>
      </c>
      <c r="R167" s="814">
        <f t="shared" si="28"/>
        <v>0</v>
      </c>
      <c r="S167" s="764">
        <f t="shared" si="29"/>
        <v>0</v>
      </c>
    </row>
    <row r="168" spans="1:19" ht="34.5" customHeight="1">
      <c r="A168" s="749">
        <v>29</v>
      </c>
      <c r="B168" s="946" t="s">
        <v>227</v>
      </c>
      <c r="C168" s="944" t="s">
        <v>385</v>
      </c>
      <c r="D168" s="945">
        <v>224.7</v>
      </c>
      <c r="E168" s="753" t="s">
        <v>2971</v>
      </c>
      <c r="F168" s="749">
        <v>1</v>
      </c>
      <c r="G168" s="749">
        <v>1</v>
      </c>
      <c r="H168" s="811">
        <v>245</v>
      </c>
      <c r="I168" s="811">
        <v>17.149999999999999</v>
      </c>
      <c r="J168" s="821">
        <v>262.14999999999998</v>
      </c>
      <c r="K168" s="865" t="s">
        <v>3440</v>
      </c>
      <c r="L168" s="886" t="s">
        <v>3504</v>
      </c>
      <c r="M168" s="887">
        <v>262.14999999999998</v>
      </c>
      <c r="N168" s="888">
        <v>25294</v>
      </c>
      <c r="O168" s="749">
        <v>1</v>
      </c>
      <c r="P168" s="749">
        <v>1</v>
      </c>
      <c r="Q168" s="764">
        <f t="shared" si="27"/>
        <v>210</v>
      </c>
      <c r="R168" s="814">
        <f t="shared" si="28"/>
        <v>14.7</v>
      </c>
      <c r="S168" s="764">
        <f t="shared" si="29"/>
        <v>224.7</v>
      </c>
    </row>
    <row r="169" spans="1:19" ht="34.5" customHeight="1">
      <c r="A169" s="749">
        <v>30</v>
      </c>
      <c r="B169" s="946" t="s">
        <v>318</v>
      </c>
      <c r="C169" s="944" t="s">
        <v>387</v>
      </c>
      <c r="D169" s="945">
        <v>187.25</v>
      </c>
      <c r="E169" s="753"/>
      <c r="F169" s="749"/>
      <c r="G169" s="749"/>
      <c r="H169" s="811">
        <v>0</v>
      </c>
      <c r="I169" s="811">
        <v>0</v>
      </c>
      <c r="J169" s="821">
        <v>0</v>
      </c>
      <c r="K169" s="865" t="s">
        <v>3365</v>
      </c>
      <c r="L169" s="886" t="s">
        <v>3505</v>
      </c>
      <c r="M169" s="887">
        <v>187.25</v>
      </c>
      <c r="N169" s="787"/>
      <c r="O169" s="749"/>
      <c r="P169" s="749"/>
      <c r="Q169" s="764">
        <f t="shared" si="27"/>
        <v>0</v>
      </c>
      <c r="R169" s="814">
        <f t="shared" si="28"/>
        <v>0</v>
      </c>
      <c r="S169" s="764">
        <f t="shared" si="29"/>
        <v>0</v>
      </c>
    </row>
    <row r="170" spans="1:19" ht="34.5" customHeight="1">
      <c r="A170" s="749">
        <v>31</v>
      </c>
      <c r="B170" s="946" t="s">
        <v>389</v>
      </c>
      <c r="C170" s="944" t="s">
        <v>390</v>
      </c>
      <c r="D170" s="945">
        <v>337.05</v>
      </c>
      <c r="E170" s="753"/>
      <c r="F170" s="749"/>
      <c r="G170" s="749"/>
      <c r="H170" s="811">
        <v>0</v>
      </c>
      <c r="I170" s="811">
        <v>0</v>
      </c>
      <c r="J170" s="821">
        <v>0</v>
      </c>
      <c r="K170" s="865" t="s">
        <v>3390</v>
      </c>
      <c r="L170" s="886" t="s">
        <v>3506</v>
      </c>
      <c r="M170" s="887">
        <v>337.05</v>
      </c>
      <c r="N170" s="787"/>
      <c r="O170" s="749"/>
      <c r="P170" s="749"/>
      <c r="Q170" s="764">
        <f t="shared" si="27"/>
        <v>0</v>
      </c>
      <c r="R170" s="814">
        <f t="shared" si="28"/>
        <v>0</v>
      </c>
      <c r="S170" s="764">
        <f t="shared" si="29"/>
        <v>0</v>
      </c>
    </row>
    <row r="171" spans="1:19" ht="34.5" customHeight="1">
      <c r="A171" s="749">
        <v>32</v>
      </c>
      <c r="B171" s="946" t="s">
        <v>392</v>
      </c>
      <c r="C171" s="944" t="s">
        <v>393</v>
      </c>
      <c r="D171" s="945">
        <v>262.14999999999998</v>
      </c>
      <c r="E171" s="787"/>
      <c r="F171" s="749"/>
      <c r="G171" s="749"/>
      <c r="H171" s="811">
        <v>0</v>
      </c>
      <c r="I171" s="811">
        <v>0</v>
      </c>
      <c r="J171" s="821">
        <v>0</v>
      </c>
      <c r="K171" s="865" t="s">
        <v>3390</v>
      </c>
      <c r="L171" s="886" t="s">
        <v>3507</v>
      </c>
      <c r="M171" s="887">
        <v>262.14999999999998</v>
      </c>
      <c r="N171" s="787"/>
      <c r="O171" s="749"/>
      <c r="P171" s="749"/>
      <c r="Q171" s="764">
        <f t="shared" si="27"/>
        <v>0</v>
      </c>
      <c r="R171" s="814">
        <f t="shared" si="28"/>
        <v>0</v>
      </c>
      <c r="S171" s="764">
        <f t="shared" si="29"/>
        <v>0</v>
      </c>
    </row>
    <row r="172" spans="1:19" ht="34.5" customHeight="1">
      <c r="A172" s="749">
        <v>33</v>
      </c>
      <c r="B172" s="946" t="s">
        <v>395</v>
      </c>
      <c r="C172" s="944" t="s">
        <v>396</v>
      </c>
      <c r="D172" s="945"/>
      <c r="E172" s="753"/>
      <c r="F172" s="749"/>
      <c r="G172" s="749"/>
      <c r="H172" s="811">
        <v>0</v>
      </c>
      <c r="I172" s="811">
        <v>0</v>
      </c>
      <c r="J172" s="821">
        <v>0</v>
      </c>
      <c r="K172" s="865"/>
      <c r="L172" s="886"/>
      <c r="M172" s="887"/>
      <c r="N172" s="787"/>
      <c r="O172" s="749"/>
      <c r="P172" s="749"/>
      <c r="Q172" s="764">
        <f t="shared" si="27"/>
        <v>0</v>
      </c>
      <c r="R172" s="814">
        <f t="shared" si="28"/>
        <v>0</v>
      </c>
      <c r="S172" s="764">
        <f t="shared" si="29"/>
        <v>0</v>
      </c>
    </row>
    <row r="173" spans="1:19" ht="34.5" customHeight="1">
      <c r="A173" s="749">
        <v>35</v>
      </c>
      <c r="B173" s="946" t="s">
        <v>395</v>
      </c>
      <c r="C173" s="944" t="s">
        <v>400</v>
      </c>
      <c r="D173" s="945">
        <v>224.7</v>
      </c>
      <c r="E173" s="753"/>
      <c r="F173" s="749"/>
      <c r="G173" s="749"/>
      <c r="H173" s="811">
        <v>0</v>
      </c>
      <c r="I173" s="811">
        <v>0</v>
      </c>
      <c r="J173" s="821">
        <v>0</v>
      </c>
      <c r="K173" s="865" t="s">
        <v>3390</v>
      </c>
      <c r="L173" s="886" t="s">
        <v>3508</v>
      </c>
      <c r="M173" s="887">
        <v>224.7</v>
      </c>
      <c r="N173" s="787"/>
      <c r="O173" s="749"/>
      <c r="P173" s="749"/>
      <c r="Q173" s="764">
        <f t="shared" si="27"/>
        <v>0</v>
      </c>
      <c r="R173" s="814">
        <f t="shared" si="28"/>
        <v>0</v>
      </c>
      <c r="S173" s="764">
        <f t="shared" si="29"/>
        <v>0</v>
      </c>
    </row>
    <row r="174" spans="1:19" ht="34.5" customHeight="1">
      <c r="A174" s="749">
        <v>36</v>
      </c>
      <c r="B174" s="946" t="s">
        <v>401</v>
      </c>
      <c r="C174" s="944" t="s">
        <v>402</v>
      </c>
      <c r="D174" s="945">
        <v>112.35</v>
      </c>
      <c r="E174" s="753"/>
      <c r="F174" s="749"/>
      <c r="G174" s="749"/>
      <c r="H174" s="811">
        <v>0</v>
      </c>
      <c r="I174" s="811">
        <v>0</v>
      </c>
      <c r="J174" s="821">
        <v>0</v>
      </c>
      <c r="K174" s="865" t="s">
        <v>3365</v>
      </c>
      <c r="L174" s="886" t="s">
        <v>3509</v>
      </c>
      <c r="M174" s="887">
        <v>112.35</v>
      </c>
      <c r="N174" s="787"/>
      <c r="O174" s="749"/>
      <c r="P174" s="749"/>
      <c r="Q174" s="764">
        <f t="shared" si="27"/>
        <v>0</v>
      </c>
      <c r="R174" s="814">
        <f t="shared" si="28"/>
        <v>0</v>
      </c>
      <c r="S174" s="764">
        <f t="shared" si="29"/>
        <v>0</v>
      </c>
    </row>
    <row r="175" spans="1:19" ht="34.5" customHeight="1">
      <c r="A175" s="749">
        <v>37</v>
      </c>
      <c r="B175" s="946" t="s">
        <v>404</v>
      </c>
      <c r="C175" s="944" t="s">
        <v>405</v>
      </c>
      <c r="D175" s="945">
        <v>112.35</v>
      </c>
      <c r="E175" s="753"/>
      <c r="F175" s="749"/>
      <c r="G175" s="749"/>
      <c r="H175" s="811">
        <v>0</v>
      </c>
      <c r="I175" s="811">
        <v>0</v>
      </c>
      <c r="J175" s="821">
        <v>0</v>
      </c>
      <c r="K175" s="865" t="s">
        <v>3390</v>
      </c>
      <c r="L175" s="886" t="s">
        <v>3510</v>
      </c>
      <c r="M175" s="887">
        <v>112.35</v>
      </c>
      <c r="N175" s="787"/>
      <c r="O175" s="749"/>
      <c r="P175" s="749"/>
      <c r="Q175" s="764">
        <f t="shared" si="27"/>
        <v>0</v>
      </c>
      <c r="R175" s="814">
        <f t="shared" si="28"/>
        <v>0</v>
      </c>
      <c r="S175" s="764">
        <f t="shared" si="29"/>
        <v>0</v>
      </c>
    </row>
    <row r="176" spans="1:19" ht="34.5" customHeight="1">
      <c r="A176" s="749">
        <v>39</v>
      </c>
      <c r="B176" s="946" t="s">
        <v>409</v>
      </c>
      <c r="C176" s="944" t="s">
        <v>410</v>
      </c>
      <c r="D176" s="945">
        <v>187.25</v>
      </c>
      <c r="E176" s="787"/>
      <c r="F176" s="749"/>
      <c r="G176" s="749"/>
      <c r="H176" s="811">
        <v>0</v>
      </c>
      <c r="I176" s="811">
        <v>0</v>
      </c>
      <c r="J176" s="821">
        <v>0</v>
      </c>
      <c r="K176" s="865" t="s">
        <v>3421</v>
      </c>
      <c r="L176" s="886" t="s">
        <v>3511</v>
      </c>
      <c r="M176" s="887">
        <v>187.25</v>
      </c>
      <c r="N176" s="787"/>
      <c r="O176" s="749"/>
      <c r="P176" s="749"/>
      <c r="Q176" s="764">
        <f t="shared" si="27"/>
        <v>0</v>
      </c>
      <c r="R176" s="814">
        <f t="shared" si="28"/>
        <v>0</v>
      </c>
      <c r="S176" s="764">
        <f t="shared" si="29"/>
        <v>0</v>
      </c>
    </row>
    <row r="177" spans="1:19" ht="34.5" customHeight="1">
      <c r="A177" s="749">
        <v>41</v>
      </c>
      <c r="B177" s="946" t="s">
        <v>413</v>
      </c>
      <c r="C177" s="944" t="s">
        <v>414</v>
      </c>
      <c r="D177" s="945">
        <v>749</v>
      </c>
      <c r="E177" s="753"/>
      <c r="F177" s="749"/>
      <c r="G177" s="749"/>
      <c r="H177" s="811">
        <v>0</v>
      </c>
      <c r="I177" s="811">
        <v>0</v>
      </c>
      <c r="J177" s="821">
        <v>0</v>
      </c>
      <c r="K177" s="865" t="s">
        <v>3390</v>
      </c>
      <c r="L177" s="886" t="s">
        <v>3512</v>
      </c>
      <c r="M177" s="887">
        <v>749</v>
      </c>
      <c r="N177" s="787"/>
      <c r="O177" s="749"/>
      <c r="P177" s="749"/>
      <c r="Q177" s="764">
        <f t="shared" si="27"/>
        <v>0</v>
      </c>
      <c r="R177" s="814">
        <f t="shared" si="28"/>
        <v>0</v>
      </c>
      <c r="S177" s="764">
        <f t="shared" si="29"/>
        <v>0</v>
      </c>
    </row>
    <row r="178" spans="1:19" ht="34.5" customHeight="1">
      <c r="A178" s="749">
        <v>43</v>
      </c>
      <c r="B178" s="946" t="s">
        <v>417</v>
      </c>
      <c r="C178" s="944" t="s">
        <v>418</v>
      </c>
      <c r="D178" s="945">
        <v>224.7</v>
      </c>
      <c r="E178" s="753"/>
      <c r="F178" s="749"/>
      <c r="G178" s="749"/>
      <c r="H178" s="811">
        <v>0</v>
      </c>
      <c r="I178" s="811">
        <v>0</v>
      </c>
      <c r="J178" s="821">
        <v>0</v>
      </c>
      <c r="K178" s="865" t="s">
        <v>3367</v>
      </c>
      <c r="L178" s="886" t="s">
        <v>3513</v>
      </c>
      <c r="M178" s="887">
        <v>224.7</v>
      </c>
      <c r="N178" s="787"/>
      <c r="O178" s="749"/>
      <c r="P178" s="749"/>
      <c r="Q178" s="764">
        <f t="shared" si="27"/>
        <v>0</v>
      </c>
      <c r="R178" s="814">
        <f t="shared" si="28"/>
        <v>0</v>
      </c>
      <c r="S178" s="764">
        <f t="shared" si="29"/>
        <v>0</v>
      </c>
    </row>
    <row r="179" spans="1:19" ht="34.5" customHeight="1">
      <c r="A179" s="749">
        <v>44</v>
      </c>
      <c r="B179" s="946" t="s">
        <v>420</v>
      </c>
      <c r="C179" s="944" t="s">
        <v>421</v>
      </c>
      <c r="D179" s="945">
        <v>112.35</v>
      </c>
      <c r="E179" s="753"/>
      <c r="F179" s="749"/>
      <c r="G179" s="749"/>
      <c r="H179" s="811">
        <v>0</v>
      </c>
      <c r="I179" s="811">
        <v>0</v>
      </c>
      <c r="J179" s="821">
        <v>0</v>
      </c>
      <c r="K179" s="865" t="s">
        <v>3390</v>
      </c>
      <c r="L179" s="886" t="s">
        <v>3514</v>
      </c>
      <c r="M179" s="887">
        <v>112.35</v>
      </c>
      <c r="N179" s="787"/>
      <c r="O179" s="749"/>
      <c r="P179" s="749"/>
      <c r="Q179" s="764">
        <f t="shared" si="27"/>
        <v>0</v>
      </c>
      <c r="R179" s="814">
        <f t="shared" si="28"/>
        <v>0</v>
      </c>
      <c r="S179" s="764">
        <f t="shared" si="29"/>
        <v>0</v>
      </c>
    </row>
    <row r="180" spans="1:19" ht="34.5" customHeight="1">
      <c r="A180" s="749">
        <v>45</v>
      </c>
      <c r="B180" s="946" t="s">
        <v>423</v>
      </c>
      <c r="C180" s="944" t="s">
        <v>424</v>
      </c>
      <c r="D180" s="945">
        <v>0</v>
      </c>
      <c r="E180" s="753"/>
      <c r="F180" s="749"/>
      <c r="G180" s="749"/>
      <c r="H180" s="811">
        <v>0</v>
      </c>
      <c r="I180" s="811">
        <v>0</v>
      </c>
      <c r="J180" s="821">
        <v>0</v>
      </c>
      <c r="K180" s="865"/>
      <c r="L180" s="886"/>
      <c r="M180" s="887">
        <v>0</v>
      </c>
      <c r="N180" s="787"/>
      <c r="O180" s="749"/>
      <c r="P180" s="749"/>
      <c r="Q180" s="764">
        <f t="shared" si="27"/>
        <v>0</v>
      </c>
      <c r="R180" s="814">
        <f t="shared" si="28"/>
        <v>0</v>
      </c>
      <c r="S180" s="764">
        <f t="shared" si="29"/>
        <v>0</v>
      </c>
    </row>
    <row r="181" spans="1:19" ht="34.5" customHeight="1">
      <c r="A181" s="749">
        <v>46</v>
      </c>
      <c r="B181" s="946" t="s">
        <v>425</v>
      </c>
      <c r="C181" s="944" t="s">
        <v>426</v>
      </c>
      <c r="D181" s="945">
        <v>112.35</v>
      </c>
      <c r="E181" s="753"/>
      <c r="F181" s="749"/>
      <c r="G181" s="749"/>
      <c r="H181" s="811">
        <v>0</v>
      </c>
      <c r="I181" s="811">
        <v>0</v>
      </c>
      <c r="J181" s="821">
        <v>0</v>
      </c>
      <c r="K181" s="865" t="s">
        <v>3365</v>
      </c>
      <c r="L181" s="886" t="s">
        <v>3515</v>
      </c>
      <c r="M181" s="887">
        <v>112.35</v>
      </c>
      <c r="N181" s="787"/>
      <c r="O181" s="749"/>
      <c r="P181" s="749"/>
      <c r="Q181" s="764">
        <f t="shared" si="27"/>
        <v>0</v>
      </c>
      <c r="R181" s="814">
        <f t="shared" si="28"/>
        <v>0</v>
      </c>
      <c r="S181" s="764">
        <f t="shared" si="29"/>
        <v>0</v>
      </c>
    </row>
    <row r="182" spans="1:19" ht="34.5" customHeight="1">
      <c r="A182" s="749">
        <v>49</v>
      </c>
      <c r="B182" s="946" t="s">
        <v>430</v>
      </c>
      <c r="C182" s="944" t="s">
        <v>431</v>
      </c>
      <c r="D182" s="945">
        <v>187.25</v>
      </c>
      <c r="E182" s="753"/>
      <c r="F182" s="749"/>
      <c r="G182" s="749"/>
      <c r="H182" s="811">
        <v>0</v>
      </c>
      <c r="I182" s="811">
        <v>0</v>
      </c>
      <c r="J182" s="821">
        <v>0</v>
      </c>
      <c r="K182" s="865" t="s">
        <v>3365</v>
      </c>
      <c r="L182" s="886" t="s">
        <v>3516</v>
      </c>
      <c r="M182" s="887">
        <v>187.25</v>
      </c>
      <c r="N182" s="787"/>
      <c r="O182" s="749"/>
      <c r="P182" s="749"/>
      <c r="Q182" s="764">
        <f t="shared" si="27"/>
        <v>0</v>
      </c>
      <c r="R182" s="814">
        <f t="shared" si="28"/>
        <v>0</v>
      </c>
      <c r="S182" s="764">
        <f t="shared" si="29"/>
        <v>0</v>
      </c>
    </row>
    <row r="183" spans="1:19" ht="34.5" customHeight="1">
      <c r="A183" s="749">
        <v>50</v>
      </c>
      <c r="B183" s="946" t="s">
        <v>433</v>
      </c>
      <c r="C183" s="944" t="s">
        <v>434</v>
      </c>
      <c r="D183" s="945">
        <v>187.25</v>
      </c>
      <c r="E183" s="787"/>
      <c r="F183" s="749"/>
      <c r="G183" s="749"/>
      <c r="H183" s="811">
        <v>0</v>
      </c>
      <c r="I183" s="811">
        <v>0</v>
      </c>
      <c r="J183" s="821">
        <v>0</v>
      </c>
      <c r="K183" s="865" t="s">
        <v>3365</v>
      </c>
      <c r="L183" s="886" t="s">
        <v>3517</v>
      </c>
      <c r="M183" s="887">
        <v>187.25</v>
      </c>
      <c r="N183" s="787"/>
      <c r="O183" s="749"/>
      <c r="P183" s="749"/>
      <c r="Q183" s="764">
        <f t="shared" si="27"/>
        <v>0</v>
      </c>
      <c r="R183" s="814">
        <f t="shared" si="28"/>
        <v>0</v>
      </c>
      <c r="S183" s="764">
        <f t="shared" si="29"/>
        <v>0</v>
      </c>
    </row>
    <row r="184" spans="1:19" ht="34.5" customHeight="1">
      <c r="A184" s="749">
        <v>51</v>
      </c>
      <c r="B184" s="946" t="s">
        <v>436</v>
      </c>
      <c r="C184" s="944" t="s">
        <v>437</v>
      </c>
      <c r="D184" s="945">
        <v>149.80000000000001</v>
      </c>
      <c r="E184" s="753"/>
      <c r="F184" s="749"/>
      <c r="G184" s="749"/>
      <c r="H184" s="811">
        <v>0</v>
      </c>
      <c r="I184" s="811">
        <v>0</v>
      </c>
      <c r="J184" s="821">
        <v>0</v>
      </c>
      <c r="K184" s="865" t="s">
        <v>3390</v>
      </c>
      <c r="L184" s="886" t="s">
        <v>3518</v>
      </c>
      <c r="M184" s="887">
        <v>149.80000000000001</v>
      </c>
      <c r="N184" s="787"/>
      <c r="O184" s="749"/>
      <c r="P184" s="749"/>
      <c r="Q184" s="764">
        <f t="shared" si="27"/>
        <v>0</v>
      </c>
      <c r="R184" s="814">
        <f t="shared" si="28"/>
        <v>0</v>
      </c>
      <c r="S184" s="764">
        <f t="shared" si="29"/>
        <v>0</v>
      </c>
    </row>
    <row r="185" spans="1:19" ht="34.5" customHeight="1">
      <c r="A185" s="749">
        <v>54</v>
      </c>
      <c r="B185" s="946" t="s">
        <v>441</v>
      </c>
      <c r="C185" s="944" t="s">
        <v>442</v>
      </c>
      <c r="D185" s="945">
        <v>112.35</v>
      </c>
      <c r="E185" s="753"/>
      <c r="F185" s="749"/>
      <c r="G185" s="749"/>
      <c r="H185" s="811">
        <v>0</v>
      </c>
      <c r="I185" s="811">
        <v>0</v>
      </c>
      <c r="J185" s="821">
        <v>0</v>
      </c>
      <c r="K185" s="865" t="s">
        <v>3390</v>
      </c>
      <c r="L185" s="886" t="s">
        <v>3519</v>
      </c>
      <c r="M185" s="887">
        <v>112.35</v>
      </c>
      <c r="N185" s="787"/>
      <c r="O185" s="749"/>
      <c r="P185" s="749"/>
      <c r="Q185" s="764">
        <f t="shared" si="27"/>
        <v>0</v>
      </c>
      <c r="R185" s="814">
        <f t="shared" si="28"/>
        <v>0</v>
      </c>
      <c r="S185" s="764">
        <f t="shared" si="29"/>
        <v>0</v>
      </c>
    </row>
    <row r="186" spans="1:19" ht="34.5" customHeight="1">
      <c r="A186" s="749">
        <v>55</v>
      </c>
      <c r="B186" s="946" t="s">
        <v>444</v>
      </c>
      <c r="C186" s="944" t="s">
        <v>445</v>
      </c>
      <c r="D186" s="945">
        <v>337.05</v>
      </c>
      <c r="E186" s="753"/>
      <c r="F186" s="749"/>
      <c r="G186" s="749"/>
      <c r="H186" s="811">
        <v>0</v>
      </c>
      <c r="I186" s="811">
        <v>0</v>
      </c>
      <c r="J186" s="821">
        <v>0</v>
      </c>
      <c r="K186" s="865" t="s">
        <v>3390</v>
      </c>
      <c r="L186" s="886" t="s">
        <v>3520</v>
      </c>
      <c r="M186" s="887">
        <v>337.05</v>
      </c>
      <c r="N186" s="787"/>
      <c r="O186" s="749"/>
      <c r="P186" s="749"/>
      <c r="Q186" s="764">
        <f t="shared" si="27"/>
        <v>0</v>
      </c>
      <c r="R186" s="814">
        <f t="shared" si="28"/>
        <v>0</v>
      </c>
      <c r="S186" s="764">
        <f t="shared" si="29"/>
        <v>0</v>
      </c>
    </row>
    <row r="187" spans="1:19" ht="34.5" customHeight="1">
      <c r="A187" s="749">
        <v>56</v>
      </c>
      <c r="B187" s="946" t="s">
        <v>447</v>
      </c>
      <c r="C187" s="944" t="s">
        <v>448</v>
      </c>
      <c r="D187" s="945">
        <v>449.4</v>
      </c>
      <c r="E187" s="787"/>
      <c r="F187" s="749"/>
      <c r="G187" s="749"/>
      <c r="H187" s="811">
        <v>0</v>
      </c>
      <c r="I187" s="811">
        <v>0</v>
      </c>
      <c r="J187" s="821">
        <v>0</v>
      </c>
      <c r="K187" s="865" t="s">
        <v>3365</v>
      </c>
      <c r="L187" s="886" t="s">
        <v>3521</v>
      </c>
      <c r="M187" s="887">
        <v>449.4</v>
      </c>
      <c r="N187" s="787"/>
      <c r="O187" s="749"/>
      <c r="P187" s="749"/>
      <c r="Q187" s="764">
        <f t="shared" si="27"/>
        <v>0</v>
      </c>
      <c r="R187" s="814">
        <f t="shared" si="28"/>
        <v>0</v>
      </c>
      <c r="S187" s="764">
        <f t="shared" si="29"/>
        <v>0</v>
      </c>
    </row>
    <row r="188" spans="1:19" ht="34.5" customHeight="1">
      <c r="A188" s="749">
        <v>59</v>
      </c>
      <c r="B188" s="946" t="s">
        <v>45</v>
      </c>
      <c r="C188" s="944" t="s">
        <v>452</v>
      </c>
      <c r="D188" s="945">
        <v>936.25</v>
      </c>
      <c r="E188" s="787"/>
      <c r="F188" s="749"/>
      <c r="G188" s="749"/>
      <c r="H188" s="811">
        <v>0</v>
      </c>
      <c r="I188" s="811">
        <v>0</v>
      </c>
      <c r="J188" s="821">
        <v>0</v>
      </c>
      <c r="K188" s="865" t="s">
        <v>3367</v>
      </c>
      <c r="L188" s="886" t="s">
        <v>3522</v>
      </c>
      <c r="M188" s="887">
        <v>936.25</v>
      </c>
      <c r="N188" s="787"/>
      <c r="O188" s="750"/>
      <c r="P188" s="750"/>
      <c r="Q188" s="764">
        <f t="shared" si="27"/>
        <v>0</v>
      </c>
      <c r="R188" s="814">
        <f t="shared" si="28"/>
        <v>0</v>
      </c>
      <c r="S188" s="764">
        <f t="shared" si="29"/>
        <v>0</v>
      </c>
    </row>
    <row r="189" spans="1:19" ht="34.5" customHeight="1">
      <c r="A189" s="749">
        <v>60</v>
      </c>
      <c r="B189" s="947" t="s">
        <v>45</v>
      </c>
      <c r="C189" s="944" t="s">
        <v>454</v>
      </c>
      <c r="D189" s="945">
        <v>973.7</v>
      </c>
      <c r="E189" s="787"/>
      <c r="F189" s="749"/>
      <c r="G189" s="749"/>
      <c r="H189" s="811">
        <v>0</v>
      </c>
      <c r="I189" s="811">
        <v>0</v>
      </c>
      <c r="J189" s="821">
        <v>0</v>
      </c>
      <c r="K189" s="865" t="s">
        <v>3367</v>
      </c>
      <c r="L189" s="886" t="s">
        <v>3523</v>
      </c>
      <c r="M189" s="887">
        <v>973.7</v>
      </c>
      <c r="N189" s="787"/>
      <c r="O189" s="749"/>
      <c r="P189" s="749"/>
      <c r="Q189" s="764">
        <f t="shared" si="27"/>
        <v>0</v>
      </c>
      <c r="R189" s="814">
        <f t="shared" si="28"/>
        <v>0</v>
      </c>
      <c r="S189" s="764">
        <f t="shared" si="29"/>
        <v>0</v>
      </c>
    </row>
    <row r="190" spans="1:19" ht="34.5" customHeight="1">
      <c r="A190" s="749">
        <v>61</v>
      </c>
      <c r="B190" s="946" t="s">
        <v>456</v>
      </c>
      <c r="C190" s="944" t="s">
        <v>457</v>
      </c>
      <c r="D190" s="945">
        <v>636.65</v>
      </c>
      <c r="E190" s="753"/>
      <c r="F190" s="749"/>
      <c r="G190" s="749"/>
      <c r="H190" s="811">
        <v>0</v>
      </c>
      <c r="I190" s="811">
        <v>0</v>
      </c>
      <c r="J190" s="821">
        <v>0</v>
      </c>
      <c r="K190" s="865" t="s">
        <v>3367</v>
      </c>
      <c r="L190" s="886" t="s">
        <v>3524</v>
      </c>
      <c r="M190" s="887">
        <v>636.65</v>
      </c>
      <c r="N190" s="787"/>
      <c r="O190" s="749"/>
      <c r="P190" s="749"/>
      <c r="Q190" s="764">
        <f t="shared" si="27"/>
        <v>0</v>
      </c>
      <c r="R190" s="814">
        <f t="shared" si="28"/>
        <v>0</v>
      </c>
      <c r="S190" s="764">
        <f t="shared" si="29"/>
        <v>0</v>
      </c>
    </row>
    <row r="191" spans="1:19" ht="34.5" customHeight="1">
      <c r="A191" s="749">
        <v>62</v>
      </c>
      <c r="B191" s="946" t="s">
        <v>459</v>
      </c>
      <c r="C191" s="944" t="s">
        <v>460</v>
      </c>
      <c r="D191" s="945">
        <v>786.45</v>
      </c>
      <c r="E191" s="753"/>
      <c r="F191" s="749"/>
      <c r="G191" s="749"/>
      <c r="H191" s="811">
        <v>0</v>
      </c>
      <c r="I191" s="811">
        <v>0</v>
      </c>
      <c r="J191" s="821">
        <v>0</v>
      </c>
      <c r="K191" s="865"/>
      <c r="L191" s="886"/>
      <c r="M191" s="887">
        <v>0</v>
      </c>
      <c r="N191" s="888">
        <v>25294</v>
      </c>
      <c r="O191" s="749">
        <v>1</v>
      </c>
      <c r="P191" s="749">
        <v>1</v>
      </c>
      <c r="Q191" s="764">
        <f t="shared" si="27"/>
        <v>735</v>
      </c>
      <c r="R191" s="814">
        <f t="shared" si="28"/>
        <v>51.45</v>
      </c>
      <c r="S191" s="764">
        <f t="shared" si="29"/>
        <v>786.45</v>
      </c>
    </row>
    <row r="192" spans="1:19" ht="34.5" customHeight="1">
      <c r="A192" s="749">
        <v>63</v>
      </c>
      <c r="B192" s="946" t="s">
        <v>462</v>
      </c>
      <c r="C192" s="944" t="s">
        <v>463</v>
      </c>
      <c r="D192" s="945">
        <v>112.35</v>
      </c>
      <c r="E192" s="787"/>
      <c r="F192" s="749"/>
      <c r="G192" s="749"/>
      <c r="H192" s="811">
        <v>0</v>
      </c>
      <c r="I192" s="811">
        <v>0</v>
      </c>
      <c r="J192" s="821">
        <v>0</v>
      </c>
      <c r="K192" s="865" t="s">
        <v>3390</v>
      </c>
      <c r="L192" s="886" t="s">
        <v>3525</v>
      </c>
      <c r="M192" s="887">
        <v>112.35</v>
      </c>
      <c r="N192" s="787"/>
      <c r="O192" s="749"/>
      <c r="P192" s="749"/>
      <c r="Q192" s="764">
        <f t="shared" si="27"/>
        <v>0</v>
      </c>
      <c r="R192" s="814">
        <f t="shared" si="28"/>
        <v>0</v>
      </c>
      <c r="S192" s="764">
        <f t="shared" si="29"/>
        <v>0</v>
      </c>
    </row>
    <row r="193" spans="1:19" ht="34.5" customHeight="1">
      <c r="A193" s="749">
        <v>64</v>
      </c>
      <c r="B193" s="946" t="s">
        <v>465</v>
      </c>
      <c r="C193" s="944" t="s">
        <v>466</v>
      </c>
      <c r="D193" s="945">
        <v>112.35</v>
      </c>
      <c r="E193" s="787"/>
      <c r="F193" s="749"/>
      <c r="G193" s="749"/>
      <c r="H193" s="811">
        <v>0</v>
      </c>
      <c r="I193" s="811">
        <v>0</v>
      </c>
      <c r="J193" s="821">
        <v>0</v>
      </c>
      <c r="K193" s="865" t="s">
        <v>3421</v>
      </c>
      <c r="L193" s="886" t="s">
        <v>3526</v>
      </c>
      <c r="M193" s="887">
        <v>112.35</v>
      </c>
      <c r="N193" s="787"/>
      <c r="O193" s="749"/>
      <c r="P193" s="749"/>
      <c r="Q193" s="764">
        <f t="shared" si="27"/>
        <v>0</v>
      </c>
      <c r="R193" s="814">
        <f t="shared" si="28"/>
        <v>0</v>
      </c>
      <c r="S193" s="764">
        <f t="shared" si="29"/>
        <v>0</v>
      </c>
    </row>
    <row r="194" spans="1:19" ht="34.5" customHeight="1">
      <c r="A194" s="749">
        <v>65</v>
      </c>
      <c r="B194" s="946" t="s">
        <v>468</v>
      </c>
      <c r="C194" s="944" t="s">
        <v>469</v>
      </c>
      <c r="D194" s="945">
        <v>411.95</v>
      </c>
      <c r="E194" s="787"/>
      <c r="F194" s="749"/>
      <c r="G194" s="749"/>
      <c r="H194" s="811">
        <v>0</v>
      </c>
      <c r="I194" s="811">
        <v>0</v>
      </c>
      <c r="J194" s="821">
        <v>0</v>
      </c>
      <c r="K194" s="865" t="s">
        <v>3365</v>
      </c>
      <c r="L194" s="886" t="s">
        <v>3527</v>
      </c>
      <c r="M194" s="887">
        <v>411.95</v>
      </c>
      <c r="N194" s="787"/>
      <c r="O194" s="749"/>
      <c r="P194" s="749"/>
      <c r="Q194" s="764">
        <f t="shared" si="27"/>
        <v>0</v>
      </c>
      <c r="R194" s="814">
        <f t="shared" si="28"/>
        <v>0</v>
      </c>
      <c r="S194" s="764">
        <f t="shared" si="29"/>
        <v>0</v>
      </c>
    </row>
    <row r="195" spans="1:19" ht="34.5" customHeight="1">
      <c r="A195" s="749">
        <v>67</v>
      </c>
      <c r="B195" s="946" t="s">
        <v>472</v>
      </c>
      <c r="C195" s="944" t="s">
        <v>473</v>
      </c>
      <c r="D195" s="945">
        <v>674.1</v>
      </c>
      <c r="E195" s="787"/>
      <c r="F195" s="749"/>
      <c r="G195" s="749"/>
      <c r="H195" s="811">
        <v>0</v>
      </c>
      <c r="I195" s="811">
        <v>0</v>
      </c>
      <c r="J195" s="821">
        <v>0</v>
      </c>
      <c r="K195" s="865" t="s">
        <v>3360</v>
      </c>
      <c r="L195" s="886" t="s">
        <v>3528</v>
      </c>
      <c r="M195" s="887">
        <v>674.1</v>
      </c>
      <c r="N195" s="787"/>
      <c r="O195" s="749"/>
      <c r="P195" s="749"/>
      <c r="Q195" s="764">
        <f t="shared" si="27"/>
        <v>0</v>
      </c>
      <c r="R195" s="814">
        <f t="shared" si="28"/>
        <v>0</v>
      </c>
      <c r="S195" s="764">
        <f t="shared" si="29"/>
        <v>0</v>
      </c>
    </row>
    <row r="196" spans="1:19" ht="34.5" customHeight="1">
      <c r="A196" s="749">
        <v>68</v>
      </c>
      <c r="B196" s="946" t="s">
        <v>105</v>
      </c>
      <c r="C196" s="778" t="s">
        <v>475</v>
      </c>
      <c r="D196" s="945">
        <v>112.35</v>
      </c>
      <c r="E196" s="787"/>
      <c r="F196" s="749"/>
      <c r="G196" s="749"/>
      <c r="H196" s="811">
        <v>0</v>
      </c>
      <c r="I196" s="811">
        <v>0</v>
      </c>
      <c r="J196" s="821">
        <v>0</v>
      </c>
      <c r="K196" s="865">
        <v>46142</v>
      </c>
      <c r="L196" s="886" t="s">
        <v>3529</v>
      </c>
      <c r="M196" s="887">
        <v>112.35</v>
      </c>
      <c r="N196" s="787"/>
      <c r="O196" s="749"/>
      <c r="P196" s="749"/>
      <c r="Q196" s="764">
        <f t="shared" si="27"/>
        <v>0</v>
      </c>
      <c r="R196" s="814">
        <f t="shared" si="28"/>
        <v>0</v>
      </c>
      <c r="S196" s="764">
        <f t="shared" si="29"/>
        <v>0</v>
      </c>
    </row>
    <row r="197" spans="1:19" ht="34.5" customHeight="1">
      <c r="A197" s="749">
        <v>69</v>
      </c>
      <c r="B197" s="946" t="s">
        <v>105</v>
      </c>
      <c r="C197" s="778" t="s">
        <v>477</v>
      </c>
      <c r="D197" s="945">
        <v>112.35</v>
      </c>
      <c r="E197" s="787"/>
      <c r="F197" s="749"/>
      <c r="G197" s="749"/>
      <c r="H197" s="811">
        <v>0</v>
      </c>
      <c r="I197" s="811">
        <v>0</v>
      </c>
      <c r="J197" s="821">
        <v>0</v>
      </c>
      <c r="K197" s="865">
        <v>46142</v>
      </c>
      <c r="L197" s="886" t="s">
        <v>3529</v>
      </c>
      <c r="M197" s="887">
        <v>112.35</v>
      </c>
      <c r="N197" s="787"/>
      <c r="O197" s="749"/>
      <c r="P197" s="749"/>
      <c r="Q197" s="764">
        <f t="shared" si="27"/>
        <v>0</v>
      </c>
      <c r="R197" s="814">
        <f t="shared" si="28"/>
        <v>0</v>
      </c>
      <c r="S197" s="764">
        <f t="shared" si="29"/>
        <v>0</v>
      </c>
    </row>
    <row r="198" spans="1:19" ht="34.5" customHeight="1">
      <c r="A198" s="749">
        <v>70</v>
      </c>
      <c r="B198" s="946" t="s">
        <v>105</v>
      </c>
      <c r="C198" s="778" t="s">
        <v>477</v>
      </c>
      <c r="D198" s="945">
        <v>112.35</v>
      </c>
      <c r="E198" s="787"/>
      <c r="F198" s="749"/>
      <c r="G198" s="749"/>
      <c r="H198" s="811">
        <v>0</v>
      </c>
      <c r="I198" s="811">
        <v>0</v>
      </c>
      <c r="J198" s="821">
        <v>0</v>
      </c>
      <c r="K198" s="865">
        <v>46142</v>
      </c>
      <c r="L198" s="886" t="s">
        <v>3529</v>
      </c>
      <c r="M198" s="887">
        <v>112.35</v>
      </c>
      <c r="N198" s="787"/>
      <c r="O198" s="749"/>
      <c r="P198" s="749"/>
      <c r="Q198" s="764">
        <f t="shared" si="27"/>
        <v>0</v>
      </c>
      <c r="R198" s="814">
        <f t="shared" si="28"/>
        <v>0</v>
      </c>
      <c r="S198" s="764">
        <f t="shared" si="29"/>
        <v>0</v>
      </c>
    </row>
    <row r="199" spans="1:19" ht="34.5" customHeight="1">
      <c r="A199" s="749">
        <v>71</v>
      </c>
      <c r="B199" s="946" t="s">
        <v>478</v>
      </c>
      <c r="C199" s="778" t="s">
        <v>479</v>
      </c>
      <c r="D199" s="945">
        <v>6928.25</v>
      </c>
      <c r="E199" s="787"/>
      <c r="F199" s="749"/>
      <c r="G199" s="749"/>
      <c r="H199" s="811">
        <v>0</v>
      </c>
      <c r="I199" s="811">
        <v>0</v>
      </c>
      <c r="J199" s="821">
        <v>0</v>
      </c>
      <c r="K199" s="865">
        <v>46142</v>
      </c>
      <c r="L199" s="886" t="s">
        <v>3530</v>
      </c>
      <c r="M199" s="887">
        <v>6928.25</v>
      </c>
      <c r="N199" s="787"/>
      <c r="O199" s="749"/>
      <c r="P199" s="749"/>
      <c r="Q199" s="764">
        <f t="shared" si="27"/>
        <v>0</v>
      </c>
      <c r="R199" s="814">
        <f t="shared" si="28"/>
        <v>0</v>
      </c>
      <c r="S199" s="764">
        <f t="shared" si="29"/>
        <v>0</v>
      </c>
    </row>
    <row r="200" spans="1:19" ht="34.5" customHeight="1">
      <c r="A200" s="749">
        <v>72</v>
      </c>
      <c r="B200" s="946" t="s">
        <v>481</v>
      </c>
      <c r="C200" s="944" t="s">
        <v>482</v>
      </c>
      <c r="D200" s="945">
        <v>1123.5</v>
      </c>
      <c r="E200" s="753"/>
      <c r="F200" s="749"/>
      <c r="G200" s="749"/>
      <c r="H200" s="811">
        <v>0</v>
      </c>
      <c r="I200" s="811">
        <v>0</v>
      </c>
      <c r="J200" s="821">
        <v>0</v>
      </c>
      <c r="K200" s="865" t="s">
        <v>3367</v>
      </c>
      <c r="L200" s="886" t="s">
        <v>3531</v>
      </c>
      <c r="M200" s="887">
        <v>1123.5</v>
      </c>
      <c r="N200" s="787"/>
      <c r="O200" s="749"/>
      <c r="P200" s="749"/>
      <c r="Q200" s="764">
        <f t="shared" si="27"/>
        <v>0</v>
      </c>
      <c r="R200" s="814">
        <f t="shared" si="28"/>
        <v>0</v>
      </c>
      <c r="S200" s="764">
        <f t="shared" si="29"/>
        <v>0</v>
      </c>
    </row>
    <row r="201" spans="1:19" ht="34.5" customHeight="1">
      <c r="A201" s="749">
        <v>73</v>
      </c>
      <c r="B201" s="946" t="s">
        <v>484</v>
      </c>
      <c r="C201" s="944" t="s">
        <v>485</v>
      </c>
      <c r="D201" s="945">
        <v>112.35</v>
      </c>
      <c r="E201" s="753"/>
      <c r="F201" s="749"/>
      <c r="G201" s="749"/>
      <c r="H201" s="811">
        <v>0</v>
      </c>
      <c r="I201" s="811">
        <v>0</v>
      </c>
      <c r="J201" s="821">
        <v>0</v>
      </c>
      <c r="K201" s="865" t="s">
        <v>3429</v>
      </c>
      <c r="L201" s="886" t="s">
        <v>3532</v>
      </c>
      <c r="M201" s="887">
        <v>112.35</v>
      </c>
      <c r="N201" s="787"/>
      <c r="O201" s="749"/>
      <c r="P201" s="749"/>
      <c r="Q201" s="764">
        <f t="shared" si="27"/>
        <v>0</v>
      </c>
      <c r="R201" s="814">
        <f t="shared" si="28"/>
        <v>0</v>
      </c>
      <c r="S201" s="764">
        <f t="shared" si="29"/>
        <v>0</v>
      </c>
    </row>
    <row r="202" spans="1:19" ht="34.5" customHeight="1">
      <c r="A202" s="749">
        <v>74</v>
      </c>
      <c r="B202" s="946" t="s">
        <v>484</v>
      </c>
      <c r="C202" s="944" t="s">
        <v>487</v>
      </c>
      <c r="D202" s="945">
        <v>112.35</v>
      </c>
      <c r="E202" s="787"/>
      <c r="F202" s="749"/>
      <c r="G202" s="749"/>
      <c r="H202" s="811">
        <v>0</v>
      </c>
      <c r="I202" s="811">
        <v>0</v>
      </c>
      <c r="J202" s="821">
        <v>0</v>
      </c>
      <c r="K202" s="865" t="s">
        <v>3429</v>
      </c>
      <c r="L202" s="886" t="s">
        <v>3532</v>
      </c>
      <c r="M202" s="887">
        <v>112.35</v>
      </c>
      <c r="N202" s="888"/>
      <c r="O202" s="749"/>
      <c r="P202" s="749"/>
      <c r="Q202" s="764">
        <f t="shared" si="27"/>
        <v>0</v>
      </c>
      <c r="R202" s="814">
        <f t="shared" si="28"/>
        <v>0</v>
      </c>
      <c r="S202" s="764">
        <f t="shared" si="29"/>
        <v>0</v>
      </c>
    </row>
    <row r="203" spans="1:19" ht="34.5" customHeight="1">
      <c r="A203" s="749">
        <v>75</v>
      </c>
      <c r="B203" s="946" t="s">
        <v>484</v>
      </c>
      <c r="C203" s="944" t="s">
        <v>488</v>
      </c>
      <c r="D203" s="945">
        <v>0</v>
      </c>
      <c r="E203" s="787"/>
      <c r="F203" s="749"/>
      <c r="G203" s="749"/>
      <c r="H203" s="811">
        <v>0</v>
      </c>
      <c r="I203" s="811">
        <v>0</v>
      </c>
      <c r="J203" s="821">
        <v>0</v>
      </c>
      <c r="K203" s="865"/>
      <c r="L203" s="886"/>
      <c r="M203" s="887">
        <v>0</v>
      </c>
      <c r="N203" s="888"/>
      <c r="O203" s="749"/>
      <c r="P203" s="749"/>
      <c r="Q203" s="764">
        <f t="shared" si="27"/>
        <v>0</v>
      </c>
      <c r="R203" s="814">
        <f t="shared" si="28"/>
        <v>0</v>
      </c>
      <c r="S203" s="764">
        <f t="shared" si="29"/>
        <v>0</v>
      </c>
    </row>
    <row r="204" spans="1:19" ht="34.5" customHeight="1">
      <c r="A204" s="749">
        <v>76</v>
      </c>
      <c r="B204" s="946" t="s">
        <v>489</v>
      </c>
      <c r="C204" s="944" t="s">
        <v>490</v>
      </c>
      <c r="D204" s="945">
        <v>149.80000000000001</v>
      </c>
      <c r="E204" s="753"/>
      <c r="F204" s="749"/>
      <c r="G204" s="749"/>
      <c r="H204" s="811">
        <v>0</v>
      </c>
      <c r="I204" s="811">
        <v>0</v>
      </c>
      <c r="J204" s="821">
        <v>0</v>
      </c>
      <c r="K204" s="865" t="s">
        <v>3421</v>
      </c>
      <c r="L204" s="886" t="s">
        <v>3533</v>
      </c>
      <c r="M204" s="887">
        <v>149.80000000000001</v>
      </c>
      <c r="N204" s="787"/>
      <c r="O204" s="749"/>
      <c r="P204" s="749"/>
      <c r="Q204" s="764">
        <f t="shared" ref="Q204:Q267" si="30">ROUND(S204*100/107,2)</f>
        <v>0</v>
      </c>
      <c r="R204" s="814">
        <f t="shared" ref="R204:R267" si="31">ROUND((Q204*0.07),2)</f>
        <v>0</v>
      </c>
      <c r="S204" s="764">
        <f t="shared" ref="S204:S267" si="32">+D204+J204-M204</f>
        <v>0</v>
      </c>
    </row>
    <row r="205" spans="1:19" ht="34.5" customHeight="1">
      <c r="A205" s="749">
        <v>77</v>
      </c>
      <c r="B205" s="946" t="s">
        <v>492</v>
      </c>
      <c r="C205" s="944" t="s">
        <v>493</v>
      </c>
      <c r="D205" s="945">
        <v>1011.15</v>
      </c>
      <c r="E205" s="753"/>
      <c r="F205" s="749"/>
      <c r="G205" s="749"/>
      <c r="H205" s="811">
        <v>0</v>
      </c>
      <c r="I205" s="811">
        <v>0</v>
      </c>
      <c r="J205" s="821">
        <v>0</v>
      </c>
      <c r="K205" s="865" t="s">
        <v>3429</v>
      </c>
      <c r="L205" s="886" t="s">
        <v>3534</v>
      </c>
      <c r="M205" s="887">
        <v>1011.15</v>
      </c>
      <c r="N205" s="787"/>
      <c r="O205" s="749"/>
      <c r="P205" s="749"/>
      <c r="Q205" s="764">
        <f t="shared" si="30"/>
        <v>0</v>
      </c>
      <c r="R205" s="814">
        <f t="shared" si="31"/>
        <v>0</v>
      </c>
      <c r="S205" s="764">
        <f t="shared" si="32"/>
        <v>0</v>
      </c>
    </row>
    <row r="206" spans="1:19" s="1216" customFormat="1" ht="34.5" customHeight="1">
      <c r="A206" s="1204">
        <v>78</v>
      </c>
      <c r="B206" s="1205" t="s">
        <v>107</v>
      </c>
      <c r="C206" s="1206" t="s">
        <v>495</v>
      </c>
      <c r="D206" s="1207">
        <v>898.8</v>
      </c>
      <c r="E206" s="1208"/>
      <c r="F206" s="1204"/>
      <c r="G206" s="1204"/>
      <c r="H206" s="1209">
        <v>0</v>
      </c>
      <c r="I206" s="1209">
        <v>0</v>
      </c>
      <c r="J206" s="1210">
        <v>0</v>
      </c>
      <c r="K206" s="1211">
        <v>46142</v>
      </c>
      <c r="L206" s="1212" t="s">
        <v>3535</v>
      </c>
      <c r="M206" s="1213">
        <v>898.8</v>
      </c>
      <c r="N206" s="1208"/>
      <c r="O206" s="1204"/>
      <c r="P206" s="1204"/>
      <c r="Q206" s="1214">
        <f t="shared" si="30"/>
        <v>0</v>
      </c>
      <c r="R206" s="1215">
        <f t="shared" si="31"/>
        <v>0</v>
      </c>
      <c r="S206" s="1214">
        <f t="shared" si="32"/>
        <v>0</v>
      </c>
    </row>
    <row r="207" spans="1:19" ht="34.5" customHeight="1">
      <c r="A207" s="749">
        <v>79</v>
      </c>
      <c r="B207" s="948" t="s">
        <v>497</v>
      </c>
      <c r="C207" s="944" t="s">
        <v>498</v>
      </c>
      <c r="D207" s="945">
        <v>0</v>
      </c>
      <c r="E207" s="787"/>
      <c r="F207" s="749"/>
      <c r="G207" s="749"/>
      <c r="H207" s="811">
        <v>0</v>
      </c>
      <c r="I207" s="811">
        <v>0</v>
      </c>
      <c r="J207" s="821">
        <v>0</v>
      </c>
      <c r="K207" s="865"/>
      <c r="L207" s="886"/>
      <c r="M207" s="887">
        <v>0</v>
      </c>
      <c r="N207" s="787"/>
      <c r="O207" s="749"/>
      <c r="P207" s="749"/>
      <c r="Q207" s="764">
        <f t="shared" si="30"/>
        <v>0</v>
      </c>
      <c r="R207" s="814">
        <f t="shared" si="31"/>
        <v>0</v>
      </c>
      <c r="S207" s="764">
        <f t="shared" si="32"/>
        <v>0</v>
      </c>
    </row>
    <row r="208" spans="1:19" ht="34.5" customHeight="1">
      <c r="A208" s="749">
        <v>80</v>
      </c>
      <c r="B208" s="778" t="s">
        <v>499</v>
      </c>
      <c r="C208" s="944" t="s">
        <v>500</v>
      </c>
      <c r="D208" s="945">
        <v>112.35</v>
      </c>
      <c r="E208" s="753"/>
      <c r="F208" s="749"/>
      <c r="G208" s="749"/>
      <c r="H208" s="811">
        <v>0</v>
      </c>
      <c r="I208" s="811">
        <v>0</v>
      </c>
      <c r="J208" s="821">
        <v>0</v>
      </c>
      <c r="K208" s="865" t="s">
        <v>3421</v>
      </c>
      <c r="L208" s="886" t="s">
        <v>3536</v>
      </c>
      <c r="M208" s="887">
        <v>112.35</v>
      </c>
      <c r="N208" s="787"/>
      <c r="O208" s="749"/>
      <c r="P208" s="749"/>
      <c r="Q208" s="764">
        <f t="shared" si="30"/>
        <v>0</v>
      </c>
      <c r="R208" s="814">
        <f t="shared" si="31"/>
        <v>0</v>
      </c>
      <c r="S208" s="764">
        <f t="shared" si="32"/>
        <v>0</v>
      </c>
    </row>
    <row r="209" spans="1:19" ht="34.5" customHeight="1">
      <c r="A209" s="749">
        <v>81</v>
      </c>
      <c r="B209" s="946" t="s">
        <v>503</v>
      </c>
      <c r="C209" s="944" t="s">
        <v>504</v>
      </c>
      <c r="D209" s="945">
        <v>112.35</v>
      </c>
      <c r="E209" s="753"/>
      <c r="F209" s="749"/>
      <c r="G209" s="749"/>
      <c r="H209" s="811">
        <v>0</v>
      </c>
      <c r="I209" s="811">
        <v>0</v>
      </c>
      <c r="J209" s="821">
        <v>0</v>
      </c>
      <c r="K209" s="865" t="s">
        <v>3360</v>
      </c>
      <c r="L209" s="886" t="s">
        <v>3537</v>
      </c>
      <c r="M209" s="887">
        <v>112.35</v>
      </c>
      <c r="N209" s="787"/>
      <c r="O209" s="749"/>
      <c r="P209" s="749"/>
      <c r="Q209" s="764">
        <f t="shared" si="30"/>
        <v>0</v>
      </c>
      <c r="R209" s="814">
        <f t="shared" si="31"/>
        <v>0</v>
      </c>
      <c r="S209" s="764">
        <f t="shared" si="32"/>
        <v>0</v>
      </c>
    </row>
    <row r="210" spans="1:19" ht="34.5" customHeight="1">
      <c r="A210" s="749">
        <v>82</v>
      </c>
      <c r="B210" s="946" t="s">
        <v>72</v>
      </c>
      <c r="C210" s="944" t="s">
        <v>506</v>
      </c>
      <c r="D210" s="945">
        <v>0</v>
      </c>
      <c r="E210" s="787"/>
      <c r="F210" s="749"/>
      <c r="G210" s="749"/>
      <c r="H210" s="811">
        <v>0</v>
      </c>
      <c r="I210" s="811">
        <v>0</v>
      </c>
      <c r="J210" s="821">
        <v>0</v>
      </c>
      <c r="K210" s="865"/>
      <c r="L210" s="886"/>
      <c r="M210" s="887">
        <v>0</v>
      </c>
      <c r="N210" s="787"/>
      <c r="O210" s="749"/>
      <c r="P210" s="749"/>
      <c r="Q210" s="764">
        <f>ROUND(S210*100/107,2)</f>
        <v>0</v>
      </c>
      <c r="R210" s="814">
        <f>ROUND((Q210*0.07),2)</f>
        <v>0</v>
      </c>
      <c r="S210" s="764">
        <f>+D210+J210-M210</f>
        <v>0</v>
      </c>
    </row>
    <row r="211" spans="1:19" ht="34.5" customHeight="1">
      <c r="A211" s="749">
        <v>83</v>
      </c>
      <c r="B211" s="946" t="s">
        <v>509</v>
      </c>
      <c r="C211" s="944" t="s">
        <v>510</v>
      </c>
      <c r="D211" s="945">
        <v>486.85</v>
      </c>
      <c r="E211" s="787"/>
      <c r="F211" s="749"/>
      <c r="G211" s="749"/>
      <c r="H211" s="811">
        <v>0</v>
      </c>
      <c r="I211" s="811">
        <v>0</v>
      </c>
      <c r="J211" s="821">
        <v>0</v>
      </c>
      <c r="K211" s="865" t="s">
        <v>3367</v>
      </c>
      <c r="L211" s="886" t="s">
        <v>3538</v>
      </c>
      <c r="M211" s="887">
        <v>486.85</v>
      </c>
      <c r="N211" s="787"/>
      <c r="O211" s="749"/>
      <c r="P211" s="749"/>
      <c r="Q211" s="764">
        <f t="shared" si="30"/>
        <v>0</v>
      </c>
      <c r="R211" s="814">
        <f t="shared" si="31"/>
        <v>0</v>
      </c>
      <c r="S211" s="764">
        <f t="shared" si="32"/>
        <v>0</v>
      </c>
    </row>
    <row r="212" spans="1:19" ht="34.5" customHeight="1">
      <c r="A212" s="749">
        <v>84</v>
      </c>
      <c r="B212" s="946" t="s">
        <v>513</v>
      </c>
      <c r="C212" s="944" t="s">
        <v>514</v>
      </c>
      <c r="D212" s="945">
        <v>299.60000000000002</v>
      </c>
      <c r="E212" s="949"/>
      <c r="F212" s="868"/>
      <c r="G212" s="749"/>
      <c r="H212" s="811">
        <v>0</v>
      </c>
      <c r="I212" s="811">
        <v>0</v>
      </c>
      <c r="J212" s="821">
        <v>0</v>
      </c>
      <c r="K212" s="865" t="s">
        <v>3390</v>
      </c>
      <c r="L212" s="886" t="s">
        <v>3539</v>
      </c>
      <c r="M212" s="887">
        <v>299.60000000000002</v>
      </c>
      <c r="N212" s="787"/>
      <c r="O212" s="749"/>
      <c r="P212" s="749"/>
      <c r="Q212" s="764">
        <f t="shared" si="30"/>
        <v>0</v>
      </c>
      <c r="R212" s="814">
        <f t="shared" si="31"/>
        <v>0</v>
      </c>
      <c r="S212" s="764">
        <f t="shared" si="32"/>
        <v>0</v>
      </c>
    </row>
    <row r="213" spans="1:19" ht="34.5" customHeight="1">
      <c r="A213" s="749">
        <v>85</v>
      </c>
      <c r="B213" s="946" t="s">
        <v>516</v>
      </c>
      <c r="C213" s="944" t="s">
        <v>517</v>
      </c>
      <c r="D213" s="945">
        <v>1198.4000000000001</v>
      </c>
      <c r="E213" s="949"/>
      <c r="F213" s="868"/>
      <c r="G213" s="749"/>
      <c r="H213" s="811">
        <v>0</v>
      </c>
      <c r="I213" s="811">
        <v>0</v>
      </c>
      <c r="J213" s="821">
        <v>0</v>
      </c>
      <c r="K213" s="865">
        <v>46142</v>
      </c>
      <c r="L213" s="886" t="s">
        <v>3540</v>
      </c>
      <c r="M213" s="887">
        <v>1198.4000000000001</v>
      </c>
      <c r="N213" s="787"/>
      <c r="O213" s="749"/>
      <c r="P213" s="749"/>
      <c r="Q213" s="764">
        <f t="shared" si="30"/>
        <v>0</v>
      </c>
      <c r="R213" s="814">
        <f t="shared" si="31"/>
        <v>0</v>
      </c>
      <c r="S213" s="764">
        <f t="shared" si="32"/>
        <v>0</v>
      </c>
    </row>
    <row r="214" spans="1:19" ht="34.5" customHeight="1">
      <c r="A214" s="749">
        <v>86</v>
      </c>
      <c r="B214" s="778" t="s">
        <v>519</v>
      </c>
      <c r="C214" s="944" t="s">
        <v>520</v>
      </c>
      <c r="D214" s="945">
        <v>0</v>
      </c>
      <c r="E214" s="753"/>
      <c r="F214" s="749"/>
      <c r="G214" s="749"/>
      <c r="H214" s="811">
        <v>0</v>
      </c>
      <c r="I214" s="811">
        <v>0</v>
      </c>
      <c r="J214" s="821">
        <v>0</v>
      </c>
      <c r="K214" s="865"/>
      <c r="L214" s="886"/>
      <c r="M214" s="887">
        <v>0</v>
      </c>
      <c r="N214" s="787"/>
      <c r="O214" s="749"/>
      <c r="P214" s="749"/>
      <c r="Q214" s="764">
        <f t="shared" si="30"/>
        <v>0</v>
      </c>
      <c r="R214" s="814">
        <f t="shared" si="31"/>
        <v>0</v>
      </c>
      <c r="S214" s="764">
        <f t="shared" si="32"/>
        <v>0</v>
      </c>
    </row>
    <row r="215" spans="1:19" s="1216" customFormat="1" ht="34.5" customHeight="1">
      <c r="A215" s="1204">
        <v>87</v>
      </c>
      <c r="B215" s="1217" t="s">
        <v>521</v>
      </c>
      <c r="C215" s="1206" t="s">
        <v>522</v>
      </c>
      <c r="D215" s="1207">
        <v>936.25</v>
      </c>
      <c r="E215" s="1218" t="s">
        <v>2971</v>
      </c>
      <c r="F215" s="1204">
        <v>1</v>
      </c>
      <c r="G215" s="1204">
        <v>1</v>
      </c>
      <c r="H215" s="1209">
        <v>665</v>
      </c>
      <c r="I215" s="1209">
        <v>46.55</v>
      </c>
      <c r="J215" s="1210">
        <v>711.55</v>
      </c>
      <c r="K215" s="1211" t="s">
        <v>3541</v>
      </c>
      <c r="L215" s="1212" t="s">
        <v>3542</v>
      </c>
      <c r="M215" s="1213">
        <v>711.55</v>
      </c>
      <c r="N215" s="1219">
        <v>25294</v>
      </c>
      <c r="O215" s="1204">
        <v>1</v>
      </c>
      <c r="P215" s="1204">
        <v>1</v>
      </c>
      <c r="Q215" s="1214">
        <f t="shared" si="30"/>
        <v>875</v>
      </c>
      <c r="R215" s="1215">
        <f t="shared" si="31"/>
        <v>61.25</v>
      </c>
      <c r="S215" s="1214">
        <f t="shared" si="32"/>
        <v>936.25</v>
      </c>
    </row>
    <row r="216" spans="1:19" ht="34.5" customHeight="1">
      <c r="A216" s="749">
        <v>88</v>
      </c>
      <c r="B216" s="778" t="s">
        <v>525</v>
      </c>
      <c r="C216" s="944" t="s">
        <v>526</v>
      </c>
      <c r="D216" s="945">
        <v>2247</v>
      </c>
      <c r="E216" s="753"/>
      <c r="F216" s="749"/>
      <c r="G216" s="749"/>
      <c r="H216" s="811">
        <v>0</v>
      </c>
      <c r="I216" s="811">
        <v>0</v>
      </c>
      <c r="J216" s="821">
        <v>0</v>
      </c>
      <c r="K216" s="865"/>
      <c r="L216" s="886"/>
      <c r="M216" s="887">
        <v>0</v>
      </c>
      <c r="N216" s="888">
        <v>25294</v>
      </c>
      <c r="O216" s="749">
        <v>1</v>
      </c>
      <c r="P216" s="749">
        <v>1</v>
      </c>
      <c r="Q216" s="764">
        <f t="shared" si="30"/>
        <v>2100</v>
      </c>
      <c r="R216" s="814">
        <f t="shared" si="31"/>
        <v>147</v>
      </c>
      <c r="S216" s="764">
        <f t="shared" si="32"/>
        <v>2247</v>
      </c>
    </row>
    <row r="217" spans="1:19" ht="34.5" customHeight="1">
      <c r="A217" s="749">
        <v>89</v>
      </c>
      <c r="B217" s="946" t="s">
        <v>529</v>
      </c>
      <c r="C217" s="944" t="s">
        <v>530</v>
      </c>
      <c r="D217" s="945">
        <v>599.20000000000005</v>
      </c>
      <c r="E217" s="787"/>
      <c r="F217" s="749"/>
      <c r="G217" s="749"/>
      <c r="H217" s="811">
        <v>0</v>
      </c>
      <c r="I217" s="811">
        <v>0</v>
      </c>
      <c r="J217" s="821">
        <v>0</v>
      </c>
      <c r="K217" s="865">
        <v>46142</v>
      </c>
      <c r="L217" s="886" t="s">
        <v>3543</v>
      </c>
      <c r="M217" s="887">
        <v>599.20000000000005</v>
      </c>
      <c r="N217" s="787"/>
      <c r="O217" s="749"/>
      <c r="P217" s="749"/>
      <c r="Q217" s="764">
        <f t="shared" si="30"/>
        <v>0</v>
      </c>
      <c r="R217" s="814">
        <f t="shared" si="31"/>
        <v>0</v>
      </c>
      <c r="S217" s="764">
        <f t="shared" si="32"/>
        <v>0</v>
      </c>
    </row>
    <row r="218" spans="1:19" ht="34.5" customHeight="1">
      <c r="A218" s="749">
        <v>90</v>
      </c>
      <c r="B218" s="946" t="s">
        <v>532</v>
      </c>
      <c r="C218" s="944" t="s">
        <v>533</v>
      </c>
      <c r="D218" s="945">
        <v>187.25</v>
      </c>
      <c r="E218" s="787"/>
      <c r="F218" s="749"/>
      <c r="G218" s="749"/>
      <c r="H218" s="811">
        <v>0</v>
      </c>
      <c r="I218" s="811">
        <v>0</v>
      </c>
      <c r="J218" s="821">
        <v>0</v>
      </c>
      <c r="K218" s="865" t="s">
        <v>3390</v>
      </c>
      <c r="L218" s="886" t="s">
        <v>3544</v>
      </c>
      <c r="M218" s="887">
        <v>187.25</v>
      </c>
      <c r="N218" s="787"/>
      <c r="O218" s="749"/>
      <c r="P218" s="749"/>
      <c r="Q218" s="764">
        <f t="shared" si="30"/>
        <v>0</v>
      </c>
      <c r="R218" s="814">
        <f t="shared" si="31"/>
        <v>0</v>
      </c>
      <c r="S218" s="764">
        <f t="shared" si="32"/>
        <v>0</v>
      </c>
    </row>
    <row r="219" spans="1:19" ht="34.5" customHeight="1">
      <c r="A219" s="749">
        <v>91</v>
      </c>
      <c r="B219" s="946" t="s">
        <v>536</v>
      </c>
      <c r="C219" s="944" t="s">
        <v>537</v>
      </c>
      <c r="D219" s="945">
        <v>112.35</v>
      </c>
      <c r="E219" s="753"/>
      <c r="F219" s="749"/>
      <c r="G219" s="749"/>
      <c r="H219" s="811">
        <v>0</v>
      </c>
      <c r="I219" s="811">
        <v>0</v>
      </c>
      <c r="J219" s="821">
        <v>0</v>
      </c>
      <c r="K219" s="865" t="s">
        <v>3390</v>
      </c>
      <c r="L219" s="886" t="s">
        <v>3545</v>
      </c>
      <c r="M219" s="887">
        <v>112.35</v>
      </c>
      <c r="N219" s="787"/>
      <c r="O219" s="749"/>
      <c r="P219" s="749"/>
      <c r="Q219" s="764">
        <f t="shared" si="30"/>
        <v>0</v>
      </c>
      <c r="R219" s="814">
        <f t="shared" si="31"/>
        <v>0</v>
      </c>
      <c r="S219" s="764">
        <f t="shared" si="32"/>
        <v>0</v>
      </c>
    </row>
    <row r="220" spans="1:19" ht="34.5" customHeight="1">
      <c r="A220" s="749">
        <v>92</v>
      </c>
      <c r="B220" s="946" t="s">
        <v>539</v>
      </c>
      <c r="C220" s="944" t="s">
        <v>540</v>
      </c>
      <c r="D220" s="945">
        <v>112.35</v>
      </c>
      <c r="E220" s="949"/>
      <c r="F220" s="868"/>
      <c r="G220" s="749"/>
      <c r="H220" s="811">
        <v>0</v>
      </c>
      <c r="I220" s="811">
        <v>0</v>
      </c>
      <c r="J220" s="821">
        <v>0</v>
      </c>
      <c r="K220" s="865" t="s">
        <v>3360</v>
      </c>
      <c r="L220" s="886" t="s">
        <v>3546</v>
      </c>
      <c r="M220" s="887">
        <v>112.35</v>
      </c>
      <c r="N220" s="787"/>
      <c r="O220" s="749"/>
      <c r="P220" s="749"/>
      <c r="Q220" s="764">
        <f t="shared" si="30"/>
        <v>0</v>
      </c>
      <c r="R220" s="814">
        <f t="shared" si="31"/>
        <v>0</v>
      </c>
      <c r="S220" s="764">
        <f t="shared" si="32"/>
        <v>0</v>
      </c>
    </row>
    <row r="221" spans="1:19" ht="34.5" customHeight="1">
      <c r="A221" s="749">
        <v>93</v>
      </c>
      <c r="B221" s="946" t="s">
        <v>313</v>
      </c>
      <c r="C221" s="944" t="s">
        <v>542</v>
      </c>
      <c r="D221" s="945">
        <v>112.35</v>
      </c>
      <c r="E221" s="787"/>
      <c r="F221" s="749"/>
      <c r="G221" s="749"/>
      <c r="H221" s="811">
        <v>0</v>
      </c>
      <c r="I221" s="811">
        <v>0</v>
      </c>
      <c r="J221" s="821">
        <v>0</v>
      </c>
      <c r="K221" s="865">
        <v>46142</v>
      </c>
      <c r="L221" s="886" t="s">
        <v>3547</v>
      </c>
      <c r="M221" s="887">
        <v>112.35</v>
      </c>
      <c r="N221" s="888"/>
      <c r="O221" s="749"/>
      <c r="P221" s="749"/>
      <c r="Q221" s="764">
        <f t="shared" si="30"/>
        <v>0</v>
      </c>
      <c r="R221" s="814">
        <f t="shared" si="31"/>
        <v>0</v>
      </c>
      <c r="S221" s="764">
        <f t="shared" si="32"/>
        <v>0</v>
      </c>
    </row>
    <row r="222" spans="1:19" ht="34.5" customHeight="1">
      <c r="A222" s="749">
        <v>94</v>
      </c>
      <c r="B222" s="946" t="s">
        <v>544</v>
      </c>
      <c r="C222" s="944" t="s">
        <v>545</v>
      </c>
      <c r="D222" s="945">
        <v>374.5</v>
      </c>
      <c r="E222" s="753"/>
      <c r="F222" s="749"/>
      <c r="G222" s="749"/>
      <c r="H222" s="811">
        <v>0</v>
      </c>
      <c r="I222" s="811">
        <v>0</v>
      </c>
      <c r="J222" s="821">
        <v>0</v>
      </c>
      <c r="K222" s="865">
        <v>46142</v>
      </c>
      <c r="L222" s="886" t="s">
        <v>3548</v>
      </c>
      <c r="M222" s="887">
        <v>374.5</v>
      </c>
      <c r="N222" s="787"/>
      <c r="O222" s="749"/>
      <c r="P222" s="749"/>
      <c r="Q222" s="764">
        <f t="shared" si="30"/>
        <v>0</v>
      </c>
      <c r="R222" s="814">
        <f t="shared" si="31"/>
        <v>0</v>
      </c>
      <c r="S222" s="764">
        <f t="shared" si="32"/>
        <v>0</v>
      </c>
    </row>
    <row r="223" spans="1:19" ht="34.5" customHeight="1">
      <c r="A223" s="749">
        <v>95</v>
      </c>
      <c r="B223" s="946" t="s">
        <v>547</v>
      </c>
      <c r="C223" s="944" t="s">
        <v>548</v>
      </c>
      <c r="D223" s="945">
        <v>0</v>
      </c>
      <c r="E223" s="753"/>
      <c r="F223" s="749"/>
      <c r="G223" s="749"/>
      <c r="H223" s="811">
        <v>0</v>
      </c>
      <c r="I223" s="811">
        <v>0</v>
      </c>
      <c r="J223" s="821">
        <v>0</v>
      </c>
      <c r="K223" s="865"/>
      <c r="L223" s="886"/>
      <c r="M223" s="887">
        <v>0</v>
      </c>
      <c r="N223" s="787"/>
      <c r="O223" s="749"/>
      <c r="P223" s="749"/>
      <c r="Q223" s="764">
        <f t="shared" si="30"/>
        <v>0</v>
      </c>
      <c r="R223" s="814">
        <f t="shared" si="31"/>
        <v>0</v>
      </c>
      <c r="S223" s="764">
        <f t="shared" si="32"/>
        <v>0</v>
      </c>
    </row>
    <row r="224" spans="1:19" ht="34.5" customHeight="1">
      <c r="A224" s="749">
        <v>96</v>
      </c>
      <c r="B224" s="946" t="s">
        <v>852</v>
      </c>
      <c r="C224" s="944" t="s">
        <v>1598</v>
      </c>
      <c r="D224" s="945">
        <v>112.35</v>
      </c>
      <c r="E224" s="753"/>
      <c r="F224" s="749"/>
      <c r="G224" s="749"/>
      <c r="H224" s="811">
        <v>0</v>
      </c>
      <c r="I224" s="811">
        <v>0</v>
      </c>
      <c r="J224" s="821">
        <v>0</v>
      </c>
      <c r="K224" s="865" t="s">
        <v>3365</v>
      </c>
      <c r="L224" s="886" t="s">
        <v>3549</v>
      </c>
      <c r="M224" s="887">
        <v>112.35</v>
      </c>
      <c r="N224" s="787"/>
      <c r="O224" s="749"/>
      <c r="P224" s="749"/>
      <c r="Q224" s="764">
        <f t="shared" si="30"/>
        <v>0</v>
      </c>
      <c r="R224" s="814">
        <f t="shared" si="31"/>
        <v>0</v>
      </c>
      <c r="S224" s="764">
        <f t="shared" si="32"/>
        <v>0</v>
      </c>
    </row>
    <row r="225" spans="1:19" ht="34.5" customHeight="1">
      <c r="A225" s="749">
        <v>97</v>
      </c>
      <c r="B225" s="946" t="s">
        <v>549</v>
      </c>
      <c r="C225" s="944" t="s">
        <v>550</v>
      </c>
      <c r="D225" s="945">
        <v>149.80000000000001</v>
      </c>
      <c r="E225" s="787"/>
      <c r="F225" s="749"/>
      <c r="G225" s="749"/>
      <c r="H225" s="811">
        <v>0</v>
      </c>
      <c r="I225" s="811">
        <v>0</v>
      </c>
      <c r="J225" s="821">
        <v>0</v>
      </c>
      <c r="K225" s="865" t="s">
        <v>3421</v>
      </c>
      <c r="L225" s="886" t="s">
        <v>3550</v>
      </c>
      <c r="M225" s="887">
        <v>149.80000000000001</v>
      </c>
      <c r="N225" s="787"/>
      <c r="O225" s="749"/>
      <c r="P225" s="749"/>
      <c r="Q225" s="764">
        <f t="shared" si="30"/>
        <v>0</v>
      </c>
      <c r="R225" s="814">
        <f t="shared" si="31"/>
        <v>0</v>
      </c>
      <c r="S225" s="764">
        <f t="shared" si="32"/>
        <v>0</v>
      </c>
    </row>
    <row r="226" spans="1:19" ht="34.5" customHeight="1">
      <c r="A226" s="749">
        <v>98</v>
      </c>
      <c r="B226" s="946" t="s">
        <v>552</v>
      </c>
      <c r="C226" s="944" t="s">
        <v>553</v>
      </c>
      <c r="D226" s="945">
        <v>411.95</v>
      </c>
      <c r="E226" s="753"/>
      <c r="F226" s="749"/>
      <c r="G226" s="749"/>
      <c r="H226" s="811">
        <v>0</v>
      </c>
      <c r="I226" s="811">
        <v>0</v>
      </c>
      <c r="J226" s="821">
        <v>0</v>
      </c>
      <c r="K226" s="865" t="s">
        <v>3365</v>
      </c>
      <c r="L226" s="886" t="s">
        <v>3551</v>
      </c>
      <c r="M226" s="887">
        <v>411.95</v>
      </c>
      <c r="N226" s="787"/>
      <c r="O226" s="749"/>
      <c r="P226" s="749"/>
      <c r="Q226" s="764">
        <f t="shared" si="30"/>
        <v>0</v>
      </c>
      <c r="R226" s="814">
        <f t="shared" si="31"/>
        <v>0</v>
      </c>
      <c r="S226" s="764">
        <f t="shared" si="32"/>
        <v>0</v>
      </c>
    </row>
    <row r="227" spans="1:19" ht="34.5" customHeight="1">
      <c r="A227" s="749">
        <v>99</v>
      </c>
      <c r="B227" s="946" t="s">
        <v>555</v>
      </c>
      <c r="C227" s="944" t="s">
        <v>556</v>
      </c>
      <c r="D227" s="945">
        <v>112.35</v>
      </c>
      <c r="E227" s="787"/>
      <c r="F227" s="749"/>
      <c r="G227" s="749"/>
      <c r="H227" s="811">
        <v>0</v>
      </c>
      <c r="I227" s="811">
        <v>0</v>
      </c>
      <c r="J227" s="821">
        <v>0</v>
      </c>
      <c r="K227" s="865" t="s">
        <v>3367</v>
      </c>
      <c r="L227" s="886" t="s">
        <v>3552</v>
      </c>
      <c r="M227" s="887">
        <v>112.35</v>
      </c>
      <c r="N227" s="787"/>
      <c r="O227" s="749"/>
      <c r="P227" s="749"/>
      <c r="Q227" s="764">
        <f t="shared" si="30"/>
        <v>0</v>
      </c>
      <c r="R227" s="814">
        <f t="shared" si="31"/>
        <v>0</v>
      </c>
      <c r="S227" s="764">
        <f t="shared" si="32"/>
        <v>0</v>
      </c>
    </row>
    <row r="228" spans="1:19" ht="34.5" customHeight="1">
      <c r="A228" s="749">
        <v>100</v>
      </c>
      <c r="B228" s="946" t="s">
        <v>558</v>
      </c>
      <c r="C228" s="944" t="s">
        <v>559</v>
      </c>
      <c r="D228" s="945">
        <v>224.7</v>
      </c>
      <c r="E228" s="753"/>
      <c r="F228" s="749"/>
      <c r="G228" s="749"/>
      <c r="H228" s="811">
        <v>0</v>
      </c>
      <c r="I228" s="811">
        <v>0</v>
      </c>
      <c r="J228" s="821">
        <v>0</v>
      </c>
      <c r="K228" s="865" t="s">
        <v>3390</v>
      </c>
      <c r="L228" s="886" t="s">
        <v>3553</v>
      </c>
      <c r="M228" s="887">
        <v>224.7</v>
      </c>
      <c r="N228" s="787"/>
      <c r="O228" s="749"/>
      <c r="P228" s="749"/>
      <c r="Q228" s="764">
        <f t="shared" si="30"/>
        <v>0</v>
      </c>
      <c r="R228" s="814">
        <f t="shared" si="31"/>
        <v>0</v>
      </c>
      <c r="S228" s="764">
        <f t="shared" si="32"/>
        <v>0</v>
      </c>
    </row>
    <row r="229" spans="1:19" ht="34.5" customHeight="1">
      <c r="A229" s="749">
        <v>101</v>
      </c>
      <c r="B229" s="946" t="s">
        <v>558</v>
      </c>
      <c r="C229" s="944" t="s">
        <v>559</v>
      </c>
      <c r="D229" s="945">
        <v>524.29999999999995</v>
      </c>
      <c r="E229" s="753"/>
      <c r="F229" s="749"/>
      <c r="G229" s="749"/>
      <c r="H229" s="811">
        <v>0</v>
      </c>
      <c r="I229" s="811">
        <v>0</v>
      </c>
      <c r="J229" s="821">
        <v>0</v>
      </c>
      <c r="K229" s="865" t="s">
        <v>3390</v>
      </c>
      <c r="L229" s="886" t="s">
        <v>3553</v>
      </c>
      <c r="M229" s="887">
        <v>524.29999999999995</v>
      </c>
      <c r="N229" s="787"/>
      <c r="O229" s="749"/>
      <c r="P229" s="749"/>
      <c r="Q229" s="764">
        <f t="shared" si="30"/>
        <v>0</v>
      </c>
      <c r="R229" s="814">
        <f t="shared" si="31"/>
        <v>0</v>
      </c>
      <c r="S229" s="764">
        <f t="shared" si="32"/>
        <v>0</v>
      </c>
    </row>
    <row r="230" spans="1:19" ht="34.5" customHeight="1">
      <c r="A230" s="749">
        <v>102</v>
      </c>
      <c r="B230" s="946" t="s">
        <v>562</v>
      </c>
      <c r="C230" s="944" t="s">
        <v>563</v>
      </c>
      <c r="D230" s="945">
        <v>524.29999999999995</v>
      </c>
      <c r="E230" s="753"/>
      <c r="F230" s="749"/>
      <c r="G230" s="749"/>
      <c r="H230" s="811">
        <v>0</v>
      </c>
      <c r="I230" s="811">
        <v>0</v>
      </c>
      <c r="J230" s="821">
        <v>0</v>
      </c>
      <c r="K230" s="865" t="s">
        <v>3421</v>
      </c>
      <c r="L230" s="886" t="s">
        <v>3554</v>
      </c>
      <c r="M230" s="887">
        <v>524.29999999999995</v>
      </c>
      <c r="N230" s="787"/>
      <c r="O230" s="749"/>
      <c r="P230" s="749"/>
      <c r="Q230" s="764">
        <f t="shared" si="30"/>
        <v>0</v>
      </c>
      <c r="R230" s="814">
        <f t="shared" si="31"/>
        <v>0</v>
      </c>
      <c r="S230" s="764">
        <f t="shared" si="32"/>
        <v>0</v>
      </c>
    </row>
    <row r="231" spans="1:19" ht="34.5" customHeight="1">
      <c r="A231" s="749">
        <v>103</v>
      </c>
      <c r="B231" s="946" t="s">
        <v>558</v>
      </c>
      <c r="C231" s="944" t="s">
        <v>564</v>
      </c>
      <c r="D231" s="945">
        <v>411.95</v>
      </c>
      <c r="E231" s="753"/>
      <c r="F231" s="749"/>
      <c r="G231" s="749"/>
      <c r="H231" s="811">
        <v>0</v>
      </c>
      <c r="I231" s="811">
        <v>0</v>
      </c>
      <c r="J231" s="821">
        <v>0</v>
      </c>
      <c r="K231" s="865" t="s">
        <v>3390</v>
      </c>
      <c r="L231" s="886" t="s">
        <v>3555</v>
      </c>
      <c r="M231" s="887">
        <v>411.95</v>
      </c>
      <c r="N231" s="787"/>
      <c r="O231" s="749"/>
      <c r="P231" s="749"/>
      <c r="Q231" s="764">
        <f t="shared" si="30"/>
        <v>0</v>
      </c>
      <c r="R231" s="814">
        <f t="shared" si="31"/>
        <v>0</v>
      </c>
      <c r="S231" s="764">
        <v>0</v>
      </c>
    </row>
    <row r="232" spans="1:19" s="1216" customFormat="1" ht="34.5" customHeight="1">
      <c r="A232" s="1204">
        <v>104</v>
      </c>
      <c r="B232" s="1235" t="s">
        <v>566</v>
      </c>
      <c r="C232" s="1206" t="s">
        <v>567</v>
      </c>
      <c r="D232" s="1207">
        <v>112.35</v>
      </c>
      <c r="E232" s="1218"/>
      <c r="F232" s="1204"/>
      <c r="G232" s="1204"/>
      <c r="H232" s="1209">
        <v>0</v>
      </c>
      <c r="I232" s="1209">
        <v>0</v>
      </c>
      <c r="J232" s="1210">
        <v>0</v>
      </c>
      <c r="K232" s="1211" t="s">
        <v>3360</v>
      </c>
      <c r="L232" s="1212" t="s">
        <v>3556</v>
      </c>
      <c r="M232" s="1213">
        <v>112.35</v>
      </c>
      <c r="N232" s="1208"/>
      <c r="O232" s="1204"/>
      <c r="P232" s="1204"/>
      <c r="Q232" s="1214">
        <f t="shared" si="30"/>
        <v>0</v>
      </c>
      <c r="R232" s="1215">
        <f t="shared" si="31"/>
        <v>0</v>
      </c>
      <c r="S232" s="1214">
        <f t="shared" si="32"/>
        <v>0</v>
      </c>
    </row>
    <row r="233" spans="1:19" ht="34.5" customHeight="1">
      <c r="A233" s="749">
        <v>106</v>
      </c>
      <c r="B233" s="947" t="s">
        <v>572</v>
      </c>
      <c r="C233" s="944" t="s">
        <v>573</v>
      </c>
      <c r="D233" s="945">
        <v>262.14999999999998</v>
      </c>
      <c r="E233" s="753"/>
      <c r="F233" s="749"/>
      <c r="G233" s="749"/>
      <c r="H233" s="811">
        <v>0</v>
      </c>
      <c r="I233" s="811">
        <v>0</v>
      </c>
      <c r="J233" s="821">
        <v>0</v>
      </c>
      <c r="K233" s="865" t="s">
        <v>3390</v>
      </c>
      <c r="L233" s="886" t="s">
        <v>3557</v>
      </c>
      <c r="M233" s="887">
        <v>262.14999999999998</v>
      </c>
      <c r="N233" s="787"/>
      <c r="O233" s="749"/>
      <c r="P233" s="749"/>
      <c r="Q233" s="764">
        <f t="shared" si="30"/>
        <v>0</v>
      </c>
      <c r="R233" s="814">
        <f t="shared" si="31"/>
        <v>0</v>
      </c>
      <c r="S233" s="764">
        <f t="shared" si="32"/>
        <v>0</v>
      </c>
    </row>
    <row r="234" spans="1:19" ht="34.5" customHeight="1">
      <c r="A234" s="749">
        <v>107</v>
      </c>
      <c r="B234" s="946" t="s">
        <v>572</v>
      </c>
      <c r="C234" s="944" t="s">
        <v>575</v>
      </c>
      <c r="D234" s="945">
        <v>224.7</v>
      </c>
      <c r="E234" s="787"/>
      <c r="F234" s="749"/>
      <c r="G234" s="749"/>
      <c r="H234" s="811">
        <v>0</v>
      </c>
      <c r="I234" s="811">
        <v>0</v>
      </c>
      <c r="J234" s="821">
        <v>0</v>
      </c>
      <c r="K234" s="865" t="s">
        <v>3390</v>
      </c>
      <c r="L234" s="886" t="s">
        <v>3558</v>
      </c>
      <c r="M234" s="887">
        <v>224.7</v>
      </c>
      <c r="N234" s="787"/>
      <c r="O234" s="749"/>
      <c r="P234" s="749"/>
      <c r="Q234" s="764">
        <f t="shared" si="30"/>
        <v>0</v>
      </c>
      <c r="R234" s="814">
        <f t="shared" si="31"/>
        <v>0</v>
      </c>
      <c r="S234" s="764">
        <f t="shared" si="32"/>
        <v>0</v>
      </c>
    </row>
    <row r="235" spans="1:19" ht="34.5" customHeight="1">
      <c r="A235" s="749">
        <v>108</v>
      </c>
      <c r="B235" s="946" t="s">
        <v>577</v>
      </c>
      <c r="C235" s="944" t="s">
        <v>578</v>
      </c>
      <c r="D235" s="945">
        <v>411.95</v>
      </c>
      <c r="E235" s="787" t="s">
        <v>2971</v>
      </c>
      <c r="F235" s="749">
        <v>1</v>
      </c>
      <c r="G235" s="749">
        <v>1</v>
      </c>
      <c r="H235" s="811">
        <v>420</v>
      </c>
      <c r="I235" s="811">
        <v>29.4</v>
      </c>
      <c r="J235" s="821">
        <v>449.4</v>
      </c>
      <c r="K235" s="865" t="s">
        <v>3352</v>
      </c>
      <c r="L235" s="886" t="s">
        <v>3559</v>
      </c>
      <c r="M235" s="887">
        <v>449.4</v>
      </c>
      <c r="N235" s="888">
        <v>25294</v>
      </c>
      <c r="O235" s="749">
        <v>1</v>
      </c>
      <c r="P235" s="749">
        <v>1</v>
      </c>
      <c r="Q235" s="764">
        <f t="shared" si="30"/>
        <v>385</v>
      </c>
      <c r="R235" s="814">
        <f t="shared" si="31"/>
        <v>26.95</v>
      </c>
      <c r="S235" s="764">
        <f t="shared" si="32"/>
        <v>411.94999999999993</v>
      </c>
    </row>
    <row r="236" spans="1:19" ht="34.5" customHeight="1">
      <c r="A236" s="749">
        <v>109</v>
      </c>
      <c r="B236" s="947" t="s">
        <v>580</v>
      </c>
      <c r="C236" s="944" t="s">
        <v>3159</v>
      </c>
      <c r="D236" s="945">
        <f>411.95+112.35+112.35</f>
        <v>636.65</v>
      </c>
      <c r="E236" s="787"/>
      <c r="F236" s="749"/>
      <c r="G236" s="749"/>
      <c r="H236" s="811">
        <v>0</v>
      </c>
      <c r="I236" s="811">
        <v>0</v>
      </c>
      <c r="J236" s="821">
        <v>0</v>
      </c>
      <c r="K236" s="865">
        <v>46142</v>
      </c>
      <c r="L236" s="886" t="s">
        <v>3560</v>
      </c>
      <c r="M236" s="887">
        <v>636.65</v>
      </c>
      <c r="N236" s="787"/>
      <c r="O236" s="749"/>
      <c r="P236" s="749"/>
      <c r="Q236" s="764">
        <f t="shared" si="30"/>
        <v>0</v>
      </c>
      <c r="R236" s="814">
        <f t="shared" si="31"/>
        <v>0</v>
      </c>
      <c r="S236" s="764">
        <f t="shared" si="32"/>
        <v>0</v>
      </c>
    </row>
    <row r="237" spans="1:19" ht="34.5" customHeight="1">
      <c r="A237" s="749">
        <v>112</v>
      </c>
      <c r="B237" s="947" t="s">
        <v>516</v>
      </c>
      <c r="C237" s="944" t="s">
        <v>585</v>
      </c>
      <c r="D237" s="945">
        <v>374.5</v>
      </c>
      <c r="E237" s="787"/>
      <c r="F237" s="749"/>
      <c r="G237" s="749"/>
      <c r="H237" s="811">
        <v>0</v>
      </c>
      <c r="I237" s="811">
        <v>0</v>
      </c>
      <c r="J237" s="821">
        <v>0</v>
      </c>
      <c r="K237" s="865">
        <v>46142</v>
      </c>
      <c r="L237" s="886" t="s">
        <v>3561</v>
      </c>
      <c r="M237" s="887">
        <v>374.5</v>
      </c>
      <c r="N237" s="787"/>
      <c r="O237" s="749"/>
      <c r="P237" s="749"/>
      <c r="Q237" s="764">
        <f t="shared" si="30"/>
        <v>0</v>
      </c>
      <c r="R237" s="814">
        <f t="shared" si="31"/>
        <v>0</v>
      </c>
      <c r="S237" s="764">
        <f t="shared" si="32"/>
        <v>0</v>
      </c>
    </row>
    <row r="238" spans="1:19" ht="34.5" customHeight="1">
      <c r="A238" s="749">
        <v>113</v>
      </c>
      <c r="B238" s="946" t="s">
        <v>587</v>
      </c>
      <c r="C238" s="944" t="s">
        <v>588</v>
      </c>
      <c r="D238" s="945">
        <v>1535.45</v>
      </c>
      <c r="E238" s="949"/>
      <c r="F238" s="868"/>
      <c r="G238" s="749"/>
      <c r="H238" s="811">
        <v>0</v>
      </c>
      <c r="I238" s="811">
        <v>0</v>
      </c>
      <c r="J238" s="821">
        <v>0</v>
      </c>
      <c r="K238" s="865">
        <v>46142</v>
      </c>
      <c r="L238" s="886" t="s">
        <v>3562</v>
      </c>
      <c r="M238" s="887">
        <v>1535.45</v>
      </c>
      <c r="N238" s="787"/>
      <c r="O238" s="749"/>
      <c r="P238" s="749"/>
      <c r="Q238" s="764">
        <f t="shared" si="30"/>
        <v>0</v>
      </c>
      <c r="R238" s="814">
        <f t="shared" si="31"/>
        <v>0</v>
      </c>
      <c r="S238" s="764">
        <f t="shared" si="32"/>
        <v>0</v>
      </c>
    </row>
    <row r="239" spans="1:19" ht="34.5" customHeight="1">
      <c r="A239" s="749">
        <v>115</v>
      </c>
      <c r="B239" s="946" t="s">
        <v>591</v>
      </c>
      <c r="C239" s="944" t="s">
        <v>592</v>
      </c>
      <c r="D239" s="945">
        <v>112.35</v>
      </c>
      <c r="E239" s="787"/>
      <c r="F239" s="749"/>
      <c r="G239" s="749"/>
      <c r="H239" s="811">
        <v>0</v>
      </c>
      <c r="I239" s="811">
        <v>0</v>
      </c>
      <c r="J239" s="821">
        <v>0</v>
      </c>
      <c r="K239" s="865" t="s">
        <v>3390</v>
      </c>
      <c r="L239" s="886" t="s">
        <v>3563</v>
      </c>
      <c r="M239" s="887">
        <v>112.35</v>
      </c>
      <c r="N239" s="787"/>
      <c r="O239" s="749"/>
      <c r="P239" s="749"/>
      <c r="Q239" s="764">
        <f t="shared" si="30"/>
        <v>0</v>
      </c>
      <c r="R239" s="814">
        <f t="shared" si="31"/>
        <v>0</v>
      </c>
      <c r="S239" s="764">
        <f t="shared" si="32"/>
        <v>0</v>
      </c>
    </row>
    <row r="240" spans="1:19" ht="34.5" customHeight="1">
      <c r="A240" s="749">
        <v>116</v>
      </c>
      <c r="B240" s="778" t="s">
        <v>91</v>
      </c>
      <c r="C240" s="778" t="s">
        <v>594</v>
      </c>
      <c r="D240" s="945">
        <v>674.1</v>
      </c>
      <c r="E240" s="787"/>
      <c r="F240" s="749"/>
      <c r="G240" s="749"/>
      <c r="H240" s="811">
        <v>0</v>
      </c>
      <c r="I240" s="811">
        <v>0</v>
      </c>
      <c r="J240" s="821">
        <v>0</v>
      </c>
      <c r="K240" s="865">
        <v>46142</v>
      </c>
      <c r="L240" s="886" t="s">
        <v>3564</v>
      </c>
      <c r="M240" s="887">
        <v>674.1</v>
      </c>
      <c r="N240" s="787"/>
      <c r="O240" s="749"/>
      <c r="P240" s="749"/>
      <c r="Q240" s="764">
        <f t="shared" si="30"/>
        <v>0</v>
      </c>
      <c r="R240" s="814">
        <f t="shared" si="31"/>
        <v>0</v>
      </c>
      <c r="S240" s="764">
        <f t="shared" si="32"/>
        <v>0</v>
      </c>
    </row>
    <row r="241" spans="1:19" ht="34.5" customHeight="1">
      <c r="A241" s="749">
        <v>117</v>
      </c>
      <c r="B241" s="778" t="s">
        <v>91</v>
      </c>
      <c r="C241" s="778" t="s">
        <v>596</v>
      </c>
      <c r="D241" s="945">
        <v>149.80000000000001</v>
      </c>
      <c r="E241" s="787"/>
      <c r="F241" s="749"/>
      <c r="G241" s="749"/>
      <c r="H241" s="811">
        <v>0</v>
      </c>
      <c r="I241" s="811">
        <v>0</v>
      </c>
      <c r="J241" s="821">
        <v>0</v>
      </c>
      <c r="K241" s="865" t="s">
        <v>3390</v>
      </c>
      <c r="L241" s="886" t="s">
        <v>3565</v>
      </c>
      <c r="M241" s="887">
        <v>149.80000000000001</v>
      </c>
      <c r="N241" s="787"/>
      <c r="O241" s="749"/>
      <c r="P241" s="749"/>
      <c r="Q241" s="764">
        <f t="shared" si="30"/>
        <v>0</v>
      </c>
      <c r="R241" s="814">
        <f t="shared" si="31"/>
        <v>0</v>
      </c>
      <c r="S241" s="764">
        <f t="shared" si="32"/>
        <v>0</v>
      </c>
    </row>
    <row r="242" spans="1:19" ht="34.5" customHeight="1">
      <c r="A242" s="749">
        <v>118</v>
      </c>
      <c r="B242" s="778" t="s">
        <v>91</v>
      </c>
      <c r="C242" s="778" t="s">
        <v>598</v>
      </c>
      <c r="D242" s="945">
        <v>23360</v>
      </c>
      <c r="E242" s="950"/>
      <c r="F242" s="749"/>
      <c r="G242" s="749"/>
      <c r="H242" s="811">
        <v>0</v>
      </c>
      <c r="I242" s="811">
        <v>0</v>
      </c>
      <c r="J242" s="821">
        <v>0</v>
      </c>
      <c r="K242" s="865">
        <v>46142</v>
      </c>
      <c r="L242" s="886" t="s">
        <v>3566</v>
      </c>
      <c r="M242" s="786">
        <v>23360</v>
      </c>
      <c r="N242" s="787"/>
      <c r="O242" s="749"/>
      <c r="P242" s="749"/>
      <c r="Q242" s="764">
        <f t="shared" si="30"/>
        <v>0</v>
      </c>
      <c r="R242" s="814">
        <f t="shared" si="31"/>
        <v>0</v>
      </c>
      <c r="S242" s="764">
        <f t="shared" si="32"/>
        <v>0</v>
      </c>
    </row>
    <row r="243" spans="1:19" ht="34.5" customHeight="1">
      <c r="A243" s="749">
        <v>119</v>
      </c>
      <c r="B243" s="778" t="s">
        <v>91</v>
      </c>
      <c r="C243" s="778" t="s">
        <v>598</v>
      </c>
      <c r="D243" s="945">
        <v>10640</v>
      </c>
      <c r="E243" s="950"/>
      <c r="F243" s="749"/>
      <c r="G243" s="749"/>
      <c r="H243" s="811">
        <v>0</v>
      </c>
      <c r="I243" s="811">
        <v>0</v>
      </c>
      <c r="J243" s="821">
        <v>0</v>
      </c>
      <c r="K243" s="865">
        <v>46142</v>
      </c>
      <c r="L243" s="886" t="s">
        <v>3566</v>
      </c>
      <c r="M243" s="786">
        <v>10640</v>
      </c>
      <c r="N243" s="787"/>
      <c r="O243" s="749"/>
      <c r="P243" s="749"/>
      <c r="Q243" s="764">
        <f t="shared" si="30"/>
        <v>0</v>
      </c>
      <c r="R243" s="814">
        <f t="shared" si="31"/>
        <v>0</v>
      </c>
      <c r="S243" s="764">
        <f t="shared" si="32"/>
        <v>0</v>
      </c>
    </row>
    <row r="244" spans="1:19" ht="34.5" customHeight="1">
      <c r="A244" s="749">
        <v>120</v>
      </c>
      <c r="B244" s="947" t="s">
        <v>600</v>
      </c>
      <c r="C244" s="944" t="s">
        <v>601</v>
      </c>
      <c r="D244" s="945">
        <v>149.80000000000001</v>
      </c>
      <c r="E244" s="949"/>
      <c r="F244" s="868"/>
      <c r="G244" s="749"/>
      <c r="H244" s="811">
        <v>0</v>
      </c>
      <c r="I244" s="811">
        <v>0</v>
      </c>
      <c r="J244" s="821">
        <v>0</v>
      </c>
      <c r="K244" s="865">
        <v>46142</v>
      </c>
      <c r="L244" s="886" t="s">
        <v>3567</v>
      </c>
      <c r="M244" s="887">
        <v>149.80000000000001</v>
      </c>
      <c r="N244" s="787"/>
      <c r="O244" s="749"/>
      <c r="P244" s="749"/>
      <c r="Q244" s="764">
        <f t="shared" si="30"/>
        <v>0</v>
      </c>
      <c r="R244" s="814">
        <f t="shared" si="31"/>
        <v>0</v>
      </c>
      <c r="S244" s="764">
        <f t="shared" si="32"/>
        <v>0</v>
      </c>
    </row>
    <row r="245" spans="1:19" ht="34.5" customHeight="1">
      <c r="A245" s="749">
        <v>121</v>
      </c>
      <c r="B245" s="947" t="s">
        <v>603</v>
      </c>
      <c r="C245" s="944" t="s">
        <v>604</v>
      </c>
      <c r="D245" s="945">
        <v>224.7</v>
      </c>
      <c r="E245" s="949" t="s">
        <v>2971</v>
      </c>
      <c r="F245" s="868">
        <v>1</v>
      </c>
      <c r="G245" s="749">
        <v>1</v>
      </c>
      <c r="H245" s="811">
        <v>210</v>
      </c>
      <c r="I245" s="811">
        <v>14.7</v>
      </c>
      <c r="J245" s="821">
        <v>224.7</v>
      </c>
      <c r="K245" s="865" t="s">
        <v>3568</v>
      </c>
      <c r="L245" s="886" t="s">
        <v>3569</v>
      </c>
      <c r="M245" s="887">
        <v>224.7</v>
      </c>
      <c r="N245" s="888">
        <v>25294</v>
      </c>
      <c r="O245" s="749">
        <v>1</v>
      </c>
      <c r="P245" s="749">
        <v>1</v>
      </c>
      <c r="Q245" s="764">
        <f t="shared" si="30"/>
        <v>210</v>
      </c>
      <c r="R245" s="814">
        <f t="shared" si="31"/>
        <v>14.7</v>
      </c>
      <c r="S245" s="764">
        <f t="shared" si="32"/>
        <v>224.7</v>
      </c>
    </row>
    <row r="246" spans="1:19" ht="34.5" customHeight="1">
      <c r="A246" s="749">
        <v>122</v>
      </c>
      <c r="B246" s="946" t="s">
        <v>606</v>
      </c>
      <c r="C246" s="944" t="s">
        <v>607</v>
      </c>
      <c r="D246" s="945">
        <v>1310.75</v>
      </c>
      <c r="E246" s="949"/>
      <c r="F246" s="868"/>
      <c r="G246" s="749"/>
      <c r="H246" s="811">
        <v>0</v>
      </c>
      <c r="I246" s="811">
        <v>0</v>
      </c>
      <c r="J246" s="821">
        <v>0</v>
      </c>
      <c r="K246" s="865">
        <v>46142</v>
      </c>
      <c r="L246" s="886" t="s">
        <v>3570</v>
      </c>
      <c r="M246" s="887">
        <v>1310.75</v>
      </c>
      <c r="N246" s="888"/>
      <c r="O246" s="749"/>
      <c r="P246" s="749"/>
      <c r="Q246" s="764">
        <f t="shared" si="30"/>
        <v>0</v>
      </c>
      <c r="R246" s="814">
        <f t="shared" si="31"/>
        <v>0</v>
      </c>
      <c r="S246" s="764">
        <f t="shared" si="32"/>
        <v>0</v>
      </c>
    </row>
    <row r="247" spans="1:19" ht="34.5" customHeight="1">
      <c r="A247" s="749">
        <v>123</v>
      </c>
      <c r="B247" s="944" t="s">
        <v>125</v>
      </c>
      <c r="C247" s="778" t="s">
        <v>609</v>
      </c>
      <c r="D247" s="945">
        <v>112.35</v>
      </c>
      <c r="E247" s="949"/>
      <c r="F247" s="868"/>
      <c r="G247" s="749"/>
      <c r="H247" s="811">
        <v>0</v>
      </c>
      <c r="I247" s="811">
        <v>0</v>
      </c>
      <c r="J247" s="821">
        <v>0</v>
      </c>
      <c r="K247" s="865" t="s">
        <v>3390</v>
      </c>
      <c r="L247" s="886" t="s">
        <v>3571</v>
      </c>
      <c r="M247" s="887">
        <v>112.35</v>
      </c>
      <c r="N247" s="787"/>
      <c r="O247" s="749"/>
      <c r="P247" s="749"/>
      <c r="Q247" s="764">
        <f t="shared" si="30"/>
        <v>0</v>
      </c>
      <c r="R247" s="814">
        <f t="shared" si="31"/>
        <v>0</v>
      </c>
      <c r="S247" s="764">
        <f t="shared" si="32"/>
        <v>0</v>
      </c>
    </row>
    <row r="248" spans="1:19" ht="34.5" customHeight="1">
      <c r="A248" s="749">
        <v>124</v>
      </c>
      <c r="B248" s="944" t="s">
        <v>611</v>
      </c>
      <c r="C248" s="778" t="s">
        <v>612</v>
      </c>
      <c r="D248" s="945">
        <v>112.35</v>
      </c>
      <c r="E248" s="949"/>
      <c r="F248" s="868"/>
      <c r="G248" s="749"/>
      <c r="H248" s="811">
        <v>0</v>
      </c>
      <c r="I248" s="811">
        <v>0</v>
      </c>
      <c r="J248" s="821">
        <v>0</v>
      </c>
      <c r="K248" s="865" t="s">
        <v>3421</v>
      </c>
      <c r="L248" s="886" t="s">
        <v>3572</v>
      </c>
      <c r="M248" s="887">
        <v>112.35</v>
      </c>
      <c r="N248" s="787"/>
      <c r="O248" s="749"/>
      <c r="P248" s="749"/>
      <c r="Q248" s="764">
        <f t="shared" si="30"/>
        <v>0</v>
      </c>
      <c r="R248" s="814">
        <f t="shared" si="31"/>
        <v>0</v>
      </c>
      <c r="S248" s="764">
        <f t="shared" si="32"/>
        <v>0</v>
      </c>
    </row>
    <row r="249" spans="1:19" ht="34.5" customHeight="1">
      <c r="A249" s="749">
        <v>125</v>
      </c>
      <c r="B249" s="944" t="s">
        <v>614</v>
      </c>
      <c r="C249" s="778" t="s">
        <v>615</v>
      </c>
      <c r="D249" s="945">
        <v>0</v>
      </c>
      <c r="E249" s="787"/>
      <c r="F249" s="749"/>
      <c r="G249" s="749"/>
      <c r="H249" s="811">
        <v>0</v>
      </c>
      <c r="I249" s="811">
        <v>0</v>
      </c>
      <c r="J249" s="821">
        <v>0</v>
      </c>
      <c r="K249" s="865"/>
      <c r="L249" s="886"/>
      <c r="M249" s="887">
        <v>0</v>
      </c>
      <c r="N249" s="787"/>
      <c r="O249" s="749"/>
      <c r="P249" s="749"/>
      <c r="Q249" s="764">
        <f t="shared" si="30"/>
        <v>0</v>
      </c>
      <c r="R249" s="814">
        <f t="shared" si="31"/>
        <v>0</v>
      </c>
      <c r="S249" s="764">
        <f t="shared" si="32"/>
        <v>0</v>
      </c>
    </row>
    <row r="250" spans="1:19" ht="34.5" customHeight="1">
      <c r="A250" s="749">
        <v>126</v>
      </c>
      <c r="B250" s="944" t="s">
        <v>507</v>
      </c>
      <c r="C250" s="778" t="s">
        <v>615</v>
      </c>
      <c r="D250" s="945">
        <v>561.75</v>
      </c>
      <c r="E250" s="787"/>
      <c r="F250" s="749"/>
      <c r="G250" s="749"/>
      <c r="H250" s="811">
        <v>0</v>
      </c>
      <c r="I250" s="811">
        <v>0</v>
      </c>
      <c r="J250" s="821">
        <v>0</v>
      </c>
      <c r="K250" s="865" t="s">
        <v>3429</v>
      </c>
      <c r="L250" s="886" t="s">
        <v>3573</v>
      </c>
      <c r="M250" s="887">
        <v>561.75</v>
      </c>
      <c r="N250" s="787"/>
      <c r="O250" s="749"/>
      <c r="P250" s="749"/>
      <c r="Q250" s="764">
        <f t="shared" si="30"/>
        <v>0</v>
      </c>
      <c r="R250" s="814">
        <f t="shared" si="31"/>
        <v>0</v>
      </c>
      <c r="S250" s="764">
        <f t="shared" si="32"/>
        <v>0</v>
      </c>
    </row>
    <row r="251" spans="1:19" ht="34.5" customHeight="1">
      <c r="A251" s="749">
        <v>127</v>
      </c>
      <c r="B251" s="951" t="s">
        <v>617</v>
      </c>
      <c r="C251" s="778" t="s">
        <v>618</v>
      </c>
      <c r="D251" s="945">
        <v>374.5</v>
      </c>
      <c r="E251" s="787"/>
      <c r="F251" s="749"/>
      <c r="G251" s="749"/>
      <c r="H251" s="811">
        <v>0</v>
      </c>
      <c r="I251" s="811">
        <v>0</v>
      </c>
      <c r="J251" s="821">
        <v>0</v>
      </c>
      <c r="K251" s="865" t="s">
        <v>3367</v>
      </c>
      <c r="L251" s="886" t="s">
        <v>3574</v>
      </c>
      <c r="M251" s="887">
        <v>374.5</v>
      </c>
      <c r="N251" s="787"/>
      <c r="O251" s="749"/>
      <c r="P251" s="749"/>
      <c r="Q251" s="764">
        <f t="shared" si="30"/>
        <v>0</v>
      </c>
      <c r="R251" s="814">
        <f t="shared" si="31"/>
        <v>0</v>
      </c>
      <c r="S251" s="764">
        <f t="shared" si="32"/>
        <v>0</v>
      </c>
    </row>
    <row r="252" spans="1:19" ht="34.5" customHeight="1">
      <c r="A252" s="749">
        <v>128</v>
      </c>
      <c r="B252" s="951" t="s">
        <v>620</v>
      </c>
      <c r="C252" s="778" t="s">
        <v>621</v>
      </c>
      <c r="D252" s="945">
        <v>449.4</v>
      </c>
      <c r="E252" s="787"/>
      <c r="F252" s="749"/>
      <c r="G252" s="749"/>
      <c r="H252" s="811">
        <v>0</v>
      </c>
      <c r="I252" s="811">
        <v>0</v>
      </c>
      <c r="J252" s="821">
        <v>0</v>
      </c>
      <c r="K252" s="865" t="s">
        <v>3360</v>
      </c>
      <c r="L252" s="886" t="s">
        <v>3575</v>
      </c>
      <c r="M252" s="887">
        <v>449.4</v>
      </c>
      <c r="N252" s="787"/>
      <c r="O252" s="749"/>
      <c r="P252" s="749"/>
      <c r="Q252" s="764">
        <f t="shared" si="30"/>
        <v>0</v>
      </c>
      <c r="R252" s="814">
        <f t="shared" si="31"/>
        <v>0</v>
      </c>
      <c r="S252" s="764">
        <f t="shared" si="32"/>
        <v>0</v>
      </c>
    </row>
    <row r="253" spans="1:19" ht="34.5" customHeight="1">
      <c r="A253" s="749">
        <v>129</v>
      </c>
      <c r="B253" s="951" t="s">
        <v>275</v>
      </c>
      <c r="C253" s="778" t="s">
        <v>618</v>
      </c>
      <c r="D253" s="945">
        <v>1086.05</v>
      </c>
      <c r="E253" s="949"/>
      <c r="F253" s="868"/>
      <c r="G253" s="749"/>
      <c r="H253" s="811">
        <v>0</v>
      </c>
      <c r="I253" s="811">
        <v>0</v>
      </c>
      <c r="J253" s="821">
        <v>0</v>
      </c>
      <c r="K253" s="865" t="s">
        <v>3390</v>
      </c>
      <c r="L253" s="886" t="s">
        <v>3576</v>
      </c>
      <c r="M253" s="887">
        <v>1086.05</v>
      </c>
      <c r="N253" s="787"/>
      <c r="O253" s="749"/>
      <c r="P253" s="749"/>
      <c r="Q253" s="764">
        <f t="shared" si="30"/>
        <v>0</v>
      </c>
      <c r="R253" s="814">
        <f t="shared" si="31"/>
        <v>0</v>
      </c>
      <c r="S253" s="764">
        <f t="shared" si="32"/>
        <v>0</v>
      </c>
    </row>
    <row r="254" spans="1:19" ht="34.5" customHeight="1">
      <c r="A254" s="749">
        <v>130</v>
      </c>
      <c r="B254" s="952" t="s">
        <v>624</v>
      </c>
      <c r="C254" s="952" t="s">
        <v>625</v>
      </c>
      <c r="D254" s="945">
        <v>224.7</v>
      </c>
      <c r="E254" s="700"/>
      <c r="F254" s="701"/>
      <c r="G254" s="701"/>
      <c r="H254" s="811">
        <v>0</v>
      </c>
      <c r="I254" s="811">
        <v>0</v>
      </c>
      <c r="J254" s="821">
        <v>0</v>
      </c>
      <c r="K254" s="865" t="s">
        <v>3390</v>
      </c>
      <c r="L254" s="886" t="s">
        <v>3577</v>
      </c>
      <c r="M254" s="887">
        <v>224.7</v>
      </c>
      <c r="N254" s="787"/>
      <c r="O254" s="749"/>
      <c r="P254" s="749"/>
      <c r="Q254" s="764">
        <f t="shared" si="30"/>
        <v>0</v>
      </c>
      <c r="R254" s="814">
        <f t="shared" si="31"/>
        <v>0</v>
      </c>
      <c r="S254" s="764">
        <f t="shared" si="32"/>
        <v>0</v>
      </c>
    </row>
    <row r="255" spans="1:19" ht="34.5" customHeight="1">
      <c r="A255" s="749">
        <v>131</v>
      </c>
      <c r="B255" s="952" t="s">
        <v>627</v>
      </c>
      <c r="C255" s="778" t="s">
        <v>628</v>
      </c>
      <c r="D255" s="945">
        <v>214</v>
      </c>
      <c r="E255" s="787"/>
      <c r="F255" s="749"/>
      <c r="G255" s="749"/>
      <c r="H255" s="811">
        <v>0</v>
      </c>
      <c r="I255" s="811">
        <v>0</v>
      </c>
      <c r="J255" s="821">
        <v>0</v>
      </c>
      <c r="K255" s="865" t="s">
        <v>3390</v>
      </c>
      <c r="L255" s="886" t="s">
        <v>3578</v>
      </c>
      <c r="M255" s="887">
        <v>214</v>
      </c>
      <c r="N255" s="787"/>
      <c r="O255" s="749"/>
      <c r="P255" s="749"/>
      <c r="Q255" s="764">
        <f t="shared" si="30"/>
        <v>0</v>
      </c>
      <c r="R255" s="814">
        <f t="shared" si="31"/>
        <v>0</v>
      </c>
      <c r="S255" s="764">
        <f t="shared" si="32"/>
        <v>0</v>
      </c>
    </row>
    <row r="256" spans="1:19" ht="34.5" customHeight="1">
      <c r="A256" s="749">
        <v>132</v>
      </c>
      <c r="B256" s="953" t="s">
        <v>65</v>
      </c>
      <c r="C256" s="952" t="s">
        <v>618</v>
      </c>
      <c r="D256" s="945">
        <v>936.25</v>
      </c>
      <c r="E256" s="700"/>
      <c r="F256" s="701"/>
      <c r="G256" s="701"/>
      <c r="H256" s="811">
        <v>0</v>
      </c>
      <c r="I256" s="811">
        <v>0</v>
      </c>
      <c r="J256" s="821">
        <v>0</v>
      </c>
      <c r="K256" s="865" t="s">
        <v>3367</v>
      </c>
      <c r="L256" s="886" t="s">
        <v>3579</v>
      </c>
      <c r="M256" s="887">
        <v>936.25</v>
      </c>
      <c r="N256" s="787"/>
      <c r="O256" s="749"/>
      <c r="P256" s="749"/>
      <c r="Q256" s="764">
        <f t="shared" si="30"/>
        <v>0</v>
      </c>
      <c r="R256" s="814">
        <f t="shared" si="31"/>
        <v>0</v>
      </c>
      <c r="S256" s="764">
        <f t="shared" si="32"/>
        <v>0</v>
      </c>
    </row>
    <row r="257" spans="1:20" ht="34.5" customHeight="1">
      <c r="A257" s="749">
        <v>133</v>
      </c>
      <c r="B257" s="953" t="s">
        <v>631</v>
      </c>
      <c r="C257" s="952" t="s">
        <v>2767</v>
      </c>
      <c r="D257" s="945">
        <v>599.20000000000005</v>
      </c>
      <c r="E257" s="700"/>
      <c r="F257" s="701"/>
      <c r="G257" s="701"/>
      <c r="H257" s="811">
        <v>0</v>
      </c>
      <c r="I257" s="811">
        <v>0</v>
      </c>
      <c r="J257" s="821">
        <v>0</v>
      </c>
      <c r="K257" s="865" t="s">
        <v>3390</v>
      </c>
      <c r="L257" s="886" t="s">
        <v>3580</v>
      </c>
      <c r="M257" s="887">
        <v>599.20000000000005</v>
      </c>
      <c r="N257" s="787"/>
      <c r="O257" s="749"/>
      <c r="P257" s="749"/>
      <c r="Q257" s="764">
        <f t="shared" si="30"/>
        <v>0</v>
      </c>
      <c r="R257" s="814">
        <f t="shared" si="31"/>
        <v>0</v>
      </c>
      <c r="S257" s="764">
        <f t="shared" si="32"/>
        <v>0</v>
      </c>
    </row>
    <row r="258" spans="1:20" ht="34.5" customHeight="1">
      <c r="A258" s="749">
        <v>134</v>
      </c>
      <c r="B258" s="944" t="s">
        <v>634</v>
      </c>
      <c r="C258" s="954" t="s">
        <v>635</v>
      </c>
      <c r="D258" s="945">
        <v>112.35</v>
      </c>
      <c r="E258" s="950"/>
      <c r="F258" s="955"/>
      <c r="G258" s="749"/>
      <c r="H258" s="811">
        <v>0</v>
      </c>
      <c r="I258" s="811">
        <v>0</v>
      </c>
      <c r="J258" s="821">
        <v>0</v>
      </c>
      <c r="K258" s="865" t="s">
        <v>3360</v>
      </c>
      <c r="L258" s="886" t="s">
        <v>3581</v>
      </c>
      <c r="M258" s="887">
        <v>112.35</v>
      </c>
      <c r="N258" s="787"/>
      <c r="O258" s="749"/>
      <c r="P258" s="749"/>
      <c r="Q258" s="764">
        <f t="shared" si="30"/>
        <v>0</v>
      </c>
      <c r="R258" s="814">
        <f t="shared" si="31"/>
        <v>0</v>
      </c>
      <c r="S258" s="764">
        <f t="shared" si="32"/>
        <v>0</v>
      </c>
    </row>
    <row r="259" spans="1:20" ht="34.5" customHeight="1">
      <c r="A259" s="749">
        <v>135</v>
      </c>
      <c r="B259" s="944" t="s">
        <v>634</v>
      </c>
      <c r="C259" s="954" t="s">
        <v>637</v>
      </c>
      <c r="D259" s="945">
        <v>749</v>
      </c>
      <c r="E259" s="950"/>
      <c r="F259" s="955"/>
      <c r="G259" s="749"/>
      <c r="H259" s="811">
        <v>0</v>
      </c>
      <c r="I259" s="811">
        <v>0</v>
      </c>
      <c r="J259" s="821">
        <v>0</v>
      </c>
      <c r="K259" s="865" t="s">
        <v>3390</v>
      </c>
      <c r="L259" s="886" t="s">
        <v>3582</v>
      </c>
      <c r="M259" s="887">
        <v>749</v>
      </c>
      <c r="N259" s="787"/>
      <c r="O259" s="749"/>
      <c r="P259" s="749"/>
      <c r="Q259" s="764">
        <f t="shared" si="30"/>
        <v>0</v>
      </c>
      <c r="R259" s="814">
        <f t="shared" si="31"/>
        <v>0</v>
      </c>
      <c r="S259" s="764">
        <f t="shared" si="32"/>
        <v>0</v>
      </c>
    </row>
    <row r="260" spans="1:20" ht="34.5" customHeight="1">
      <c r="A260" s="749">
        <v>136</v>
      </c>
      <c r="B260" s="944" t="s">
        <v>395</v>
      </c>
      <c r="C260" s="954" t="s">
        <v>639</v>
      </c>
      <c r="D260" s="945">
        <v>112.35</v>
      </c>
      <c r="E260" s="950"/>
      <c r="F260" s="955"/>
      <c r="G260" s="749"/>
      <c r="H260" s="811">
        <v>0</v>
      </c>
      <c r="I260" s="811">
        <v>0</v>
      </c>
      <c r="J260" s="821">
        <v>0</v>
      </c>
      <c r="K260" s="865" t="s">
        <v>3390</v>
      </c>
      <c r="L260" s="886" t="s">
        <v>3583</v>
      </c>
      <c r="M260" s="887">
        <v>112.35</v>
      </c>
      <c r="N260" s="787"/>
      <c r="O260" s="749"/>
      <c r="P260" s="749"/>
      <c r="Q260" s="764">
        <f t="shared" si="30"/>
        <v>0</v>
      </c>
      <c r="R260" s="814">
        <f t="shared" si="31"/>
        <v>0</v>
      </c>
      <c r="S260" s="764">
        <f t="shared" si="32"/>
        <v>0</v>
      </c>
    </row>
    <row r="261" spans="1:20" ht="34.5" customHeight="1">
      <c r="A261" s="749">
        <v>137</v>
      </c>
      <c r="B261" s="944" t="s">
        <v>641</v>
      </c>
      <c r="C261" s="954" t="s">
        <v>642</v>
      </c>
      <c r="D261" s="945">
        <v>374.5</v>
      </c>
      <c r="E261" s="950"/>
      <c r="F261" s="955"/>
      <c r="G261" s="749"/>
      <c r="H261" s="811">
        <v>0</v>
      </c>
      <c r="I261" s="811">
        <v>0</v>
      </c>
      <c r="J261" s="821">
        <v>0</v>
      </c>
      <c r="K261" s="865" t="s">
        <v>3360</v>
      </c>
      <c r="L261" s="886" t="s">
        <v>3584</v>
      </c>
      <c r="M261" s="887">
        <v>374.5</v>
      </c>
      <c r="N261" s="787"/>
      <c r="O261" s="749"/>
      <c r="P261" s="749"/>
      <c r="Q261" s="764">
        <f t="shared" si="30"/>
        <v>0</v>
      </c>
      <c r="R261" s="814">
        <f t="shared" si="31"/>
        <v>0</v>
      </c>
      <c r="S261" s="764">
        <f t="shared" si="32"/>
        <v>0</v>
      </c>
    </row>
    <row r="262" spans="1:20" ht="34.5" customHeight="1">
      <c r="A262" s="749">
        <v>138</v>
      </c>
      <c r="B262" s="951" t="s">
        <v>641</v>
      </c>
      <c r="C262" s="954" t="s">
        <v>644</v>
      </c>
      <c r="D262" s="945">
        <v>112.35</v>
      </c>
      <c r="E262" s="956"/>
      <c r="F262" s="957"/>
      <c r="G262" s="801"/>
      <c r="H262" s="958">
        <v>0</v>
      </c>
      <c r="I262" s="958">
        <v>0</v>
      </c>
      <c r="J262" s="810">
        <v>0</v>
      </c>
      <c r="K262" s="865" t="s">
        <v>3390</v>
      </c>
      <c r="L262" s="886" t="s">
        <v>3585</v>
      </c>
      <c r="M262" s="887">
        <v>112.35</v>
      </c>
      <c r="N262" s="787"/>
      <c r="O262" s="749"/>
      <c r="P262" s="749"/>
      <c r="Q262" s="764">
        <f t="shared" si="30"/>
        <v>0</v>
      </c>
      <c r="R262" s="814">
        <f t="shared" si="31"/>
        <v>0</v>
      </c>
      <c r="S262" s="764">
        <f t="shared" si="32"/>
        <v>0</v>
      </c>
    </row>
    <row r="263" spans="1:20" ht="34.5" customHeight="1">
      <c r="A263" s="749">
        <v>139</v>
      </c>
      <c r="B263" s="959" t="s">
        <v>634</v>
      </c>
      <c r="C263" s="960" t="s">
        <v>646</v>
      </c>
      <c r="D263" s="945">
        <v>411.95</v>
      </c>
      <c r="E263" s="950"/>
      <c r="F263" s="955"/>
      <c r="G263" s="749"/>
      <c r="H263" s="811">
        <v>0</v>
      </c>
      <c r="I263" s="811">
        <v>0</v>
      </c>
      <c r="J263" s="821">
        <v>0</v>
      </c>
      <c r="K263" s="865" t="s">
        <v>3390</v>
      </c>
      <c r="L263" s="886" t="s">
        <v>3586</v>
      </c>
      <c r="M263" s="887">
        <v>411.95</v>
      </c>
      <c r="N263" s="787"/>
      <c r="O263" s="749"/>
      <c r="P263" s="749"/>
      <c r="Q263" s="764">
        <f t="shared" si="30"/>
        <v>0</v>
      </c>
      <c r="R263" s="814">
        <f t="shared" si="31"/>
        <v>0</v>
      </c>
      <c r="S263" s="764">
        <f t="shared" si="32"/>
        <v>0</v>
      </c>
    </row>
    <row r="264" spans="1:20" ht="34.5" customHeight="1">
      <c r="A264" s="749">
        <v>140</v>
      </c>
      <c r="B264" s="959" t="s">
        <v>648</v>
      </c>
      <c r="C264" s="960" t="s">
        <v>570</v>
      </c>
      <c r="D264" s="945">
        <v>262.14999999999998</v>
      </c>
      <c r="E264" s="950"/>
      <c r="F264" s="955"/>
      <c r="G264" s="749"/>
      <c r="H264" s="811">
        <v>0</v>
      </c>
      <c r="I264" s="811">
        <v>0</v>
      </c>
      <c r="J264" s="821">
        <v>0</v>
      </c>
      <c r="K264" s="865" t="s">
        <v>3390</v>
      </c>
      <c r="L264" s="886" t="s">
        <v>3587</v>
      </c>
      <c r="M264" s="887">
        <v>262.14999999999998</v>
      </c>
      <c r="N264" s="787"/>
      <c r="O264" s="749"/>
      <c r="P264" s="749"/>
      <c r="Q264" s="764">
        <f t="shared" si="30"/>
        <v>0</v>
      </c>
      <c r="R264" s="814">
        <f t="shared" si="31"/>
        <v>0</v>
      </c>
      <c r="S264" s="764">
        <f t="shared" si="32"/>
        <v>0</v>
      </c>
    </row>
    <row r="265" spans="1:20" ht="34.5" customHeight="1">
      <c r="A265" s="749">
        <v>141</v>
      </c>
      <c r="B265" s="959" t="s">
        <v>650</v>
      </c>
      <c r="C265" s="960" t="s">
        <v>651</v>
      </c>
      <c r="D265" s="945">
        <v>1048.5999999999999</v>
      </c>
      <c r="E265" s="950"/>
      <c r="F265" s="955"/>
      <c r="G265" s="749"/>
      <c r="H265" s="811">
        <v>0</v>
      </c>
      <c r="I265" s="811">
        <v>0</v>
      </c>
      <c r="J265" s="821">
        <v>0</v>
      </c>
      <c r="K265" s="865" t="s">
        <v>3390</v>
      </c>
      <c r="L265" s="886" t="s">
        <v>3588</v>
      </c>
      <c r="M265" s="887">
        <v>1048.5999999999999</v>
      </c>
      <c r="N265" s="787"/>
      <c r="O265" s="749"/>
      <c r="P265" s="749"/>
      <c r="Q265" s="764">
        <f t="shared" si="30"/>
        <v>0</v>
      </c>
      <c r="R265" s="814">
        <f t="shared" si="31"/>
        <v>0</v>
      </c>
      <c r="S265" s="764">
        <f t="shared" si="32"/>
        <v>0</v>
      </c>
    </row>
    <row r="266" spans="1:20" ht="34.5" customHeight="1">
      <c r="A266" s="749">
        <v>142</v>
      </c>
      <c r="B266" s="959" t="s">
        <v>653</v>
      </c>
      <c r="C266" s="960" t="s">
        <v>654</v>
      </c>
      <c r="D266" s="945">
        <v>1760.15</v>
      </c>
      <c r="E266" s="950"/>
      <c r="F266" s="955"/>
      <c r="G266" s="749"/>
      <c r="H266" s="811">
        <v>0</v>
      </c>
      <c r="I266" s="811">
        <v>0</v>
      </c>
      <c r="J266" s="821">
        <v>0</v>
      </c>
      <c r="K266" s="865">
        <v>46142</v>
      </c>
      <c r="L266" s="886" t="s">
        <v>3589</v>
      </c>
      <c r="M266" s="887">
        <v>1760.15</v>
      </c>
      <c r="N266" s="787"/>
      <c r="O266" s="749"/>
      <c r="P266" s="749"/>
      <c r="Q266" s="764">
        <f t="shared" si="30"/>
        <v>0</v>
      </c>
      <c r="R266" s="814">
        <f t="shared" si="31"/>
        <v>0</v>
      </c>
      <c r="S266" s="764">
        <f t="shared" si="32"/>
        <v>0</v>
      </c>
    </row>
    <row r="267" spans="1:20" ht="34.5" customHeight="1">
      <c r="A267" s="749">
        <v>143</v>
      </c>
      <c r="B267" s="959" t="s">
        <v>656</v>
      </c>
      <c r="C267" s="960" t="s">
        <v>2778</v>
      </c>
      <c r="D267" s="945">
        <v>786.45</v>
      </c>
      <c r="E267" s="950"/>
      <c r="F267" s="955"/>
      <c r="G267" s="749"/>
      <c r="H267" s="811">
        <v>0</v>
      </c>
      <c r="I267" s="811">
        <v>0</v>
      </c>
      <c r="J267" s="821">
        <v>0</v>
      </c>
      <c r="K267" s="865" t="s">
        <v>3365</v>
      </c>
      <c r="L267" s="886" t="s">
        <v>3590</v>
      </c>
      <c r="M267" s="887">
        <v>786.45</v>
      </c>
      <c r="N267" s="787"/>
      <c r="O267" s="749"/>
      <c r="P267" s="749"/>
      <c r="Q267" s="764">
        <f t="shared" si="30"/>
        <v>0</v>
      </c>
      <c r="R267" s="814">
        <f t="shared" si="31"/>
        <v>0</v>
      </c>
      <c r="S267" s="764">
        <f t="shared" si="32"/>
        <v>0</v>
      </c>
    </row>
    <row r="268" spans="1:20" ht="34.5" customHeight="1">
      <c r="A268" s="749">
        <v>144</v>
      </c>
      <c r="B268" s="961" t="s">
        <v>658</v>
      </c>
      <c r="C268" s="960" t="s">
        <v>659</v>
      </c>
      <c r="D268" s="945">
        <v>898.8</v>
      </c>
      <c r="E268" s="950"/>
      <c r="F268" s="955"/>
      <c r="G268" s="749"/>
      <c r="H268" s="811">
        <v>0</v>
      </c>
      <c r="I268" s="811">
        <v>0</v>
      </c>
      <c r="J268" s="821">
        <v>0</v>
      </c>
      <c r="K268" s="865" t="s">
        <v>3390</v>
      </c>
      <c r="L268" s="886" t="s">
        <v>3591</v>
      </c>
      <c r="M268" s="887">
        <v>898.8</v>
      </c>
      <c r="N268" s="787"/>
      <c r="O268" s="749"/>
      <c r="P268" s="749"/>
      <c r="Q268" s="764">
        <f t="shared" ref="Q268:Q269" si="33">ROUND(S268*100/107,2)</f>
        <v>0</v>
      </c>
      <c r="R268" s="814">
        <f t="shared" ref="R268:R269" si="34">ROUND((Q268*0.07),2)</f>
        <v>0</v>
      </c>
      <c r="S268" s="764">
        <f t="shared" ref="S268:S269" si="35">+D268+J268-M268</f>
        <v>0</v>
      </c>
    </row>
    <row r="269" spans="1:20" ht="34.5" customHeight="1">
      <c r="A269" s="749">
        <v>145</v>
      </c>
      <c r="B269" s="962" t="s">
        <v>2636</v>
      </c>
      <c r="C269" s="963"/>
      <c r="D269" s="945">
        <v>112.35</v>
      </c>
      <c r="E269" s="950"/>
      <c r="F269" s="955"/>
      <c r="G269" s="749"/>
      <c r="H269" s="811">
        <v>0</v>
      </c>
      <c r="I269" s="811">
        <v>0</v>
      </c>
      <c r="J269" s="821">
        <v>0</v>
      </c>
      <c r="K269" s="865">
        <v>46142</v>
      </c>
      <c r="L269" s="886" t="s">
        <v>3592</v>
      </c>
      <c r="M269" s="887">
        <v>112.35</v>
      </c>
      <c r="N269" s="881"/>
      <c r="O269" s="801"/>
      <c r="P269" s="801"/>
      <c r="Q269" s="820">
        <f t="shared" si="33"/>
        <v>0</v>
      </c>
      <c r="R269" s="858">
        <f t="shared" si="34"/>
        <v>0</v>
      </c>
      <c r="S269" s="820">
        <f t="shared" si="35"/>
        <v>0</v>
      </c>
    </row>
    <row r="270" spans="1:20" s="723" customFormat="1" ht="34.5" customHeight="1" thickBot="1">
      <c r="A270" s="964"/>
      <c r="B270" s="767" t="s">
        <v>19</v>
      </c>
      <c r="C270" s="768"/>
      <c r="D270" s="769">
        <f>SUM(D140:D269)</f>
        <v>93647.15</v>
      </c>
      <c r="E270" s="965"/>
      <c r="F270" s="966"/>
      <c r="G270" s="966"/>
      <c r="H270" s="771">
        <v>2310</v>
      </c>
      <c r="I270" s="771">
        <v>161.69999999999999</v>
      </c>
      <c r="J270" s="771">
        <v>2471.6999999999998</v>
      </c>
      <c r="K270" s="942"/>
      <c r="L270" s="942"/>
      <c r="M270" s="967">
        <f>SUM(M140:M269)</f>
        <v>91175.449999999983</v>
      </c>
      <c r="N270" s="942"/>
      <c r="O270" s="943"/>
      <c r="P270" s="943"/>
      <c r="Q270" s="769">
        <f>SUM(S270-R270)</f>
        <v>4620</v>
      </c>
      <c r="R270" s="769">
        <f>SUM(R140:R269)</f>
        <v>323.39999999999998</v>
      </c>
      <c r="S270" s="769">
        <f>SUM(S140:S269)</f>
        <v>4943.3999999999996</v>
      </c>
      <c r="T270" s="968"/>
    </row>
    <row r="271" spans="1:20" ht="34.5" customHeight="1" thickTop="1">
      <c r="A271" s="711"/>
      <c r="B271" s="921" t="s">
        <v>661</v>
      </c>
      <c r="C271" s="922"/>
      <c r="D271" s="699"/>
      <c r="E271" s="743"/>
      <c r="F271" s="744"/>
      <c r="G271" s="745"/>
      <c r="H271" s="969"/>
      <c r="I271" s="969"/>
      <c r="J271" s="969"/>
      <c r="K271" s="843"/>
      <c r="L271" s="844"/>
      <c r="M271" s="970"/>
      <c r="N271" s="700"/>
      <c r="O271" s="701"/>
      <c r="P271" s="701"/>
      <c r="Q271" s="854"/>
      <c r="R271" s="971"/>
      <c r="S271" s="972"/>
    </row>
    <row r="272" spans="1:20" ht="34.5" customHeight="1">
      <c r="A272" s="749">
        <v>1</v>
      </c>
      <c r="B272" s="778" t="s">
        <v>322</v>
      </c>
      <c r="C272" s="944" t="s">
        <v>662</v>
      </c>
      <c r="D272" s="973">
        <v>951.23</v>
      </c>
      <c r="E272" s="888"/>
      <c r="F272" s="749"/>
      <c r="G272" s="749"/>
      <c r="H272" s="811">
        <v>0</v>
      </c>
      <c r="I272" s="811">
        <v>0</v>
      </c>
      <c r="J272" s="755">
        <v>0</v>
      </c>
      <c r="K272" s="865" t="s">
        <v>3360</v>
      </c>
      <c r="L272" s="886" t="s">
        <v>3593</v>
      </c>
      <c r="M272" s="887">
        <v>951.23</v>
      </c>
      <c r="N272" s="888"/>
      <c r="O272" s="749"/>
      <c r="P272" s="749"/>
      <c r="Q272" s="762">
        <f t="shared" ref="Q272:Q335" si="36">ROUND(S272*100/107,2)</f>
        <v>0</v>
      </c>
      <c r="R272" s="763">
        <f t="shared" ref="R272:R335" si="37">ROUND((Q272*0.07),2)</f>
        <v>0</v>
      </c>
      <c r="S272" s="885">
        <f t="shared" ref="S272:S335" si="38">+D272+J272-M272</f>
        <v>0</v>
      </c>
    </row>
    <row r="273" spans="1:19" ht="34.5" customHeight="1">
      <c r="A273" s="749">
        <v>2</v>
      </c>
      <c r="B273" s="778" t="s">
        <v>243</v>
      </c>
      <c r="C273" s="944" t="s">
        <v>664</v>
      </c>
      <c r="D273" s="973">
        <v>97.37</v>
      </c>
      <c r="E273" s="787"/>
      <c r="F273" s="749"/>
      <c r="G273" s="749"/>
      <c r="H273" s="811">
        <v>0</v>
      </c>
      <c r="I273" s="811">
        <v>0</v>
      </c>
      <c r="J273" s="755">
        <v>0</v>
      </c>
      <c r="K273" s="865" t="s">
        <v>3360</v>
      </c>
      <c r="L273" s="886" t="s">
        <v>3594</v>
      </c>
      <c r="M273" s="887">
        <v>97.37</v>
      </c>
      <c r="N273" s="787"/>
      <c r="O273" s="749"/>
      <c r="P273" s="749"/>
      <c r="Q273" s="762">
        <f t="shared" si="36"/>
        <v>0</v>
      </c>
      <c r="R273" s="763">
        <f t="shared" si="37"/>
        <v>0</v>
      </c>
      <c r="S273" s="885">
        <f t="shared" si="38"/>
        <v>0</v>
      </c>
    </row>
    <row r="274" spans="1:19" ht="34.5" customHeight="1">
      <c r="A274" s="749">
        <v>3</v>
      </c>
      <c r="B274" s="778" t="s">
        <v>246</v>
      </c>
      <c r="C274" s="944" t="s">
        <v>666</v>
      </c>
      <c r="D274" s="973">
        <v>37.450000000000003</v>
      </c>
      <c r="E274" s="787"/>
      <c r="F274" s="749"/>
      <c r="G274" s="749"/>
      <c r="H274" s="811">
        <v>0</v>
      </c>
      <c r="I274" s="811">
        <v>0</v>
      </c>
      <c r="J274" s="755">
        <v>0</v>
      </c>
      <c r="K274" s="865">
        <v>46142</v>
      </c>
      <c r="L274" s="886" t="s">
        <v>3595</v>
      </c>
      <c r="M274" s="887">
        <v>37.450000000000003</v>
      </c>
      <c r="N274" s="787"/>
      <c r="O274" s="749"/>
      <c r="P274" s="749"/>
      <c r="Q274" s="762">
        <f t="shared" si="36"/>
        <v>0</v>
      </c>
      <c r="R274" s="763">
        <f t="shared" si="37"/>
        <v>0</v>
      </c>
      <c r="S274" s="885">
        <f t="shared" si="38"/>
        <v>0</v>
      </c>
    </row>
    <row r="275" spans="1:19" ht="34.5" customHeight="1">
      <c r="A275" s="749">
        <v>4</v>
      </c>
      <c r="B275" s="778" t="s">
        <v>249</v>
      </c>
      <c r="C275" s="944" t="s">
        <v>668</v>
      </c>
      <c r="D275" s="973">
        <v>37.450000000000003</v>
      </c>
      <c r="E275" s="787"/>
      <c r="F275" s="749"/>
      <c r="G275" s="749"/>
      <c r="H275" s="811">
        <v>0</v>
      </c>
      <c r="I275" s="811">
        <v>0</v>
      </c>
      <c r="J275" s="755">
        <v>0</v>
      </c>
      <c r="K275" s="865">
        <v>46142</v>
      </c>
      <c r="L275" s="886" t="s">
        <v>3596</v>
      </c>
      <c r="M275" s="887">
        <v>37.450000000000003</v>
      </c>
      <c r="N275" s="787"/>
      <c r="O275" s="749"/>
      <c r="P275" s="749"/>
      <c r="Q275" s="762">
        <f t="shared" si="36"/>
        <v>0</v>
      </c>
      <c r="R275" s="763">
        <f t="shared" si="37"/>
        <v>0</v>
      </c>
      <c r="S275" s="885">
        <f t="shared" si="38"/>
        <v>0</v>
      </c>
    </row>
    <row r="276" spans="1:19" ht="34.5" customHeight="1">
      <c r="A276" s="749">
        <v>5</v>
      </c>
      <c r="B276" s="946" t="s">
        <v>252</v>
      </c>
      <c r="C276" s="944" t="s">
        <v>670</v>
      </c>
      <c r="D276" s="973">
        <v>674.1</v>
      </c>
      <c r="E276" s="787"/>
      <c r="F276" s="749"/>
      <c r="G276" s="749"/>
      <c r="H276" s="811">
        <v>0</v>
      </c>
      <c r="I276" s="811">
        <v>0</v>
      </c>
      <c r="J276" s="755">
        <v>0</v>
      </c>
      <c r="K276" s="865">
        <v>46142</v>
      </c>
      <c r="L276" s="886" t="s">
        <v>3597</v>
      </c>
      <c r="M276" s="887">
        <v>674.1</v>
      </c>
      <c r="N276" s="787"/>
      <c r="O276" s="749"/>
      <c r="P276" s="749"/>
      <c r="Q276" s="762">
        <f t="shared" si="36"/>
        <v>0</v>
      </c>
      <c r="R276" s="763">
        <f t="shared" si="37"/>
        <v>0</v>
      </c>
      <c r="S276" s="885">
        <f t="shared" si="38"/>
        <v>0</v>
      </c>
    </row>
    <row r="277" spans="1:19" ht="34.5" customHeight="1">
      <c r="A277" s="749">
        <v>6</v>
      </c>
      <c r="B277" s="946" t="s">
        <v>252</v>
      </c>
      <c r="C277" s="944" t="s">
        <v>672</v>
      </c>
      <c r="D277" s="973">
        <v>53.5</v>
      </c>
      <c r="E277" s="787"/>
      <c r="F277" s="749"/>
      <c r="G277" s="749"/>
      <c r="H277" s="811">
        <v>0</v>
      </c>
      <c r="I277" s="811">
        <v>0</v>
      </c>
      <c r="J277" s="755">
        <v>0</v>
      </c>
      <c r="K277" s="865">
        <v>46142</v>
      </c>
      <c r="L277" s="886" t="s">
        <v>3597</v>
      </c>
      <c r="M277" s="887">
        <v>53.5</v>
      </c>
      <c r="N277" s="787"/>
      <c r="O277" s="749"/>
      <c r="P277" s="749"/>
      <c r="Q277" s="762">
        <f t="shared" si="36"/>
        <v>0</v>
      </c>
      <c r="R277" s="763">
        <f t="shared" si="37"/>
        <v>0</v>
      </c>
      <c r="S277" s="885">
        <f t="shared" si="38"/>
        <v>0</v>
      </c>
    </row>
    <row r="278" spans="1:19" ht="34.5" customHeight="1">
      <c r="A278" s="749">
        <v>7</v>
      </c>
      <c r="B278" s="946" t="s">
        <v>161</v>
      </c>
      <c r="C278" s="944" t="s">
        <v>673</v>
      </c>
      <c r="D278" s="973">
        <f>1572.9+1851.1</f>
        <v>3424</v>
      </c>
      <c r="E278" s="787"/>
      <c r="F278" s="749"/>
      <c r="G278" s="749"/>
      <c r="H278" s="811">
        <v>0</v>
      </c>
      <c r="I278" s="811">
        <v>0</v>
      </c>
      <c r="J278" s="755">
        <v>0</v>
      </c>
      <c r="K278" s="865">
        <v>46142</v>
      </c>
      <c r="L278" s="886" t="s">
        <v>3598</v>
      </c>
      <c r="M278" s="887">
        <v>3424</v>
      </c>
      <c r="N278" s="787"/>
      <c r="O278" s="749"/>
      <c r="P278" s="749"/>
      <c r="Q278" s="762">
        <f t="shared" si="36"/>
        <v>0</v>
      </c>
      <c r="R278" s="763">
        <f t="shared" si="37"/>
        <v>0</v>
      </c>
      <c r="S278" s="885">
        <f t="shared" si="38"/>
        <v>0</v>
      </c>
    </row>
    <row r="279" spans="1:19" ht="34.5" customHeight="1">
      <c r="A279" s="749">
        <v>9</v>
      </c>
      <c r="B279" s="946" t="s">
        <v>676</v>
      </c>
      <c r="C279" s="944" t="s">
        <v>677</v>
      </c>
      <c r="D279" s="1255">
        <v>0</v>
      </c>
      <c r="E279" s="787"/>
      <c r="F279" s="749"/>
      <c r="G279" s="749"/>
      <c r="H279" s="811">
        <v>0</v>
      </c>
      <c r="I279" s="811">
        <v>0</v>
      </c>
      <c r="J279" s="755">
        <v>0</v>
      </c>
      <c r="K279" s="865"/>
      <c r="L279" s="886"/>
      <c r="M279" s="887">
        <v>0</v>
      </c>
      <c r="N279" s="787"/>
      <c r="O279" s="749"/>
      <c r="P279" s="749"/>
      <c r="Q279" s="762">
        <f t="shared" si="36"/>
        <v>0</v>
      </c>
      <c r="R279" s="763">
        <f t="shared" si="37"/>
        <v>0</v>
      </c>
      <c r="S279" s="885">
        <f t="shared" si="38"/>
        <v>0</v>
      </c>
    </row>
    <row r="280" spans="1:19" ht="34.5" customHeight="1">
      <c r="A280" s="749">
        <v>10</v>
      </c>
      <c r="B280" s="946" t="s">
        <v>676</v>
      </c>
      <c r="C280" s="944" t="s">
        <v>678</v>
      </c>
      <c r="D280" s="973">
        <v>1130.99</v>
      </c>
      <c r="E280" s="787"/>
      <c r="F280" s="749"/>
      <c r="G280" s="749"/>
      <c r="H280" s="811">
        <v>0</v>
      </c>
      <c r="I280" s="811">
        <v>0</v>
      </c>
      <c r="J280" s="755">
        <v>0</v>
      </c>
      <c r="K280" s="865" t="s">
        <v>3360</v>
      </c>
      <c r="L280" s="886" t="s">
        <v>3599</v>
      </c>
      <c r="M280" s="887">
        <v>1130.99</v>
      </c>
      <c r="N280" s="787"/>
      <c r="O280" s="749"/>
      <c r="P280" s="749"/>
      <c r="Q280" s="762">
        <f t="shared" si="36"/>
        <v>0</v>
      </c>
      <c r="R280" s="763">
        <f t="shared" si="37"/>
        <v>0</v>
      </c>
      <c r="S280" s="885">
        <f t="shared" si="38"/>
        <v>0</v>
      </c>
    </row>
    <row r="281" spans="1:19" ht="34.5" customHeight="1">
      <c r="A281" s="749">
        <v>11</v>
      </c>
      <c r="B281" s="946" t="s">
        <v>169</v>
      </c>
      <c r="C281" s="944" t="s">
        <v>680</v>
      </c>
      <c r="D281" s="973">
        <v>666.61</v>
      </c>
      <c r="E281" s="787"/>
      <c r="F281" s="749"/>
      <c r="G281" s="749"/>
      <c r="H281" s="811">
        <v>0</v>
      </c>
      <c r="I281" s="811">
        <v>0</v>
      </c>
      <c r="J281" s="755">
        <v>0</v>
      </c>
      <c r="K281" s="865">
        <v>46142</v>
      </c>
      <c r="L281" s="886" t="s">
        <v>3600</v>
      </c>
      <c r="M281" s="887">
        <v>666.61</v>
      </c>
      <c r="N281" s="787"/>
      <c r="O281" s="749"/>
      <c r="P281" s="749"/>
      <c r="Q281" s="762">
        <f t="shared" si="36"/>
        <v>0</v>
      </c>
      <c r="R281" s="763">
        <f t="shared" si="37"/>
        <v>0</v>
      </c>
      <c r="S281" s="885">
        <f t="shared" si="38"/>
        <v>0</v>
      </c>
    </row>
    <row r="282" spans="1:19" ht="34.5" customHeight="1">
      <c r="A282" s="749">
        <v>12</v>
      </c>
      <c r="B282" s="946" t="s">
        <v>341</v>
      </c>
      <c r="C282" s="944" t="s">
        <v>682</v>
      </c>
      <c r="D282" s="973">
        <v>37.450000000000003</v>
      </c>
      <c r="E282" s="787"/>
      <c r="F282" s="749"/>
      <c r="G282" s="749"/>
      <c r="H282" s="811">
        <v>0</v>
      </c>
      <c r="I282" s="811">
        <v>0</v>
      </c>
      <c r="J282" s="755">
        <v>0</v>
      </c>
      <c r="K282" s="865" t="s">
        <v>3360</v>
      </c>
      <c r="L282" s="886" t="s">
        <v>3601</v>
      </c>
      <c r="M282" s="887">
        <v>37.450000000000003</v>
      </c>
      <c r="N282" s="787"/>
      <c r="O282" s="749"/>
      <c r="P282" s="749"/>
      <c r="Q282" s="762">
        <f t="shared" si="36"/>
        <v>0</v>
      </c>
      <c r="R282" s="763">
        <f t="shared" si="37"/>
        <v>0</v>
      </c>
      <c r="S282" s="885">
        <f t="shared" si="38"/>
        <v>0</v>
      </c>
    </row>
    <row r="283" spans="1:19" ht="34.5" customHeight="1">
      <c r="A283" s="749">
        <v>13</v>
      </c>
      <c r="B283" s="946" t="s">
        <v>267</v>
      </c>
      <c r="C283" s="944" t="s">
        <v>684</v>
      </c>
      <c r="D283" s="973">
        <v>2311.1999999999998</v>
      </c>
      <c r="E283" s="787"/>
      <c r="F283" s="749"/>
      <c r="G283" s="749"/>
      <c r="H283" s="811">
        <v>0</v>
      </c>
      <c r="I283" s="811">
        <v>0</v>
      </c>
      <c r="J283" s="755">
        <v>0</v>
      </c>
      <c r="K283" s="865">
        <v>46142</v>
      </c>
      <c r="L283" s="886" t="s">
        <v>3602</v>
      </c>
      <c r="M283" s="887">
        <v>2311.1999999999998</v>
      </c>
      <c r="N283" s="787"/>
      <c r="O283" s="749"/>
      <c r="P283" s="749"/>
      <c r="Q283" s="762">
        <f t="shared" si="36"/>
        <v>0</v>
      </c>
      <c r="R283" s="763">
        <f t="shared" si="37"/>
        <v>0</v>
      </c>
      <c r="S283" s="885">
        <f t="shared" si="38"/>
        <v>0</v>
      </c>
    </row>
    <row r="284" spans="1:19" ht="34.5" customHeight="1">
      <c r="A284" s="749">
        <v>14</v>
      </c>
      <c r="B284" s="946" t="s">
        <v>178</v>
      </c>
      <c r="C284" s="944" t="s">
        <v>686</v>
      </c>
      <c r="D284" s="973">
        <v>2726.36</v>
      </c>
      <c r="E284" s="787"/>
      <c r="F284" s="749"/>
      <c r="G284" s="749"/>
      <c r="H284" s="811">
        <v>0</v>
      </c>
      <c r="I284" s="811">
        <v>0</v>
      </c>
      <c r="J284" s="755">
        <v>0</v>
      </c>
      <c r="K284" s="865">
        <v>46142</v>
      </c>
      <c r="L284" s="886" t="s">
        <v>3603</v>
      </c>
      <c r="M284" s="887">
        <v>2726.36</v>
      </c>
      <c r="N284" s="787"/>
      <c r="O284" s="749"/>
      <c r="P284" s="749"/>
      <c r="Q284" s="762">
        <f t="shared" si="36"/>
        <v>0</v>
      </c>
      <c r="R284" s="763">
        <f t="shared" si="37"/>
        <v>0</v>
      </c>
      <c r="S284" s="885">
        <f t="shared" si="38"/>
        <v>0</v>
      </c>
    </row>
    <row r="285" spans="1:19" ht="34.5" customHeight="1">
      <c r="A285" s="749">
        <v>15</v>
      </c>
      <c r="B285" s="946" t="s">
        <v>272</v>
      </c>
      <c r="C285" s="944" t="s">
        <v>688</v>
      </c>
      <c r="D285" s="973">
        <v>172.27</v>
      </c>
      <c r="E285" s="787"/>
      <c r="F285" s="749"/>
      <c r="G285" s="749"/>
      <c r="H285" s="811">
        <v>0</v>
      </c>
      <c r="I285" s="811">
        <v>0</v>
      </c>
      <c r="J285" s="755">
        <v>0</v>
      </c>
      <c r="K285" s="865" t="s">
        <v>3390</v>
      </c>
      <c r="L285" s="886" t="s">
        <v>3604</v>
      </c>
      <c r="M285" s="887">
        <v>172.27</v>
      </c>
      <c r="N285" s="787"/>
      <c r="O285" s="749"/>
      <c r="P285" s="749"/>
      <c r="Q285" s="762">
        <f t="shared" si="36"/>
        <v>0</v>
      </c>
      <c r="R285" s="763">
        <f t="shared" si="37"/>
        <v>0</v>
      </c>
      <c r="S285" s="885">
        <v>0</v>
      </c>
    </row>
    <row r="286" spans="1:19" ht="34.5" customHeight="1">
      <c r="A286" s="749">
        <v>16</v>
      </c>
      <c r="B286" s="946" t="s">
        <v>275</v>
      </c>
      <c r="C286" s="944" t="s">
        <v>690</v>
      </c>
      <c r="D286" s="973">
        <v>853.86</v>
      </c>
      <c r="E286" s="787"/>
      <c r="F286" s="749"/>
      <c r="G286" s="749"/>
      <c r="H286" s="811">
        <v>0</v>
      </c>
      <c r="I286" s="811">
        <v>0</v>
      </c>
      <c r="J286" s="755">
        <v>0</v>
      </c>
      <c r="K286" s="865" t="s">
        <v>3421</v>
      </c>
      <c r="L286" s="886" t="s">
        <v>3605</v>
      </c>
      <c r="M286" s="887">
        <v>853.86</v>
      </c>
      <c r="N286" s="787"/>
      <c r="O286" s="749"/>
      <c r="P286" s="749"/>
      <c r="Q286" s="762">
        <f t="shared" si="36"/>
        <v>0</v>
      </c>
      <c r="R286" s="763">
        <f t="shared" si="37"/>
        <v>0</v>
      </c>
      <c r="S286" s="885">
        <f t="shared" si="38"/>
        <v>0</v>
      </c>
    </row>
    <row r="287" spans="1:19" ht="34.5" customHeight="1">
      <c r="A287" s="749">
        <v>17</v>
      </c>
      <c r="B287" s="946" t="s">
        <v>352</v>
      </c>
      <c r="C287" s="944" t="s">
        <v>692</v>
      </c>
      <c r="D287" s="973">
        <v>816.41</v>
      </c>
      <c r="E287" s="787"/>
      <c r="F287" s="749"/>
      <c r="G287" s="749"/>
      <c r="H287" s="811">
        <v>0</v>
      </c>
      <c r="I287" s="811">
        <v>0</v>
      </c>
      <c r="J287" s="755">
        <v>0</v>
      </c>
      <c r="K287" s="865" t="s">
        <v>3421</v>
      </c>
      <c r="L287" s="886" t="s">
        <v>3606</v>
      </c>
      <c r="M287" s="887">
        <v>816.41</v>
      </c>
      <c r="N287" s="787"/>
      <c r="O287" s="749"/>
      <c r="P287" s="749"/>
      <c r="Q287" s="762">
        <f t="shared" si="36"/>
        <v>0</v>
      </c>
      <c r="R287" s="763">
        <f t="shared" si="37"/>
        <v>0</v>
      </c>
      <c r="S287" s="885">
        <f t="shared" si="38"/>
        <v>0</v>
      </c>
    </row>
    <row r="288" spans="1:19" ht="34.5" customHeight="1">
      <c r="A288" s="749">
        <v>18</v>
      </c>
      <c r="B288" s="974" t="s">
        <v>694</v>
      </c>
      <c r="C288" s="944" t="s">
        <v>695</v>
      </c>
      <c r="D288" s="973">
        <v>314.58</v>
      </c>
      <c r="E288" s="888" t="s">
        <v>2971</v>
      </c>
      <c r="F288" s="749">
        <v>1</v>
      </c>
      <c r="G288" s="749">
        <v>1</v>
      </c>
      <c r="H288" s="811">
        <v>378</v>
      </c>
      <c r="I288" s="811">
        <v>26.46</v>
      </c>
      <c r="J288" s="755">
        <v>404.46</v>
      </c>
      <c r="K288" s="865" t="s">
        <v>3490</v>
      </c>
      <c r="L288" s="886" t="s">
        <v>3607</v>
      </c>
      <c r="M288" s="887">
        <v>404.46</v>
      </c>
      <c r="N288" s="888">
        <v>25294</v>
      </c>
      <c r="O288" s="749">
        <v>1</v>
      </c>
      <c r="P288" s="749">
        <v>1</v>
      </c>
      <c r="Q288" s="762">
        <f t="shared" si="36"/>
        <v>294</v>
      </c>
      <c r="R288" s="763">
        <f t="shared" si="37"/>
        <v>20.58</v>
      </c>
      <c r="S288" s="885">
        <f t="shared" si="38"/>
        <v>314.58</v>
      </c>
    </row>
    <row r="289" spans="1:19" ht="34.5" customHeight="1">
      <c r="A289" s="749">
        <v>19</v>
      </c>
      <c r="B289" s="974" t="s">
        <v>697</v>
      </c>
      <c r="C289" s="944" t="s">
        <v>695</v>
      </c>
      <c r="D289" s="973">
        <v>3003.49</v>
      </c>
      <c r="E289" s="787"/>
      <c r="F289" s="749"/>
      <c r="G289" s="749"/>
      <c r="H289" s="811">
        <v>0</v>
      </c>
      <c r="I289" s="811">
        <v>0</v>
      </c>
      <c r="J289" s="755">
        <v>0</v>
      </c>
      <c r="K289" s="865">
        <v>46142</v>
      </c>
      <c r="L289" s="886" t="s">
        <v>3608</v>
      </c>
      <c r="M289" s="887">
        <v>3003.49</v>
      </c>
      <c r="N289" s="787"/>
      <c r="O289" s="749"/>
      <c r="P289" s="749"/>
      <c r="Q289" s="762">
        <f t="shared" si="36"/>
        <v>0</v>
      </c>
      <c r="R289" s="763">
        <f t="shared" si="37"/>
        <v>0</v>
      </c>
      <c r="S289" s="885">
        <f t="shared" si="38"/>
        <v>0</v>
      </c>
    </row>
    <row r="290" spans="1:19" ht="34.5" customHeight="1">
      <c r="A290" s="749">
        <v>20</v>
      </c>
      <c r="B290" s="946" t="s">
        <v>360</v>
      </c>
      <c r="C290" s="944" t="s">
        <v>699</v>
      </c>
      <c r="D290" s="973">
        <v>588.5</v>
      </c>
      <c r="E290" s="787"/>
      <c r="F290" s="749"/>
      <c r="G290" s="749"/>
      <c r="H290" s="811">
        <v>0</v>
      </c>
      <c r="I290" s="811">
        <v>0</v>
      </c>
      <c r="J290" s="755">
        <v>0</v>
      </c>
      <c r="K290" s="865" t="s">
        <v>3360</v>
      </c>
      <c r="L290" s="886" t="s">
        <v>3609</v>
      </c>
      <c r="M290" s="887">
        <v>588.5</v>
      </c>
      <c r="N290" s="787"/>
      <c r="O290" s="749"/>
      <c r="P290" s="749"/>
      <c r="Q290" s="762">
        <f t="shared" si="36"/>
        <v>0</v>
      </c>
      <c r="R290" s="763">
        <f t="shared" si="37"/>
        <v>0</v>
      </c>
      <c r="S290" s="885">
        <f t="shared" si="38"/>
        <v>0</v>
      </c>
    </row>
    <row r="291" spans="1:19" ht="34.5" customHeight="1">
      <c r="A291" s="749">
        <v>21</v>
      </c>
      <c r="B291" s="946" t="s">
        <v>286</v>
      </c>
      <c r="C291" s="944" t="s">
        <v>701</v>
      </c>
      <c r="D291" s="973">
        <v>4162.3</v>
      </c>
      <c r="E291" s="787" t="s">
        <v>2971</v>
      </c>
      <c r="F291" s="749">
        <v>1</v>
      </c>
      <c r="G291" s="749">
        <v>1</v>
      </c>
      <c r="H291" s="811">
        <v>3800</v>
      </c>
      <c r="I291" s="811">
        <v>266</v>
      </c>
      <c r="J291" s="755">
        <v>4066</v>
      </c>
      <c r="K291" s="865" t="s">
        <v>3427</v>
      </c>
      <c r="L291" s="886" t="s">
        <v>3610</v>
      </c>
      <c r="M291" s="887">
        <f>4066+4162.3</f>
        <v>8228.2999999999993</v>
      </c>
      <c r="N291" s="787"/>
      <c r="O291" s="749"/>
      <c r="P291" s="749"/>
      <c r="Q291" s="762">
        <f t="shared" si="36"/>
        <v>0</v>
      </c>
      <c r="R291" s="763">
        <f t="shared" si="37"/>
        <v>0</v>
      </c>
      <c r="S291" s="885">
        <f t="shared" si="38"/>
        <v>0</v>
      </c>
    </row>
    <row r="292" spans="1:19" ht="34.5" customHeight="1">
      <c r="A292" s="749">
        <v>22</v>
      </c>
      <c r="B292" s="946" t="s">
        <v>289</v>
      </c>
      <c r="C292" s="944" t="s">
        <v>703</v>
      </c>
      <c r="D292" s="973">
        <v>37.450000000000003</v>
      </c>
      <c r="E292" s="787"/>
      <c r="F292" s="749"/>
      <c r="G292" s="749"/>
      <c r="H292" s="811">
        <v>0</v>
      </c>
      <c r="I292" s="811">
        <v>0</v>
      </c>
      <c r="J292" s="755">
        <v>0</v>
      </c>
      <c r="K292" s="865" t="s">
        <v>3429</v>
      </c>
      <c r="L292" s="886" t="s">
        <v>3611</v>
      </c>
      <c r="M292" s="887">
        <v>37.450000000000003</v>
      </c>
      <c r="N292" s="787"/>
      <c r="O292" s="749"/>
      <c r="P292" s="749"/>
      <c r="Q292" s="762">
        <f t="shared" si="36"/>
        <v>0</v>
      </c>
      <c r="R292" s="763">
        <f t="shared" si="37"/>
        <v>0</v>
      </c>
      <c r="S292" s="885">
        <f t="shared" si="38"/>
        <v>0</v>
      </c>
    </row>
    <row r="293" spans="1:19" ht="34.5" customHeight="1">
      <c r="A293" s="749">
        <v>23</v>
      </c>
      <c r="B293" s="946" t="s">
        <v>292</v>
      </c>
      <c r="C293" s="944" t="s">
        <v>705</v>
      </c>
      <c r="D293" s="973">
        <v>337.05</v>
      </c>
      <c r="E293" s="787"/>
      <c r="F293" s="749"/>
      <c r="G293" s="749"/>
      <c r="H293" s="811">
        <v>0</v>
      </c>
      <c r="I293" s="811">
        <v>0</v>
      </c>
      <c r="J293" s="755">
        <v>0</v>
      </c>
      <c r="K293" s="865" t="s">
        <v>3360</v>
      </c>
      <c r="L293" s="886" t="s">
        <v>3612</v>
      </c>
      <c r="M293" s="887">
        <v>337.05</v>
      </c>
      <c r="N293" s="787"/>
      <c r="O293" s="749"/>
      <c r="P293" s="749"/>
      <c r="Q293" s="762">
        <f t="shared" si="36"/>
        <v>0</v>
      </c>
      <c r="R293" s="763">
        <f t="shared" si="37"/>
        <v>0</v>
      </c>
      <c r="S293" s="885">
        <f t="shared" si="38"/>
        <v>0</v>
      </c>
    </row>
    <row r="294" spans="1:19" ht="34.5" customHeight="1">
      <c r="A294" s="749">
        <v>24</v>
      </c>
      <c r="B294" s="946" t="s">
        <v>206</v>
      </c>
      <c r="C294" s="944" t="s">
        <v>707</v>
      </c>
      <c r="D294" s="973">
        <v>1333.22</v>
      </c>
      <c r="E294" s="787"/>
      <c r="F294" s="749"/>
      <c r="G294" s="749"/>
      <c r="H294" s="811">
        <v>0</v>
      </c>
      <c r="I294" s="811">
        <v>0</v>
      </c>
      <c r="J294" s="755">
        <v>0</v>
      </c>
      <c r="K294" s="865" t="s">
        <v>3390</v>
      </c>
      <c r="L294" s="886" t="s">
        <v>3613</v>
      </c>
      <c r="M294" s="887">
        <v>1333.22</v>
      </c>
      <c r="N294" s="787"/>
      <c r="O294" s="749"/>
      <c r="P294" s="749"/>
      <c r="Q294" s="762">
        <f t="shared" si="36"/>
        <v>0</v>
      </c>
      <c r="R294" s="763">
        <f t="shared" si="37"/>
        <v>0</v>
      </c>
      <c r="S294" s="885">
        <f t="shared" si="38"/>
        <v>0</v>
      </c>
    </row>
    <row r="295" spans="1:19" ht="34.5" customHeight="1">
      <c r="A295" s="749">
        <v>25</v>
      </c>
      <c r="B295" s="975" t="s">
        <v>371</v>
      </c>
      <c r="C295" s="976" t="s">
        <v>709</v>
      </c>
      <c r="D295" s="977">
        <v>1190.9100000000001</v>
      </c>
      <c r="E295" s="787"/>
      <c r="F295" s="749"/>
      <c r="G295" s="749"/>
      <c r="H295" s="811">
        <v>0</v>
      </c>
      <c r="I295" s="811">
        <v>0</v>
      </c>
      <c r="J295" s="755">
        <v>0</v>
      </c>
      <c r="K295" s="757" t="s">
        <v>3390</v>
      </c>
      <c r="L295" s="758" t="s">
        <v>3498</v>
      </c>
      <c r="M295" s="759">
        <v>1190.9100000000001</v>
      </c>
      <c r="N295" s="888"/>
      <c r="O295" s="749"/>
      <c r="P295" s="749"/>
      <c r="Q295" s="762">
        <f t="shared" si="36"/>
        <v>0</v>
      </c>
      <c r="R295" s="763">
        <f t="shared" si="37"/>
        <v>0</v>
      </c>
      <c r="S295" s="885">
        <f t="shared" si="38"/>
        <v>0</v>
      </c>
    </row>
    <row r="296" spans="1:19" ht="34.5" customHeight="1">
      <c r="A296" s="749">
        <v>26</v>
      </c>
      <c r="B296" s="946" t="s">
        <v>300</v>
      </c>
      <c r="C296" s="944" t="s">
        <v>711</v>
      </c>
      <c r="D296" s="973">
        <v>232.19</v>
      </c>
      <c r="E296" s="787" t="s">
        <v>3069</v>
      </c>
      <c r="F296" s="749">
        <v>2</v>
      </c>
      <c r="G296" s="749">
        <v>2</v>
      </c>
      <c r="H296" s="811">
        <v>273</v>
      </c>
      <c r="I296" s="811">
        <v>19.11</v>
      </c>
      <c r="J296" s="755">
        <v>292.11</v>
      </c>
      <c r="K296" s="865" t="s">
        <v>3434</v>
      </c>
      <c r="L296" s="886" t="s">
        <v>3614</v>
      </c>
      <c r="M296" s="887">
        <f>292.11+232.19</f>
        <v>524.29999999999995</v>
      </c>
      <c r="N296" s="787"/>
      <c r="O296" s="749"/>
      <c r="P296" s="749"/>
      <c r="Q296" s="762">
        <f t="shared" si="36"/>
        <v>0</v>
      </c>
      <c r="R296" s="763">
        <f t="shared" si="37"/>
        <v>0</v>
      </c>
      <c r="S296" s="885">
        <f t="shared" si="38"/>
        <v>0</v>
      </c>
    </row>
    <row r="297" spans="1:19" ht="34.5" customHeight="1">
      <c r="A297" s="749">
        <v>27</v>
      </c>
      <c r="B297" s="946" t="s">
        <v>300</v>
      </c>
      <c r="C297" s="944" t="s">
        <v>713</v>
      </c>
      <c r="D297" s="973">
        <v>963</v>
      </c>
      <c r="E297" s="787" t="s">
        <v>3069</v>
      </c>
      <c r="F297" s="749">
        <v>2</v>
      </c>
      <c r="G297" s="749">
        <v>2</v>
      </c>
      <c r="H297" s="811">
        <v>750</v>
      </c>
      <c r="I297" s="811">
        <v>52.5</v>
      </c>
      <c r="J297" s="755">
        <v>802.50000000000023</v>
      </c>
      <c r="K297" s="865" t="s">
        <v>3615</v>
      </c>
      <c r="L297" s="886" t="s">
        <v>3616</v>
      </c>
      <c r="M297" s="887">
        <f>599.2+203.3+963</f>
        <v>1765.5</v>
      </c>
      <c r="N297" s="787"/>
      <c r="O297" s="749"/>
      <c r="P297" s="749"/>
      <c r="Q297" s="762">
        <f t="shared" si="36"/>
        <v>0</v>
      </c>
      <c r="R297" s="763">
        <f t="shared" si="37"/>
        <v>0</v>
      </c>
      <c r="S297" s="885">
        <f t="shared" si="38"/>
        <v>0</v>
      </c>
    </row>
    <row r="298" spans="1:19" ht="34.5" customHeight="1">
      <c r="A298" s="749">
        <v>28</v>
      </c>
      <c r="B298" s="946" t="s">
        <v>304</v>
      </c>
      <c r="C298" s="944" t="s">
        <v>715</v>
      </c>
      <c r="D298" s="973">
        <v>44.94</v>
      </c>
      <c r="E298" s="787"/>
      <c r="F298" s="749"/>
      <c r="G298" s="749"/>
      <c r="H298" s="811">
        <v>0</v>
      </c>
      <c r="I298" s="811">
        <v>0</v>
      </c>
      <c r="J298" s="755">
        <v>0</v>
      </c>
      <c r="K298" s="865">
        <v>46142</v>
      </c>
      <c r="L298" s="886" t="s">
        <v>3617</v>
      </c>
      <c r="M298" s="887">
        <v>44.94</v>
      </c>
      <c r="N298" s="787"/>
      <c r="O298" s="749"/>
      <c r="P298" s="749"/>
      <c r="Q298" s="762">
        <f t="shared" si="36"/>
        <v>0</v>
      </c>
      <c r="R298" s="763">
        <f t="shared" si="37"/>
        <v>0</v>
      </c>
      <c r="S298" s="885">
        <f t="shared" si="38"/>
        <v>0</v>
      </c>
    </row>
    <row r="299" spans="1:19" ht="34.5" customHeight="1">
      <c r="A299" s="749">
        <v>29</v>
      </c>
      <c r="B299" s="946" t="s">
        <v>378</v>
      </c>
      <c r="C299" s="944" t="s">
        <v>717</v>
      </c>
      <c r="D299" s="973">
        <v>1250.83</v>
      </c>
      <c r="E299" s="787"/>
      <c r="F299" s="749"/>
      <c r="G299" s="749"/>
      <c r="H299" s="811">
        <v>0</v>
      </c>
      <c r="I299" s="811">
        <v>0</v>
      </c>
      <c r="J299" s="755">
        <v>0</v>
      </c>
      <c r="K299" s="865" t="s">
        <v>3390</v>
      </c>
      <c r="L299" s="886" t="s">
        <v>3618</v>
      </c>
      <c r="M299" s="887">
        <v>1250.83</v>
      </c>
      <c r="N299" s="787"/>
      <c r="O299" s="749"/>
      <c r="P299" s="749"/>
      <c r="Q299" s="762">
        <f t="shared" si="36"/>
        <v>0</v>
      </c>
      <c r="R299" s="763">
        <f t="shared" si="37"/>
        <v>0</v>
      </c>
      <c r="S299" s="885">
        <f t="shared" si="38"/>
        <v>0</v>
      </c>
    </row>
    <row r="300" spans="1:19" ht="34.5" customHeight="1">
      <c r="A300" s="749">
        <v>30</v>
      </c>
      <c r="B300" s="946" t="s">
        <v>310</v>
      </c>
      <c r="C300" s="944" t="s">
        <v>719</v>
      </c>
      <c r="D300" s="973">
        <v>2456.7199999999998</v>
      </c>
      <c r="E300" s="787"/>
      <c r="F300" s="749"/>
      <c r="G300" s="749"/>
      <c r="H300" s="811">
        <v>0</v>
      </c>
      <c r="I300" s="811">
        <v>0</v>
      </c>
      <c r="J300" s="755">
        <v>0</v>
      </c>
      <c r="K300" s="865" t="s">
        <v>3390</v>
      </c>
      <c r="L300" s="886" t="s">
        <v>3619</v>
      </c>
      <c r="M300" s="887">
        <v>2456.7199999999998</v>
      </c>
      <c r="N300" s="787"/>
      <c r="O300" s="749"/>
      <c r="P300" s="749"/>
      <c r="Q300" s="762">
        <f t="shared" si="36"/>
        <v>0</v>
      </c>
      <c r="R300" s="763">
        <f t="shared" si="37"/>
        <v>0</v>
      </c>
      <c r="S300" s="885">
        <f t="shared" si="38"/>
        <v>0</v>
      </c>
    </row>
    <row r="301" spans="1:19" ht="34.5" customHeight="1">
      <c r="A301" s="749">
        <v>31</v>
      </c>
      <c r="B301" s="946" t="s">
        <v>721</v>
      </c>
      <c r="C301" s="944" t="s">
        <v>722</v>
      </c>
      <c r="D301" s="973">
        <v>37.450000000000003</v>
      </c>
      <c r="E301" s="888"/>
      <c r="F301" s="749"/>
      <c r="G301" s="749"/>
      <c r="H301" s="811">
        <v>0</v>
      </c>
      <c r="I301" s="811">
        <v>0</v>
      </c>
      <c r="J301" s="755">
        <v>0</v>
      </c>
      <c r="K301" s="865">
        <v>46142</v>
      </c>
      <c r="L301" s="886" t="s">
        <v>3620</v>
      </c>
      <c r="M301" s="887">
        <v>37.450000000000003</v>
      </c>
      <c r="N301" s="888"/>
      <c r="O301" s="749"/>
      <c r="P301" s="749"/>
      <c r="Q301" s="762">
        <f t="shared" si="36"/>
        <v>0</v>
      </c>
      <c r="R301" s="763">
        <f t="shared" si="37"/>
        <v>0</v>
      </c>
      <c r="S301" s="885">
        <f t="shared" si="38"/>
        <v>0</v>
      </c>
    </row>
    <row r="302" spans="1:19" ht="34.5" customHeight="1">
      <c r="A302" s="749">
        <v>32</v>
      </c>
      <c r="B302" s="946" t="s">
        <v>227</v>
      </c>
      <c r="C302" s="944" t="s">
        <v>724</v>
      </c>
      <c r="D302" s="973">
        <v>494.34</v>
      </c>
      <c r="E302" s="888" t="s">
        <v>2971</v>
      </c>
      <c r="F302" s="749">
        <v>1</v>
      </c>
      <c r="G302" s="749">
        <v>1</v>
      </c>
      <c r="H302" s="811">
        <v>497</v>
      </c>
      <c r="I302" s="811">
        <v>34.79</v>
      </c>
      <c r="J302" s="755">
        <v>531.79</v>
      </c>
      <c r="K302" s="865" t="s">
        <v>3440</v>
      </c>
      <c r="L302" s="886" t="s">
        <v>3621</v>
      </c>
      <c r="M302" s="887">
        <v>531.79</v>
      </c>
      <c r="N302" s="888">
        <v>25294</v>
      </c>
      <c r="O302" s="749">
        <v>1</v>
      </c>
      <c r="P302" s="749">
        <v>1</v>
      </c>
      <c r="Q302" s="762">
        <f t="shared" si="36"/>
        <v>462</v>
      </c>
      <c r="R302" s="763">
        <f t="shared" si="37"/>
        <v>32.340000000000003</v>
      </c>
      <c r="S302" s="885">
        <f t="shared" si="38"/>
        <v>494.33999999999992</v>
      </c>
    </row>
    <row r="303" spans="1:19" ht="34.5" customHeight="1">
      <c r="A303" s="749">
        <v>33</v>
      </c>
      <c r="B303" s="946" t="s">
        <v>318</v>
      </c>
      <c r="C303" s="944" t="s">
        <v>726</v>
      </c>
      <c r="D303" s="973">
        <v>1080.7</v>
      </c>
      <c r="E303" s="787"/>
      <c r="F303" s="749"/>
      <c r="G303" s="749"/>
      <c r="H303" s="811">
        <v>0</v>
      </c>
      <c r="I303" s="811">
        <v>0</v>
      </c>
      <c r="J303" s="755">
        <v>0</v>
      </c>
      <c r="K303" s="865" t="s">
        <v>3365</v>
      </c>
      <c r="L303" s="886" t="s">
        <v>3622</v>
      </c>
      <c r="M303" s="887">
        <v>1080.7</v>
      </c>
      <c r="N303" s="787"/>
      <c r="O303" s="749"/>
      <c r="P303" s="749"/>
      <c r="Q303" s="762">
        <f t="shared" si="36"/>
        <v>0</v>
      </c>
      <c r="R303" s="763">
        <f t="shared" si="37"/>
        <v>0</v>
      </c>
      <c r="S303" s="885">
        <f t="shared" si="38"/>
        <v>0</v>
      </c>
    </row>
    <row r="304" spans="1:19" ht="34.5" customHeight="1">
      <c r="A304" s="749">
        <v>34</v>
      </c>
      <c r="B304" s="946" t="s">
        <v>389</v>
      </c>
      <c r="C304" s="944" t="s">
        <v>728</v>
      </c>
      <c r="D304" s="973">
        <v>37.450000000000003</v>
      </c>
      <c r="E304" s="787"/>
      <c r="F304" s="749"/>
      <c r="G304" s="749"/>
      <c r="H304" s="811">
        <v>0</v>
      </c>
      <c r="I304" s="811">
        <v>0</v>
      </c>
      <c r="J304" s="755">
        <v>0</v>
      </c>
      <c r="K304" s="865" t="s">
        <v>3390</v>
      </c>
      <c r="L304" s="886" t="s">
        <v>3623</v>
      </c>
      <c r="M304" s="887">
        <v>37.450000000000003</v>
      </c>
      <c r="N304" s="787"/>
      <c r="O304" s="749"/>
      <c r="P304" s="749"/>
      <c r="Q304" s="762">
        <f t="shared" si="36"/>
        <v>0</v>
      </c>
      <c r="R304" s="763">
        <f t="shared" si="37"/>
        <v>0</v>
      </c>
      <c r="S304" s="885">
        <f t="shared" si="38"/>
        <v>0</v>
      </c>
    </row>
    <row r="305" spans="1:19" ht="34.5" customHeight="1">
      <c r="A305" s="749">
        <v>35</v>
      </c>
      <c r="B305" s="946" t="s">
        <v>392</v>
      </c>
      <c r="C305" s="944" t="s">
        <v>730</v>
      </c>
      <c r="D305" s="973">
        <v>456.89</v>
      </c>
      <c r="E305" s="787"/>
      <c r="F305" s="749"/>
      <c r="G305" s="749"/>
      <c r="H305" s="811">
        <v>0</v>
      </c>
      <c r="I305" s="811">
        <v>0</v>
      </c>
      <c r="J305" s="755">
        <v>0</v>
      </c>
      <c r="K305" s="865" t="s">
        <v>3390</v>
      </c>
      <c r="L305" s="886" t="s">
        <v>3624</v>
      </c>
      <c r="M305" s="887">
        <v>456.89</v>
      </c>
      <c r="N305" s="787"/>
      <c r="O305" s="749"/>
      <c r="P305" s="749"/>
      <c r="Q305" s="762">
        <f t="shared" si="36"/>
        <v>0</v>
      </c>
      <c r="R305" s="763">
        <f t="shared" si="37"/>
        <v>0</v>
      </c>
      <c r="S305" s="885">
        <f t="shared" si="38"/>
        <v>0</v>
      </c>
    </row>
    <row r="306" spans="1:19" ht="34.5" customHeight="1">
      <c r="A306" s="749">
        <v>36</v>
      </c>
      <c r="B306" s="946" t="s">
        <v>395</v>
      </c>
      <c r="C306" s="944" t="s">
        <v>732</v>
      </c>
      <c r="D306" s="973">
        <v>224.7</v>
      </c>
      <c r="E306" s="787"/>
      <c r="F306" s="749"/>
      <c r="G306" s="749"/>
      <c r="H306" s="811">
        <v>0</v>
      </c>
      <c r="I306" s="811">
        <v>0</v>
      </c>
      <c r="J306" s="755">
        <v>0</v>
      </c>
      <c r="K306" s="865" t="s">
        <v>3390</v>
      </c>
      <c r="L306" s="886" t="s">
        <v>3625</v>
      </c>
      <c r="M306" s="887">
        <v>224.7</v>
      </c>
      <c r="N306" s="787"/>
      <c r="O306" s="749"/>
      <c r="P306" s="749"/>
      <c r="Q306" s="762">
        <f t="shared" si="36"/>
        <v>0</v>
      </c>
      <c r="R306" s="763">
        <f t="shared" si="37"/>
        <v>0</v>
      </c>
      <c r="S306" s="885">
        <f t="shared" si="38"/>
        <v>0</v>
      </c>
    </row>
    <row r="307" spans="1:19" ht="34.5" customHeight="1">
      <c r="A307" s="749">
        <v>38</v>
      </c>
      <c r="B307" s="946" t="s">
        <v>395</v>
      </c>
      <c r="C307" s="944" t="s">
        <v>735</v>
      </c>
      <c r="D307" s="1255">
        <v>0</v>
      </c>
      <c r="E307" s="787"/>
      <c r="F307" s="749"/>
      <c r="G307" s="749"/>
      <c r="H307" s="811">
        <v>0</v>
      </c>
      <c r="I307" s="811">
        <v>0</v>
      </c>
      <c r="J307" s="755">
        <v>0</v>
      </c>
      <c r="K307" s="865"/>
      <c r="L307" s="886"/>
      <c r="M307" s="887">
        <v>0</v>
      </c>
      <c r="N307" s="787"/>
      <c r="O307" s="749"/>
      <c r="P307" s="749"/>
      <c r="Q307" s="762">
        <f t="shared" si="36"/>
        <v>0</v>
      </c>
      <c r="R307" s="763">
        <f t="shared" si="37"/>
        <v>0</v>
      </c>
      <c r="S307" s="885">
        <f t="shared" si="38"/>
        <v>0</v>
      </c>
    </row>
    <row r="308" spans="1:19" ht="34.5" customHeight="1">
      <c r="A308" s="749">
        <v>39</v>
      </c>
      <c r="B308" s="946" t="s">
        <v>401</v>
      </c>
      <c r="C308" s="944" t="s">
        <v>736</v>
      </c>
      <c r="D308" s="973">
        <v>37.450000000000003</v>
      </c>
      <c r="E308" s="787"/>
      <c r="F308" s="749"/>
      <c r="G308" s="749"/>
      <c r="H308" s="811">
        <v>0</v>
      </c>
      <c r="I308" s="811">
        <v>0</v>
      </c>
      <c r="J308" s="755">
        <v>0</v>
      </c>
      <c r="K308" s="865" t="s">
        <v>3365</v>
      </c>
      <c r="L308" s="886" t="s">
        <v>3626</v>
      </c>
      <c r="M308" s="887">
        <v>37.450000000000003</v>
      </c>
      <c r="N308" s="787"/>
      <c r="O308" s="749"/>
      <c r="P308" s="749"/>
      <c r="Q308" s="762">
        <f t="shared" si="36"/>
        <v>0</v>
      </c>
      <c r="R308" s="763">
        <f t="shared" si="37"/>
        <v>0</v>
      </c>
      <c r="S308" s="885">
        <f t="shared" si="38"/>
        <v>0</v>
      </c>
    </row>
    <row r="309" spans="1:19" ht="34.5" customHeight="1">
      <c r="A309" s="749">
        <v>40</v>
      </c>
      <c r="B309" s="946" t="s">
        <v>404</v>
      </c>
      <c r="C309" s="944" t="s">
        <v>738</v>
      </c>
      <c r="D309" s="973">
        <v>37.450000000000003</v>
      </c>
      <c r="E309" s="787"/>
      <c r="F309" s="749"/>
      <c r="G309" s="749"/>
      <c r="H309" s="811">
        <v>0</v>
      </c>
      <c r="I309" s="811">
        <v>0</v>
      </c>
      <c r="J309" s="755">
        <v>0</v>
      </c>
      <c r="K309" s="865" t="s">
        <v>3390</v>
      </c>
      <c r="L309" s="886" t="s">
        <v>3627</v>
      </c>
      <c r="M309" s="887">
        <v>37.450000000000003</v>
      </c>
      <c r="N309" s="787"/>
      <c r="O309" s="749"/>
      <c r="P309" s="749"/>
      <c r="Q309" s="762">
        <f t="shared" si="36"/>
        <v>0</v>
      </c>
      <c r="R309" s="763">
        <f t="shared" si="37"/>
        <v>0</v>
      </c>
      <c r="S309" s="885">
        <f t="shared" si="38"/>
        <v>0</v>
      </c>
    </row>
    <row r="310" spans="1:19" ht="34.5" customHeight="1">
      <c r="A310" s="749">
        <v>42</v>
      </c>
      <c r="B310" s="946" t="s">
        <v>409</v>
      </c>
      <c r="C310" s="944" t="s">
        <v>741</v>
      </c>
      <c r="D310" s="973">
        <v>37.450000000000003</v>
      </c>
      <c r="E310" s="787"/>
      <c r="F310" s="749"/>
      <c r="G310" s="749"/>
      <c r="H310" s="811">
        <v>0</v>
      </c>
      <c r="I310" s="811">
        <v>0</v>
      </c>
      <c r="J310" s="755">
        <v>0</v>
      </c>
      <c r="K310" s="865" t="s">
        <v>3421</v>
      </c>
      <c r="L310" s="886" t="s">
        <v>3628</v>
      </c>
      <c r="M310" s="887">
        <v>37.450000000000003</v>
      </c>
      <c r="N310" s="787"/>
      <c r="O310" s="749"/>
      <c r="P310" s="749"/>
      <c r="Q310" s="762">
        <f t="shared" si="36"/>
        <v>0</v>
      </c>
      <c r="R310" s="763">
        <f t="shared" si="37"/>
        <v>0</v>
      </c>
      <c r="S310" s="885">
        <f t="shared" si="38"/>
        <v>0</v>
      </c>
    </row>
    <row r="311" spans="1:19" ht="34.5" customHeight="1">
      <c r="A311" s="749">
        <v>44</v>
      </c>
      <c r="B311" s="946" t="s">
        <v>413</v>
      </c>
      <c r="C311" s="944" t="s">
        <v>744</v>
      </c>
      <c r="D311" s="973">
        <v>74.900000000000006</v>
      </c>
      <c r="E311" s="787"/>
      <c r="F311" s="749"/>
      <c r="G311" s="749"/>
      <c r="H311" s="811">
        <v>0</v>
      </c>
      <c r="I311" s="811">
        <v>0</v>
      </c>
      <c r="J311" s="755">
        <v>0</v>
      </c>
      <c r="K311" s="865" t="s">
        <v>3390</v>
      </c>
      <c r="L311" s="886" t="s">
        <v>3629</v>
      </c>
      <c r="M311" s="887">
        <v>74.900000000000006</v>
      </c>
      <c r="N311" s="787"/>
      <c r="O311" s="749"/>
      <c r="P311" s="749"/>
      <c r="Q311" s="762">
        <f t="shared" si="36"/>
        <v>0</v>
      </c>
      <c r="R311" s="763">
        <f t="shared" si="37"/>
        <v>0</v>
      </c>
      <c r="S311" s="885">
        <f t="shared" si="38"/>
        <v>0</v>
      </c>
    </row>
    <row r="312" spans="1:19" ht="34.5" customHeight="1">
      <c r="A312" s="749">
        <v>46</v>
      </c>
      <c r="B312" s="946" t="s">
        <v>417</v>
      </c>
      <c r="C312" s="944" t="s">
        <v>747</v>
      </c>
      <c r="D312" s="1255">
        <v>0</v>
      </c>
      <c r="E312" s="787"/>
      <c r="F312" s="749"/>
      <c r="G312" s="749"/>
      <c r="H312" s="811">
        <v>0</v>
      </c>
      <c r="I312" s="811">
        <v>0</v>
      </c>
      <c r="J312" s="755">
        <v>0</v>
      </c>
      <c r="K312" s="865"/>
      <c r="L312" s="886"/>
      <c r="M312" s="887">
        <v>0</v>
      </c>
      <c r="N312" s="787"/>
      <c r="O312" s="749"/>
      <c r="P312" s="749"/>
      <c r="Q312" s="762">
        <f t="shared" si="36"/>
        <v>0</v>
      </c>
      <c r="R312" s="763">
        <f t="shared" si="37"/>
        <v>0</v>
      </c>
      <c r="S312" s="885">
        <f t="shared" si="38"/>
        <v>0</v>
      </c>
    </row>
    <row r="313" spans="1:19" ht="34.5" customHeight="1">
      <c r="A313" s="749">
        <v>47</v>
      </c>
      <c r="B313" s="946" t="s">
        <v>420</v>
      </c>
      <c r="C313" s="944" t="s">
        <v>748</v>
      </c>
      <c r="D313" s="973">
        <v>37.450000000000003</v>
      </c>
      <c r="E313" s="787"/>
      <c r="F313" s="749"/>
      <c r="G313" s="749"/>
      <c r="H313" s="811">
        <v>0</v>
      </c>
      <c r="I313" s="811">
        <v>0</v>
      </c>
      <c r="J313" s="755">
        <v>0</v>
      </c>
      <c r="K313" s="865" t="s">
        <v>3390</v>
      </c>
      <c r="L313" s="886" t="s">
        <v>3630</v>
      </c>
      <c r="M313" s="887">
        <v>37.450000000000003</v>
      </c>
      <c r="N313" s="787"/>
      <c r="O313" s="749"/>
      <c r="P313" s="749"/>
      <c r="Q313" s="762">
        <f t="shared" si="36"/>
        <v>0</v>
      </c>
      <c r="R313" s="763">
        <f t="shared" si="37"/>
        <v>0</v>
      </c>
      <c r="S313" s="885">
        <f t="shared" si="38"/>
        <v>0</v>
      </c>
    </row>
    <row r="314" spans="1:19" ht="34.5" customHeight="1">
      <c r="A314" s="749">
        <v>48</v>
      </c>
      <c r="B314" s="946" t="s">
        <v>423</v>
      </c>
      <c r="C314" s="944" t="s">
        <v>750</v>
      </c>
      <c r="D314" s="973">
        <v>352.03</v>
      </c>
      <c r="E314" s="787"/>
      <c r="F314" s="749"/>
      <c r="G314" s="749"/>
      <c r="H314" s="811">
        <v>0</v>
      </c>
      <c r="I314" s="811">
        <v>0</v>
      </c>
      <c r="J314" s="755">
        <v>0</v>
      </c>
      <c r="K314" s="865" t="s">
        <v>3390</v>
      </c>
      <c r="L314" s="886" t="s">
        <v>3631</v>
      </c>
      <c r="M314" s="887">
        <v>352.03</v>
      </c>
      <c r="N314" s="787"/>
      <c r="O314" s="749"/>
      <c r="P314" s="749"/>
      <c r="Q314" s="762">
        <f t="shared" si="36"/>
        <v>0</v>
      </c>
      <c r="R314" s="763">
        <f t="shared" si="37"/>
        <v>0</v>
      </c>
      <c r="S314" s="885">
        <f t="shared" si="38"/>
        <v>0</v>
      </c>
    </row>
    <row r="315" spans="1:19" ht="34.5" customHeight="1">
      <c r="A315" s="749">
        <v>49</v>
      </c>
      <c r="B315" s="946" t="s">
        <v>425</v>
      </c>
      <c r="C315" s="944" t="s">
        <v>752</v>
      </c>
      <c r="D315" s="973">
        <v>37.450000000000003</v>
      </c>
      <c r="E315" s="787"/>
      <c r="F315" s="749"/>
      <c r="G315" s="749"/>
      <c r="H315" s="811">
        <v>0</v>
      </c>
      <c r="I315" s="811">
        <v>0</v>
      </c>
      <c r="J315" s="755">
        <v>0</v>
      </c>
      <c r="K315" s="865" t="s">
        <v>3365</v>
      </c>
      <c r="L315" s="886" t="s">
        <v>3632</v>
      </c>
      <c r="M315" s="887">
        <v>37.450000000000003</v>
      </c>
      <c r="N315" s="787"/>
      <c r="O315" s="749"/>
      <c r="P315" s="749"/>
      <c r="Q315" s="762">
        <f t="shared" si="36"/>
        <v>0</v>
      </c>
      <c r="R315" s="763">
        <f t="shared" si="37"/>
        <v>0</v>
      </c>
      <c r="S315" s="885">
        <f t="shared" si="38"/>
        <v>0</v>
      </c>
    </row>
    <row r="316" spans="1:19" ht="34.5" customHeight="1">
      <c r="A316" s="749">
        <v>53</v>
      </c>
      <c r="B316" s="946" t="s">
        <v>430</v>
      </c>
      <c r="C316" s="944" t="s">
        <v>758</v>
      </c>
      <c r="D316" s="973">
        <v>112.35</v>
      </c>
      <c r="E316" s="787"/>
      <c r="F316" s="749"/>
      <c r="G316" s="749"/>
      <c r="H316" s="811">
        <v>0</v>
      </c>
      <c r="I316" s="811">
        <v>0</v>
      </c>
      <c r="J316" s="755">
        <v>0</v>
      </c>
      <c r="K316" s="865" t="s">
        <v>3365</v>
      </c>
      <c r="L316" s="886" t="s">
        <v>3633</v>
      </c>
      <c r="M316" s="887">
        <v>112.35</v>
      </c>
      <c r="N316" s="787"/>
      <c r="O316" s="749"/>
      <c r="P316" s="749"/>
      <c r="Q316" s="762">
        <f t="shared" si="36"/>
        <v>0</v>
      </c>
      <c r="R316" s="763">
        <f t="shared" si="37"/>
        <v>0</v>
      </c>
      <c r="S316" s="885">
        <f t="shared" si="38"/>
        <v>0</v>
      </c>
    </row>
    <row r="317" spans="1:19" ht="34.5" customHeight="1">
      <c r="A317" s="749">
        <v>54</v>
      </c>
      <c r="B317" s="946" t="s">
        <v>433</v>
      </c>
      <c r="C317" s="944" t="s">
        <v>760</v>
      </c>
      <c r="D317" s="973">
        <v>104.86</v>
      </c>
      <c r="E317" s="787"/>
      <c r="F317" s="749"/>
      <c r="G317" s="749"/>
      <c r="H317" s="811">
        <v>0</v>
      </c>
      <c r="I317" s="811">
        <v>0</v>
      </c>
      <c r="J317" s="755">
        <v>0</v>
      </c>
      <c r="K317" s="865" t="s">
        <v>3365</v>
      </c>
      <c r="L317" s="886" t="s">
        <v>3634</v>
      </c>
      <c r="M317" s="887">
        <v>104.86</v>
      </c>
      <c r="N317" s="787"/>
      <c r="O317" s="749"/>
      <c r="P317" s="749"/>
      <c r="Q317" s="762">
        <f t="shared" si="36"/>
        <v>0</v>
      </c>
      <c r="R317" s="763">
        <f t="shared" si="37"/>
        <v>0</v>
      </c>
      <c r="S317" s="885">
        <f t="shared" si="38"/>
        <v>0</v>
      </c>
    </row>
    <row r="318" spans="1:19" ht="34.5" customHeight="1">
      <c r="A318" s="749">
        <v>55</v>
      </c>
      <c r="B318" s="946" t="s">
        <v>436</v>
      </c>
      <c r="C318" s="944" t="s">
        <v>762</v>
      </c>
      <c r="D318" s="973">
        <v>37.450000000000003</v>
      </c>
      <c r="E318" s="787"/>
      <c r="F318" s="749"/>
      <c r="G318" s="749"/>
      <c r="H318" s="811">
        <v>0</v>
      </c>
      <c r="I318" s="811">
        <v>0</v>
      </c>
      <c r="J318" s="755">
        <v>0</v>
      </c>
      <c r="K318" s="865" t="s">
        <v>3390</v>
      </c>
      <c r="L318" s="886" t="s">
        <v>3635</v>
      </c>
      <c r="M318" s="887">
        <v>37.450000000000003</v>
      </c>
      <c r="N318" s="787"/>
      <c r="O318" s="749"/>
      <c r="P318" s="749"/>
      <c r="Q318" s="762">
        <f t="shared" si="36"/>
        <v>0</v>
      </c>
      <c r="R318" s="763">
        <f t="shared" si="37"/>
        <v>0</v>
      </c>
      <c r="S318" s="885">
        <f t="shared" si="38"/>
        <v>0</v>
      </c>
    </row>
    <row r="319" spans="1:19" ht="34.5" customHeight="1">
      <c r="A319" s="749">
        <v>59</v>
      </c>
      <c r="B319" s="946" t="s">
        <v>441</v>
      </c>
      <c r="C319" s="944" t="s">
        <v>767</v>
      </c>
      <c r="D319" s="973">
        <v>37.450000000000003</v>
      </c>
      <c r="E319" s="787"/>
      <c r="F319" s="749"/>
      <c r="G319" s="749"/>
      <c r="H319" s="811">
        <v>0</v>
      </c>
      <c r="I319" s="811">
        <v>0</v>
      </c>
      <c r="J319" s="755">
        <v>0</v>
      </c>
      <c r="K319" s="865" t="s">
        <v>3390</v>
      </c>
      <c r="L319" s="886" t="s">
        <v>3636</v>
      </c>
      <c r="M319" s="887">
        <v>37.450000000000003</v>
      </c>
      <c r="N319" s="787"/>
      <c r="O319" s="749"/>
      <c r="P319" s="749"/>
      <c r="Q319" s="762">
        <f t="shared" si="36"/>
        <v>0</v>
      </c>
      <c r="R319" s="763">
        <f t="shared" si="37"/>
        <v>0</v>
      </c>
      <c r="S319" s="885">
        <f t="shared" si="38"/>
        <v>0</v>
      </c>
    </row>
    <row r="320" spans="1:19" ht="34.5" customHeight="1">
      <c r="A320" s="749">
        <v>60</v>
      </c>
      <c r="B320" s="946" t="s">
        <v>444</v>
      </c>
      <c r="C320" s="944" t="s">
        <v>769</v>
      </c>
      <c r="D320" s="973">
        <v>426.93</v>
      </c>
      <c r="E320" s="787"/>
      <c r="F320" s="749"/>
      <c r="G320" s="749"/>
      <c r="H320" s="811">
        <v>0</v>
      </c>
      <c r="I320" s="811">
        <v>0</v>
      </c>
      <c r="J320" s="755">
        <v>0</v>
      </c>
      <c r="K320" s="865" t="s">
        <v>3390</v>
      </c>
      <c r="L320" s="886" t="s">
        <v>3637</v>
      </c>
      <c r="M320" s="887">
        <v>426.93</v>
      </c>
      <c r="N320" s="787"/>
      <c r="O320" s="749"/>
      <c r="P320" s="749"/>
      <c r="Q320" s="762">
        <f t="shared" si="36"/>
        <v>0</v>
      </c>
      <c r="R320" s="763">
        <f t="shared" si="37"/>
        <v>0</v>
      </c>
      <c r="S320" s="885">
        <f t="shared" si="38"/>
        <v>0</v>
      </c>
    </row>
    <row r="321" spans="1:19" ht="34.5" customHeight="1">
      <c r="A321" s="749">
        <v>61</v>
      </c>
      <c r="B321" s="946" t="s">
        <v>447</v>
      </c>
      <c r="C321" s="944" t="s">
        <v>771</v>
      </c>
      <c r="D321" s="973">
        <v>2891.14</v>
      </c>
      <c r="E321" s="787"/>
      <c r="F321" s="749"/>
      <c r="G321" s="749"/>
      <c r="H321" s="811">
        <v>0</v>
      </c>
      <c r="I321" s="811">
        <v>0</v>
      </c>
      <c r="J321" s="755">
        <v>0</v>
      </c>
      <c r="K321" s="865" t="s">
        <v>3365</v>
      </c>
      <c r="L321" s="886" t="s">
        <v>3638</v>
      </c>
      <c r="M321" s="887">
        <v>2891.14</v>
      </c>
      <c r="N321" s="787"/>
      <c r="O321" s="749"/>
      <c r="P321" s="749"/>
      <c r="Q321" s="762">
        <f t="shared" si="36"/>
        <v>0</v>
      </c>
      <c r="R321" s="763">
        <f t="shared" si="37"/>
        <v>0</v>
      </c>
      <c r="S321" s="885">
        <f t="shared" si="38"/>
        <v>0</v>
      </c>
    </row>
    <row r="322" spans="1:19" ht="34.5" customHeight="1">
      <c r="A322" s="749">
        <v>64</v>
      </c>
      <c r="B322" s="946" t="s">
        <v>45</v>
      </c>
      <c r="C322" s="944" t="s">
        <v>775</v>
      </c>
      <c r="D322" s="973">
        <v>621.66999999999996</v>
      </c>
      <c r="E322" s="787"/>
      <c r="F322" s="749"/>
      <c r="G322" s="749"/>
      <c r="H322" s="811">
        <v>0</v>
      </c>
      <c r="I322" s="811">
        <v>0</v>
      </c>
      <c r="J322" s="755">
        <v>0</v>
      </c>
      <c r="K322" s="865" t="s">
        <v>3367</v>
      </c>
      <c r="L322" s="886" t="s">
        <v>3639</v>
      </c>
      <c r="M322" s="887">
        <v>621.66999999999996</v>
      </c>
      <c r="N322" s="787"/>
      <c r="O322" s="749"/>
      <c r="P322" s="749"/>
      <c r="Q322" s="762">
        <f t="shared" si="36"/>
        <v>0</v>
      </c>
      <c r="R322" s="763">
        <f t="shared" si="37"/>
        <v>0</v>
      </c>
      <c r="S322" s="885">
        <f t="shared" si="38"/>
        <v>0</v>
      </c>
    </row>
    <row r="323" spans="1:19" ht="34.5" customHeight="1">
      <c r="A323" s="749">
        <v>65</v>
      </c>
      <c r="B323" s="946" t="s">
        <v>456</v>
      </c>
      <c r="C323" s="944" t="s">
        <v>777</v>
      </c>
      <c r="D323" s="973">
        <v>1153.46</v>
      </c>
      <c r="E323" s="787"/>
      <c r="F323" s="749"/>
      <c r="G323" s="749"/>
      <c r="H323" s="811">
        <v>0</v>
      </c>
      <c r="I323" s="811">
        <v>0</v>
      </c>
      <c r="J323" s="755">
        <v>0</v>
      </c>
      <c r="K323" s="865" t="s">
        <v>3367</v>
      </c>
      <c r="L323" s="886" t="s">
        <v>3640</v>
      </c>
      <c r="M323" s="887">
        <v>1153.46</v>
      </c>
      <c r="N323" s="787"/>
      <c r="O323" s="749"/>
      <c r="P323" s="749"/>
      <c r="Q323" s="762">
        <f t="shared" si="36"/>
        <v>0</v>
      </c>
      <c r="R323" s="763">
        <f t="shared" si="37"/>
        <v>0</v>
      </c>
      <c r="S323" s="885">
        <f t="shared" si="38"/>
        <v>0</v>
      </c>
    </row>
    <row r="324" spans="1:19" ht="34.5" customHeight="1">
      <c r="A324" s="749">
        <v>66</v>
      </c>
      <c r="B324" s="946" t="s">
        <v>459</v>
      </c>
      <c r="C324" s="944" t="s">
        <v>779</v>
      </c>
      <c r="D324" s="973">
        <v>1752.66</v>
      </c>
      <c r="E324" s="888"/>
      <c r="F324" s="749"/>
      <c r="G324" s="749"/>
      <c r="H324" s="811">
        <v>0</v>
      </c>
      <c r="I324" s="811">
        <v>0</v>
      </c>
      <c r="J324" s="755">
        <v>0</v>
      </c>
      <c r="K324" s="865"/>
      <c r="L324" s="886"/>
      <c r="M324" s="887">
        <v>0</v>
      </c>
      <c r="N324" s="888">
        <v>25294</v>
      </c>
      <c r="O324" s="749">
        <v>1</v>
      </c>
      <c r="P324" s="749">
        <v>1</v>
      </c>
      <c r="Q324" s="762">
        <f t="shared" si="36"/>
        <v>1638</v>
      </c>
      <c r="R324" s="763">
        <f t="shared" si="37"/>
        <v>114.66</v>
      </c>
      <c r="S324" s="885">
        <f t="shared" si="38"/>
        <v>1752.66</v>
      </c>
    </row>
    <row r="325" spans="1:19" ht="34.5" customHeight="1">
      <c r="A325" s="749">
        <v>67</v>
      </c>
      <c r="B325" s="946" t="s">
        <v>462</v>
      </c>
      <c r="C325" s="944" t="s">
        <v>781</v>
      </c>
      <c r="D325" s="973">
        <v>449.4</v>
      </c>
      <c r="E325" s="787"/>
      <c r="F325" s="749"/>
      <c r="G325" s="749"/>
      <c r="H325" s="811">
        <v>0</v>
      </c>
      <c r="I325" s="811">
        <v>0</v>
      </c>
      <c r="J325" s="755">
        <v>0</v>
      </c>
      <c r="K325" s="865" t="s">
        <v>3390</v>
      </c>
      <c r="L325" s="886" t="s">
        <v>3641</v>
      </c>
      <c r="M325" s="887">
        <v>449.4</v>
      </c>
      <c r="N325" s="787"/>
      <c r="O325" s="749"/>
      <c r="P325" s="749"/>
      <c r="Q325" s="762">
        <f t="shared" si="36"/>
        <v>0</v>
      </c>
      <c r="R325" s="763">
        <f t="shared" si="37"/>
        <v>0</v>
      </c>
      <c r="S325" s="885">
        <f t="shared" si="38"/>
        <v>0</v>
      </c>
    </row>
    <row r="326" spans="1:19" ht="34.5" customHeight="1">
      <c r="A326" s="749">
        <v>68</v>
      </c>
      <c r="B326" s="946" t="s">
        <v>783</v>
      </c>
      <c r="C326" s="944" t="s">
        <v>784</v>
      </c>
      <c r="D326" s="973">
        <v>381.99</v>
      </c>
      <c r="E326" s="787"/>
      <c r="F326" s="749"/>
      <c r="G326" s="749"/>
      <c r="H326" s="811">
        <v>0</v>
      </c>
      <c r="I326" s="811">
        <v>0</v>
      </c>
      <c r="J326" s="755">
        <v>0</v>
      </c>
      <c r="K326" s="865" t="s">
        <v>3421</v>
      </c>
      <c r="L326" s="886" t="s">
        <v>3642</v>
      </c>
      <c r="M326" s="887">
        <v>381.99</v>
      </c>
      <c r="N326" s="787"/>
      <c r="O326" s="749"/>
      <c r="P326" s="749"/>
      <c r="Q326" s="762">
        <f t="shared" si="36"/>
        <v>0</v>
      </c>
      <c r="R326" s="763">
        <f t="shared" si="37"/>
        <v>0</v>
      </c>
      <c r="S326" s="885">
        <f t="shared" si="38"/>
        <v>0</v>
      </c>
    </row>
    <row r="327" spans="1:19" ht="34.5" customHeight="1">
      <c r="A327" s="749">
        <v>69</v>
      </c>
      <c r="B327" s="946" t="s">
        <v>468</v>
      </c>
      <c r="C327" s="944" t="s">
        <v>786</v>
      </c>
      <c r="D327" s="973">
        <v>651.63</v>
      </c>
      <c r="E327" s="787"/>
      <c r="F327" s="749"/>
      <c r="G327" s="749"/>
      <c r="H327" s="811">
        <v>0</v>
      </c>
      <c r="I327" s="811">
        <v>0</v>
      </c>
      <c r="J327" s="755">
        <v>0</v>
      </c>
      <c r="K327" s="865" t="s">
        <v>3365</v>
      </c>
      <c r="L327" s="886" t="s">
        <v>3643</v>
      </c>
      <c r="M327" s="887">
        <v>651.63</v>
      </c>
      <c r="N327" s="787"/>
      <c r="O327" s="749"/>
      <c r="P327" s="749"/>
      <c r="Q327" s="762">
        <f t="shared" si="36"/>
        <v>0</v>
      </c>
      <c r="R327" s="763">
        <f t="shared" si="37"/>
        <v>0</v>
      </c>
      <c r="S327" s="885">
        <f t="shared" si="38"/>
        <v>0</v>
      </c>
    </row>
    <row r="328" spans="1:19" ht="34.5" customHeight="1">
      <c r="A328" s="749">
        <v>70</v>
      </c>
      <c r="B328" s="946" t="s">
        <v>468</v>
      </c>
      <c r="C328" s="944" t="s">
        <v>788</v>
      </c>
      <c r="D328" s="973">
        <v>363.8</v>
      </c>
      <c r="E328" s="787"/>
      <c r="F328" s="749"/>
      <c r="G328" s="749"/>
      <c r="H328" s="811">
        <v>0</v>
      </c>
      <c r="I328" s="811">
        <v>0</v>
      </c>
      <c r="J328" s="755">
        <v>0</v>
      </c>
      <c r="K328" s="865" t="s">
        <v>3365</v>
      </c>
      <c r="L328" s="886" t="s">
        <v>3644</v>
      </c>
      <c r="M328" s="887">
        <v>363.8</v>
      </c>
      <c r="N328" s="787"/>
      <c r="O328" s="749"/>
      <c r="P328" s="749"/>
      <c r="Q328" s="762">
        <f t="shared" si="36"/>
        <v>0</v>
      </c>
      <c r="R328" s="763">
        <f t="shared" si="37"/>
        <v>0</v>
      </c>
      <c r="S328" s="885">
        <f t="shared" si="38"/>
        <v>0</v>
      </c>
    </row>
    <row r="329" spans="1:19" ht="34.5" customHeight="1">
      <c r="A329" s="749">
        <v>72</v>
      </c>
      <c r="B329" s="946" t="s">
        <v>472</v>
      </c>
      <c r="C329" s="944" t="s">
        <v>791</v>
      </c>
      <c r="D329" s="973">
        <v>67.41</v>
      </c>
      <c r="E329" s="787"/>
      <c r="F329" s="749"/>
      <c r="G329" s="749"/>
      <c r="H329" s="811">
        <v>0</v>
      </c>
      <c r="I329" s="811">
        <v>0</v>
      </c>
      <c r="J329" s="755">
        <v>0</v>
      </c>
      <c r="K329" s="865" t="s">
        <v>3360</v>
      </c>
      <c r="L329" s="886" t="s">
        <v>3645</v>
      </c>
      <c r="M329" s="887">
        <v>67.41</v>
      </c>
      <c r="N329" s="787"/>
      <c r="O329" s="749"/>
      <c r="P329" s="749"/>
      <c r="Q329" s="762">
        <f t="shared" si="36"/>
        <v>0</v>
      </c>
      <c r="R329" s="763">
        <f t="shared" si="37"/>
        <v>0</v>
      </c>
      <c r="S329" s="885">
        <f t="shared" si="38"/>
        <v>0</v>
      </c>
    </row>
    <row r="330" spans="1:19" ht="34.5" customHeight="1">
      <c r="A330" s="749">
        <v>73</v>
      </c>
      <c r="B330" s="946" t="s">
        <v>105</v>
      </c>
      <c r="C330" s="778" t="s">
        <v>793</v>
      </c>
      <c r="D330" s="973">
        <v>1078.56</v>
      </c>
      <c r="E330" s="787"/>
      <c r="F330" s="749"/>
      <c r="G330" s="749"/>
      <c r="H330" s="811">
        <v>0</v>
      </c>
      <c r="I330" s="811">
        <v>0</v>
      </c>
      <c r="J330" s="755">
        <v>0</v>
      </c>
      <c r="K330" s="865">
        <v>46142</v>
      </c>
      <c r="L330" s="886" t="s">
        <v>3646</v>
      </c>
      <c r="M330" s="857">
        <v>1078.56</v>
      </c>
      <c r="N330" s="787"/>
      <c r="O330" s="749"/>
      <c r="P330" s="749"/>
      <c r="Q330" s="762">
        <f t="shared" si="36"/>
        <v>0</v>
      </c>
      <c r="R330" s="763">
        <f t="shared" si="37"/>
        <v>0</v>
      </c>
      <c r="S330" s="885">
        <f t="shared" si="38"/>
        <v>0</v>
      </c>
    </row>
    <row r="331" spans="1:19" ht="34.5" customHeight="1">
      <c r="A331" s="749">
        <v>74</v>
      </c>
      <c r="B331" s="946" t="s">
        <v>105</v>
      </c>
      <c r="C331" s="778" t="s">
        <v>793</v>
      </c>
      <c r="D331" s="973">
        <v>209.72</v>
      </c>
      <c r="E331" s="787"/>
      <c r="F331" s="749"/>
      <c r="G331" s="749"/>
      <c r="H331" s="811">
        <v>0</v>
      </c>
      <c r="I331" s="811">
        <v>0</v>
      </c>
      <c r="J331" s="755">
        <v>0</v>
      </c>
      <c r="K331" s="865">
        <v>46142</v>
      </c>
      <c r="L331" s="886" t="s">
        <v>3646</v>
      </c>
      <c r="M331" s="857">
        <v>209.72</v>
      </c>
      <c r="N331" s="787"/>
      <c r="O331" s="749"/>
      <c r="P331" s="749"/>
      <c r="Q331" s="762">
        <f t="shared" si="36"/>
        <v>0</v>
      </c>
      <c r="R331" s="763">
        <f t="shared" si="37"/>
        <v>0</v>
      </c>
      <c r="S331" s="885">
        <f t="shared" si="38"/>
        <v>0</v>
      </c>
    </row>
    <row r="332" spans="1:19" ht="34.5" customHeight="1">
      <c r="A332" s="749">
        <v>75</v>
      </c>
      <c r="B332" s="946" t="s">
        <v>105</v>
      </c>
      <c r="C332" s="778" t="s">
        <v>793</v>
      </c>
      <c r="D332" s="973">
        <v>37.450000000000003</v>
      </c>
      <c r="E332" s="787"/>
      <c r="F332" s="749"/>
      <c r="G332" s="749"/>
      <c r="H332" s="811">
        <v>0</v>
      </c>
      <c r="I332" s="811">
        <v>0</v>
      </c>
      <c r="J332" s="755">
        <v>0</v>
      </c>
      <c r="K332" s="865">
        <v>46142</v>
      </c>
      <c r="L332" s="886" t="s">
        <v>3646</v>
      </c>
      <c r="M332" s="857">
        <v>37.450000000000003</v>
      </c>
      <c r="N332" s="787"/>
      <c r="O332" s="749"/>
      <c r="P332" s="749"/>
      <c r="Q332" s="762">
        <f t="shared" si="36"/>
        <v>0</v>
      </c>
      <c r="R332" s="763">
        <f t="shared" si="37"/>
        <v>0</v>
      </c>
      <c r="S332" s="885">
        <f t="shared" si="38"/>
        <v>0</v>
      </c>
    </row>
    <row r="333" spans="1:19" ht="34.5" customHeight="1">
      <c r="A333" s="749">
        <v>76</v>
      </c>
      <c r="B333" s="946" t="s">
        <v>105</v>
      </c>
      <c r="C333" s="778" t="s">
        <v>793</v>
      </c>
      <c r="D333" s="973">
        <v>37.450000000000003</v>
      </c>
      <c r="E333" s="787"/>
      <c r="F333" s="749"/>
      <c r="G333" s="749"/>
      <c r="H333" s="811">
        <v>0</v>
      </c>
      <c r="I333" s="811">
        <v>0</v>
      </c>
      <c r="J333" s="755">
        <v>0</v>
      </c>
      <c r="K333" s="865">
        <v>46142</v>
      </c>
      <c r="L333" s="886" t="s">
        <v>3646</v>
      </c>
      <c r="M333" s="857">
        <v>37.450000000000003</v>
      </c>
      <c r="N333" s="787"/>
      <c r="O333" s="749"/>
      <c r="P333" s="749"/>
      <c r="Q333" s="762">
        <f t="shared" si="36"/>
        <v>0</v>
      </c>
      <c r="R333" s="763">
        <f t="shared" si="37"/>
        <v>0</v>
      </c>
      <c r="S333" s="885">
        <f t="shared" si="38"/>
        <v>0</v>
      </c>
    </row>
    <row r="334" spans="1:19" ht="34.5" customHeight="1">
      <c r="A334" s="749">
        <v>77</v>
      </c>
      <c r="B334" s="946" t="s">
        <v>795</v>
      </c>
      <c r="C334" s="778" t="s">
        <v>796</v>
      </c>
      <c r="D334" s="973">
        <v>8381.31</v>
      </c>
      <c r="E334" s="787"/>
      <c r="F334" s="749"/>
      <c r="G334" s="749"/>
      <c r="H334" s="811">
        <v>0</v>
      </c>
      <c r="I334" s="811">
        <v>0</v>
      </c>
      <c r="J334" s="755">
        <v>0</v>
      </c>
      <c r="K334" s="865">
        <v>46142</v>
      </c>
      <c r="L334" s="886" t="s">
        <v>3647</v>
      </c>
      <c r="M334" s="857">
        <v>8381.31</v>
      </c>
      <c r="N334" s="787"/>
      <c r="O334" s="749"/>
      <c r="P334" s="749"/>
      <c r="Q334" s="762">
        <f t="shared" si="36"/>
        <v>0</v>
      </c>
      <c r="R334" s="763">
        <f t="shared" si="37"/>
        <v>0</v>
      </c>
      <c r="S334" s="885">
        <f t="shared" si="38"/>
        <v>0</v>
      </c>
    </row>
    <row r="335" spans="1:19" ht="34.5" customHeight="1">
      <c r="A335" s="749">
        <v>78</v>
      </c>
      <c r="B335" s="946" t="s">
        <v>795</v>
      </c>
      <c r="C335" s="778" t="s">
        <v>796</v>
      </c>
      <c r="D335" s="973">
        <v>943.74</v>
      </c>
      <c r="E335" s="787"/>
      <c r="F335" s="749"/>
      <c r="G335" s="749"/>
      <c r="H335" s="811">
        <v>0</v>
      </c>
      <c r="I335" s="811">
        <v>0</v>
      </c>
      <c r="J335" s="755">
        <v>0</v>
      </c>
      <c r="K335" s="865">
        <v>46142</v>
      </c>
      <c r="L335" s="886" t="s">
        <v>3647</v>
      </c>
      <c r="M335" s="857">
        <v>943.74</v>
      </c>
      <c r="N335" s="787"/>
      <c r="O335" s="749"/>
      <c r="P335" s="749"/>
      <c r="Q335" s="762">
        <f t="shared" si="36"/>
        <v>0</v>
      </c>
      <c r="R335" s="763">
        <f t="shared" si="37"/>
        <v>0</v>
      </c>
      <c r="S335" s="885">
        <f t="shared" si="38"/>
        <v>0</v>
      </c>
    </row>
    <row r="336" spans="1:19" ht="34.5" customHeight="1">
      <c r="A336" s="749">
        <v>79</v>
      </c>
      <c r="B336" s="946" t="s">
        <v>795</v>
      </c>
      <c r="C336" s="778" t="s">
        <v>796</v>
      </c>
      <c r="D336" s="973">
        <v>1594.3</v>
      </c>
      <c r="E336" s="787"/>
      <c r="F336" s="749"/>
      <c r="G336" s="749"/>
      <c r="H336" s="811">
        <v>0</v>
      </c>
      <c r="I336" s="811">
        <v>0</v>
      </c>
      <c r="J336" s="755">
        <v>0</v>
      </c>
      <c r="K336" s="865">
        <v>46142</v>
      </c>
      <c r="L336" s="886" t="s">
        <v>3647</v>
      </c>
      <c r="M336" s="857">
        <v>1594.3</v>
      </c>
      <c r="N336" s="787"/>
      <c r="O336" s="749"/>
      <c r="P336" s="749"/>
      <c r="Q336" s="762">
        <f t="shared" ref="Q336:Q399" si="39">ROUND(S336*100/107,2)</f>
        <v>0</v>
      </c>
      <c r="R336" s="763">
        <f t="shared" ref="R336:R399" si="40">ROUND((Q336*0.07),2)</f>
        <v>0</v>
      </c>
      <c r="S336" s="885">
        <f t="shared" ref="S336:S349" si="41">+D336+J336-M336</f>
        <v>0</v>
      </c>
    </row>
    <row r="337" spans="1:19" ht="34.5" customHeight="1">
      <c r="A337" s="749">
        <v>80</v>
      </c>
      <c r="B337" s="946" t="s">
        <v>798</v>
      </c>
      <c r="C337" s="944" t="s">
        <v>799</v>
      </c>
      <c r="D337" s="973">
        <v>1093.54</v>
      </c>
      <c r="E337" s="787"/>
      <c r="F337" s="749"/>
      <c r="G337" s="749"/>
      <c r="H337" s="811">
        <v>0</v>
      </c>
      <c r="I337" s="811">
        <v>0</v>
      </c>
      <c r="J337" s="755">
        <v>0</v>
      </c>
      <c r="K337" s="865" t="s">
        <v>3367</v>
      </c>
      <c r="L337" s="886" t="s">
        <v>3648</v>
      </c>
      <c r="M337" s="887">
        <v>1093.54</v>
      </c>
      <c r="N337" s="787"/>
      <c r="O337" s="749"/>
      <c r="P337" s="749"/>
      <c r="Q337" s="762">
        <f t="shared" si="39"/>
        <v>0</v>
      </c>
      <c r="R337" s="763">
        <f t="shared" si="40"/>
        <v>0</v>
      </c>
      <c r="S337" s="885">
        <f t="shared" si="41"/>
        <v>0</v>
      </c>
    </row>
    <row r="338" spans="1:19" ht="34.5" customHeight="1">
      <c r="A338" s="749">
        <v>82</v>
      </c>
      <c r="B338" s="946" t="s">
        <v>484</v>
      </c>
      <c r="C338" s="944" t="s">
        <v>802</v>
      </c>
      <c r="D338" s="973">
        <v>37.450000000000003</v>
      </c>
      <c r="E338" s="888"/>
      <c r="F338" s="749"/>
      <c r="G338" s="749"/>
      <c r="H338" s="811">
        <v>0</v>
      </c>
      <c r="I338" s="811">
        <v>0</v>
      </c>
      <c r="J338" s="755">
        <v>0</v>
      </c>
      <c r="K338" s="865" t="s">
        <v>3429</v>
      </c>
      <c r="L338" s="886" t="s">
        <v>3649</v>
      </c>
      <c r="M338" s="887">
        <v>37.450000000000003</v>
      </c>
      <c r="N338" s="888"/>
      <c r="O338" s="749"/>
      <c r="P338" s="749"/>
      <c r="Q338" s="762">
        <f t="shared" si="39"/>
        <v>0</v>
      </c>
      <c r="R338" s="763">
        <f t="shared" si="40"/>
        <v>0</v>
      </c>
      <c r="S338" s="885">
        <f t="shared" si="41"/>
        <v>0</v>
      </c>
    </row>
    <row r="339" spans="1:19" ht="34.5" customHeight="1">
      <c r="A339" s="749">
        <v>83</v>
      </c>
      <c r="B339" s="946" t="s">
        <v>484</v>
      </c>
      <c r="C339" s="944" t="s">
        <v>802</v>
      </c>
      <c r="D339" s="973">
        <v>37.450000000000003</v>
      </c>
      <c r="E339" s="888"/>
      <c r="F339" s="749"/>
      <c r="G339" s="749"/>
      <c r="H339" s="811">
        <v>0</v>
      </c>
      <c r="I339" s="811">
        <v>0</v>
      </c>
      <c r="J339" s="755">
        <v>0</v>
      </c>
      <c r="K339" s="865" t="s">
        <v>3429</v>
      </c>
      <c r="L339" s="886" t="s">
        <v>3649</v>
      </c>
      <c r="M339" s="887">
        <v>37.450000000000003</v>
      </c>
      <c r="N339" s="888"/>
      <c r="O339" s="749"/>
      <c r="P339" s="749"/>
      <c r="Q339" s="762">
        <f t="shared" si="39"/>
        <v>0</v>
      </c>
      <c r="R339" s="763">
        <f t="shared" si="40"/>
        <v>0</v>
      </c>
      <c r="S339" s="885">
        <f t="shared" si="41"/>
        <v>0</v>
      </c>
    </row>
    <row r="340" spans="1:19" ht="34.5" customHeight="1">
      <c r="A340" s="749">
        <v>84</v>
      </c>
      <c r="B340" s="946" t="s">
        <v>484</v>
      </c>
      <c r="C340" s="944" t="s">
        <v>802</v>
      </c>
      <c r="D340" s="973">
        <v>37.450000000000003</v>
      </c>
      <c r="E340" s="888"/>
      <c r="F340" s="749"/>
      <c r="G340" s="749"/>
      <c r="H340" s="811">
        <v>0</v>
      </c>
      <c r="I340" s="811">
        <v>0</v>
      </c>
      <c r="J340" s="755">
        <v>0</v>
      </c>
      <c r="K340" s="865" t="s">
        <v>3429</v>
      </c>
      <c r="L340" s="886" t="s">
        <v>3649</v>
      </c>
      <c r="M340" s="887">
        <v>37.450000000000003</v>
      </c>
      <c r="N340" s="888"/>
      <c r="O340" s="749"/>
      <c r="P340" s="749"/>
      <c r="Q340" s="762">
        <f t="shared" si="39"/>
        <v>0</v>
      </c>
      <c r="R340" s="763">
        <f t="shared" si="40"/>
        <v>0</v>
      </c>
      <c r="S340" s="885">
        <f t="shared" si="41"/>
        <v>0</v>
      </c>
    </row>
    <row r="341" spans="1:19" ht="34.5" customHeight="1">
      <c r="A341" s="749">
        <v>85</v>
      </c>
      <c r="B341" s="946" t="s">
        <v>489</v>
      </c>
      <c r="C341" s="944" t="s">
        <v>804</v>
      </c>
      <c r="D341" s="973">
        <v>2044.77</v>
      </c>
      <c r="E341" s="787"/>
      <c r="F341" s="749"/>
      <c r="G341" s="749"/>
      <c r="H341" s="811">
        <v>0</v>
      </c>
      <c r="I341" s="811">
        <v>0</v>
      </c>
      <c r="J341" s="755">
        <v>0</v>
      </c>
      <c r="K341" s="865" t="s">
        <v>3421</v>
      </c>
      <c r="L341" s="886" t="s">
        <v>3650</v>
      </c>
      <c r="M341" s="887">
        <v>2044.77</v>
      </c>
      <c r="N341" s="787"/>
      <c r="O341" s="749"/>
      <c r="P341" s="749"/>
      <c r="Q341" s="762">
        <f t="shared" si="39"/>
        <v>0</v>
      </c>
      <c r="R341" s="763">
        <f t="shared" si="40"/>
        <v>0</v>
      </c>
      <c r="S341" s="885">
        <f t="shared" si="41"/>
        <v>0</v>
      </c>
    </row>
    <row r="342" spans="1:19" ht="34.5" customHeight="1">
      <c r="A342" s="749">
        <v>86</v>
      </c>
      <c r="B342" s="946" t="s">
        <v>492</v>
      </c>
      <c r="C342" s="944" t="s">
        <v>806</v>
      </c>
      <c r="D342" s="973">
        <v>629.16</v>
      </c>
      <c r="E342" s="787"/>
      <c r="F342" s="749"/>
      <c r="G342" s="749"/>
      <c r="H342" s="811">
        <v>0</v>
      </c>
      <c r="I342" s="811">
        <v>0</v>
      </c>
      <c r="J342" s="755">
        <v>0</v>
      </c>
      <c r="K342" s="865" t="s">
        <v>3429</v>
      </c>
      <c r="L342" s="886" t="s">
        <v>3651</v>
      </c>
      <c r="M342" s="887">
        <v>629.16</v>
      </c>
      <c r="N342" s="787"/>
      <c r="O342" s="749"/>
      <c r="P342" s="749"/>
      <c r="Q342" s="762">
        <f t="shared" si="39"/>
        <v>0</v>
      </c>
      <c r="R342" s="763">
        <f t="shared" si="40"/>
        <v>0</v>
      </c>
      <c r="S342" s="885">
        <f t="shared" si="41"/>
        <v>0</v>
      </c>
    </row>
    <row r="343" spans="1:19" ht="34.5" customHeight="1">
      <c r="A343" s="749">
        <v>87</v>
      </c>
      <c r="B343" s="946" t="s">
        <v>107</v>
      </c>
      <c r="C343" s="944" t="s">
        <v>808</v>
      </c>
      <c r="D343" s="973">
        <v>8703.3799999999992</v>
      </c>
      <c r="E343" s="787"/>
      <c r="F343" s="749"/>
      <c r="G343" s="749"/>
      <c r="H343" s="811">
        <v>0</v>
      </c>
      <c r="I343" s="811">
        <v>0</v>
      </c>
      <c r="J343" s="755">
        <v>0</v>
      </c>
      <c r="K343" s="865">
        <v>46142</v>
      </c>
      <c r="L343" s="886" t="s">
        <v>3652</v>
      </c>
      <c r="M343" s="887">
        <v>8703.3799999999992</v>
      </c>
      <c r="N343" s="787"/>
      <c r="O343" s="749"/>
      <c r="P343" s="749"/>
      <c r="Q343" s="762">
        <f t="shared" si="39"/>
        <v>0</v>
      </c>
      <c r="R343" s="763">
        <f t="shared" si="40"/>
        <v>0</v>
      </c>
      <c r="S343" s="885">
        <f t="shared" si="41"/>
        <v>0</v>
      </c>
    </row>
    <row r="344" spans="1:19" ht="34.5" customHeight="1">
      <c r="A344" s="749">
        <v>88</v>
      </c>
      <c r="B344" s="948" t="s">
        <v>810</v>
      </c>
      <c r="C344" s="944" t="s">
        <v>811</v>
      </c>
      <c r="D344" s="973">
        <v>53.5</v>
      </c>
      <c r="E344" s="787"/>
      <c r="F344" s="749"/>
      <c r="G344" s="749"/>
      <c r="H344" s="811">
        <v>0</v>
      </c>
      <c r="I344" s="811">
        <v>0</v>
      </c>
      <c r="J344" s="755">
        <v>0</v>
      </c>
      <c r="K344" s="865">
        <v>46142</v>
      </c>
      <c r="L344" s="886" t="s">
        <v>3653</v>
      </c>
      <c r="M344" s="887">
        <v>53.5</v>
      </c>
      <c r="N344" s="787"/>
      <c r="O344" s="749"/>
      <c r="P344" s="749"/>
      <c r="Q344" s="762">
        <f t="shared" si="39"/>
        <v>0</v>
      </c>
      <c r="R344" s="763">
        <f t="shared" si="40"/>
        <v>0</v>
      </c>
      <c r="S344" s="885">
        <f t="shared" si="41"/>
        <v>0</v>
      </c>
    </row>
    <row r="345" spans="1:19" ht="34.5" customHeight="1">
      <c r="A345" s="749">
        <v>89</v>
      </c>
      <c r="B345" s="778" t="s">
        <v>489</v>
      </c>
      <c r="C345" s="944" t="s">
        <v>813</v>
      </c>
      <c r="D345" s="973">
        <v>37.450000000000003</v>
      </c>
      <c r="E345" s="787"/>
      <c r="F345" s="749"/>
      <c r="G345" s="749"/>
      <c r="H345" s="811">
        <v>0</v>
      </c>
      <c r="I345" s="811">
        <v>0</v>
      </c>
      <c r="J345" s="755">
        <v>0</v>
      </c>
      <c r="K345" s="865" t="s">
        <v>3421</v>
      </c>
      <c r="L345" s="886" t="s">
        <v>3654</v>
      </c>
      <c r="M345" s="887">
        <v>37.450000000000003</v>
      </c>
      <c r="N345" s="787"/>
      <c r="O345" s="749"/>
      <c r="P345" s="749"/>
      <c r="Q345" s="762">
        <f t="shared" si="39"/>
        <v>0</v>
      </c>
      <c r="R345" s="763">
        <f t="shared" si="40"/>
        <v>0</v>
      </c>
      <c r="S345" s="885">
        <f t="shared" si="41"/>
        <v>0</v>
      </c>
    </row>
    <row r="346" spans="1:19" ht="34.5" customHeight="1">
      <c r="A346" s="749">
        <v>91</v>
      </c>
      <c r="B346" s="946" t="s">
        <v>503</v>
      </c>
      <c r="C346" s="944" t="s">
        <v>816</v>
      </c>
      <c r="D346" s="973">
        <v>37.450000000000003</v>
      </c>
      <c r="E346" s="787"/>
      <c r="F346" s="749"/>
      <c r="G346" s="749"/>
      <c r="H346" s="811">
        <v>0</v>
      </c>
      <c r="I346" s="811">
        <v>0</v>
      </c>
      <c r="J346" s="755">
        <v>0</v>
      </c>
      <c r="K346" s="865" t="s">
        <v>3360</v>
      </c>
      <c r="L346" s="886" t="s">
        <v>3655</v>
      </c>
      <c r="M346" s="887">
        <v>37.450000000000003</v>
      </c>
      <c r="N346" s="787"/>
      <c r="O346" s="749"/>
      <c r="P346" s="749"/>
      <c r="Q346" s="762">
        <f t="shared" si="39"/>
        <v>0</v>
      </c>
      <c r="R346" s="763">
        <f t="shared" si="40"/>
        <v>0</v>
      </c>
      <c r="S346" s="885">
        <f t="shared" si="41"/>
        <v>0</v>
      </c>
    </row>
    <row r="347" spans="1:19" ht="34.5" customHeight="1">
      <c r="A347" s="749">
        <v>92</v>
      </c>
      <c r="B347" s="946" t="s">
        <v>72</v>
      </c>
      <c r="C347" s="944" t="s">
        <v>818</v>
      </c>
      <c r="D347" s="973">
        <v>0</v>
      </c>
      <c r="E347" s="787"/>
      <c r="F347" s="749"/>
      <c r="G347" s="749"/>
      <c r="H347" s="811">
        <v>0</v>
      </c>
      <c r="I347" s="811">
        <v>0</v>
      </c>
      <c r="J347" s="755">
        <v>0</v>
      </c>
      <c r="K347" s="865"/>
      <c r="L347" s="886"/>
      <c r="M347" s="887">
        <v>0</v>
      </c>
      <c r="N347" s="787"/>
      <c r="O347" s="749"/>
      <c r="P347" s="749"/>
      <c r="Q347" s="762">
        <f t="shared" si="39"/>
        <v>0</v>
      </c>
      <c r="R347" s="763">
        <f t="shared" si="40"/>
        <v>0</v>
      </c>
      <c r="S347" s="885">
        <f t="shared" si="41"/>
        <v>0</v>
      </c>
    </row>
    <row r="348" spans="1:19" ht="34.5" customHeight="1">
      <c r="A348" s="749">
        <v>93</v>
      </c>
      <c r="B348" s="688" t="s">
        <v>507</v>
      </c>
      <c r="C348" s="944" t="s">
        <v>819</v>
      </c>
      <c r="D348" s="1255">
        <v>0</v>
      </c>
      <c r="E348" s="787"/>
      <c r="F348" s="749"/>
      <c r="G348" s="749"/>
      <c r="H348" s="811">
        <v>0</v>
      </c>
      <c r="I348" s="811">
        <v>0</v>
      </c>
      <c r="J348" s="755">
        <v>0</v>
      </c>
      <c r="K348" s="865"/>
      <c r="L348" s="886"/>
      <c r="M348" s="887">
        <v>0</v>
      </c>
      <c r="N348" s="787"/>
      <c r="O348" s="749"/>
      <c r="P348" s="749"/>
      <c r="Q348" s="762">
        <f t="shared" si="39"/>
        <v>0</v>
      </c>
      <c r="R348" s="763">
        <f t="shared" si="40"/>
        <v>0</v>
      </c>
      <c r="S348" s="885">
        <f t="shared" si="41"/>
        <v>0</v>
      </c>
    </row>
    <row r="349" spans="1:19" ht="34.5" customHeight="1">
      <c r="A349" s="749">
        <v>94</v>
      </c>
      <c r="B349" s="688" t="s">
        <v>509</v>
      </c>
      <c r="C349" s="944" t="s">
        <v>820</v>
      </c>
      <c r="D349" s="973">
        <v>614.17999999999995</v>
      </c>
      <c r="E349" s="787"/>
      <c r="F349" s="749"/>
      <c r="G349" s="749"/>
      <c r="H349" s="811">
        <v>0</v>
      </c>
      <c r="I349" s="811">
        <v>0</v>
      </c>
      <c r="J349" s="755">
        <v>0</v>
      </c>
      <c r="K349" s="865" t="s">
        <v>3367</v>
      </c>
      <c r="L349" s="886" t="s">
        <v>3656</v>
      </c>
      <c r="M349" s="887">
        <v>614.17999999999995</v>
      </c>
      <c r="N349" s="787"/>
      <c r="O349" s="749"/>
      <c r="P349" s="749"/>
      <c r="Q349" s="762">
        <f t="shared" si="39"/>
        <v>0</v>
      </c>
      <c r="R349" s="763">
        <f t="shared" si="40"/>
        <v>0</v>
      </c>
      <c r="S349" s="885">
        <f t="shared" si="41"/>
        <v>0</v>
      </c>
    </row>
    <row r="350" spans="1:19" ht="34.5" customHeight="1">
      <c r="A350" s="749">
        <v>96</v>
      </c>
      <c r="B350" s="946" t="s">
        <v>823</v>
      </c>
      <c r="C350" s="944" t="s">
        <v>824</v>
      </c>
      <c r="D350" s="973">
        <v>277.13</v>
      </c>
      <c r="E350" s="787"/>
      <c r="F350" s="749"/>
      <c r="G350" s="749"/>
      <c r="H350" s="811">
        <v>0</v>
      </c>
      <c r="I350" s="811">
        <v>0</v>
      </c>
      <c r="J350" s="755">
        <v>0</v>
      </c>
      <c r="K350" s="865" t="s">
        <v>3390</v>
      </c>
      <c r="L350" s="886" t="s">
        <v>3657</v>
      </c>
      <c r="M350" s="887">
        <v>277.13</v>
      </c>
      <c r="N350" s="787"/>
      <c r="O350" s="749"/>
      <c r="P350" s="749"/>
      <c r="Q350" s="762">
        <f t="shared" si="39"/>
        <v>0</v>
      </c>
      <c r="R350" s="763">
        <f t="shared" si="40"/>
        <v>0</v>
      </c>
      <c r="S350" s="885">
        <f>+D350+J350-M350</f>
        <v>0</v>
      </c>
    </row>
    <row r="351" spans="1:19" ht="34.5" customHeight="1">
      <c r="A351" s="749">
        <v>98</v>
      </c>
      <c r="B351" s="946" t="s">
        <v>516</v>
      </c>
      <c r="C351" s="944" t="s">
        <v>827</v>
      </c>
      <c r="D351" s="973">
        <v>471.87</v>
      </c>
      <c r="E351" s="787"/>
      <c r="F351" s="749"/>
      <c r="G351" s="749"/>
      <c r="H351" s="811">
        <v>0</v>
      </c>
      <c r="I351" s="811">
        <v>0</v>
      </c>
      <c r="J351" s="755">
        <v>0</v>
      </c>
      <c r="K351" s="865">
        <v>46142</v>
      </c>
      <c r="L351" s="886" t="s">
        <v>3658</v>
      </c>
      <c r="M351" s="887">
        <v>471.87</v>
      </c>
      <c r="N351" s="787"/>
      <c r="O351" s="749"/>
      <c r="P351" s="749"/>
      <c r="Q351" s="762">
        <f t="shared" si="39"/>
        <v>0</v>
      </c>
      <c r="R351" s="763">
        <f t="shared" si="40"/>
        <v>0</v>
      </c>
      <c r="S351" s="885">
        <f t="shared" ref="S351:S414" si="42">+D351+J351-M351</f>
        <v>0</v>
      </c>
    </row>
    <row r="352" spans="1:19" ht="34.5" customHeight="1">
      <c r="A352" s="749">
        <v>99</v>
      </c>
      <c r="B352" s="778" t="s">
        <v>519</v>
      </c>
      <c r="C352" s="944" t="s">
        <v>829</v>
      </c>
      <c r="D352" s="973">
        <v>1475.53</v>
      </c>
      <c r="E352" s="888"/>
      <c r="F352" s="749"/>
      <c r="G352" s="749"/>
      <c r="H352" s="811">
        <v>0</v>
      </c>
      <c r="I352" s="811">
        <v>0</v>
      </c>
      <c r="J352" s="755">
        <v>0</v>
      </c>
      <c r="K352" s="865" t="s">
        <v>3360</v>
      </c>
      <c r="L352" s="886" t="s">
        <v>3659</v>
      </c>
      <c r="M352" s="887">
        <v>1475.53</v>
      </c>
      <c r="N352" s="888"/>
      <c r="O352" s="749"/>
      <c r="P352" s="749"/>
      <c r="Q352" s="762">
        <f t="shared" si="39"/>
        <v>0</v>
      </c>
      <c r="R352" s="763">
        <f t="shared" si="40"/>
        <v>0</v>
      </c>
      <c r="S352" s="885">
        <f t="shared" si="42"/>
        <v>0</v>
      </c>
    </row>
    <row r="353" spans="1:19" ht="34.5" customHeight="1">
      <c r="A353" s="749">
        <v>100</v>
      </c>
      <c r="B353" s="778" t="s">
        <v>831</v>
      </c>
      <c r="C353" s="944" t="s">
        <v>832</v>
      </c>
      <c r="D353" s="973">
        <v>1408.12</v>
      </c>
      <c r="E353" s="888" t="s">
        <v>2971</v>
      </c>
      <c r="F353" s="749">
        <v>1</v>
      </c>
      <c r="G353" s="749">
        <v>1</v>
      </c>
      <c r="H353" s="811">
        <v>1120</v>
      </c>
      <c r="I353" s="811">
        <v>78.400000000000006</v>
      </c>
      <c r="J353" s="755">
        <v>1198.4000000000001</v>
      </c>
      <c r="K353" s="865" t="s">
        <v>3541</v>
      </c>
      <c r="L353" s="886" t="s">
        <v>3660</v>
      </c>
      <c r="M353" s="887">
        <v>1198.4000000000001</v>
      </c>
      <c r="N353" s="888">
        <v>25294</v>
      </c>
      <c r="O353" s="749">
        <v>1</v>
      </c>
      <c r="P353" s="749">
        <v>1</v>
      </c>
      <c r="Q353" s="762">
        <f t="shared" si="39"/>
        <v>1316</v>
      </c>
      <c r="R353" s="763">
        <f t="shared" si="40"/>
        <v>92.12</v>
      </c>
      <c r="S353" s="885">
        <f t="shared" si="42"/>
        <v>1408.12</v>
      </c>
    </row>
    <row r="354" spans="1:19" ht="34.5" customHeight="1">
      <c r="A354" s="749">
        <v>101</v>
      </c>
      <c r="B354" s="778" t="s">
        <v>50</v>
      </c>
      <c r="C354" s="944" t="s">
        <v>834</v>
      </c>
      <c r="D354" s="973">
        <v>1183.42</v>
      </c>
      <c r="E354" s="888"/>
      <c r="F354" s="749"/>
      <c r="G354" s="749"/>
      <c r="H354" s="811">
        <v>0</v>
      </c>
      <c r="I354" s="811">
        <v>0</v>
      </c>
      <c r="J354" s="755">
        <v>0</v>
      </c>
      <c r="K354" s="865"/>
      <c r="L354" s="886"/>
      <c r="M354" s="887">
        <v>0</v>
      </c>
      <c r="N354" s="888">
        <v>25294</v>
      </c>
      <c r="O354" s="749">
        <v>1</v>
      </c>
      <c r="P354" s="749">
        <v>1</v>
      </c>
      <c r="Q354" s="762">
        <f t="shared" si="39"/>
        <v>1106</v>
      </c>
      <c r="R354" s="763">
        <f t="shared" si="40"/>
        <v>77.42</v>
      </c>
      <c r="S354" s="885">
        <f t="shared" si="42"/>
        <v>1183.42</v>
      </c>
    </row>
    <row r="355" spans="1:19" ht="34.5" customHeight="1">
      <c r="A355" s="749">
        <v>102</v>
      </c>
      <c r="B355" s="946" t="s">
        <v>529</v>
      </c>
      <c r="C355" s="944" t="s">
        <v>836</v>
      </c>
      <c r="D355" s="973">
        <v>861.35</v>
      </c>
      <c r="E355" s="787"/>
      <c r="F355" s="749"/>
      <c r="G355" s="749"/>
      <c r="H355" s="811">
        <v>0</v>
      </c>
      <c r="I355" s="811">
        <v>0</v>
      </c>
      <c r="J355" s="755">
        <v>0</v>
      </c>
      <c r="K355" s="865">
        <v>46142</v>
      </c>
      <c r="L355" s="886" t="s">
        <v>3661</v>
      </c>
      <c r="M355" s="887">
        <v>861.35</v>
      </c>
      <c r="N355" s="787"/>
      <c r="O355" s="749"/>
      <c r="P355" s="749"/>
      <c r="Q355" s="762">
        <f t="shared" si="39"/>
        <v>0</v>
      </c>
      <c r="R355" s="763">
        <f t="shared" si="40"/>
        <v>0</v>
      </c>
      <c r="S355" s="885">
        <f t="shared" si="42"/>
        <v>0</v>
      </c>
    </row>
    <row r="356" spans="1:19" ht="34.5" customHeight="1">
      <c r="A356" s="749">
        <v>103</v>
      </c>
      <c r="B356" s="946" t="s">
        <v>532</v>
      </c>
      <c r="C356" s="944" t="s">
        <v>838</v>
      </c>
      <c r="D356" s="973">
        <v>1984.85</v>
      </c>
      <c r="E356" s="787"/>
      <c r="F356" s="749"/>
      <c r="G356" s="749"/>
      <c r="H356" s="811">
        <v>0</v>
      </c>
      <c r="I356" s="811">
        <v>0</v>
      </c>
      <c r="J356" s="755">
        <v>0</v>
      </c>
      <c r="K356" s="865" t="s">
        <v>3390</v>
      </c>
      <c r="L356" s="886" t="s">
        <v>3662</v>
      </c>
      <c r="M356" s="887">
        <v>1984.85</v>
      </c>
      <c r="N356" s="787"/>
      <c r="O356" s="749"/>
      <c r="P356" s="749"/>
      <c r="Q356" s="762">
        <f t="shared" si="39"/>
        <v>0</v>
      </c>
      <c r="R356" s="763">
        <f t="shared" si="40"/>
        <v>0</v>
      </c>
      <c r="S356" s="885">
        <f t="shared" si="42"/>
        <v>0</v>
      </c>
    </row>
    <row r="357" spans="1:19" s="983" customFormat="1" ht="34.5" customHeight="1">
      <c r="A357" s="893">
        <v>104</v>
      </c>
      <c r="B357" s="946" t="s">
        <v>532</v>
      </c>
      <c r="C357" s="944" t="s">
        <v>840</v>
      </c>
      <c r="D357" s="973">
        <v>342.4</v>
      </c>
      <c r="E357" s="978"/>
      <c r="F357" s="893"/>
      <c r="G357" s="893"/>
      <c r="H357" s="979">
        <v>0</v>
      </c>
      <c r="I357" s="979">
        <v>0</v>
      </c>
      <c r="J357" s="980">
        <v>0</v>
      </c>
      <c r="K357" s="865" t="s">
        <v>3390</v>
      </c>
      <c r="L357" s="886" t="s">
        <v>3662</v>
      </c>
      <c r="M357" s="887">
        <v>342.4</v>
      </c>
      <c r="N357" s="978"/>
      <c r="O357" s="893"/>
      <c r="P357" s="893"/>
      <c r="Q357" s="981">
        <f t="shared" si="39"/>
        <v>0</v>
      </c>
      <c r="R357" s="982">
        <f t="shared" si="40"/>
        <v>0</v>
      </c>
      <c r="S357" s="896">
        <f t="shared" si="42"/>
        <v>0</v>
      </c>
    </row>
    <row r="358" spans="1:19" ht="34.5" customHeight="1">
      <c r="A358" s="749">
        <v>105</v>
      </c>
      <c r="B358" s="946" t="s">
        <v>536</v>
      </c>
      <c r="C358" s="944" t="s">
        <v>841</v>
      </c>
      <c r="D358" s="973">
        <v>37.450000000000003</v>
      </c>
      <c r="E358" s="787"/>
      <c r="F358" s="749"/>
      <c r="G358" s="749"/>
      <c r="H358" s="811">
        <v>0</v>
      </c>
      <c r="I358" s="811">
        <v>0</v>
      </c>
      <c r="J358" s="755">
        <v>0</v>
      </c>
      <c r="K358" s="865" t="s">
        <v>3390</v>
      </c>
      <c r="L358" s="886" t="s">
        <v>3663</v>
      </c>
      <c r="M358" s="887">
        <v>37.450000000000003</v>
      </c>
      <c r="N358" s="787"/>
      <c r="O358" s="749"/>
      <c r="P358" s="749"/>
      <c r="Q358" s="762">
        <f t="shared" si="39"/>
        <v>0</v>
      </c>
      <c r="R358" s="763">
        <f t="shared" si="40"/>
        <v>0</v>
      </c>
      <c r="S358" s="885">
        <f t="shared" si="42"/>
        <v>0</v>
      </c>
    </row>
    <row r="359" spans="1:19" ht="34.5" customHeight="1">
      <c r="A359" s="749">
        <v>106</v>
      </c>
      <c r="B359" s="946" t="s">
        <v>539</v>
      </c>
      <c r="C359" s="944" t="s">
        <v>843</v>
      </c>
      <c r="D359" s="973">
        <v>546.77</v>
      </c>
      <c r="E359" s="787"/>
      <c r="F359" s="749"/>
      <c r="G359" s="749"/>
      <c r="H359" s="811">
        <v>0</v>
      </c>
      <c r="I359" s="811">
        <v>0</v>
      </c>
      <c r="J359" s="755">
        <v>0</v>
      </c>
      <c r="K359" s="865" t="s">
        <v>3360</v>
      </c>
      <c r="L359" s="886" t="s">
        <v>3664</v>
      </c>
      <c r="M359" s="887">
        <v>546.77</v>
      </c>
      <c r="N359" s="787"/>
      <c r="O359" s="749"/>
      <c r="P359" s="749"/>
      <c r="Q359" s="762">
        <f t="shared" si="39"/>
        <v>0</v>
      </c>
      <c r="R359" s="763">
        <f t="shared" si="40"/>
        <v>0</v>
      </c>
      <c r="S359" s="885">
        <f t="shared" si="42"/>
        <v>0</v>
      </c>
    </row>
    <row r="360" spans="1:19" ht="34.5" customHeight="1">
      <c r="A360" s="749">
        <v>107</v>
      </c>
      <c r="B360" s="946" t="s">
        <v>845</v>
      </c>
      <c r="C360" s="944" t="s">
        <v>846</v>
      </c>
      <c r="D360" s="973">
        <v>0</v>
      </c>
      <c r="E360" s="787"/>
      <c r="F360" s="749"/>
      <c r="G360" s="749"/>
      <c r="H360" s="811">
        <v>0</v>
      </c>
      <c r="I360" s="811">
        <v>0</v>
      </c>
      <c r="J360" s="755">
        <v>0</v>
      </c>
      <c r="K360" s="865"/>
      <c r="L360" s="886"/>
      <c r="M360" s="887">
        <v>0</v>
      </c>
      <c r="N360" s="787"/>
      <c r="O360" s="749"/>
      <c r="P360" s="749"/>
      <c r="Q360" s="762">
        <f t="shared" si="39"/>
        <v>0</v>
      </c>
      <c r="R360" s="763">
        <f t="shared" si="40"/>
        <v>0</v>
      </c>
      <c r="S360" s="885">
        <f t="shared" si="42"/>
        <v>0</v>
      </c>
    </row>
    <row r="361" spans="1:19" ht="34.5" customHeight="1">
      <c r="A361" s="749">
        <v>108</v>
      </c>
      <c r="B361" s="975" t="s">
        <v>544</v>
      </c>
      <c r="C361" s="976" t="s">
        <v>840</v>
      </c>
      <c r="D361" s="973">
        <v>2996</v>
      </c>
      <c r="E361" s="787"/>
      <c r="F361" s="749"/>
      <c r="G361" s="749"/>
      <c r="H361" s="811">
        <v>0</v>
      </c>
      <c r="I361" s="811">
        <v>0</v>
      </c>
      <c r="J361" s="755">
        <v>0</v>
      </c>
      <c r="K361" s="865">
        <v>46142</v>
      </c>
      <c r="L361" s="886" t="s">
        <v>3665</v>
      </c>
      <c r="M361" s="857">
        <v>2996</v>
      </c>
      <c r="N361" s="787"/>
      <c r="O361" s="749"/>
      <c r="P361" s="749"/>
      <c r="Q361" s="762">
        <f t="shared" si="39"/>
        <v>0</v>
      </c>
      <c r="R361" s="763">
        <f t="shared" si="40"/>
        <v>0</v>
      </c>
      <c r="S361" s="885">
        <f t="shared" si="42"/>
        <v>0</v>
      </c>
    </row>
    <row r="362" spans="1:19" ht="34.5" customHeight="1">
      <c r="A362" s="749">
        <v>109</v>
      </c>
      <c r="B362" s="975" t="s">
        <v>544</v>
      </c>
      <c r="C362" s="976" t="s">
        <v>848</v>
      </c>
      <c r="D362" s="973">
        <v>3199.3</v>
      </c>
      <c r="E362" s="787"/>
      <c r="F362" s="749"/>
      <c r="G362" s="749"/>
      <c r="H362" s="811">
        <v>0</v>
      </c>
      <c r="I362" s="811">
        <v>0</v>
      </c>
      <c r="J362" s="755">
        <v>0</v>
      </c>
      <c r="K362" s="865">
        <v>46142</v>
      </c>
      <c r="L362" s="886" t="s">
        <v>3665</v>
      </c>
      <c r="M362" s="857">
        <v>3199.3</v>
      </c>
      <c r="N362" s="787"/>
      <c r="O362" s="749"/>
      <c r="P362" s="749"/>
      <c r="Q362" s="762">
        <f t="shared" si="39"/>
        <v>0</v>
      </c>
      <c r="R362" s="763">
        <f t="shared" si="40"/>
        <v>0</v>
      </c>
      <c r="S362" s="885">
        <f t="shared" si="42"/>
        <v>0</v>
      </c>
    </row>
    <row r="363" spans="1:19" ht="34.5" customHeight="1">
      <c r="A363" s="749">
        <v>110</v>
      </c>
      <c r="B363" s="975" t="s">
        <v>547</v>
      </c>
      <c r="C363" s="976" t="s">
        <v>849</v>
      </c>
      <c r="D363" s="977">
        <f>278.2+181.9</f>
        <v>460.1</v>
      </c>
      <c r="E363" s="787"/>
      <c r="F363" s="749"/>
      <c r="G363" s="749"/>
      <c r="H363" s="811">
        <v>0</v>
      </c>
      <c r="I363" s="811">
        <v>0</v>
      </c>
      <c r="J363" s="755">
        <v>0</v>
      </c>
      <c r="K363" s="757">
        <v>46142</v>
      </c>
      <c r="L363" s="758" t="s">
        <v>3666</v>
      </c>
      <c r="M363" s="759">
        <v>460.1</v>
      </c>
      <c r="N363" s="787"/>
      <c r="O363" s="749"/>
      <c r="P363" s="749"/>
      <c r="Q363" s="762">
        <f t="shared" si="39"/>
        <v>0</v>
      </c>
      <c r="R363" s="763">
        <f t="shared" si="40"/>
        <v>0</v>
      </c>
      <c r="S363" s="885">
        <f t="shared" si="42"/>
        <v>0</v>
      </c>
    </row>
    <row r="364" spans="1:19" ht="34.5" customHeight="1">
      <c r="A364" s="749">
        <v>112</v>
      </c>
      <c r="B364" s="946" t="s">
        <v>852</v>
      </c>
      <c r="C364" s="944" t="s">
        <v>853</v>
      </c>
      <c r="D364" s="973">
        <v>37.450000000000003</v>
      </c>
      <c r="E364" s="787"/>
      <c r="F364" s="749"/>
      <c r="G364" s="749"/>
      <c r="H364" s="811">
        <v>0</v>
      </c>
      <c r="I364" s="811">
        <v>0</v>
      </c>
      <c r="J364" s="755">
        <v>0</v>
      </c>
      <c r="K364" s="865" t="s">
        <v>3365</v>
      </c>
      <c r="L364" s="886" t="s">
        <v>3667</v>
      </c>
      <c r="M364" s="887">
        <v>37.450000000000003</v>
      </c>
      <c r="N364" s="787"/>
      <c r="O364" s="749"/>
      <c r="P364" s="749"/>
      <c r="Q364" s="984">
        <f t="shared" si="39"/>
        <v>0</v>
      </c>
      <c r="R364" s="890">
        <f t="shared" si="40"/>
        <v>0</v>
      </c>
      <c r="S364" s="891">
        <f t="shared" si="42"/>
        <v>0</v>
      </c>
    </row>
    <row r="365" spans="1:19" ht="34.5" customHeight="1">
      <c r="A365" s="749">
        <v>113</v>
      </c>
      <c r="B365" s="946" t="s">
        <v>855</v>
      </c>
      <c r="C365" s="944" t="s">
        <v>856</v>
      </c>
      <c r="D365" s="973">
        <v>629.16</v>
      </c>
      <c r="E365" s="787"/>
      <c r="F365" s="749"/>
      <c r="G365" s="749"/>
      <c r="H365" s="811">
        <v>0</v>
      </c>
      <c r="I365" s="811">
        <v>0</v>
      </c>
      <c r="J365" s="755">
        <v>0</v>
      </c>
      <c r="K365" s="865" t="s">
        <v>3421</v>
      </c>
      <c r="L365" s="886" t="s">
        <v>3668</v>
      </c>
      <c r="M365" s="887">
        <v>629.16</v>
      </c>
      <c r="N365" s="787"/>
      <c r="O365" s="749"/>
      <c r="P365" s="749"/>
      <c r="Q365" s="762">
        <f t="shared" si="39"/>
        <v>0</v>
      </c>
      <c r="R365" s="763">
        <f t="shared" si="40"/>
        <v>0</v>
      </c>
      <c r="S365" s="885">
        <f t="shared" si="42"/>
        <v>0</v>
      </c>
    </row>
    <row r="366" spans="1:19" ht="34.5" customHeight="1">
      <c r="A366" s="749">
        <v>114</v>
      </c>
      <c r="B366" s="946" t="s">
        <v>858</v>
      </c>
      <c r="C366" s="944" t="s">
        <v>859</v>
      </c>
      <c r="D366" s="973">
        <v>1850.03</v>
      </c>
      <c r="E366" s="787"/>
      <c r="F366" s="749"/>
      <c r="G366" s="749"/>
      <c r="H366" s="811">
        <v>0</v>
      </c>
      <c r="I366" s="811">
        <v>0</v>
      </c>
      <c r="J366" s="755">
        <v>0</v>
      </c>
      <c r="K366" s="865" t="s">
        <v>3365</v>
      </c>
      <c r="L366" s="886" t="s">
        <v>3669</v>
      </c>
      <c r="M366" s="887">
        <v>1850.03</v>
      </c>
      <c r="N366" s="787"/>
      <c r="O366" s="749"/>
      <c r="P366" s="749"/>
      <c r="Q366" s="762">
        <f t="shared" si="39"/>
        <v>0</v>
      </c>
      <c r="R366" s="763">
        <f t="shared" si="40"/>
        <v>0</v>
      </c>
      <c r="S366" s="885">
        <f t="shared" si="42"/>
        <v>0</v>
      </c>
    </row>
    <row r="367" spans="1:19" ht="34.5" customHeight="1">
      <c r="A367" s="749">
        <v>115</v>
      </c>
      <c r="B367" s="946" t="s">
        <v>555</v>
      </c>
      <c r="C367" s="944" t="s">
        <v>861</v>
      </c>
      <c r="D367" s="973">
        <v>142.31</v>
      </c>
      <c r="E367" s="787"/>
      <c r="F367" s="749"/>
      <c r="G367" s="749"/>
      <c r="H367" s="811">
        <v>0</v>
      </c>
      <c r="I367" s="811">
        <v>0</v>
      </c>
      <c r="J367" s="755">
        <v>0</v>
      </c>
      <c r="K367" s="865" t="s">
        <v>3367</v>
      </c>
      <c r="L367" s="886" t="s">
        <v>3670</v>
      </c>
      <c r="M367" s="887">
        <v>142.31</v>
      </c>
      <c r="N367" s="787"/>
      <c r="O367" s="749"/>
      <c r="P367" s="749"/>
      <c r="Q367" s="762">
        <f t="shared" si="39"/>
        <v>0</v>
      </c>
      <c r="R367" s="763">
        <f t="shared" si="40"/>
        <v>0</v>
      </c>
      <c r="S367" s="885">
        <f t="shared" si="42"/>
        <v>0</v>
      </c>
    </row>
    <row r="368" spans="1:19" ht="34.5" customHeight="1">
      <c r="A368" s="749">
        <v>116</v>
      </c>
      <c r="B368" s="946" t="s">
        <v>558</v>
      </c>
      <c r="C368" s="944" t="s">
        <v>863</v>
      </c>
      <c r="D368" s="973">
        <v>868.84</v>
      </c>
      <c r="E368" s="787"/>
      <c r="F368" s="749"/>
      <c r="G368" s="749"/>
      <c r="H368" s="811">
        <v>0</v>
      </c>
      <c r="I368" s="811">
        <v>0</v>
      </c>
      <c r="J368" s="755">
        <v>0</v>
      </c>
      <c r="K368" s="865" t="s">
        <v>3390</v>
      </c>
      <c r="L368" s="886" t="s">
        <v>3671</v>
      </c>
      <c r="M368" s="887">
        <v>868.84</v>
      </c>
      <c r="N368" s="787"/>
      <c r="O368" s="749"/>
      <c r="P368" s="749"/>
      <c r="Q368" s="762">
        <f t="shared" si="39"/>
        <v>0</v>
      </c>
      <c r="R368" s="763">
        <f t="shared" si="40"/>
        <v>0</v>
      </c>
      <c r="S368" s="885">
        <f t="shared" si="42"/>
        <v>0</v>
      </c>
    </row>
    <row r="369" spans="1:19" ht="34.5" customHeight="1">
      <c r="A369" s="749">
        <v>117</v>
      </c>
      <c r="B369" s="946" t="s">
        <v>562</v>
      </c>
      <c r="C369" s="944" t="s">
        <v>865</v>
      </c>
      <c r="D369" s="973">
        <v>651.63</v>
      </c>
      <c r="E369" s="787"/>
      <c r="F369" s="749"/>
      <c r="G369" s="749"/>
      <c r="H369" s="811">
        <v>0</v>
      </c>
      <c r="I369" s="811">
        <v>0</v>
      </c>
      <c r="J369" s="755">
        <v>0</v>
      </c>
      <c r="K369" s="865" t="s">
        <v>3421</v>
      </c>
      <c r="L369" s="886" t="s">
        <v>3672</v>
      </c>
      <c r="M369" s="887">
        <v>651.63</v>
      </c>
      <c r="N369" s="787"/>
      <c r="O369" s="749"/>
      <c r="P369" s="749"/>
      <c r="Q369" s="762">
        <f t="shared" si="39"/>
        <v>0</v>
      </c>
      <c r="R369" s="763">
        <f t="shared" si="40"/>
        <v>0</v>
      </c>
      <c r="S369" s="885">
        <f t="shared" si="42"/>
        <v>0</v>
      </c>
    </row>
    <row r="370" spans="1:19" ht="34.5" customHeight="1">
      <c r="A370" s="749">
        <v>118</v>
      </c>
      <c r="B370" s="946" t="s">
        <v>558</v>
      </c>
      <c r="C370" s="944" t="s">
        <v>867</v>
      </c>
      <c r="D370" s="973">
        <v>2748.83</v>
      </c>
      <c r="E370" s="787"/>
      <c r="F370" s="749"/>
      <c r="G370" s="749"/>
      <c r="H370" s="811">
        <v>0</v>
      </c>
      <c r="I370" s="811">
        <v>0</v>
      </c>
      <c r="J370" s="755">
        <v>0</v>
      </c>
      <c r="K370" s="865" t="s">
        <v>3390</v>
      </c>
      <c r="L370" s="886" t="s">
        <v>3673</v>
      </c>
      <c r="M370" s="887">
        <v>2748.83</v>
      </c>
      <c r="N370" s="787"/>
      <c r="O370" s="749"/>
      <c r="P370" s="749"/>
      <c r="Q370" s="762">
        <f t="shared" si="39"/>
        <v>0</v>
      </c>
      <c r="R370" s="763">
        <f t="shared" si="40"/>
        <v>0</v>
      </c>
      <c r="S370" s="885">
        <f t="shared" si="42"/>
        <v>0</v>
      </c>
    </row>
    <row r="371" spans="1:19" ht="34.5" customHeight="1">
      <c r="A371" s="749">
        <v>119</v>
      </c>
      <c r="B371" s="946" t="s">
        <v>869</v>
      </c>
      <c r="C371" s="944" t="s">
        <v>870</v>
      </c>
      <c r="D371" s="973">
        <v>37.450000000000003</v>
      </c>
      <c r="E371" s="787"/>
      <c r="F371" s="749"/>
      <c r="G371" s="749"/>
      <c r="H371" s="811">
        <v>0</v>
      </c>
      <c r="I371" s="811">
        <v>0</v>
      </c>
      <c r="J371" s="755">
        <v>0</v>
      </c>
      <c r="K371" s="865" t="s">
        <v>3360</v>
      </c>
      <c r="L371" s="886" t="s">
        <v>3674</v>
      </c>
      <c r="M371" s="887">
        <v>37.450000000000003</v>
      </c>
      <c r="N371" s="787"/>
      <c r="O371" s="749"/>
      <c r="P371" s="749"/>
      <c r="Q371" s="762">
        <f t="shared" si="39"/>
        <v>0</v>
      </c>
      <c r="R371" s="763">
        <f t="shared" si="40"/>
        <v>0</v>
      </c>
      <c r="S371" s="885">
        <f t="shared" si="42"/>
        <v>0</v>
      </c>
    </row>
    <row r="372" spans="1:19" ht="34.5" customHeight="1">
      <c r="A372" s="749"/>
      <c r="B372" s="946"/>
      <c r="C372" s="944"/>
      <c r="D372" s="973">
        <v>10838.03</v>
      </c>
      <c r="E372" s="787"/>
      <c r="F372" s="749"/>
      <c r="G372" s="749"/>
      <c r="H372" s="811">
        <v>0</v>
      </c>
      <c r="I372" s="811">
        <v>0</v>
      </c>
      <c r="J372" s="755">
        <v>0</v>
      </c>
      <c r="K372" s="865" t="s">
        <v>3390</v>
      </c>
      <c r="L372" s="886" t="s">
        <v>3675</v>
      </c>
      <c r="M372" s="887">
        <v>10838.03</v>
      </c>
      <c r="N372" s="787"/>
      <c r="O372" s="749"/>
      <c r="P372" s="749"/>
      <c r="Q372" s="762">
        <f t="shared" si="39"/>
        <v>0</v>
      </c>
      <c r="R372" s="763">
        <f t="shared" si="40"/>
        <v>0</v>
      </c>
      <c r="S372" s="885">
        <f t="shared" si="42"/>
        <v>0</v>
      </c>
    </row>
    <row r="373" spans="1:19" ht="34.5" customHeight="1">
      <c r="A373" s="749">
        <v>120</v>
      </c>
      <c r="B373" s="946" t="s">
        <v>572</v>
      </c>
      <c r="C373" s="944" t="s">
        <v>872</v>
      </c>
      <c r="D373" s="973">
        <v>3789.94</v>
      </c>
      <c r="E373" s="787"/>
      <c r="F373" s="749"/>
      <c r="G373" s="749"/>
      <c r="H373" s="811">
        <v>0</v>
      </c>
      <c r="I373" s="811">
        <v>0</v>
      </c>
      <c r="J373" s="755">
        <v>0</v>
      </c>
      <c r="K373" s="865" t="s">
        <v>3390</v>
      </c>
      <c r="L373" s="886" t="s">
        <v>3676</v>
      </c>
      <c r="M373" s="887">
        <v>3789.94</v>
      </c>
      <c r="N373" s="787"/>
      <c r="O373" s="749"/>
      <c r="P373" s="749"/>
      <c r="Q373" s="762">
        <f t="shared" si="39"/>
        <v>0</v>
      </c>
      <c r="R373" s="763">
        <f t="shared" si="40"/>
        <v>0</v>
      </c>
      <c r="S373" s="885">
        <f t="shared" si="42"/>
        <v>0</v>
      </c>
    </row>
    <row r="374" spans="1:19" ht="34.5" customHeight="1">
      <c r="A374" s="749">
        <v>121</v>
      </c>
      <c r="B374" s="947" t="s">
        <v>572</v>
      </c>
      <c r="C374" s="944" t="s">
        <v>874</v>
      </c>
      <c r="D374" s="973">
        <v>1483.02</v>
      </c>
      <c r="E374" s="787"/>
      <c r="F374" s="749"/>
      <c r="G374" s="749"/>
      <c r="H374" s="811">
        <v>0</v>
      </c>
      <c r="I374" s="811">
        <v>0</v>
      </c>
      <c r="J374" s="755">
        <v>0</v>
      </c>
      <c r="K374" s="865" t="s">
        <v>3390</v>
      </c>
      <c r="L374" s="886" t="s">
        <v>3677</v>
      </c>
      <c r="M374" s="887">
        <v>1483.02</v>
      </c>
      <c r="N374" s="787"/>
      <c r="O374" s="749"/>
      <c r="P374" s="749"/>
      <c r="Q374" s="762">
        <f t="shared" si="39"/>
        <v>0</v>
      </c>
      <c r="R374" s="763">
        <f t="shared" si="40"/>
        <v>0</v>
      </c>
      <c r="S374" s="885">
        <f t="shared" si="42"/>
        <v>0</v>
      </c>
    </row>
    <row r="375" spans="1:19" ht="34.5" customHeight="1">
      <c r="A375" s="749">
        <v>122</v>
      </c>
      <c r="B375" s="946" t="s">
        <v>577</v>
      </c>
      <c r="C375" s="944" t="s">
        <v>876</v>
      </c>
      <c r="D375" s="973">
        <v>973.7</v>
      </c>
      <c r="E375" s="787" t="s">
        <v>2971</v>
      </c>
      <c r="F375" s="749">
        <v>1</v>
      </c>
      <c r="G375" s="749">
        <v>1</v>
      </c>
      <c r="H375" s="811">
        <v>952</v>
      </c>
      <c r="I375" s="811">
        <v>66.64</v>
      </c>
      <c r="J375" s="755">
        <v>1018.6400000000003</v>
      </c>
      <c r="K375" s="865" t="s">
        <v>3678</v>
      </c>
      <c r="L375" s="886" t="s">
        <v>3679</v>
      </c>
      <c r="M375" s="887">
        <v>1018.64</v>
      </c>
      <c r="N375" s="888">
        <v>25294</v>
      </c>
      <c r="O375" s="749">
        <v>1</v>
      </c>
      <c r="P375" s="749">
        <v>1</v>
      </c>
      <c r="Q375" s="762">
        <f t="shared" si="39"/>
        <v>910</v>
      </c>
      <c r="R375" s="763">
        <f t="shared" si="40"/>
        <v>63.7</v>
      </c>
      <c r="S375" s="885">
        <f t="shared" si="42"/>
        <v>973.70000000000039</v>
      </c>
    </row>
    <row r="376" spans="1:19" ht="34.5" customHeight="1">
      <c r="A376" s="749">
        <v>123</v>
      </c>
      <c r="B376" s="946" t="s">
        <v>580</v>
      </c>
      <c r="C376" s="944" t="s">
        <v>878</v>
      </c>
      <c r="D376" s="973">
        <f>396.97+37.45+277.13</f>
        <v>711.55</v>
      </c>
      <c r="E376" s="787"/>
      <c r="F376" s="749"/>
      <c r="G376" s="749"/>
      <c r="H376" s="811">
        <v>0</v>
      </c>
      <c r="I376" s="811">
        <v>0</v>
      </c>
      <c r="J376" s="755">
        <v>0</v>
      </c>
      <c r="K376" s="865">
        <v>46142</v>
      </c>
      <c r="L376" s="886" t="s">
        <v>3680</v>
      </c>
      <c r="M376" s="887">
        <v>711.55</v>
      </c>
      <c r="N376" s="787"/>
      <c r="O376" s="749"/>
      <c r="P376" s="749"/>
      <c r="Q376" s="762">
        <f t="shared" si="39"/>
        <v>0</v>
      </c>
      <c r="R376" s="763">
        <f t="shared" si="40"/>
        <v>0</v>
      </c>
      <c r="S376" s="885">
        <f t="shared" si="42"/>
        <v>0</v>
      </c>
    </row>
    <row r="377" spans="1:19" ht="34.5" customHeight="1">
      <c r="A377" s="749">
        <v>124</v>
      </c>
      <c r="B377" s="947" t="s">
        <v>516</v>
      </c>
      <c r="C377" s="944" t="s">
        <v>880</v>
      </c>
      <c r="D377" s="973">
        <v>577.79999999999995</v>
      </c>
      <c r="E377" s="787"/>
      <c r="F377" s="749"/>
      <c r="G377" s="749"/>
      <c r="H377" s="811">
        <v>0</v>
      </c>
      <c r="I377" s="811">
        <v>0</v>
      </c>
      <c r="J377" s="755">
        <v>0</v>
      </c>
      <c r="K377" s="865">
        <v>46142</v>
      </c>
      <c r="L377" s="886" t="s">
        <v>3681</v>
      </c>
      <c r="M377" s="887">
        <v>577.79999999999995</v>
      </c>
      <c r="N377" s="787"/>
      <c r="O377" s="749"/>
      <c r="P377" s="749"/>
      <c r="Q377" s="762">
        <f t="shared" si="39"/>
        <v>0</v>
      </c>
      <c r="R377" s="763">
        <f t="shared" si="40"/>
        <v>0</v>
      </c>
      <c r="S377" s="885">
        <f t="shared" si="42"/>
        <v>0</v>
      </c>
    </row>
    <row r="378" spans="1:19" ht="34.5" customHeight="1">
      <c r="A378" s="749">
        <v>125</v>
      </c>
      <c r="B378" s="947" t="s">
        <v>587</v>
      </c>
      <c r="C378" s="944" t="s">
        <v>882</v>
      </c>
      <c r="D378" s="973">
        <v>2516.64</v>
      </c>
      <c r="E378" s="787"/>
      <c r="F378" s="749"/>
      <c r="G378" s="749"/>
      <c r="H378" s="811">
        <v>0</v>
      </c>
      <c r="I378" s="811">
        <v>0</v>
      </c>
      <c r="J378" s="755">
        <v>0</v>
      </c>
      <c r="K378" s="865">
        <v>46142</v>
      </c>
      <c r="L378" s="886" t="s">
        <v>3682</v>
      </c>
      <c r="M378" s="887">
        <v>2516.64</v>
      </c>
      <c r="N378" s="787"/>
      <c r="O378" s="749"/>
      <c r="P378" s="749"/>
      <c r="Q378" s="762">
        <f t="shared" si="39"/>
        <v>0</v>
      </c>
      <c r="R378" s="763">
        <f t="shared" si="40"/>
        <v>0</v>
      </c>
      <c r="S378" s="885">
        <f t="shared" si="42"/>
        <v>0</v>
      </c>
    </row>
    <row r="379" spans="1:19" ht="34.5" customHeight="1">
      <c r="A379" s="749">
        <v>126</v>
      </c>
      <c r="B379" s="946" t="s">
        <v>885</v>
      </c>
      <c r="C379" s="944" t="s">
        <v>886</v>
      </c>
      <c r="D379" s="973">
        <v>307.08999999999997</v>
      </c>
      <c r="E379" s="787"/>
      <c r="F379" s="749"/>
      <c r="G379" s="749"/>
      <c r="H379" s="811">
        <v>0</v>
      </c>
      <c r="I379" s="811">
        <v>0</v>
      </c>
      <c r="J379" s="755">
        <v>0</v>
      </c>
      <c r="K379" s="865" t="s">
        <v>3390</v>
      </c>
      <c r="L379" s="886" t="s">
        <v>3683</v>
      </c>
      <c r="M379" s="887">
        <v>307.08999999999997</v>
      </c>
      <c r="N379" s="787"/>
      <c r="O379" s="749"/>
      <c r="P379" s="749"/>
      <c r="Q379" s="762">
        <f t="shared" si="39"/>
        <v>0</v>
      </c>
      <c r="R379" s="763">
        <f t="shared" si="40"/>
        <v>0</v>
      </c>
      <c r="S379" s="885">
        <f t="shared" si="42"/>
        <v>0</v>
      </c>
    </row>
    <row r="380" spans="1:19" ht="34.5" customHeight="1">
      <c r="A380" s="749">
        <v>127</v>
      </c>
      <c r="B380" s="946" t="s">
        <v>91</v>
      </c>
      <c r="C380" s="944" t="s">
        <v>888</v>
      </c>
      <c r="D380" s="973">
        <v>6687.5</v>
      </c>
      <c r="E380" s="787"/>
      <c r="F380" s="749"/>
      <c r="G380" s="749"/>
      <c r="H380" s="811">
        <v>0</v>
      </c>
      <c r="I380" s="811">
        <v>0</v>
      </c>
      <c r="J380" s="755">
        <v>0</v>
      </c>
      <c r="K380" s="865">
        <v>46142</v>
      </c>
      <c r="L380" s="886" t="s">
        <v>3684</v>
      </c>
      <c r="M380" s="887">
        <v>6687.5</v>
      </c>
      <c r="N380" s="787"/>
      <c r="O380" s="749"/>
      <c r="P380" s="749"/>
      <c r="Q380" s="762">
        <f t="shared" si="39"/>
        <v>0</v>
      </c>
      <c r="R380" s="763">
        <f t="shared" si="40"/>
        <v>0</v>
      </c>
      <c r="S380" s="885">
        <f t="shared" si="42"/>
        <v>0</v>
      </c>
    </row>
    <row r="381" spans="1:19" ht="34.5" customHeight="1">
      <c r="A381" s="749">
        <v>128</v>
      </c>
      <c r="B381" s="946" t="s">
        <v>91</v>
      </c>
      <c r="C381" s="944" t="s">
        <v>890</v>
      </c>
      <c r="D381" s="973">
        <v>139.1</v>
      </c>
      <c r="E381" s="787"/>
      <c r="F381" s="749"/>
      <c r="G381" s="749"/>
      <c r="H381" s="811">
        <v>0</v>
      </c>
      <c r="I381" s="811">
        <v>0</v>
      </c>
      <c r="J381" s="755">
        <v>0</v>
      </c>
      <c r="K381" s="865" t="s">
        <v>3390</v>
      </c>
      <c r="L381" s="886" t="s">
        <v>3685</v>
      </c>
      <c r="M381" s="887">
        <v>139.1</v>
      </c>
      <c r="N381" s="787"/>
      <c r="O381" s="749"/>
      <c r="P381" s="749"/>
      <c r="Q381" s="762">
        <f t="shared" si="39"/>
        <v>0</v>
      </c>
      <c r="R381" s="763">
        <f t="shared" si="40"/>
        <v>0</v>
      </c>
      <c r="S381" s="885">
        <f t="shared" si="42"/>
        <v>0</v>
      </c>
    </row>
    <row r="382" spans="1:19" ht="34.5" customHeight="1">
      <c r="A382" s="749">
        <v>129</v>
      </c>
      <c r="B382" s="778" t="s">
        <v>91</v>
      </c>
      <c r="C382" s="778" t="s">
        <v>892</v>
      </c>
      <c r="D382" s="973">
        <v>12936.3</v>
      </c>
      <c r="E382" s="787"/>
      <c r="F382" s="749"/>
      <c r="G382" s="749"/>
      <c r="H382" s="811">
        <v>0</v>
      </c>
      <c r="I382" s="811">
        <v>0</v>
      </c>
      <c r="J382" s="755">
        <v>0</v>
      </c>
      <c r="K382" s="865">
        <v>46142</v>
      </c>
      <c r="L382" s="886" t="s">
        <v>3686</v>
      </c>
      <c r="M382" s="887">
        <v>12936.3</v>
      </c>
      <c r="N382" s="787"/>
      <c r="O382" s="749"/>
      <c r="P382" s="749"/>
      <c r="Q382" s="762">
        <f t="shared" si="39"/>
        <v>0</v>
      </c>
      <c r="R382" s="763">
        <f t="shared" si="40"/>
        <v>0</v>
      </c>
      <c r="S382" s="885">
        <f t="shared" si="42"/>
        <v>0</v>
      </c>
    </row>
    <row r="383" spans="1:19" ht="34.5" customHeight="1">
      <c r="A383" s="749">
        <v>130</v>
      </c>
      <c r="B383" s="778" t="s">
        <v>91</v>
      </c>
      <c r="C383" s="778" t="s">
        <v>894</v>
      </c>
      <c r="D383" s="973">
        <v>3819.9</v>
      </c>
      <c r="E383" s="787"/>
      <c r="F383" s="749"/>
      <c r="G383" s="749"/>
      <c r="H383" s="811">
        <v>0</v>
      </c>
      <c r="I383" s="811">
        <v>0</v>
      </c>
      <c r="J383" s="755">
        <v>0</v>
      </c>
      <c r="K383" s="865">
        <v>46142</v>
      </c>
      <c r="L383" s="886" t="s">
        <v>3687</v>
      </c>
      <c r="M383" s="887">
        <v>3819.9</v>
      </c>
      <c r="N383" s="787"/>
      <c r="O383" s="749"/>
      <c r="P383" s="749"/>
      <c r="Q383" s="762">
        <f t="shared" si="39"/>
        <v>0</v>
      </c>
      <c r="R383" s="763">
        <f t="shared" si="40"/>
        <v>0</v>
      </c>
      <c r="S383" s="885">
        <f t="shared" si="42"/>
        <v>0</v>
      </c>
    </row>
    <row r="384" spans="1:19" s="1216" customFormat="1" ht="34.5" customHeight="1">
      <c r="A384" s="1204">
        <v>131</v>
      </c>
      <c r="B384" s="1217" t="s">
        <v>133</v>
      </c>
      <c r="C384" s="1217" t="s">
        <v>896</v>
      </c>
      <c r="D384" s="1255">
        <v>14049.1</v>
      </c>
      <c r="E384" s="1208"/>
      <c r="F384" s="1204"/>
      <c r="G384" s="1204"/>
      <c r="H384" s="1209">
        <v>0</v>
      </c>
      <c r="I384" s="1209">
        <v>0</v>
      </c>
      <c r="J384" s="1260">
        <v>0</v>
      </c>
      <c r="K384" s="1211" t="s">
        <v>3360</v>
      </c>
      <c r="L384" s="1212" t="s">
        <v>3688</v>
      </c>
      <c r="M384" s="1213">
        <v>14049.1</v>
      </c>
      <c r="N384" s="1208"/>
      <c r="O384" s="1204"/>
      <c r="P384" s="1204"/>
      <c r="Q384" s="1261">
        <f t="shared" si="39"/>
        <v>0</v>
      </c>
      <c r="R384" s="1262">
        <f t="shared" si="40"/>
        <v>0</v>
      </c>
      <c r="S384" s="1263">
        <f t="shared" si="42"/>
        <v>0</v>
      </c>
    </row>
    <row r="385" spans="1:19" ht="34.5" customHeight="1">
      <c r="A385" s="749">
        <v>132</v>
      </c>
      <c r="B385" s="778" t="s">
        <v>898</v>
      </c>
      <c r="C385" s="778" t="s">
        <v>899</v>
      </c>
      <c r="D385" s="973">
        <v>11074.5</v>
      </c>
      <c r="E385" s="787" t="s">
        <v>2971</v>
      </c>
      <c r="F385" s="749">
        <v>1</v>
      </c>
      <c r="G385" s="749">
        <v>1</v>
      </c>
      <c r="H385" s="811">
        <v>9900</v>
      </c>
      <c r="I385" s="811">
        <v>693</v>
      </c>
      <c r="J385" s="755">
        <v>10593</v>
      </c>
      <c r="K385" s="865" t="s">
        <v>3568</v>
      </c>
      <c r="L385" s="886" t="s">
        <v>3689</v>
      </c>
      <c r="M385" s="887">
        <v>10593</v>
      </c>
      <c r="N385" s="888">
        <v>25294</v>
      </c>
      <c r="O385" s="749">
        <v>1</v>
      </c>
      <c r="P385" s="749">
        <v>1</v>
      </c>
      <c r="Q385" s="762">
        <f t="shared" si="39"/>
        <v>10350</v>
      </c>
      <c r="R385" s="763">
        <f t="shared" si="40"/>
        <v>724.5</v>
      </c>
      <c r="S385" s="885">
        <f t="shared" si="42"/>
        <v>11074.5</v>
      </c>
    </row>
    <row r="386" spans="1:19" ht="34.5" customHeight="1">
      <c r="A386" s="749">
        <v>133</v>
      </c>
      <c r="B386" s="946" t="s">
        <v>901</v>
      </c>
      <c r="C386" s="778" t="s">
        <v>902</v>
      </c>
      <c r="D386" s="973">
        <v>0</v>
      </c>
      <c r="E386" s="787"/>
      <c r="F386" s="749"/>
      <c r="G386" s="749"/>
      <c r="H386" s="811">
        <v>0</v>
      </c>
      <c r="I386" s="811">
        <v>0</v>
      </c>
      <c r="J386" s="755">
        <v>0</v>
      </c>
      <c r="K386" s="865"/>
      <c r="L386" s="886"/>
      <c r="M386" s="887">
        <v>0</v>
      </c>
      <c r="N386" s="787"/>
      <c r="O386" s="749"/>
      <c r="P386" s="749"/>
      <c r="Q386" s="762">
        <f t="shared" si="39"/>
        <v>0</v>
      </c>
      <c r="R386" s="763">
        <f t="shared" si="40"/>
        <v>0</v>
      </c>
      <c r="S386" s="885">
        <f t="shared" si="42"/>
        <v>0</v>
      </c>
    </row>
    <row r="387" spans="1:19" ht="34.5" customHeight="1">
      <c r="A387" s="749">
        <v>134</v>
      </c>
      <c r="B387" s="946" t="s">
        <v>904</v>
      </c>
      <c r="C387" s="778" t="s">
        <v>905</v>
      </c>
      <c r="D387" s="973">
        <v>4665.2</v>
      </c>
      <c r="E387" s="888"/>
      <c r="F387" s="749"/>
      <c r="G387" s="749"/>
      <c r="H387" s="811">
        <v>0</v>
      </c>
      <c r="I387" s="811">
        <v>0</v>
      </c>
      <c r="J387" s="755">
        <v>0</v>
      </c>
      <c r="K387" s="865">
        <v>46142</v>
      </c>
      <c r="L387" s="886" t="s">
        <v>3690</v>
      </c>
      <c r="M387" s="887">
        <v>4665.2</v>
      </c>
      <c r="N387" s="888"/>
      <c r="O387" s="749"/>
      <c r="P387" s="749"/>
      <c r="Q387" s="762">
        <f t="shared" si="39"/>
        <v>0</v>
      </c>
      <c r="R387" s="763">
        <f t="shared" si="40"/>
        <v>0</v>
      </c>
      <c r="S387" s="885">
        <f t="shared" si="42"/>
        <v>0</v>
      </c>
    </row>
    <row r="388" spans="1:19" ht="34.5" customHeight="1">
      <c r="A388" s="749">
        <v>135</v>
      </c>
      <c r="B388" s="946" t="s">
        <v>907</v>
      </c>
      <c r="C388" s="778" t="s">
        <v>908</v>
      </c>
      <c r="D388" s="973">
        <v>6944.3</v>
      </c>
      <c r="E388" s="787"/>
      <c r="F388" s="749"/>
      <c r="G388" s="749"/>
      <c r="H388" s="811">
        <v>0</v>
      </c>
      <c r="I388" s="811">
        <v>0</v>
      </c>
      <c r="J388" s="755">
        <v>0</v>
      </c>
      <c r="K388" s="865">
        <v>46142</v>
      </c>
      <c r="L388" s="886" t="s">
        <v>3691</v>
      </c>
      <c r="M388" s="887">
        <v>6944.3</v>
      </c>
      <c r="N388" s="787"/>
      <c r="O388" s="749"/>
      <c r="P388" s="749"/>
      <c r="Q388" s="762">
        <f t="shared" si="39"/>
        <v>0</v>
      </c>
      <c r="R388" s="763">
        <f t="shared" si="40"/>
        <v>0</v>
      </c>
      <c r="S388" s="885">
        <f t="shared" si="42"/>
        <v>0</v>
      </c>
    </row>
    <row r="389" spans="1:19" ht="34.5" customHeight="1">
      <c r="A389" s="749">
        <v>136</v>
      </c>
      <c r="B389" s="947" t="s">
        <v>910</v>
      </c>
      <c r="C389" s="944" t="s">
        <v>911</v>
      </c>
      <c r="D389" s="973">
        <v>2033</v>
      </c>
      <c r="E389" s="787"/>
      <c r="F389" s="749"/>
      <c r="G389" s="749"/>
      <c r="H389" s="811">
        <v>0</v>
      </c>
      <c r="I389" s="811">
        <v>0</v>
      </c>
      <c r="J389" s="755">
        <v>0</v>
      </c>
      <c r="K389" s="865" t="s">
        <v>3692</v>
      </c>
      <c r="L389" s="886" t="s">
        <v>3693</v>
      </c>
      <c r="M389" s="887">
        <v>2033</v>
      </c>
      <c r="N389" s="787"/>
      <c r="O389" s="749"/>
      <c r="P389" s="749"/>
      <c r="Q389" s="762">
        <f t="shared" si="39"/>
        <v>0</v>
      </c>
      <c r="R389" s="763">
        <f t="shared" si="40"/>
        <v>0</v>
      </c>
      <c r="S389" s="885">
        <f t="shared" si="42"/>
        <v>0</v>
      </c>
    </row>
    <row r="390" spans="1:19" ht="34.5" customHeight="1">
      <c r="A390" s="749">
        <v>137</v>
      </c>
      <c r="B390" s="947" t="s">
        <v>913</v>
      </c>
      <c r="C390" s="944" t="s">
        <v>899</v>
      </c>
      <c r="D390" s="973">
        <v>1391</v>
      </c>
      <c r="E390" s="787"/>
      <c r="F390" s="749"/>
      <c r="G390" s="749"/>
      <c r="H390" s="811">
        <v>0</v>
      </c>
      <c r="I390" s="811">
        <v>0</v>
      </c>
      <c r="J390" s="755">
        <v>0</v>
      </c>
      <c r="K390" s="865">
        <v>46142</v>
      </c>
      <c r="L390" s="886" t="s">
        <v>3694</v>
      </c>
      <c r="M390" s="887">
        <v>1391</v>
      </c>
      <c r="N390" s="787"/>
      <c r="O390" s="749"/>
      <c r="P390" s="749"/>
      <c r="Q390" s="762">
        <f t="shared" si="39"/>
        <v>0</v>
      </c>
      <c r="R390" s="763">
        <f t="shared" si="40"/>
        <v>0</v>
      </c>
      <c r="S390" s="885">
        <f t="shared" si="42"/>
        <v>0</v>
      </c>
    </row>
    <row r="391" spans="1:19" ht="34.5" customHeight="1">
      <c r="A391" s="749">
        <v>138</v>
      </c>
      <c r="B391" s="944" t="s">
        <v>916</v>
      </c>
      <c r="C391" s="944" t="s">
        <v>899</v>
      </c>
      <c r="D391" s="973">
        <v>1048.5999999999999</v>
      </c>
      <c r="E391" s="888"/>
      <c r="F391" s="749"/>
      <c r="G391" s="749"/>
      <c r="H391" s="811">
        <v>0</v>
      </c>
      <c r="I391" s="811">
        <v>0</v>
      </c>
      <c r="J391" s="755">
        <v>0</v>
      </c>
      <c r="K391" s="865">
        <v>46142</v>
      </c>
      <c r="L391" s="886" t="s">
        <v>3695</v>
      </c>
      <c r="M391" s="887">
        <v>1048.5999999999999</v>
      </c>
      <c r="N391" s="888"/>
      <c r="O391" s="749"/>
      <c r="P391" s="749"/>
      <c r="Q391" s="762">
        <f t="shared" si="39"/>
        <v>0</v>
      </c>
      <c r="R391" s="763">
        <f t="shared" si="40"/>
        <v>0</v>
      </c>
      <c r="S391" s="885">
        <f t="shared" si="42"/>
        <v>0</v>
      </c>
    </row>
    <row r="392" spans="1:19" ht="34.5" customHeight="1">
      <c r="A392" s="749">
        <v>139</v>
      </c>
      <c r="B392" s="985" t="s">
        <v>919</v>
      </c>
      <c r="C392" s="986" t="s">
        <v>899</v>
      </c>
      <c r="D392" s="973">
        <v>171.2</v>
      </c>
      <c r="E392" s="787"/>
      <c r="F392" s="749"/>
      <c r="G392" s="749"/>
      <c r="H392" s="811">
        <v>0</v>
      </c>
      <c r="I392" s="811">
        <v>0</v>
      </c>
      <c r="J392" s="755">
        <v>0</v>
      </c>
      <c r="K392" s="865" t="s">
        <v>3365</v>
      </c>
      <c r="L392" s="886" t="s">
        <v>3696</v>
      </c>
      <c r="M392" s="887">
        <v>171.2</v>
      </c>
      <c r="N392" s="787"/>
      <c r="O392" s="749"/>
      <c r="P392" s="749"/>
      <c r="Q392" s="762">
        <f t="shared" si="39"/>
        <v>0</v>
      </c>
      <c r="R392" s="763">
        <f t="shared" si="40"/>
        <v>0</v>
      </c>
      <c r="S392" s="885">
        <f t="shared" si="42"/>
        <v>0</v>
      </c>
    </row>
    <row r="393" spans="1:19" ht="34.5" customHeight="1">
      <c r="A393" s="749">
        <v>140</v>
      </c>
      <c r="B393" s="944" t="s">
        <v>921</v>
      </c>
      <c r="C393" s="778" t="s">
        <v>922</v>
      </c>
      <c r="D393" s="973">
        <v>269.64</v>
      </c>
      <c r="E393" s="888"/>
      <c r="F393" s="749"/>
      <c r="G393" s="749"/>
      <c r="H393" s="811">
        <v>0</v>
      </c>
      <c r="I393" s="811">
        <v>0</v>
      </c>
      <c r="J393" s="755">
        <v>0</v>
      </c>
      <c r="K393" s="865">
        <v>46142</v>
      </c>
      <c r="L393" s="886" t="s">
        <v>3697</v>
      </c>
      <c r="M393" s="887">
        <v>269.64</v>
      </c>
      <c r="N393" s="888"/>
      <c r="O393" s="749"/>
      <c r="P393" s="749"/>
      <c r="Q393" s="762">
        <f t="shared" si="39"/>
        <v>0</v>
      </c>
      <c r="R393" s="763">
        <f t="shared" si="40"/>
        <v>0</v>
      </c>
      <c r="S393" s="885">
        <f t="shared" si="42"/>
        <v>0</v>
      </c>
    </row>
    <row r="394" spans="1:19" ht="34.5" customHeight="1">
      <c r="A394" s="749">
        <v>141</v>
      </c>
      <c r="B394" s="944" t="s">
        <v>45</v>
      </c>
      <c r="C394" s="778" t="s">
        <v>924</v>
      </c>
      <c r="D394" s="973">
        <v>37.450000000000003</v>
      </c>
      <c r="E394" s="787"/>
      <c r="F394" s="749"/>
      <c r="G394" s="749"/>
      <c r="H394" s="811">
        <v>0</v>
      </c>
      <c r="I394" s="811">
        <v>0</v>
      </c>
      <c r="J394" s="755">
        <v>0</v>
      </c>
      <c r="K394" s="865" t="s">
        <v>3367</v>
      </c>
      <c r="L394" s="886" t="s">
        <v>3698</v>
      </c>
      <c r="M394" s="887">
        <v>37.450000000000003</v>
      </c>
      <c r="N394" s="787"/>
      <c r="O394" s="749"/>
      <c r="P394" s="749"/>
      <c r="Q394" s="762">
        <f t="shared" si="39"/>
        <v>0</v>
      </c>
      <c r="R394" s="763">
        <f t="shared" si="40"/>
        <v>0</v>
      </c>
      <c r="S394" s="885">
        <f t="shared" si="42"/>
        <v>0</v>
      </c>
    </row>
    <row r="395" spans="1:19" ht="34.5" customHeight="1">
      <c r="A395" s="749">
        <v>142</v>
      </c>
      <c r="B395" s="944" t="s">
        <v>614</v>
      </c>
      <c r="C395" s="778" t="s">
        <v>925</v>
      </c>
      <c r="D395" s="973">
        <v>149.80000000000001</v>
      </c>
      <c r="E395" s="888"/>
      <c r="F395" s="749"/>
      <c r="G395" s="749"/>
      <c r="H395" s="811">
        <v>0</v>
      </c>
      <c r="I395" s="811">
        <v>0</v>
      </c>
      <c r="J395" s="755">
        <v>0</v>
      </c>
      <c r="K395" s="865" t="s">
        <v>3390</v>
      </c>
      <c r="L395" s="886" t="s">
        <v>3699</v>
      </c>
      <c r="M395" s="887">
        <v>149.80000000000001</v>
      </c>
      <c r="N395" s="888"/>
      <c r="O395" s="749"/>
      <c r="P395" s="749"/>
      <c r="Q395" s="762">
        <f t="shared" si="39"/>
        <v>0</v>
      </c>
      <c r="R395" s="763">
        <f t="shared" si="40"/>
        <v>0</v>
      </c>
      <c r="S395" s="885">
        <f t="shared" si="42"/>
        <v>0</v>
      </c>
    </row>
    <row r="396" spans="1:19" ht="34.5" customHeight="1">
      <c r="A396" s="749">
        <v>143</v>
      </c>
      <c r="B396" s="987" t="s">
        <v>620</v>
      </c>
      <c r="C396" s="778" t="s">
        <v>927</v>
      </c>
      <c r="D396" s="973">
        <v>1250.83</v>
      </c>
      <c r="E396" s="787"/>
      <c r="F396" s="749"/>
      <c r="G396" s="749"/>
      <c r="H396" s="811">
        <v>0</v>
      </c>
      <c r="I396" s="811">
        <v>0</v>
      </c>
      <c r="J396" s="755">
        <v>0</v>
      </c>
      <c r="K396" s="865" t="s">
        <v>3360</v>
      </c>
      <c r="L396" s="886" t="s">
        <v>3700</v>
      </c>
      <c r="M396" s="887">
        <v>1250.83</v>
      </c>
      <c r="N396" s="787"/>
      <c r="O396" s="749"/>
      <c r="P396" s="749"/>
      <c r="Q396" s="762">
        <f t="shared" si="39"/>
        <v>0</v>
      </c>
      <c r="R396" s="763">
        <f t="shared" si="40"/>
        <v>0</v>
      </c>
      <c r="S396" s="885">
        <f t="shared" si="42"/>
        <v>0</v>
      </c>
    </row>
    <row r="397" spans="1:19" ht="34.5" customHeight="1">
      <c r="A397" s="749">
        <v>144</v>
      </c>
      <c r="B397" s="987" t="s">
        <v>611</v>
      </c>
      <c r="C397" s="778" t="s">
        <v>929</v>
      </c>
      <c r="D397" s="973">
        <v>104.86</v>
      </c>
      <c r="E397" s="787"/>
      <c r="F397" s="749"/>
      <c r="G397" s="749"/>
      <c r="H397" s="811">
        <v>0</v>
      </c>
      <c r="I397" s="811">
        <v>0</v>
      </c>
      <c r="J397" s="755">
        <v>0</v>
      </c>
      <c r="K397" s="865" t="s">
        <v>3421</v>
      </c>
      <c r="L397" s="886" t="s">
        <v>3701</v>
      </c>
      <c r="M397" s="887">
        <v>104.86</v>
      </c>
      <c r="N397" s="787"/>
      <c r="O397" s="749"/>
      <c r="P397" s="749"/>
      <c r="Q397" s="762">
        <f t="shared" si="39"/>
        <v>0</v>
      </c>
      <c r="R397" s="763">
        <f t="shared" si="40"/>
        <v>0</v>
      </c>
      <c r="S397" s="885">
        <f t="shared" si="42"/>
        <v>0</v>
      </c>
    </row>
    <row r="398" spans="1:19" ht="34.5" customHeight="1">
      <c r="A398" s="749">
        <v>145</v>
      </c>
      <c r="B398" s="987" t="s">
        <v>42</v>
      </c>
      <c r="C398" s="778" t="s">
        <v>934</v>
      </c>
      <c r="D398" s="973">
        <v>53.5</v>
      </c>
      <c r="E398" s="787"/>
      <c r="F398" s="749"/>
      <c r="G398" s="749"/>
      <c r="H398" s="811">
        <v>0</v>
      </c>
      <c r="I398" s="811">
        <v>0</v>
      </c>
      <c r="J398" s="755">
        <v>0</v>
      </c>
      <c r="K398" s="865">
        <v>46142</v>
      </c>
      <c r="L398" s="886" t="s">
        <v>3702</v>
      </c>
      <c r="M398" s="887">
        <v>53.5</v>
      </c>
      <c r="N398" s="787"/>
      <c r="O398" s="749"/>
      <c r="P398" s="749"/>
      <c r="Q398" s="762">
        <f t="shared" si="39"/>
        <v>0</v>
      </c>
      <c r="R398" s="763">
        <f t="shared" si="40"/>
        <v>0</v>
      </c>
      <c r="S398" s="885">
        <f t="shared" si="42"/>
        <v>0</v>
      </c>
    </row>
    <row r="399" spans="1:19" ht="34.5" customHeight="1">
      <c r="A399" s="749">
        <v>146</v>
      </c>
      <c r="B399" s="944" t="s">
        <v>933</v>
      </c>
      <c r="C399" s="778" t="s">
        <v>931</v>
      </c>
      <c r="D399" s="973">
        <v>3948.3</v>
      </c>
      <c r="E399" s="787"/>
      <c r="F399" s="749"/>
      <c r="G399" s="749"/>
      <c r="H399" s="811">
        <v>0</v>
      </c>
      <c r="I399" s="811">
        <v>0</v>
      </c>
      <c r="J399" s="755">
        <v>0</v>
      </c>
      <c r="K399" s="865" t="s">
        <v>3365</v>
      </c>
      <c r="L399" s="886" t="s">
        <v>3703</v>
      </c>
      <c r="M399" s="887">
        <v>3948.3</v>
      </c>
      <c r="N399" s="787"/>
      <c r="O399" s="749"/>
      <c r="P399" s="749"/>
      <c r="Q399" s="762">
        <f t="shared" si="39"/>
        <v>0</v>
      </c>
      <c r="R399" s="763">
        <f t="shared" si="40"/>
        <v>0</v>
      </c>
      <c r="S399" s="885">
        <f t="shared" si="42"/>
        <v>0</v>
      </c>
    </row>
    <row r="400" spans="1:19" ht="34.5" customHeight="1">
      <c r="A400" s="749">
        <v>147</v>
      </c>
      <c r="B400" s="944" t="s">
        <v>937</v>
      </c>
      <c r="C400" s="778" t="s">
        <v>938</v>
      </c>
      <c r="D400" s="973">
        <v>5093.2</v>
      </c>
      <c r="E400" s="787" t="s">
        <v>2971</v>
      </c>
      <c r="F400" s="749">
        <v>1</v>
      </c>
      <c r="G400" s="749">
        <v>1</v>
      </c>
      <c r="H400" s="811">
        <v>8110</v>
      </c>
      <c r="I400" s="811">
        <v>567.70000000000005</v>
      </c>
      <c r="J400" s="755">
        <v>8677.7000000000007</v>
      </c>
      <c r="K400" s="865" t="s">
        <v>3568</v>
      </c>
      <c r="L400" s="886" t="s">
        <v>3704</v>
      </c>
      <c r="M400" s="887">
        <v>8677.7000000000007</v>
      </c>
      <c r="N400" s="888">
        <v>25294</v>
      </c>
      <c r="O400" s="749">
        <v>1</v>
      </c>
      <c r="P400" s="749">
        <v>1</v>
      </c>
      <c r="Q400" s="762">
        <f t="shared" ref="Q400:Q440" si="43">ROUND(S400*100/107,2)</f>
        <v>4760</v>
      </c>
      <c r="R400" s="763">
        <f t="shared" ref="R400:R440" si="44">ROUND((Q400*0.07),2)</f>
        <v>333.2</v>
      </c>
      <c r="S400" s="885">
        <f t="shared" si="42"/>
        <v>5093.2000000000007</v>
      </c>
    </row>
    <row r="401" spans="1:19" ht="34.5" customHeight="1">
      <c r="A401" s="749">
        <v>148</v>
      </c>
      <c r="B401" s="944" t="s">
        <v>941</v>
      </c>
      <c r="C401" s="778" t="s">
        <v>942</v>
      </c>
      <c r="D401" s="973">
        <v>716.9</v>
      </c>
      <c r="E401" s="888"/>
      <c r="F401" s="749"/>
      <c r="G401" s="749"/>
      <c r="H401" s="811">
        <v>0</v>
      </c>
      <c r="I401" s="811">
        <v>0</v>
      </c>
      <c r="J401" s="755">
        <v>0</v>
      </c>
      <c r="K401" s="865">
        <v>46142</v>
      </c>
      <c r="L401" s="886" t="s">
        <v>3705</v>
      </c>
      <c r="M401" s="887">
        <v>716.9</v>
      </c>
      <c r="N401" s="787"/>
      <c r="O401" s="749"/>
      <c r="P401" s="749"/>
      <c r="Q401" s="762">
        <f t="shared" si="43"/>
        <v>0</v>
      </c>
      <c r="R401" s="763">
        <f t="shared" si="44"/>
        <v>0</v>
      </c>
      <c r="S401" s="885">
        <f t="shared" si="42"/>
        <v>0</v>
      </c>
    </row>
    <row r="402" spans="1:19" ht="34.5" customHeight="1">
      <c r="A402" s="749">
        <v>149</v>
      </c>
      <c r="B402" s="944" t="s">
        <v>62</v>
      </c>
      <c r="C402" s="778" t="s">
        <v>942</v>
      </c>
      <c r="D402" s="973">
        <v>1476.6</v>
      </c>
      <c r="E402" s="787"/>
      <c r="F402" s="749"/>
      <c r="G402" s="749"/>
      <c r="H402" s="811">
        <v>0</v>
      </c>
      <c r="I402" s="811">
        <v>0</v>
      </c>
      <c r="J402" s="755">
        <v>0</v>
      </c>
      <c r="K402" s="865" t="s">
        <v>3365</v>
      </c>
      <c r="L402" s="886" t="s">
        <v>3706</v>
      </c>
      <c r="M402" s="887">
        <v>1476.6</v>
      </c>
      <c r="N402" s="888"/>
      <c r="O402" s="749"/>
      <c r="P402" s="749"/>
      <c r="Q402" s="762">
        <f t="shared" si="43"/>
        <v>0</v>
      </c>
      <c r="R402" s="763">
        <f t="shared" si="44"/>
        <v>0</v>
      </c>
      <c r="S402" s="885">
        <f t="shared" si="42"/>
        <v>0</v>
      </c>
    </row>
    <row r="403" spans="1:19" ht="34.5" customHeight="1">
      <c r="A403" s="749">
        <v>150</v>
      </c>
      <c r="B403" s="944" t="s">
        <v>945</v>
      </c>
      <c r="C403" s="778" t="s">
        <v>946</v>
      </c>
      <c r="D403" s="973">
        <v>749</v>
      </c>
      <c r="E403" s="787"/>
      <c r="F403" s="749"/>
      <c r="G403" s="749"/>
      <c r="H403" s="811">
        <v>0</v>
      </c>
      <c r="I403" s="811">
        <v>0</v>
      </c>
      <c r="J403" s="755">
        <v>0</v>
      </c>
      <c r="K403" s="865"/>
      <c r="L403" s="886"/>
      <c r="M403" s="887">
        <v>0</v>
      </c>
      <c r="N403" s="888">
        <v>25294</v>
      </c>
      <c r="O403" s="749">
        <v>1</v>
      </c>
      <c r="P403" s="749">
        <v>1</v>
      </c>
      <c r="Q403" s="762">
        <f t="shared" si="43"/>
        <v>700</v>
      </c>
      <c r="R403" s="763">
        <f t="shared" si="44"/>
        <v>49</v>
      </c>
      <c r="S403" s="885">
        <f t="shared" si="42"/>
        <v>749</v>
      </c>
    </row>
    <row r="404" spans="1:19" ht="34.5" customHeight="1">
      <c r="A404" s="749">
        <v>151</v>
      </c>
      <c r="B404" s="944" t="s">
        <v>507</v>
      </c>
      <c r="C404" s="778" t="s">
        <v>948</v>
      </c>
      <c r="D404" s="973">
        <v>82.39</v>
      </c>
      <c r="E404" s="787"/>
      <c r="F404" s="749"/>
      <c r="G404" s="749"/>
      <c r="H404" s="811">
        <v>0</v>
      </c>
      <c r="I404" s="811">
        <v>0</v>
      </c>
      <c r="J404" s="755">
        <v>0</v>
      </c>
      <c r="K404" s="865" t="s">
        <v>3429</v>
      </c>
      <c r="L404" s="886" t="s">
        <v>3707</v>
      </c>
      <c r="M404" s="887">
        <v>82.39</v>
      </c>
      <c r="N404" s="787"/>
      <c r="O404" s="749"/>
      <c r="P404" s="749"/>
      <c r="Q404" s="762">
        <f t="shared" si="43"/>
        <v>0</v>
      </c>
      <c r="R404" s="763">
        <f t="shared" si="44"/>
        <v>0</v>
      </c>
      <c r="S404" s="885">
        <f t="shared" si="42"/>
        <v>0</v>
      </c>
    </row>
    <row r="405" spans="1:19" ht="34.5" customHeight="1">
      <c r="A405" s="749">
        <v>152</v>
      </c>
      <c r="B405" s="944" t="s">
        <v>631</v>
      </c>
      <c r="C405" s="778" t="s">
        <v>950</v>
      </c>
      <c r="D405" s="973">
        <v>157.29</v>
      </c>
      <c r="E405" s="787"/>
      <c r="F405" s="749"/>
      <c r="G405" s="749"/>
      <c r="H405" s="811">
        <v>0</v>
      </c>
      <c r="I405" s="811">
        <v>0</v>
      </c>
      <c r="J405" s="755">
        <v>0</v>
      </c>
      <c r="K405" s="865" t="s">
        <v>3390</v>
      </c>
      <c r="L405" s="886" t="s">
        <v>3708</v>
      </c>
      <c r="M405" s="887">
        <v>157.29</v>
      </c>
      <c r="N405" s="787"/>
      <c r="O405" s="749"/>
      <c r="P405" s="749"/>
      <c r="Q405" s="762">
        <f t="shared" si="43"/>
        <v>0</v>
      </c>
      <c r="R405" s="763">
        <f t="shared" si="44"/>
        <v>0</v>
      </c>
      <c r="S405" s="885">
        <f t="shared" si="42"/>
        <v>0</v>
      </c>
    </row>
    <row r="406" spans="1:19" ht="34.5" customHeight="1">
      <c r="A406" s="749">
        <v>153</v>
      </c>
      <c r="B406" s="944" t="s">
        <v>634</v>
      </c>
      <c r="C406" s="778" t="s">
        <v>952</v>
      </c>
      <c r="D406" s="973">
        <v>82.39</v>
      </c>
      <c r="E406" s="787"/>
      <c r="F406" s="749"/>
      <c r="G406" s="749"/>
      <c r="H406" s="811">
        <v>0</v>
      </c>
      <c r="I406" s="811">
        <v>0</v>
      </c>
      <c r="J406" s="755">
        <v>0</v>
      </c>
      <c r="K406" s="865" t="s">
        <v>3360</v>
      </c>
      <c r="L406" s="886" t="s">
        <v>3709</v>
      </c>
      <c r="M406" s="887">
        <v>82.39</v>
      </c>
      <c r="N406" s="787"/>
      <c r="O406" s="749"/>
      <c r="P406" s="749"/>
      <c r="Q406" s="762">
        <f t="shared" si="43"/>
        <v>0</v>
      </c>
      <c r="R406" s="763">
        <f t="shared" si="44"/>
        <v>0</v>
      </c>
      <c r="S406" s="885">
        <f t="shared" si="42"/>
        <v>0</v>
      </c>
    </row>
    <row r="407" spans="1:19" ht="34.5" customHeight="1">
      <c r="A407" s="749">
        <v>154</v>
      </c>
      <c r="B407" s="951" t="s">
        <v>634</v>
      </c>
      <c r="C407" s="778" t="s">
        <v>954</v>
      </c>
      <c r="D407" s="973">
        <v>719.04</v>
      </c>
      <c r="E407" s="787"/>
      <c r="F407" s="749"/>
      <c r="G407" s="749"/>
      <c r="H407" s="811">
        <v>0</v>
      </c>
      <c r="I407" s="811">
        <v>0</v>
      </c>
      <c r="J407" s="755">
        <v>0</v>
      </c>
      <c r="K407" s="865" t="s">
        <v>3390</v>
      </c>
      <c r="L407" s="886" t="s">
        <v>3710</v>
      </c>
      <c r="M407" s="887">
        <v>719.04</v>
      </c>
      <c r="N407" s="787"/>
      <c r="O407" s="749"/>
      <c r="P407" s="749"/>
      <c r="Q407" s="762">
        <f t="shared" si="43"/>
        <v>0</v>
      </c>
      <c r="R407" s="763">
        <f t="shared" si="44"/>
        <v>0</v>
      </c>
      <c r="S407" s="885">
        <f t="shared" si="42"/>
        <v>0</v>
      </c>
    </row>
    <row r="408" spans="1:19" ht="34.5" customHeight="1">
      <c r="A408" s="749">
        <v>155</v>
      </c>
      <c r="B408" s="951" t="s">
        <v>395</v>
      </c>
      <c r="C408" s="778" t="s">
        <v>956</v>
      </c>
      <c r="D408" s="973">
        <v>187.25</v>
      </c>
      <c r="E408" s="787"/>
      <c r="F408" s="749"/>
      <c r="G408" s="749"/>
      <c r="H408" s="811">
        <v>0</v>
      </c>
      <c r="I408" s="811">
        <v>0</v>
      </c>
      <c r="J408" s="755">
        <v>0</v>
      </c>
      <c r="K408" s="865" t="s">
        <v>3390</v>
      </c>
      <c r="L408" s="886" t="s">
        <v>3711</v>
      </c>
      <c r="M408" s="887">
        <v>187.25</v>
      </c>
      <c r="N408" s="787"/>
      <c r="O408" s="749"/>
      <c r="P408" s="749"/>
      <c r="Q408" s="762">
        <f t="shared" si="43"/>
        <v>0</v>
      </c>
      <c r="R408" s="763">
        <f t="shared" si="44"/>
        <v>0</v>
      </c>
      <c r="S408" s="885">
        <f t="shared" si="42"/>
        <v>0</v>
      </c>
    </row>
    <row r="409" spans="1:19" ht="34.5" customHeight="1">
      <c r="A409" s="749">
        <v>156</v>
      </c>
      <c r="B409" s="951" t="s">
        <v>641</v>
      </c>
      <c r="C409" s="778" t="s">
        <v>958</v>
      </c>
      <c r="D409" s="973">
        <v>689.08</v>
      </c>
      <c r="E409" s="787"/>
      <c r="F409" s="749"/>
      <c r="G409" s="749"/>
      <c r="H409" s="811">
        <v>0</v>
      </c>
      <c r="I409" s="811">
        <v>0</v>
      </c>
      <c r="J409" s="755">
        <v>0</v>
      </c>
      <c r="K409" s="865" t="s">
        <v>3360</v>
      </c>
      <c r="L409" s="886" t="s">
        <v>3712</v>
      </c>
      <c r="M409" s="887">
        <v>689.08</v>
      </c>
      <c r="N409" s="787"/>
      <c r="O409" s="749"/>
      <c r="P409" s="749"/>
      <c r="Q409" s="762">
        <f t="shared" si="43"/>
        <v>0</v>
      </c>
      <c r="R409" s="763">
        <f t="shared" si="44"/>
        <v>0</v>
      </c>
      <c r="S409" s="885">
        <f t="shared" si="42"/>
        <v>0</v>
      </c>
    </row>
    <row r="410" spans="1:19" ht="34.5" customHeight="1">
      <c r="A410" s="749">
        <v>157</v>
      </c>
      <c r="B410" s="951" t="s">
        <v>641</v>
      </c>
      <c r="C410" s="778" t="s">
        <v>960</v>
      </c>
      <c r="D410" s="973">
        <v>52.43</v>
      </c>
      <c r="E410" s="787"/>
      <c r="F410" s="749"/>
      <c r="G410" s="749"/>
      <c r="H410" s="811">
        <v>0</v>
      </c>
      <c r="I410" s="811">
        <v>0</v>
      </c>
      <c r="J410" s="755">
        <v>0</v>
      </c>
      <c r="K410" s="865" t="s">
        <v>3390</v>
      </c>
      <c r="L410" s="886" t="s">
        <v>3713</v>
      </c>
      <c r="M410" s="887">
        <v>52.43</v>
      </c>
      <c r="N410" s="787"/>
      <c r="O410" s="749"/>
      <c r="P410" s="749"/>
      <c r="Q410" s="762">
        <f t="shared" si="43"/>
        <v>0</v>
      </c>
      <c r="R410" s="763">
        <f t="shared" si="44"/>
        <v>0</v>
      </c>
      <c r="S410" s="885">
        <f t="shared" si="42"/>
        <v>0</v>
      </c>
    </row>
    <row r="411" spans="1:19" ht="34.5" customHeight="1">
      <c r="A411" s="749">
        <v>158</v>
      </c>
      <c r="B411" s="944" t="s">
        <v>634</v>
      </c>
      <c r="C411" s="778" t="s">
        <v>962</v>
      </c>
      <c r="D411" s="973">
        <v>516.80999999999995</v>
      </c>
      <c r="E411" s="787"/>
      <c r="F411" s="749"/>
      <c r="G411" s="749"/>
      <c r="H411" s="811">
        <v>0</v>
      </c>
      <c r="I411" s="811">
        <v>0</v>
      </c>
      <c r="J411" s="755">
        <v>0</v>
      </c>
      <c r="K411" s="865" t="s">
        <v>3390</v>
      </c>
      <c r="L411" s="886" t="s">
        <v>3714</v>
      </c>
      <c r="M411" s="887">
        <v>516.80999999999995</v>
      </c>
      <c r="N411" s="787"/>
      <c r="O411" s="749"/>
      <c r="P411" s="749"/>
      <c r="Q411" s="762">
        <f t="shared" si="43"/>
        <v>0</v>
      </c>
      <c r="R411" s="763">
        <f t="shared" si="44"/>
        <v>0</v>
      </c>
      <c r="S411" s="885">
        <f t="shared" si="42"/>
        <v>0</v>
      </c>
    </row>
    <row r="412" spans="1:19" ht="34.5" customHeight="1">
      <c r="A412" s="749">
        <v>159</v>
      </c>
      <c r="B412" s="944" t="s">
        <v>68</v>
      </c>
      <c r="C412" s="778" t="s">
        <v>713</v>
      </c>
      <c r="D412" s="973">
        <v>3520.3</v>
      </c>
      <c r="E412" s="787"/>
      <c r="F412" s="749"/>
      <c r="G412" s="749"/>
      <c r="H412" s="811">
        <v>0</v>
      </c>
      <c r="I412" s="811">
        <v>0</v>
      </c>
      <c r="J412" s="755">
        <v>0</v>
      </c>
      <c r="K412" s="865">
        <v>46142</v>
      </c>
      <c r="L412" s="886" t="s">
        <v>3715</v>
      </c>
      <c r="M412" s="887">
        <v>3520.3</v>
      </c>
      <c r="N412" s="787"/>
      <c r="O412" s="749"/>
      <c r="P412" s="749"/>
      <c r="Q412" s="762">
        <f t="shared" si="43"/>
        <v>0</v>
      </c>
      <c r="R412" s="763">
        <f t="shared" si="44"/>
        <v>0</v>
      </c>
      <c r="S412" s="885">
        <f t="shared" si="42"/>
        <v>0</v>
      </c>
    </row>
    <row r="413" spans="1:19" ht="34.5" customHeight="1">
      <c r="A413" s="749">
        <v>160</v>
      </c>
      <c r="B413" s="944" t="s">
        <v>965</v>
      </c>
      <c r="C413" s="778" t="s">
        <v>966</v>
      </c>
      <c r="D413" s="973">
        <v>3500</v>
      </c>
      <c r="E413" s="787"/>
      <c r="F413" s="749"/>
      <c r="G413" s="749"/>
      <c r="H413" s="811">
        <v>0</v>
      </c>
      <c r="I413" s="811">
        <v>0</v>
      </c>
      <c r="J413" s="755">
        <v>0</v>
      </c>
      <c r="K413" s="865" t="s">
        <v>3367</v>
      </c>
      <c r="L413" s="886" t="s">
        <v>3716</v>
      </c>
      <c r="M413" s="887">
        <v>3500</v>
      </c>
      <c r="N413" s="787"/>
      <c r="O413" s="749"/>
      <c r="P413" s="749"/>
      <c r="Q413" s="762">
        <f t="shared" si="43"/>
        <v>0</v>
      </c>
      <c r="R413" s="763">
        <f t="shared" si="44"/>
        <v>0</v>
      </c>
      <c r="S413" s="885">
        <f t="shared" si="42"/>
        <v>0</v>
      </c>
    </row>
    <row r="414" spans="1:19" ht="34.5" customHeight="1">
      <c r="A414" s="749">
        <v>161</v>
      </c>
      <c r="B414" s="944" t="s">
        <v>968</v>
      </c>
      <c r="C414" s="778" t="s">
        <v>969</v>
      </c>
      <c r="D414" s="973">
        <v>53.5</v>
      </c>
      <c r="E414" s="787"/>
      <c r="F414" s="749"/>
      <c r="G414" s="749"/>
      <c r="H414" s="811">
        <v>0</v>
      </c>
      <c r="I414" s="811">
        <v>0</v>
      </c>
      <c r="J414" s="755">
        <v>0</v>
      </c>
      <c r="K414" s="865" t="s">
        <v>3365</v>
      </c>
      <c r="L414" s="886" t="s">
        <v>3717</v>
      </c>
      <c r="M414" s="887">
        <v>53.5</v>
      </c>
      <c r="N414" s="787"/>
      <c r="O414" s="749"/>
      <c r="P414" s="749"/>
      <c r="Q414" s="762">
        <f t="shared" si="43"/>
        <v>0</v>
      </c>
      <c r="R414" s="763">
        <f t="shared" si="44"/>
        <v>0</v>
      </c>
      <c r="S414" s="885">
        <f t="shared" si="42"/>
        <v>0</v>
      </c>
    </row>
    <row r="415" spans="1:19" ht="34.5" customHeight="1">
      <c r="A415" s="749">
        <v>162</v>
      </c>
      <c r="B415" s="944" t="s">
        <v>968</v>
      </c>
      <c r="C415" s="778" t="s">
        <v>971</v>
      </c>
      <c r="D415" s="973">
        <v>1305.4000000000001</v>
      </c>
      <c r="E415" s="787"/>
      <c r="F415" s="749"/>
      <c r="G415" s="749"/>
      <c r="H415" s="811">
        <v>0</v>
      </c>
      <c r="I415" s="811">
        <v>0</v>
      </c>
      <c r="J415" s="755">
        <v>0</v>
      </c>
      <c r="K415" s="865" t="s">
        <v>3365</v>
      </c>
      <c r="L415" s="886" t="s">
        <v>3717</v>
      </c>
      <c r="M415" s="887">
        <v>1305.4000000000001</v>
      </c>
      <c r="N415" s="787"/>
      <c r="O415" s="749"/>
      <c r="P415" s="749"/>
      <c r="Q415" s="762">
        <f t="shared" si="43"/>
        <v>0</v>
      </c>
      <c r="R415" s="763">
        <f t="shared" si="44"/>
        <v>0</v>
      </c>
      <c r="S415" s="885">
        <f t="shared" ref="S415:S440" si="45">+D415+J415-M415</f>
        <v>0</v>
      </c>
    </row>
    <row r="416" spans="1:19" ht="34.5" customHeight="1">
      <c r="A416" s="749">
        <v>163</v>
      </c>
      <c r="B416" s="944" t="s">
        <v>972</v>
      </c>
      <c r="C416" s="778" t="s">
        <v>973</v>
      </c>
      <c r="D416" s="973">
        <v>37.450000000000003</v>
      </c>
      <c r="E416" s="787"/>
      <c r="F416" s="749"/>
      <c r="G416" s="749"/>
      <c r="H416" s="811">
        <v>0</v>
      </c>
      <c r="I416" s="811">
        <v>0</v>
      </c>
      <c r="J416" s="755">
        <v>0</v>
      </c>
      <c r="K416" s="865" t="s">
        <v>3367</v>
      </c>
      <c r="L416" s="886" t="s">
        <v>3718</v>
      </c>
      <c r="M416" s="887">
        <v>37.450000000000003</v>
      </c>
      <c r="N416" s="787"/>
      <c r="O416" s="749"/>
      <c r="P416" s="749"/>
      <c r="Q416" s="762">
        <f t="shared" si="43"/>
        <v>0</v>
      </c>
      <c r="R416" s="763">
        <f t="shared" si="44"/>
        <v>0</v>
      </c>
      <c r="S416" s="885">
        <f t="shared" si="45"/>
        <v>0</v>
      </c>
    </row>
    <row r="417" spans="1:19" ht="34.5" customHeight="1">
      <c r="A417" s="749">
        <v>164</v>
      </c>
      <c r="B417" s="944" t="s">
        <v>624</v>
      </c>
      <c r="C417" s="778" t="s">
        <v>975</v>
      </c>
      <c r="D417" s="973">
        <v>37.450000000000003</v>
      </c>
      <c r="E417" s="787"/>
      <c r="F417" s="749"/>
      <c r="G417" s="749"/>
      <c r="H417" s="811">
        <v>0</v>
      </c>
      <c r="I417" s="811">
        <v>0</v>
      </c>
      <c r="J417" s="755">
        <v>0</v>
      </c>
      <c r="K417" s="865" t="s">
        <v>3390</v>
      </c>
      <c r="L417" s="886" t="s">
        <v>3719</v>
      </c>
      <c r="M417" s="887">
        <v>37.450000000000003</v>
      </c>
      <c r="N417" s="787"/>
      <c r="O417" s="749"/>
      <c r="P417" s="749"/>
      <c r="Q417" s="762">
        <f t="shared" si="43"/>
        <v>0</v>
      </c>
      <c r="R417" s="763">
        <f t="shared" si="44"/>
        <v>0</v>
      </c>
      <c r="S417" s="885">
        <f t="shared" si="45"/>
        <v>0</v>
      </c>
    </row>
    <row r="418" spans="1:19" ht="34.5" customHeight="1">
      <c r="A418" s="749">
        <v>165</v>
      </c>
      <c r="B418" s="944" t="s">
        <v>977</v>
      </c>
      <c r="C418" s="778" t="s">
        <v>969</v>
      </c>
      <c r="D418" s="973">
        <v>3777.1</v>
      </c>
      <c r="E418" s="787"/>
      <c r="F418" s="749"/>
      <c r="G418" s="749"/>
      <c r="H418" s="811">
        <v>0</v>
      </c>
      <c r="I418" s="811">
        <v>0</v>
      </c>
      <c r="J418" s="755">
        <v>0</v>
      </c>
      <c r="K418" s="865" t="s">
        <v>3421</v>
      </c>
      <c r="L418" s="886" t="s">
        <v>3720</v>
      </c>
      <c r="M418" s="887">
        <v>3777.1</v>
      </c>
      <c r="N418" s="787"/>
      <c r="O418" s="749"/>
      <c r="P418" s="749"/>
      <c r="Q418" s="762">
        <f t="shared" si="43"/>
        <v>0</v>
      </c>
      <c r="R418" s="763">
        <f t="shared" si="44"/>
        <v>0</v>
      </c>
      <c r="S418" s="885">
        <f t="shared" si="45"/>
        <v>0</v>
      </c>
    </row>
    <row r="419" spans="1:19" ht="34.5" customHeight="1">
      <c r="A419" s="749">
        <v>166</v>
      </c>
      <c r="B419" s="944" t="s">
        <v>979</v>
      </c>
      <c r="C419" s="778" t="s">
        <v>980</v>
      </c>
      <c r="D419" s="973">
        <v>53.5</v>
      </c>
      <c r="E419" s="787"/>
      <c r="F419" s="749"/>
      <c r="G419" s="749"/>
      <c r="H419" s="811">
        <v>0</v>
      </c>
      <c r="I419" s="811">
        <v>0</v>
      </c>
      <c r="J419" s="755">
        <v>0</v>
      </c>
      <c r="K419" s="865">
        <v>46142</v>
      </c>
      <c r="L419" s="886" t="s">
        <v>3721</v>
      </c>
      <c r="M419" s="887">
        <v>53.5</v>
      </c>
      <c r="N419" s="787"/>
      <c r="O419" s="749"/>
      <c r="P419" s="749"/>
      <c r="Q419" s="762">
        <f t="shared" si="43"/>
        <v>0</v>
      </c>
      <c r="R419" s="763">
        <f t="shared" si="44"/>
        <v>0</v>
      </c>
      <c r="S419" s="885">
        <f t="shared" si="45"/>
        <v>0</v>
      </c>
    </row>
    <row r="420" spans="1:19" ht="34.5" customHeight="1">
      <c r="A420" s="749">
        <v>167</v>
      </c>
      <c r="B420" s="944" t="s">
        <v>982</v>
      </c>
      <c r="C420" s="778" t="s">
        <v>980</v>
      </c>
      <c r="D420" s="973">
        <v>2803.4</v>
      </c>
      <c r="E420" s="787"/>
      <c r="F420" s="749"/>
      <c r="G420" s="749"/>
      <c r="H420" s="811">
        <v>0</v>
      </c>
      <c r="I420" s="811">
        <v>0</v>
      </c>
      <c r="J420" s="755">
        <v>0</v>
      </c>
      <c r="K420" s="865" t="s">
        <v>3421</v>
      </c>
      <c r="L420" s="886" t="s">
        <v>3722</v>
      </c>
      <c r="M420" s="887">
        <v>2803.4</v>
      </c>
      <c r="N420" s="787"/>
      <c r="O420" s="749"/>
      <c r="P420" s="749"/>
      <c r="Q420" s="762">
        <f t="shared" si="43"/>
        <v>0</v>
      </c>
      <c r="R420" s="763">
        <f t="shared" si="44"/>
        <v>0</v>
      </c>
      <c r="S420" s="885">
        <f t="shared" si="45"/>
        <v>0</v>
      </c>
    </row>
    <row r="421" spans="1:19" ht="34.5" customHeight="1">
      <c r="A421" s="749">
        <v>168</v>
      </c>
      <c r="B421" s="944" t="s">
        <v>984</v>
      </c>
      <c r="C421" s="778" t="s">
        <v>985</v>
      </c>
      <c r="D421" s="973">
        <v>428</v>
      </c>
      <c r="E421" s="787"/>
      <c r="F421" s="749"/>
      <c r="G421" s="749"/>
      <c r="H421" s="811">
        <v>0</v>
      </c>
      <c r="I421" s="811">
        <v>0</v>
      </c>
      <c r="J421" s="755">
        <v>0</v>
      </c>
      <c r="K421" s="865" t="s">
        <v>3723</v>
      </c>
      <c r="L421" s="886" t="s">
        <v>3724</v>
      </c>
      <c r="M421" s="887">
        <v>428</v>
      </c>
      <c r="N421" s="787"/>
      <c r="O421" s="749"/>
      <c r="P421" s="749"/>
      <c r="Q421" s="762">
        <f t="shared" si="43"/>
        <v>0</v>
      </c>
      <c r="R421" s="763">
        <f t="shared" si="44"/>
        <v>0</v>
      </c>
      <c r="S421" s="885">
        <f t="shared" si="45"/>
        <v>0</v>
      </c>
    </row>
    <row r="422" spans="1:19" ht="34.5" customHeight="1">
      <c r="A422" s="749">
        <v>169</v>
      </c>
      <c r="B422" s="944" t="s">
        <v>987</v>
      </c>
      <c r="C422" s="778" t="s">
        <v>902</v>
      </c>
      <c r="D422" s="973">
        <v>1498</v>
      </c>
      <c r="E422" s="787"/>
      <c r="F422" s="749"/>
      <c r="G422" s="749"/>
      <c r="H422" s="811">
        <v>0</v>
      </c>
      <c r="I422" s="811">
        <v>0</v>
      </c>
      <c r="J422" s="755">
        <v>0</v>
      </c>
      <c r="K422" s="865" t="s">
        <v>3390</v>
      </c>
      <c r="L422" s="886" t="s">
        <v>3725</v>
      </c>
      <c r="M422" s="887">
        <v>1498</v>
      </c>
      <c r="N422" s="787"/>
      <c r="O422" s="749"/>
      <c r="P422" s="749"/>
      <c r="Q422" s="762">
        <f t="shared" si="43"/>
        <v>0</v>
      </c>
      <c r="R422" s="763">
        <f t="shared" si="44"/>
        <v>0</v>
      </c>
      <c r="S422" s="885">
        <f t="shared" si="45"/>
        <v>0</v>
      </c>
    </row>
    <row r="423" spans="1:19" ht="34.5" customHeight="1">
      <c r="A423" s="749">
        <v>170</v>
      </c>
      <c r="B423" s="944" t="s">
        <v>989</v>
      </c>
      <c r="C423" s="778" t="s">
        <v>990</v>
      </c>
      <c r="D423" s="973">
        <v>224.7</v>
      </c>
      <c r="E423" s="787"/>
      <c r="F423" s="749"/>
      <c r="G423" s="749"/>
      <c r="H423" s="811">
        <v>0</v>
      </c>
      <c r="I423" s="811">
        <v>0</v>
      </c>
      <c r="J423" s="755">
        <v>0</v>
      </c>
      <c r="K423" s="865" t="s">
        <v>3360</v>
      </c>
      <c r="L423" s="886" t="s">
        <v>3726</v>
      </c>
      <c r="M423" s="887">
        <v>224.7</v>
      </c>
      <c r="N423" s="787"/>
      <c r="O423" s="749"/>
      <c r="P423" s="749"/>
      <c r="Q423" s="762">
        <f t="shared" si="43"/>
        <v>0</v>
      </c>
      <c r="R423" s="763">
        <f t="shared" si="44"/>
        <v>0</v>
      </c>
      <c r="S423" s="885">
        <f t="shared" si="45"/>
        <v>0</v>
      </c>
    </row>
    <row r="424" spans="1:19" ht="34.5" customHeight="1">
      <c r="A424" s="749">
        <v>171</v>
      </c>
      <c r="B424" s="944" t="s">
        <v>648</v>
      </c>
      <c r="C424" s="778" t="s">
        <v>992</v>
      </c>
      <c r="D424" s="973">
        <v>486.85</v>
      </c>
      <c r="E424" s="787"/>
      <c r="F424" s="749"/>
      <c r="G424" s="749"/>
      <c r="H424" s="811">
        <v>0</v>
      </c>
      <c r="I424" s="811">
        <v>0</v>
      </c>
      <c r="J424" s="755">
        <v>0</v>
      </c>
      <c r="K424" s="865" t="s">
        <v>3390</v>
      </c>
      <c r="L424" s="886" t="s">
        <v>3727</v>
      </c>
      <c r="M424" s="887">
        <v>486.85</v>
      </c>
      <c r="N424" s="787"/>
      <c r="O424" s="749"/>
      <c r="P424" s="749"/>
      <c r="Q424" s="762">
        <f t="shared" si="43"/>
        <v>0</v>
      </c>
      <c r="R424" s="763">
        <f t="shared" si="44"/>
        <v>0</v>
      </c>
      <c r="S424" s="885">
        <f t="shared" si="45"/>
        <v>0</v>
      </c>
    </row>
    <row r="425" spans="1:19" ht="34.5" customHeight="1">
      <c r="A425" s="749">
        <v>172</v>
      </c>
      <c r="B425" s="944" t="s">
        <v>994</v>
      </c>
      <c r="C425" s="778" t="s">
        <v>911</v>
      </c>
      <c r="D425" s="973">
        <v>4130.2</v>
      </c>
      <c r="E425" s="787"/>
      <c r="F425" s="749"/>
      <c r="G425" s="749"/>
      <c r="H425" s="811">
        <v>0</v>
      </c>
      <c r="I425" s="811">
        <v>0</v>
      </c>
      <c r="J425" s="755">
        <v>0</v>
      </c>
      <c r="K425" s="865" t="s">
        <v>3429</v>
      </c>
      <c r="L425" s="886" t="s">
        <v>3728</v>
      </c>
      <c r="M425" s="887">
        <v>4130.2</v>
      </c>
      <c r="N425" s="787"/>
      <c r="O425" s="749"/>
      <c r="P425" s="749"/>
      <c r="Q425" s="762">
        <f t="shared" si="43"/>
        <v>0</v>
      </c>
      <c r="R425" s="763">
        <f t="shared" si="44"/>
        <v>0</v>
      </c>
      <c r="S425" s="885">
        <f t="shared" si="45"/>
        <v>0</v>
      </c>
    </row>
    <row r="426" spans="1:19" ht="34.5" customHeight="1">
      <c r="A426" s="749">
        <v>173</v>
      </c>
      <c r="B426" s="944" t="s">
        <v>996</v>
      </c>
      <c r="C426" s="778" t="s">
        <v>969</v>
      </c>
      <c r="D426" s="973">
        <v>5307.2</v>
      </c>
      <c r="E426" s="787"/>
      <c r="F426" s="749"/>
      <c r="G426" s="749"/>
      <c r="H426" s="811">
        <v>0</v>
      </c>
      <c r="I426" s="811">
        <v>0</v>
      </c>
      <c r="J426" s="755">
        <v>0</v>
      </c>
      <c r="K426" s="865">
        <v>46142</v>
      </c>
      <c r="L426" s="886" t="s">
        <v>3729</v>
      </c>
      <c r="M426" s="887">
        <v>5307.2</v>
      </c>
      <c r="N426" s="787"/>
      <c r="O426" s="749"/>
      <c r="P426" s="749"/>
      <c r="Q426" s="762">
        <f t="shared" si="43"/>
        <v>0</v>
      </c>
      <c r="R426" s="763">
        <f t="shared" si="44"/>
        <v>0</v>
      </c>
      <c r="S426" s="885">
        <f t="shared" si="45"/>
        <v>0</v>
      </c>
    </row>
    <row r="427" spans="1:19" ht="34.5" customHeight="1">
      <c r="A427" s="749">
        <v>174</v>
      </c>
      <c r="B427" s="944" t="s">
        <v>658</v>
      </c>
      <c r="C427" s="778" t="s">
        <v>3323</v>
      </c>
      <c r="D427" s="973">
        <v>770.4</v>
      </c>
      <c r="E427" s="787"/>
      <c r="F427" s="749"/>
      <c r="G427" s="749"/>
      <c r="H427" s="811">
        <v>0</v>
      </c>
      <c r="I427" s="811">
        <v>0</v>
      </c>
      <c r="J427" s="755">
        <v>0</v>
      </c>
      <c r="K427" s="865" t="s">
        <v>3390</v>
      </c>
      <c r="L427" s="886" t="s">
        <v>3730</v>
      </c>
      <c r="M427" s="887">
        <v>770.4</v>
      </c>
      <c r="N427" s="787"/>
      <c r="O427" s="749"/>
      <c r="P427" s="749"/>
      <c r="Q427" s="762">
        <f t="shared" si="43"/>
        <v>0</v>
      </c>
      <c r="R427" s="763">
        <f t="shared" si="44"/>
        <v>0</v>
      </c>
      <c r="S427" s="885">
        <f t="shared" si="45"/>
        <v>0</v>
      </c>
    </row>
    <row r="428" spans="1:19" ht="34.5" customHeight="1">
      <c r="A428" s="749"/>
      <c r="B428" s="944"/>
      <c r="C428" s="778" t="s">
        <v>971</v>
      </c>
      <c r="D428" s="973">
        <v>7136.9</v>
      </c>
      <c r="E428" s="787"/>
      <c r="F428" s="749"/>
      <c r="G428" s="749"/>
      <c r="H428" s="811">
        <v>0</v>
      </c>
      <c r="I428" s="811">
        <v>0</v>
      </c>
      <c r="J428" s="755">
        <v>0</v>
      </c>
      <c r="K428" s="865">
        <v>46142</v>
      </c>
      <c r="L428" s="886" t="s">
        <v>3731</v>
      </c>
      <c r="M428" s="887">
        <v>7136.9</v>
      </c>
      <c r="N428" s="787"/>
      <c r="O428" s="749"/>
      <c r="P428" s="749"/>
      <c r="Q428" s="762">
        <f t="shared" si="43"/>
        <v>0</v>
      </c>
      <c r="R428" s="763">
        <f t="shared" si="44"/>
        <v>0</v>
      </c>
      <c r="S428" s="885">
        <f t="shared" si="45"/>
        <v>0</v>
      </c>
    </row>
    <row r="429" spans="1:19" ht="34.5" customHeight="1">
      <c r="A429" s="749">
        <v>175</v>
      </c>
      <c r="B429" s="944" t="s">
        <v>1000</v>
      </c>
      <c r="C429" s="778" t="s">
        <v>969</v>
      </c>
      <c r="D429" s="973">
        <v>342.4</v>
      </c>
      <c r="E429" s="787"/>
      <c r="F429" s="749"/>
      <c r="G429" s="749"/>
      <c r="H429" s="811">
        <v>0</v>
      </c>
      <c r="I429" s="811">
        <v>0</v>
      </c>
      <c r="J429" s="755">
        <v>0</v>
      </c>
      <c r="K429" s="865" t="s">
        <v>3367</v>
      </c>
      <c r="L429" s="886" t="s">
        <v>3732</v>
      </c>
      <c r="M429" s="887">
        <v>342.4</v>
      </c>
      <c r="N429" s="787"/>
      <c r="O429" s="749"/>
      <c r="P429" s="749"/>
      <c r="Q429" s="762">
        <f t="shared" si="43"/>
        <v>0</v>
      </c>
      <c r="R429" s="763">
        <f t="shared" si="44"/>
        <v>0</v>
      </c>
      <c r="S429" s="885">
        <f t="shared" si="45"/>
        <v>0</v>
      </c>
    </row>
    <row r="430" spans="1:19" ht="34.5" customHeight="1">
      <c r="A430" s="749">
        <v>176</v>
      </c>
      <c r="B430" s="944" t="s">
        <v>1002</v>
      </c>
      <c r="C430" s="778" t="s">
        <v>899</v>
      </c>
      <c r="D430" s="973">
        <v>2150.6999999999998</v>
      </c>
      <c r="E430" s="787"/>
      <c r="F430" s="749"/>
      <c r="G430" s="749"/>
      <c r="H430" s="811">
        <v>0</v>
      </c>
      <c r="I430" s="811">
        <v>0</v>
      </c>
      <c r="J430" s="755">
        <v>0</v>
      </c>
      <c r="K430" s="865" t="s">
        <v>3421</v>
      </c>
      <c r="L430" s="886" t="s">
        <v>3733</v>
      </c>
      <c r="M430" s="887">
        <v>2150.6999999999998</v>
      </c>
      <c r="N430" s="787"/>
      <c r="O430" s="749"/>
      <c r="P430" s="749"/>
      <c r="Q430" s="762">
        <f t="shared" si="43"/>
        <v>0</v>
      </c>
      <c r="R430" s="763">
        <f t="shared" si="44"/>
        <v>0</v>
      </c>
      <c r="S430" s="885">
        <f t="shared" si="45"/>
        <v>0</v>
      </c>
    </row>
    <row r="431" spans="1:19" ht="34.5" customHeight="1">
      <c r="A431" s="749">
        <v>177</v>
      </c>
      <c r="B431" s="988" t="s">
        <v>1004</v>
      </c>
      <c r="C431" s="859" t="s">
        <v>1005</v>
      </c>
      <c r="D431" s="973">
        <v>3595.2</v>
      </c>
      <c r="E431" s="888"/>
      <c r="F431" s="749"/>
      <c r="G431" s="749"/>
      <c r="H431" s="811">
        <v>0</v>
      </c>
      <c r="I431" s="811">
        <v>0</v>
      </c>
      <c r="J431" s="755">
        <v>0</v>
      </c>
      <c r="K431" s="865" t="s">
        <v>3365</v>
      </c>
      <c r="L431" s="886" t="s">
        <v>3734</v>
      </c>
      <c r="M431" s="887">
        <v>3595.2</v>
      </c>
      <c r="N431" s="888"/>
      <c r="O431" s="749"/>
      <c r="P431" s="749"/>
      <c r="Q431" s="762">
        <f t="shared" si="43"/>
        <v>0</v>
      </c>
      <c r="R431" s="763">
        <f t="shared" si="44"/>
        <v>0</v>
      </c>
      <c r="S431" s="885">
        <f t="shared" si="45"/>
        <v>0</v>
      </c>
    </row>
    <row r="432" spans="1:19" ht="34.5" customHeight="1">
      <c r="A432" s="749">
        <v>178</v>
      </c>
      <c r="B432" s="859" t="s">
        <v>1007</v>
      </c>
      <c r="C432" s="989" t="s">
        <v>1005</v>
      </c>
      <c r="D432" s="973">
        <v>53.5</v>
      </c>
      <c r="E432" s="787"/>
      <c r="F432" s="749"/>
      <c r="G432" s="749"/>
      <c r="H432" s="811">
        <v>0</v>
      </c>
      <c r="I432" s="811">
        <v>0</v>
      </c>
      <c r="J432" s="755">
        <v>0</v>
      </c>
      <c r="K432" s="865" t="s">
        <v>3429</v>
      </c>
      <c r="L432" s="886" t="s">
        <v>3735</v>
      </c>
      <c r="M432" s="887">
        <v>53.5</v>
      </c>
      <c r="N432" s="787"/>
      <c r="O432" s="749"/>
      <c r="P432" s="749"/>
      <c r="Q432" s="762">
        <f t="shared" si="43"/>
        <v>0</v>
      </c>
      <c r="R432" s="763">
        <f t="shared" si="44"/>
        <v>0</v>
      </c>
      <c r="S432" s="885">
        <f t="shared" si="45"/>
        <v>0</v>
      </c>
    </row>
    <row r="433" spans="1:19" ht="34.5" customHeight="1">
      <c r="A433" s="749">
        <v>179</v>
      </c>
      <c r="B433" s="990" t="s">
        <v>855</v>
      </c>
      <c r="C433" s="859" t="s">
        <v>1009</v>
      </c>
      <c r="D433" s="973">
        <v>406.6</v>
      </c>
      <c r="E433" s="787"/>
      <c r="F433" s="749"/>
      <c r="G433" s="749"/>
      <c r="H433" s="811">
        <v>0</v>
      </c>
      <c r="I433" s="811">
        <v>0</v>
      </c>
      <c r="J433" s="755">
        <v>0</v>
      </c>
      <c r="K433" s="865" t="s">
        <v>3421</v>
      </c>
      <c r="L433" s="886" t="s">
        <v>3736</v>
      </c>
      <c r="M433" s="887">
        <v>406.6</v>
      </c>
      <c r="N433" s="787"/>
      <c r="O433" s="749"/>
      <c r="P433" s="749"/>
      <c r="Q433" s="762">
        <f t="shared" si="43"/>
        <v>0</v>
      </c>
      <c r="R433" s="763">
        <f t="shared" si="44"/>
        <v>0</v>
      </c>
      <c r="S433" s="885">
        <f t="shared" si="45"/>
        <v>0</v>
      </c>
    </row>
    <row r="434" spans="1:19" ht="34.5" customHeight="1">
      <c r="A434" s="749">
        <v>180</v>
      </c>
      <c r="B434" s="991" t="s">
        <v>1011</v>
      </c>
      <c r="C434" s="992" t="s">
        <v>1005</v>
      </c>
      <c r="D434" s="973">
        <v>7083.4</v>
      </c>
      <c r="E434" s="787"/>
      <c r="F434" s="749"/>
      <c r="G434" s="749"/>
      <c r="H434" s="811">
        <v>0</v>
      </c>
      <c r="I434" s="811">
        <v>0</v>
      </c>
      <c r="J434" s="755">
        <v>0</v>
      </c>
      <c r="K434" s="865" t="s">
        <v>3360</v>
      </c>
      <c r="L434" s="886" t="s">
        <v>3737</v>
      </c>
      <c r="M434" s="887">
        <v>7083.4</v>
      </c>
      <c r="N434" s="787"/>
      <c r="O434" s="749"/>
      <c r="P434" s="749"/>
      <c r="Q434" s="762">
        <f t="shared" si="43"/>
        <v>0</v>
      </c>
      <c r="R434" s="763">
        <f t="shared" si="44"/>
        <v>0</v>
      </c>
      <c r="S434" s="885">
        <f t="shared" si="45"/>
        <v>0</v>
      </c>
    </row>
    <row r="435" spans="1:19" ht="34.5" customHeight="1">
      <c r="A435" s="749">
        <v>181</v>
      </c>
      <c r="B435" s="991" t="s">
        <v>1011</v>
      </c>
      <c r="C435" s="992" t="s">
        <v>1005</v>
      </c>
      <c r="D435" s="973">
        <v>909.5</v>
      </c>
      <c r="E435" s="787"/>
      <c r="F435" s="749"/>
      <c r="G435" s="749"/>
      <c r="H435" s="811">
        <v>0</v>
      </c>
      <c r="I435" s="811">
        <v>0</v>
      </c>
      <c r="J435" s="755">
        <v>0</v>
      </c>
      <c r="K435" s="865" t="s">
        <v>3360</v>
      </c>
      <c r="L435" s="886" t="s">
        <v>3737</v>
      </c>
      <c r="M435" s="887">
        <v>909.5</v>
      </c>
      <c r="N435" s="787"/>
      <c r="O435" s="749"/>
      <c r="P435" s="749"/>
      <c r="Q435" s="762">
        <f t="shared" si="43"/>
        <v>0</v>
      </c>
      <c r="R435" s="763">
        <f t="shared" si="44"/>
        <v>0</v>
      </c>
      <c r="S435" s="885">
        <f t="shared" si="45"/>
        <v>0</v>
      </c>
    </row>
    <row r="436" spans="1:19" ht="34.5" customHeight="1">
      <c r="A436" s="749">
        <v>182</v>
      </c>
      <c r="B436" s="991" t="s">
        <v>653</v>
      </c>
      <c r="C436" s="992" t="s">
        <v>1013</v>
      </c>
      <c r="D436" s="973">
        <v>1508.7</v>
      </c>
      <c r="E436" s="787"/>
      <c r="F436" s="749"/>
      <c r="G436" s="749"/>
      <c r="H436" s="811">
        <v>0</v>
      </c>
      <c r="I436" s="811">
        <v>0</v>
      </c>
      <c r="J436" s="755">
        <v>0</v>
      </c>
      <c r="K436" s="865">
        <v>46142</v>
      </c>
      <c r="L436" s="886" t="s">
        <v>3738</v>
      </c>
      <c r="M436" s="887">
        <v>1508.7</v>
      </c>
      <c r="N436" s="787"/>
      <c r="O436" s="749"/>
      <c r="P436" s="749"/>
      <c r="Q436" s="762">
        <f t="shared" si="43"/>
        <v>0</v>
      </c>
      <c r="R436" s="763">
        <f t="shared" si="44"/>
        <v>0</v>
      </c>
      <c r="S436" s="885">
        <f t="shared" si="45"/>
        <v>0</v>
      </c>
    </row>
    <row r="437" spans="1:19" ht="34.5" customHeight="1">
      <c r="A437" s="749">
        <v>183</v>
      </c>
      <c r="B437" s="991" t="s">
        <v>1015</v>
      </c>
      <c r="C437" s="992" t="s">
        <v>1016</v>
      </c>
      <c r="D437" s="973">
        <v>53.5</v>
      </c>
      <c r="E437" s="787"/>
      <c r="F437" s="749"/>
      <c r="G437" s="749"/>
      <c r="H437" s="811">
        <v>0</v>
      </c>
      <c r="I437" s="811">
        <v>0</v>
      </c>
      <c r="J437" s="755">
        <v>0</v>
      </c>
      <c r="K437" s="865" t="s">
        <v>3365</v>
      </c>
      <c r="L437" s="886" t="s">
        <v>3739</v>
      </c>
      <c r="M437" s="887">
        <v>53.5</v>
      </c>
      <c r="N437" s="787"/>
      <c r="O437" s="749"/>
      <c r="P437" s="749"/>
      <c r="Q437" s="762">
        <f t="shared" si="43"/>
        <v>0</v>
      </c>
      <c r="R437" s="763">
        <f t="shared" si="44"/>
        <v>0</v>
      </c>
      <c r="S437" s="885">
        <f t="shared" si="45"/>
        <v>0</v>
      </c>
    </row>
    <row r="438" spans="1:19" ht="34.5" customHeight="1">
      <c r="A438" s="749">
        <v>184</v>
      </c>
      <c r="B438" s="991" t="s">
        <v>2137</v>
      </c>
      <c r="C438" s="992" t="s">
        <v>971</v>
      </c>
      <c r="D438" s="973">
        <v>1904.6</v>
      </c>
      <c r="E438" s="787"/>
      <c r="F438" s="749"/>
      <c r="G438" s="749"/>
      <c r="H438" s="811">
        <v>0</v>
      </c>
      <c r="I438" s="811">
        <v>0</v>
      </c>
      <c r="J438" s="755">
        <v>0</v>
      </c>
      <c r="K438" s="865" t="s">
        <v>3390</v>
      </c>
      <c r="L438" s="886" t="s">
        <v>3740</v>
      </c>
      <c r="M438" s="887">
        <v>1904.6</v>
      </c>
      <c r="N438" s="787"/>
      <c r="O438" s="749"/>
      <c r="P438" s="749"/>
      <c r="Q438" s="762">
        <f t="shared" si="43"/>
        <v>0</v>
      </c>
      <c r="R438" s="763">
        <f t="shared" si="44"/>
        <v>0</v>
      </c>
      <c r="S438" s="885">
        <f t="shared" si="45"/>
        <v>0</v>
      </c>
    </row>
    <row r="439" spans="1:19" ht="34.5" customHeight="1">
      <c r="A439" s="749">
        <v>185</v>
      </c>
      <c r="B439" s="991" t="s">
        <v>2138</v>
      </c>
      <c r="C439" s="992" t="s">
        <v>1005</v>
      </c>
      <c r="D439" s="973">
        <v>107</v>
      </c>
      <c r="E439" s="787"/>
      <c r="F439" s="749"/>
      <c r="G439" s="749"/>
      <c r="H439" s="811">
        <v>0</v>
      </c>
      <c r="I439" s="811">
        <v>0</v>
      </c>
      <c r="J439" s="755">
        <v>0</v>
      </c>
      <c r="K439" s="865" t="s">
        <v>3360</v>
      </c>
      <c r="L439" s="886" t="s">
        <v>3741</v>
      </c>
      <c r="M439" s="887">
        <v>107</v>
      </c>
      <c r="N439" s="787"/>
      <c r="O439" s="749"/>
      <c r="P439" s="749"/>
      <c r="Q439" s="762">
        <f t="shared" si="43"/>
        <v>0</v>
      </c>
      <c r="R439" s="763">
        <f t="shared" si="44"/>
        <v>0</v>
      </c>
      <c r="S439" s="885">
        <f t="shared" si="45"/>
        <v>0</v>
      </c>
    </row>
    <row r="440" spans="1:19" ht="34.5" customHeight="1">
      <c r="A440" s="701">
        <v>186</v>
      </c>
      <c r="B440" s="993" t="s">
        <v>2923</v>
      </c>
      <c r="C440" s="994" t="s">
        <v>3336</v>
      </c>
      <c r="D440" s="973">
        <v>734.02</v>
      </c>
      <c r="E440" s="691"/>
      <c r="F440" s="690"/>
      <c r="G440" s="690"/>
      <c r="H440" s="811">
        <v>0</v>
      </c>
      <c r="I440" s="811">
        <v>0</v>
      </c>
      <c r="J440" s="755">
        <v>0</v>
      </c>
      <c r="K440" s="865">
        <v>46142</v>
      </c>
      <c r="L440" s="995" t="s">
        <v>3742</v>
      </c>
      <c r="M440" s="887">
        <v>734.02</v>
      </c>
      <c r="N440" s="691"/>
      <c r="O440" s="690"/>
      <c r="P440" s="690"/>
      <c r="Q440" s="996">
        <f t="shared" si="43"/>
        <v>0</v>
      </c>
      <c r="R440" s="997">
        <f t="shared" si="44"/>
        <v>0</v>
      </c>
      <c r="S440" s="910">
        <f t="shared" si="45"/>
        <v>0</v>
      </c>
    </row>
    <row r="441" spans="1:19" ht="34.5" customHeight="1" thickBot="1">
      <c r="A441" s="998"/>
      <c r="B441" s="767" t="s">
        <v>19</v>
      </c>
      <c r="C441" s="768"/>
      <c r="D441" s="769">
        <f>SUM(D272:D440)</f>
        <v>246135.34000000008</v>
      </c>
      <c r="E441" s="942"/>
      <c r="F441" s="943"/>
      <c r="G441" s="943"/>
      <c r="H441" s="999">
        <f t="shared" ref="H441:I441" si="46">SUM(H272:H440)</f>
        <v>25780</v>
      </c>
      <c r="I441" s="999">
        <f t="shared" si="46"/>
        <v>1804.6000000000001</v>
      </c>
      <c r="J441" s="999">
        <f>SUM(J272:J440)</f>
        <v>27584.600000000002</v>
      </c>
      <c r="K441" s="770"/>
      <c r="L441" s="770"/>
      <c r="M441" s="1000">
        <f>SUM(M272:M440)</f>
        <v>250676.42000000004</v>
      </c>
      <c r="N441" s="942"/>
      <c r="O441" s="943"/>
      <c r="P441" s="943"/>
      <c r="Q441" s="770">
        <f>SUM(Q272:Q440)</f>
        <v>21536</v>
      </c>
      <c r="R441" s="770">
        <f>SUM(R272:R440)</f>
        <v>1507.52</v>
      </c>
      <c r="S441" s="770">
        <f>SUM(S272:S440)</f>
        <v>23043.52</v>
      </c>
    </row>
    <row r="442" spans="1:19" ht="34.5" customHeight="1" thickTop="1">
      <c r="A442" s="711"/>
      <c r="B442" s="734" t="s">
        <v>1018</v>
      </c>
      <c r="C442" s="735"/>
      <c r="D442" s="736"/>
      <c r="E442" s="737"/>
      <c r="F442" s="736"/>
      <c r="G442" s="738"/>
      <c r="H442" s="774"/>
      <c r="I442" s="774"/>
      <c r="J442" s="774"/>
      <c r="K442" s="740"/>
      <c r="L442" s="741"/>
      <c r="M442" s="937"/>
      <c r="N442" s="691"/>
      <c r="O442" s="690"/>
      <c r="P442" s="690"/>
      <c r="Q442" s="715"/>
      <c r="R442" s="909"/>
      <c r="S442" s="714"/>
    </row>
    <row r="443" spans="1:19" ht="34.200000000000003" customHeight="1">
      <c r="A443" s="711"/>
      <c r="B443" s="842" t="s">
        <v>142</v>
      </c>
      <c r="C443" s="1001"/>
      <c r="D443" s="1002">
        <v>0</v>
      </c>
      <c r="E443" s="762"/>
      <c r="F443" s="1003"/>
      <c r="G443" s="1003"/>
      <c r="H443" s="821">
        <v>0</v>
      </c>
      <c r="I443" s="821"/>
      <c r="J443" s="821">
        <v>0</v>
      </c>
      <c r="K443" s="1004"/>
      <c r="L443" s="1005"/>
      <c r="M443" s="1006"/>
      <c r="N443" s="1007"/>
      <c r="O443" s="1008"/>
      <c r="P443" s="1008"/>
      <c r="Q443" s="1009">
        <f t="shared" ref="Q443" si="47">J443-M443</f>
        <v>0</v>
      </c>
      <c r="R443" s="1010"/>
      <c r="S443" s="877">
        <f t="shared" ref="S443" si="48">J443-M443</f>
        <v>0</v>
      </c>
    </row>
    <row r="444" spans="1:19" ht="34.5" customHeight="1" thickBot="1">
      <c r="A444" s="766"/>
      <c r="B444" s="767" t="s">
        <v>19</v>
      </c>
      <c r="C444" s="848"/>
      <c r="D444" s="769">
        <f>SUM(D443:D443)</f>
        <v>0</v>
      </c>
      <c r="E444" s="770"/>
      <c r="F444" s="769"/>
      <c r="G444" s="769"/>
      <c r="H444" s="771">
        <v>0</v>
      </c>
      <c r="I444" s="771">
        <v>0</v>
      </c>
      <c r="J444" s="771">
        <v>0</v>
      </c>
      <c r="K444" s="770"/>
      <c r="L444" s="770"/>
      <c r="M444" s="850">
        <f>SUM(M443:M443)</f>
        <v>0</v>
      </c>
      <c r="N444" s="804"/>
      <c r="O444" s="769"/>
      <c r="P444" s="769"/>
      <c r="Q444" s="769">
        <f>SUM(Q443:Q443)</f>
        <v>0</v>
      </c>
      <c r="R444" s="850">
        <f>SUM(R443:R443)</f>
        <v>0</v>
      </c>
      <c r="S444" s="769">
        <f>SUM(S443:S443)</f>
        <v>0</v>
      </c>
    </row>
    <row r="445" spans="1:19" ht="34.5" customHeight="1" thickTop="1">
      <c r="A445" s="711"/>
      <c r="B445" s="734" t="s">
        <v>1019</v>
      </c>
      <c r="C445" s="735"/>
      <c r="D445" s="736"/>
      <c r="E445" s="737"/>
      <c r="F445" s="736"/>
      <c r="G445" s="738"/>
      <c r="H445" s="774"/>
      <c r="I445" s="774"/>
      <c r="J445" s="774"/>
      <c r="K445" s="740"/>
      <c r="L445" s="741"/>
      <c r="M445" s="937"/>
      <c r="N445" s="934"/>
      <c r="O445" s="935"/>
      <c r="P445" s="935"/>
      <c r="Q445" s="996"/>
      <c r="R445" s="997"/>
      <c r="S445" s="838"/>
    </row>
    <row r="446" spans="1:19" ht="34.5" customHeight="1">
      <c r="A446" s="711"/>
      <c r="B446" s="842" t="s">
        <v>142</v>
      </c>
      <c r="C446" s="713"/>
      <c r="D446" s="714"/>
      <c r="E446" s="715"/>
      <c r="F446" s="714"/>
      <c r="G446" s="714"/>
      <c r="H446" s="833"/>
      <c r="I446" s="833"/>
      <c r="J446" s="833"/>
      <c r="K446" s="843"/>
      <c r="L446" s="844"/>
      <c r="M446" s="970"/>
      <c r="N446" s="1011"/>
      <c r="O446" s="1012"/>
      <c r="P446" s="1012"/>
      <c r="Q446" s="1013"/>
      <c r="R446" s="1014"/>
      <c r="S446" s="1015"/>
    </row>
    <row r="447" spans="1:19" ht="34.5" customHeight="1" thickBot="1">
      <c r="A447" s="766"/>
      <c r="B447" s="767" t="s">
        <v>19</v>
      </c>
      <c r="C447" s="848"/>
      <c r="D447" s="769">
        <v>0</v>
      </c>
      <c r="E447" s="770"/>
      <c r="F447" s="769"/>
      <c r="G447" s="769"/>
      <c r="H447" s="771">
        <v>0</v>
      </c>
      <c r="I447" s="771">
        <v>0</v>
      </c>
      <c r="J447" s="771">
        <v>0</v>
      </c>
      <c r="K447" s="849"/>
      <c r="L447" s="770"/>
      <c r="M447" s="850"/>
      <c r="N447" s="1016"/>
      <c r="O447" s="919"/>
      <c r="P447" s="919"/>
      <c r="Q447" s="919">
        <v>0</v>
      </c>
      <c r="R447" s="1017">
        <v>0</v>
      </c>
      <c r="S447" s="919">
        <v>0</v>
      </c>
    </row>
    <row r="448" spans="1:19" s="1033" customFormat="1" ht="34.5" customHeight="1" thickTop="1">
      <c r="A448" s="1018"/>
      <c r="B448" s="1019" t="s">
        <v>1020</v>
      </c>
      <c r="C448" s="1020"/>
      <c r="D448" s="1021"/>
      <c r="E448" s="1022"/>
      <c r="F448" s="1021"/>
      <c r="G448" s="1023"/>
      <c r="H448" s="1024"/>
      <c r="I448" s="1024"/>
      <c r="J448" s="1024"/>
      <c r="K448" s="1025"/>
      <c r="L448" s="1026"/>
      <c r="M448" s="1027"/>
      <c r="N448" s="1028"/>
      <c r="O448" s="1029"/>
      <c r="P448" s="1029"/>
      <c r="Q448" s="1030"/>
      <c r="R448" s="1031"/>
      <c r="S448" s="1032"/>
    </row>
    <row r="449" spans="1:19" s="1033" customFormat="1" ht="34.5" customHeight="1">
      <c r="A449" s="1018">
        <v>1</v>
      </c>
      <c r="B449" s="1034" t="s">
        <v>212</v>
      </c>
      <c r="C449" s="1035" t="s">
        <v>213</v>
      </c>
      <c r="D449" s="1036">
        <v>0</v>
      </c>
      <c r="E449" s="1037" t="s">
        <v>2936</v>
      </c>
      <c r="F449" s="1038">
        <v>1</v>
      </c>
      <c r="G449" s="1039">
        <v>1</v>
      </c>
      <c r="H449" s="1040">
        <v>1135</v>
      </c>
      <c r="I449" s="1040"/>
      <c r="J449" s="1040">
        <v>1135</v>
      </c>
      <c r="K449" s="1041" t="s">
        <v>3541</v>
      </c>
      <c r="L449" s="1042" t="s">
        <v>3743</v>
      </c>
      <c r="M449" s="1043">
        <v>1135</v>
      </c>
      <c r="N449" s="1037" t="s">
        <v>2936</v>
      </c>
      <c r="O449" s="1044">
        <v>1</v>
      </c>
      <c r="P449" s="1044">
        <v>1</v>
      </c>
      <c r="Q449" s="1045">
        <f t="shared" ref="Q449" si="49">SUM(D449+J449-M449)</f>
        <v>0</v>
      </c>
      <c r="R449" s="1046"/>
      <c r="S449" s="885">
        <f t="shared" ref="S449" si="50">+D449+J449-M449</f>
        <v>0</v>
      </c>
    </row>
    <row r="450" spans="1:19" s="1052" customFormat="1" ht="37.5" customHeight="1" thickBot="1">
      <c r="A450" s="1047"/>
      <c r="B450" s="1048" t="s">
        <v>19</v>
      </c>
      <c r="C450" s="1048"/>
      <c r="D450" s="1049">
        <f>SUM(D449:D449)</f>
        <v>0</v>
      </c>
      <c r="E450" s="1049"/>
      <c r="F450" s="1049"/>
      <c r="G450" s="1049"/>
      <c r="H450" s="1050">
        <f>SUM(H449:H449)</f>
        <v>1135</v>
      </c>
      <c r="I450" s="1050">
        <f>SUM(I449:I449)</f>
        <v>0</v>
      </c>
      <c r="J450" s="1050">
        <f>SUM(J449:J449)</f>
        <v>1135</v>
      </c>
      <c r="K450" s="1051"/>
      <c r="L450" s="1051"/>
      <c r="M450" s="1049">
        <f>SUM(M449:M449)</f>
        <v>1135</v>
      </c>
      <c r="N450" s="1051"/>
      <c r="O450" s="1049"/>
      <c r="P450" s="1049"/>
      <c r="Q450" s="1049">
        <f>SUM(Q449:Q449)</f>
        <v>0</v>
      </c>
      <c r="R450" s="1049">
        <f>SUM(R449:R449)</f>
        <v>0</v>
      </c>
      <c r="S450" s="1049">
        <f>SUM(S449:S449)</f>
        <v>0</v>
      </c>
    </row>
    <row r="451" spans="1:19" s="1057" customFormat="1" ht="37.5" customHeight="1" thickTop="1">
      <c r="A451" s="1053"/>
      <c r="B451" s="1054"/>
      <c r="C451" s="1054"/>
      <c r="D451" s="1055"/>
      <c r="E451" s="1055"/>
      <c r="F451" s="1055"/>
      <c r="G451" s="1055"/>
      <c r="H451" s="1055"/>
      <c r="I451" s="1055"/>
      <c r="J451" s="1055"/>
      <c r="K451" s="1056"/>
      <c r="L451" s="1056"/>
      <c r="M451" s="1055"/>
      <c r="N451" s="1056"/>
      <c r="O451" s="1055"/>
      <c r="P451" s="1055"/>
      <c r="Q451" s="1055"/>
      <c r="R451" s="1055"/>
      <c r="S451" s="1055"/>
    </row>
    <row r="452" spans="1:19" ht="34.5" customHeight="1" thickBot="1">
      <c r="A452" s="1058"/>
      <c r="B452" s="1059" t="s">
        <v>1022</v>
      </c>
      <c r="C452" s="1060"/>
      <c r="D452" s="1061">
        <f>SUM(D13+D30+D45+D48+D52+D62+D65+D71+D102+D107+D138+D270+D441+D444+D447+D450)</f>
        <v>651087.66000000015</v>
      </c>
      <c r="E452" s="1062"/>
      <c r="F452" s="1061"/>
      <c r="G452" s="1061"/>
      <c r="H452" s="1063">
        <f>SUM(H450+H447+H444+H441+H270+H138+H107+H102+H71+H68+H65+H62+H52+H48+H45+H30+H13)</f>
        <v>115642.27</v>
      </c>
      <c r="I452" s="1063">
        <f>SUM(I450+I447+I444+I441+I270+I138+I107+I102+I71+I68+I65+I62+I52+I48+I45+I30+I13)</f>
        <v>5300.52</v>
      </c>
      <c r="J452" s="1063">
        <f>SUM(J450+J447+J444+J441+J270+J138+J107+J102+J71+J68+J65+J62+J52+J48+J45+J30+J13)</f>
        <v>120942.79</v>
      </c>
      <c r="K452" s="1064"/>
      <c r="L452" s="1064"/>
      <c r="M452" s="1063">
        <f>SUM(M450+M447+M444+M441+M270+M138+M107+M102+M71+M68+M65+M62+M52+M48+M45+M30+M13)</f>
        <v>673324.45000000007</v>
      </c>
      <c r="N452" s="1065"/>
      <c r="O452" s="1063"/>
      <c r="P452" s="1063"/>
      <c r="Q452" s="1061">
        <f>SUM(Q450+Q447+Q444+Q441+Q270+Q138+Q107+Q102+Q71+Q68+Q65+Q62+Q52+Q48+Q45+Q30+Q13)</f>
        <v>96288.94</v>
      </c>
      <c r="R452" s="1061">
        <f>SUM(R450+R447+R444+R441+R270+R138+R107+R102+R71+R68+R65+R62+R52+R48+R45+R30+R13)</f>
        <v>4664.0599999999995</v>
      </c>
      <c r="S452" s="1061">
        <f>SUM(S450+S447+S444+S441+S270+S138+S107+S102+S71+S68+S65+S62+S52+S48+S45+S30+S13)</f>
        <v>100952.99999999999</v>
      </c>
    </row>
    <row r="453" spans="1:19" s="1033" customFormat="1" ht="34.5" customHeight="1" thickTop="1">
      <c r="A453" s="1066"/>
      <c r="C453" s="1067"/>
      <c r="D453" s="1068"/>
      <c r="E453" s="1069"/>
      <c r="F453" s="1068"/>
      <c r="G453" s="1068"/>
      <c r="H453" s="1070"/>
      <c r="I453" s="1070"/>
      <c r="J453" s="1070"/>
      <c r="K453" s="1071"/>
      <c r="L453" s="1071"/>
      <c r="M453" s="1070"/>
      <c r="N453" s="1072"/>
      <c r="O453" s="1070"/>
      <c r="P453" s="1070"/>
      <c r="Q453" s="1070"/>
      <c r="R453" s="1070"/>
      <c r="S453" s="1070"/>
    </row>
    <row r="454" spans="1:19" s="1033" customFormat="1" ht="48" customHeight="1">
      <c r="A454" s="1385" t="s">
        <v>1023</v>
      </c>
      <c r="B454" s="1385"/>
      <c r="C454" s="1385"/>
      <c r="D454" s="1385"/>
      <c r="E454" s="1385"/>
      <c r="F454" s="1385"/>
      <c r="G454" s="1385"/>
      <c r="H454" s="1385"/>
      <c r="I454" s="1385"/>
      <c r="J454" s="1385"/>
      <c r="K454" s="1385"/>
      <c r="L454" s="1385"/>
      <c r="M454" s="1385"/>
      <c r="N454" s="1385"/>
      <c r="O454" s="1385"/>
      <c r="P454" s="1385"/>
      <c r="Q454" s="1385"/>
      <c r="R454" s="1385"/>
      <c r="S454" s="1385"/>
    </row>
    <row r="455" spans="1:19" ht="34.5" customHeight="1">
      <c r="A455" s="1012">
        <v>1</v>
      </c>
      <c r="B455" s="1073" t="s">
        <v>1024</v>
      </c>
      <c r="C455" s="1074" t="s">
        <v>1025</v>
      </c>
      <c r="D455" s="1015"/>
      <c r="E455" s="1013"/>
      <c r="F455" s="1015"/>
      <c r="G455" s="1015"/>
      <c r="H455" s="1075">
        <v>14871.5</v>
      </c>
      <c r="I455" s="1076"/>
      <c r="J455" s="1076">
        <v>14871.5</v>
      </c>
      <c r="K455" s="1077" t="s">
        <v>3360</v>
      </c>
      <c r="L455" s="1078" t="s">
        <v>3744</v>
      </c>
      <c r="M455" s="1079">
        <v>100</v>
      </c>
      <c r="N455" s="1013"/>
      <c r="O455" s="1012"/>
      <c r="P455" s="1012"/>
      <c r="Q455" s="1075">
        <f>SUM(H455-M455)</f>
        <v>14771.5</v>
      </c>
      <c r="R455" s="1075"/>
      <c r="S455" s="1080">
        <f>SUM(Q455)</f>
        <v>14771.5</v>
      </c>
    </row>
    <row r="456" spans="1:19" ht="34.5" customHeight="1" thickBot="1">
      <c r="A456" s="964"/>
      <c r="B456" s="942" t="s">
        <v>19</v>
      </c>
      <c r="C456" s="848"/>
      <c r="D456" s="769">
        <v>0</v>
      </c>
      <c r="E456" s="770"/>
      <c r="F456" s="769"/>
      <c r="G456" s="769"/>
      <c r="H456" s="773">
        <v>14971.5</v>
      </c>
      <c r="I456" s="773"/>
      <c r="J456" s="773">
        <v>14971.5</v>
      </c>
      <c r="K456" s="772"/>
      <c r="L456" s="772"/>
      <c r="M456" s="773">
        <f>SUM(M455:M455)</f>
        <v>100</v>
      </c>
      <c r="N456" s="772"/>
      <c r="O456" s="773"/>
      <c r="P456" s="773"/>
      <c r="Q456" s="773">
        <f>SUM(Q455:Q455)</f>
        <v>14771.5</v>
      </c>
      <c r="R456" s="1000"/>
      <c r="S456" s="773">
        <f>SUM(S455:S455)</f>
        <v>14771.5</v>
      </c>
    </row>
    <row r="457" spans="1:19" s="1033" customFormat="1" ht="34.5" customHeight="1" thickTop="1">
      <c r="A457" s="1066"/>
      <c r="C457" s="1067"/>
      <c r="D457" s="1068"/>
      <c r="E457" s="1069"/>
      <c r="F457" s="1068"/>
      <c r="G457" s="1068"/>
      <c r="H457" s="1070"/>
      <c r="I457" s="1070"/>
      <c r="J457" s="1070"/>
      <c r="K457" s="1071"/>
      <c r="L457" s="1071"/>
      <c r="M457" s="1070"/>
      <c r="N457" s="1072"/>
      <c r="O457" s="1070"/>
      <c r="P457" s="1070"/>
      <c r="Q457" s="1070"/>
      <c r="R457" s="1070"/>
      <c r="S457" s="1070"/>
    </row>
    <row r="458" spans="1:19" s="1081" customFormat="1" ht="43.5" customHeight="1">
      <c r="A458" s="1385" t="s">
        <v>1032</v>
      </c>
      <c r="B458" s="1385"/>
      <c r="C458" s="1385"/>
      <c r="D458" s="1385"/>
      <c r="E458" s="1385"/>
      <c r="F458" s="1385"/>
      <c r="G458" s="1385"/>
      <c r="H458" s="1385"/>
      <c r="I458" s="1385"/>
      <c r="J458" s="1385"/>
      <c r="K458" s="1385"/>
      <c r="L458" s="1385"/>
      <c r="M458" s="1385"/>
      <c r="N458" s="1385"/>
      <c r="O458" s="1385"/>
      <c r="P458" s="1385"/>
      <c r="Q458" s="1385"/>
      <c r="R458" s="1385"/>
      <c r="S458" s="1385"/>
    </row>
    <row r="459" spans="1:19" s="1092" customFormat="1" ht="34.5" customHeight="1">
      <c r="A459" s="1082">
        <v>1</v>
      </c>
      <c r="B459" s="1083" t="s">
        <v>1033</v>
      </c>
      <c r="C459" s="1084" t="s">
        <v>1034</v>
      </c>
      <c r="D459" s="1085"/>
      <c r="E459" s="1086" t="s">
        <v>1035</v>
      </c>
      <c r="F459" s="1087">
        <v>4</v>
      </c>
      <c r="G459" s="1087">
        <v>4</v>
      </c>
      <c r="H459" s="1086">
        <v>14582</v>
      </c>
      <c r="I459" s="1085"/>
      <c r="J459" s="1088">
        <v>14582</v>
      </c>
      <c r="K459" s="1089"/>
      <c r="L459" s="1089"/>
      <c r="M459" s="1090"/>
      <c r="N459" s="1086" t="s">
        <v>1035</v>
      </c>
      <c r="O459" s="1091">
        <v>4</v>
      </c>
      <c r="P459" s="1091">
        <v>4</v>
      </c>
      <c r="Q459" s="1086">
        <v>14582</v>
      </c>
      <c r="R459" s="1085"/>
      <c r="S459" s="1088">
        <f>+D459+J459-M459</f>
        <v>14582</v>
      </c>
    </row>
    <row r="460" spans="1:19" s="1092" customFormat="1" ht="34.5" customHeight="1">
      <c r="A460" s="1082">
        <v>2</v>
      </c>
      <c r="B460" s="1083" t="s">
        <v>1033</v>
      </c>
      <c r="C460" s="1084" t="s">
        <v>1036</v>
      </c>
      <c r="D460" s="1085"/>
      <c r="E460" s="1086" t="s">
        <v>1037</v>
      </c>
      <c r="F460" s="1087">
        <v>4</v>
      </c>
      <c r="G460" s="1087">
        <v>4</v>
      </c>
      <c r="H460" s="1086">
        <v>373.83</v>
      </c>
      <c r="I460" s="1085">
        <v>26.17</v>
      </c>
      <c r="J460" s="1088">
        <v>400</v>
      </c>
      <c r="K460" s="1089"/>
      <c r="L460" s="1089"/>
      <c r="M460" s="1090"/>
      <c r="N460" s="1086" t="s">
        <v>1037</v>
      </c>
      <c r="O460" s="1091">
        <v>4</v>
      </c>
      <c r="P460" s="1091">
        <v>4</v>
      </c>
      <c r="Q460" s="1086">
        <f>ROUND(S460*100/107,2)</f>
        <v>373.83</v>
      </c>
      <c r="R460" s="1085">
        <f>ROUND((Q460*0.07),2)</f>
        <v>26.17</v>
      </c>
      <c r="S460" s="1088">
        <f>+D460+J460-M460</f>
        <v>400</v>
      </c>
    </row>
    <row r="461" spans="1:19" s="1092" customFormat="1" ht="34.5" customHeight="1">
      <c r="A461" s="1082">
        <v>3</v>
      </c>
      <c r="B461" s="1083" t="s">
        <v>1033</v>
      </c>
      <c r="C461" s="1084" t="s">
        <v>1038</v>
      </c>
      <c r="D461" s="1085"/>
      <c r="E461" s="1086" t="s">
        <v>1039</v>
      </c>
      <c r="F461" s="1087">
        <v>5</v>
      </c>
      <c r="G461" s="1087">
        <v>5</v>
      </c>
      <c r="H461" s="1086">
        <v>17955</v>
      </c>
      <c r="I461" s="1085">
        <v>1256.8499999999999</v>
      </c>
      <c r="J461" s="1088">
        <v>19211.849999999999</v>
      </c>
      <c r="K461" s="1089"/>
      <c r="L461" s="1089"/>
      <c r="M461" s="1090"/>
      <c r="N461" s="1086" t="s">
        <v>1039</v>
      </c>
      <c r="O461" s="1091">
        <v>5</v>
      </c>
      <c r="P461" s="1091">
        <v>5</v>
      </c>
      <c r="Q461" s="1086">
        <f>ROUND(S461*100/107,2)</f>
        <v>17955</v>
      </c>
      <c r="R461" s="1085">
        <f>ROUND((Q461*0.07),2)</f>
        <v>1256.8499999999999</v>
      </c>
      <c r="S461" s="1088">
        <f>+D461+J461-M461</f>
        <v>19211.849999999999</v>
      </c>
    </row>
    <row r="462" spans="1:19" s="1092" customFormat="1" ht="34.5" customHeight="1">
      <c r="A462" s="1082">
        <v>4</v>
      </c>
      <c r="B462" s="1083" t="s">
        <v>1033</v>
      </c>
      <c r="C462" s="1084" t="s">
        <v>1040</v>
      </c>
      <c r="D462" s="1085"/>
      <c r="E462" s="1086" t="s">
        <v>1041</v>
      </c>
      <c r="F462" s="1087">
        <v>6</v>
      </c>
      <c r="G462" s="1087">
        <v>6</v>
      </c>
      <c r="H462" s="1086">
        <v>1935</v>
      </c>
      <c r="I462" s="1085">
        <v>135.44999999999999</v>
      </c>
      <c r="J462" s="1088">
        <v>2070.4499999999998</v>
      </c>
      <c r="K462" s="1089"/>
      <c r="L462" s="1089"/>
      <c r="M462" s="1090"/>
      <c r="N462" s="1086" t="s">
        <v>1041</v>
      </c>
      <c r="O462" s="1091">
        <v>6</v>
      </c>
      <c r="P462" s="1091">
        <v>6</v>
      </c>
      <c r="Q462" s="1086">
        <f>ROUND(S462*100/107,2)</f>
        <v>1935</v>
      </c>
      <c r="R462" s="1093">
        <f>ROUND((Q462*0.07),2)</f>
        <v>135.44999999999999</v>
      </c>
      <c r="S462" s="1088">
        <f>+D462+J462-M462</f>
        <v>2070.4499999999998</v>
      </c>
    </row>
    <row r="463" spans="1:19" s="1094" customFormat="1" ht="34.5" customHeight="1">
      <c r="A463" s="1082">
        <v>5</v>
      </c>
      <c r="B463" s="1083" t="s">
        <v>1033</v>
      </c>
      <c r="C463" s="1084" t="s">
        <v>902</v>
      </c>
      <c r="D463" s="1085"/>
      <c r="E463" s="1086" t="s">
        <v>1041</v>
      </c>
      <c r="F463" s="1087">
        <v>6</v>
      </c>
      <c r="G463" s="1087">
        <v>6</v>
      </c>
      <c r="H463" s="1086">
        <v>44400</v>
      </c>
      <c r="I463" s="1085">
        <v>3108</v>
      </c>
      <c r="J463" s="1088">
        <v>47508</v>
      </c>
      <c r="K463" s="1089"/>
      <c r="L463" s="1089"/>
      <c r="M463" s="1090"/>
      <c r="N463" s="1086" t="s">
        <v>1041</v>
      </c>
      <c r="O463" s="1091">
        <v>6</v>
      </c>
      <c r="P463" s="1091">
        <v>6</v>
      </c>
      <c r="Q463" s="1086">
        <f>ROUND(S463*100/107,2)</f>
        <v>44400</v>
      </c>
      <c r="R463" s="1093">
        <f>ROUND((Q463*0.07),2)</f>
        <v>3108</v>
      </c>
      <c r="S463" s="1088">
        <f>+D463+J463-M463</f>
        <v>47508</v>
      </c>
    </row>
    <row r="464" spans="1:19" s="1103" customFormat="1" ht="34.5" customHeight="1">
      <c r="A464" s="1383" t="s">
        <v>1042</v>
      </c>
      <c r="B464" s="1384"/>
      <c r="C464" s="1384"/>
      <c r="D464" s="1384"/>
      <c r="E464" s="1095"/>
      <c r="F464" s="1096"/>
      <c r="G464" s="1096"/>
      <c r="H464" s="1095"/>
      <c r="I464" s="1097"/>
      <c r="J464" s="1098"/>
      <c r="K464" s="1099"/>
      <c r="L464" s="1099"/>
      <c r="M464" s="1100"/>
      <c r="N464" s="1095"/>
      <c r="O464" s="1097"/>
      <c r="P464" s="1101"/>
      <c r="Q464" s="1095"/>
      <c r="R464" s="1097"/>
      <c r="S464" s="1102"/>
    </row>
    <row r="465" spans="1:19" ht="34.5" customHeight="1" thickBot="1">
      <c r="A465" s="1104"/>
      <c r="B465" s="942" t="s">
        <v>19</v>
      </c>
      <c r="C465" s="1105"/>
      <c r="D465" s="1106"/>
      <c r="E465" s="1107">
        <v>0</v>
      </c>
      <c r="F465" s="1106"/>
      <c r="G465" s="1106"/>
      <c r="H465" s="1108">
        <f>SUM(H459:H464)</f>
        <v>79245.83</v>
      </c>
      <c r="I465" s="1109">
        <f t="shared" ref="I465:J465" si="51">SUM(I459:I464)</f>
        <v>4526.47</v>
      </c>
      <c r="J465" s="1109">
        <f t="shared" si="51"/>
        <v>83772.299999999988</v>
      </c>
      <c r="K465" s="1107">
        <f>SUM(K476:K483)</f>
        <v>0</v>
      </c>
      <c r="L465" s="1107">
        <f>SUM(L476:L483)</f>
        <v>0</v>
      </c>
      <c r="M465" s="1106">
        <f>SUM(M476:M483)</f>
        <v>0</v>
      </c>
      <c r="N465" s="1107">
        <f>SUM(N476:N483)</f>
        <v>0</v>
      </c>
      <c r="O465" s="1106"/>
      <c r="P465" s="1106"/>
      <c r="Q465" s="1110">
        <f>SUM(Q459:Q464)</f>
        <v>79245.83</v>
      </c>
      <c r="R465" s="1110">
        <f t="shared" ref="R465:S465" si="52">SUM(R459:R464)</f>
        <v>4526.47</v>
      </c>
      <c r="S465" s="1108">
        <f t="shared" si="52"/>
        <v>83772.299999999988</v>
      </c>
    </row>
    <row r="466" spans="1:19" ht="34.5" customHeight="1" thickTop="1">
      <c r="A466" s="1111"/>
      <c r="B466" s="1112"/>
      <c r="C466" s="688"/>
      <c r="D466" s="1097"/>
      <c r="E466" s="1095"/>
      <c r="F466" s="1097"/>
      <c r="G466" s="1097"/>
      <c r="H466" s="1097"/>
      <c r="I466" s="1097"/>
      <c r="J466" s="1097"/>
      <c r="K466" s="1095"/>
      <c r="L466" s="1095"/>
      <c r="M466" s="1097"/>
      <c r="N466" s="1095"/>
      <c r="O466" s="1097"/>
      <c r="P466" s="1097"/>
      <c r="Q466" s="1097"/>
      <c r="R466" s="1097"/>
      <c r="S466" s="1097"/>
    </row>
    <row r="467" spans="1:19" s="1081" customFormat="1" ht="43.5" customHeight="1">
      <c r="A467" s="1385" t="s">
        <v>1043</v>
      </c>
      <c r="B467" s="1385"/>
      <c r="C467" s="1385"/>
      <c r="D467" s="1385"/>
      <c r="E467" s="1385"/>
      <c r="F467" s="1385"/>
      <c r="G467" s="1385"/>
      <c r="H467" s="1385"/>
      <c r="I467" s="1385"/>
      <c r="J467" s="1385"/>
      <c r="K467" s="1385"/>
      <c r="L467" s="1385"/>
      <c r="M467" s="1385"/>
      <c r="N467" s="1385"/>
      <c r="O467" s="1385"/>
      <c r="P467" s="1385"/>
      <c r="Q467" s="1385"/>
      <c r="R467" s="1385"/>
      <c r="S467" s="1385"/>
    </row>
    <row r="468" spans="1:19" ht="34.5" customHeight="1">
      <c r="A468" s="801"/>
      <c r="B468" s="1113"/>
      <c r="C468" s="1114"/>
      <c r="D468" s="908"/>
      <c r="E468" s="1115"/>
      <c r="F468" s="801"/>
      <c r="G468" s="801"/>
      <c r="H468" s="1116">
        <v>0</v>
      </c>
      <c r="I468" s="1117"/>
      <c r="J468" s="1118">
        <v>0</v>
      </c>
      <c r="K468" s="1119"/>
      <c r="L468" s="1120"/>
      <c r="M468" s="1121"/>
      <c r="N468" s="1115"/>
      <c r="O468" s="689"/>
      <c r="P468" s="689"/>
      <c r="Q468" s="732">
        <f>S468</f>
        <v>0</v>
      </c>
      <c r="R468" s="733"/>
      <c r="S468" s="732">
        <f>+D468+J468-M468</f>
        <v>0</v>
      </c>
    </row>
    <row r="469" spans="1:19" ht="34.5" customHeight="1">
      <c r="A469" s="1122"/>
      <c r="B469" s="1122"/>
      <c r="C469" s="1122"/>
      <c r="D469" s="1122"/>
      <c r="E469" s="1122"/>
      <c r="F469" s="1122"/>
      <c r="G469" s="1122"/>
      <c r="H469" s="722"/>
      <c r="J469" s="1124"/>
      <c r="K469" s="1125"/>
      <c r="L469" s="1126"/>
      <c r="M469" s="1127"/>
      <c r="N469" s="687"/>
      <c r="Q469" s="722"/>
      <c r="R469" s="722"/>
      <c r="S469" s="722"/>
    </row>
    <row r="470" spans="1:19" ht="34.5" customHeight="1" thickBot="1">
      <c r="A470" s="1129"/>
      <c r="B470" s="1130" t="s">
        <v>19</v>
      </c>
      <c r="C470" s="1131"/>
      <c r="D470" s="1132"/>
      <c r="E470" s="1133">
        <v>0</v>
      </c>
      <c r="F470" s="1132"/>
      <c r="G470" s="1132"/>
      <c r="H470" s="1134">
        <v>0</v>
      </c>
      <c r="I470" s="1134">
        <v>0</v>
      </c>
      <c r="J470" s="1134">
        <v>0</v>
      </c>
      <c r="K470" s="1133">
        <f>SUM(K480:K486)</f>
        <v>0</v>
      </c>
      <c r="L470" s="1135">
        <f>SUM(L480:L486)</f>
        <v>0</v>
      </c>
      <c r="M470" s="1134">
        <f>SUM(M468:M469)</f>
        <v>0</v>
      </c>
      <c r="N470" s="1133">
        <f>SUM(N480:N486)</f>
        <v>0</v>
      </c>
      <c r="O470" s="1132"/>
      <c r="P470" s="1132"/>
      <c r="Q470" s="1136">
        <f t="shared" ref="Q470:S470" si="53">SUM(Q468)</f>
        <v>0</v>
      </c>
      <c r="R470" s="1136">
        <f t="shared" si="53"/>
        <v>0</v>
      </c>
      <c r="S470" s="1136">
        <f t="shared" si="53"/>
        <v>0</v>
      </c>
    </row>
    <row r="471" spans="1:19" ht="34.5" customHeight="1" thickTop="1">
      <c r="A471" s="1111"/>
      <c r="B471" s="1112"/>
      <c r="C471" s="688"/>
      <c r="D471" s="1097"/>
      <c r="E471" s="1095"/>
      <c r="F471" s="1097"/>
      <c r="G471" s="1097"/>
      <c r="H471" s="1097"/>
      <c r="I471" s="1097"/>
      <c r="J471" s="1097"/>
      <c r="K471" s="1095"/>
      <c r="L471" s="1095"/>
      <c r="M471" s="1097"/>
      <c r="N471" s="1095"/>
      <c r="O471" s="1097"/>
      <c r="P471" s="1097"/>
      <c r="Q471" s="1097"/>
      <c r="R471" s="1097"/>
      <c r="S471" s="1097"/>
    </row>
    <row r="472" spans="1:19" s="1033" customFormat="1" ht="40.5" customHeight="1">
      <c r="A472" s="1385" t="s">
        <v>1044</v>
      </c>
      <c r="B472" s="1385"/>
      <c r="C472" s="1385"/>
      <c r="D472" s="1385"/>
      <c r="E472" s="1385"/>
      <c r="F472" s="1385"/>
      <c r="G472" s="1385"/>
      <c r="H472" s="1385"/>
      <c r="I472" s="1385"/>
      <c r="J472" s="1385"/>
      <c r="K472" s="1385"/>
      <c r="L472" s="1385"/>
      <c r="M472" s="1385"/>
      <c r="N472" s="1385"/>
      <c r="O472" s="1385"/>
      <c r="P472" s="1385"/>
      <c r="Q472" s="1385"/>
      <c r="R472" s="1385"/>
      <c r="S472" s="1385"/>
    </row>
    <row r="473" spans="1:19" s="1092" customFormat="1" ht="34.5" customHeight="1">
      <c r="A473" s="1082">
        <v>1</v>
      </c>
      <c r="B473" s="1084" t="s">
        <v>1045</v>
      </c>
      <c r="C473" s="1137" t="s">
        <v>1046</v>
      </c>
      <c r="D473" s="1138">
        <v>0</v>
      </c>
      <c r="E473" s="1139" t="s">
        <v>1047</v>
      </c>
      <c r="F473" s="1140" t="s">
        <v>1048</v>
      </c>
      <c r="G473" s="1140" t="s">
        <v>1048</v>
      </c>
      <c r="H473" s="1086">
        <v>234301.93</v>
      </c>
      <c r="I473" s="1140"/>
      <c r="J473" s="1141">
        <v>234301.93</v>
      </c>
      <c r="K473" s="1142"/>
      <c r="L473" s="1143"/>
      <c r="M473" s="1144"/>
      <c r="N473" s="1139" t="s">
        <v>1047</v>
      </c>
      <c r="O473" s="1140" t="s">
        <v>1048</v>
      </c>
      <c r="P473" s="1140" t="s">
        <v>1048</v>
      </c>
      <c r="Q473" s="1086">
        <f>S473</f>
        <v>234301.93</v>
      </c>
      <c r="R473" s="1145"/>
      <c r="S473" s="1088">
        <f>+D473+J473-M473</f>
        <v>234301.93</v>
      </c>
    </row>
    <row r="474" spans="1:19" s="1092" customFormat="1" ht="34.5" customHeight="1">
      <c r="A474" s="1082">
        <f>A473+1</f>
        <v>2</v>
      </c>
      <c r="B474" s="1084" t="s">
        <v>1045</v>
      </c>
      <c r="C474" s="1137" t="s">
        <v>1049</v>
      </c>
      <c r="D474" s="1146">
        <v>0</v>
      </c>
      <c r="E474" s="1139" t="s">
        <v>1050</v>
      </c>
      <c r="F474" s="1140" t="s">
        <v>1048</v>
      </c>
      <c r="G474" s="1140" t="s">
        <v>1048</v>
      </c>
      <c r="H474" s="1146">
        <v>84356.53</v>
      </c>
      <c r="I474" s="1086">
        <v>5904.96</v>
      </c>
      <c r="J474" s="1146">
        <v>90261.49</v>
      </c>
      <c r="K474" s="1142"/>
      <c r="L474" s="1143"/>
      <c r="M474" s="1147"/>
      <c r="N474" s="1139" t="s">
        <v>1050</v>
      </c>
      <c r="O474" s="1140" t="s">
        <v>1048</v>
      </c>
      <c r="P474" s="1140" t="s">
        <v>1048</v>
      </c>
      <c r="Q474" s="1086">
        <v>84356.53</v>
      </c>
      <c r="R474" s="1148">
        <v>5904.96</v>
      </c>
      <c r="S474" s="1088">
        <v>90261.49</v>
      </c>
    </row>
    <row r="475" spans="1:19" s="1092" customFormat="1" ht="34.5" customHeight="1">
      <c r="A475" s="1082">
        <f>A474+1</f>
        <v>3</v>
      </c>
      <c r="B475" s="1084" t="s">
        <v>1045</v>
      </c>
      <c r="C475" s="1137" t="s">
        <v>1051</v>
      </c>
      <c r="D475" s="1146">
        <v>0</v>
      </c>
      <c r="E475" s="1139" t="s">
        <v>1050</v>
      </c>
      <c r="F475" s="1140" t="s">
        <v>1048</v>
      </c>
      <c r="G475" s="1140" t="s">
        <v>1048</v>
      </c>
      <c r="H475" s="1146">
        <v>46294.83</v>
      </c>
      <c r="I475" s="1086">
        <v>3240.64</v>
      </c>
      <c r="J475" s="1146">
        <v>49535.47</v>
      </c>
      <c r="K475" s="1142"/>
      <c r="L475" s="1143"/>
      <c r="M475" s="1147"/>
      <c r="N475" s="1139" t="s">
        <v>1050</v>
      </c>
      <c r="O475" s="1140" t="s">
        <v>1048</v>
      </c>
      <c r="P475" s="1140" t="s">
        <v>1048</v>
      </c>
      <c r="Q475" s="1086">
        <f>ROUND(S475*100/107,2)</f>
        <v>46294.83</v>
      </c>
      <c r="R475" s="1148">
        <f>ROUND((Q475*0.07),2)</f>
        <v>3240.64</v>
      </c>
      <c r="S475" s="1088">
        <f>+D475+J475-M475</f>
        <v>49535.47</v>
      </c>
    </row>
    <row r="476" spans="1:19" s="1092" customFormat="1" ht="34.5" customHeight="1">
      <c r="A476" s="1082"/>
      <c r="B476" s="1149" t="s">
        <v>1052</v>
      </c>
      <c r="C476" s="1137"/>
      <c r="D476" s="1146"/>
      <c r="E476" s="1139"/>
      <c r="F476" s="1140"/>
      <c r="G476" s="1140"/>
      <c r="H476" s="1146"/>
      <c r="I476" s="1086"/>
      <c r="J476" s="1146"/>
      <c r="K476" s="1142"/>
      <c r="L476" s="1143"/>
      <c r="M476" s="1147"/>
      <c r="N476" s="1139"/>
      <c r="O476" s="1140"/>
      <c r="P476" s="1140"/>
      <c r="Q476" s="1086"/>
      <c r="R476" s="1148"/>
      <c r="S476" s="1088"/>
    </row>
    <row r="477" spans="1:19" s="1092" customFormat="1" ht="34.5" customHeight="1">
      <c r="A477" s="1082">
        <v>4</v>
      </c>
      <c r="B477" s="1084" t="s">
        <v>1061</v>
      </c>
      <c r="C477" s="1137" t="s">
        <v>1054</v>
      </c>
      <c r="D477" s="1146">
        <v>0</v>
      </c>
      <c r="E477" s="1139" t="s">
        <v>1055</v>
      </c>
      <c r="F477" s="1140">
        <v>8</v>
      </c>
      <c r="G477" s="1140">
        <v>8</v>
      </c>
      <c r="H477" s="1146">
        <v>20667.22</v>
      </c>
      <c r="I477" s="1086"/>
      <c r="J477" s="1146">
        <v>20667.22</v>
      </c>
      <c r="K477" s="1142"/>
      <c r="L477" s="1143"/>
      <c r="M477" s="1147"/>
      <c r="N477" s="1139" t="s">
        <v>1055</v>
      </c>
      <c r="O477" s="1140">
        <v>8</v>
      </c>
      <c r="P477" s="1140">
        <v>8</v>
      </c>
      <c r="Q477" s="1086">
        <v>20667.22</v>
      </c>
      <c r="R477" s="1148"/>
      <c r="S477" s="1088">
        <v>20667.22</v>
      </c>
    </row>
    <row r="478" spans="1:19" s="1092" customFormat="1" ht="34.5" customHeight="1">
      <c r="A478" s="1082">
        <v>5</v>
      </c>
      <c r="B478" s="1084" t="s">
        <v>1061</v>
      </c>
      <c r="C478" s="1137" t="s">
        <v>1056</v>
      </c>
      <c r="D478" s="1146">
        <v>0</v>
      </c>
      <c r="E478" s="1139" t="s">
        <v>1057</v>
      </c>
      <c r="F478" s="1140">
        <v>7</v>
      </c>
      <c r="G478" s="1140">
        <v>7</v>
      </c>
      <c r="H478" s="1146">
        <v>1372.93</v>
      </c>
      <c r="I478" s="1086">
        <v>96.11</v>
      </c>
      <c r="J478" s="1146">
        <v>1469.03</v>
      </c>
      <c r="K478" s="1142"/>
      <c r="L478" s="1143"/>
      <c r="M478" s="1147"/>
      <c r="N478" s="1139" t="s">
        <v>1057</v>
      </c>
      <c r="O478" s="1140">
        <v>7</v>
      </c>
      <c r="P478" s="1140">
        <v>7</v>
      </c>
      <c r="Q478" s="1086">
        <v>1372.93</v>
      </c>
      <c r="R478" s="1148">
        <v>96.11</v>
      </c>
      <c r="S478" s="1088">
        <f t="shared" ref="S478:S481" si="54">+D478+J478-M478</f>
        <v>1469.03</v>
      </c>
    </row>
    <row r="479" spans="1:19" s="1092" customFormat="1" ht="34.5" customHeight="1">
      <c r="A479" s="1082">
        <f t="shared" ref="A479:A480" si="55">A478+1</f>
        <v>6</v>
      </c>
      <c r="B479" s="1084" t="s">
        <v>1061</v>
      </c>
      <c r="C479" s="1137" t="s">
        <v>1058</v>
      </c>
      <c r="D479" s="1146">
        <v>0</v>
      </c>
      <c r="E479" s="1139" t="s">
        <v>1057</v>
      </c>
      <c r="F479" s="1140">
        <v>7</v>
      </c>
      <c r="G479" s="1140">
        <v>7</v>
      </c>
      <c r="H479" s="1146">
        <v>344.74</v>
      </c>
      <c r="I479" s="1086">
        <v>24.13</v>
      </c>
      <c r="J479" s="1146">
        <v>368.87</v>
      </c>
      <c r="K479" s="1142"/>
      <c r="L479" s="1143"/>
      <c r="M479" s="1147"/>
      <c r="N479" s="1139" t="s">
        <v>1057</v>
      </c>
      <c r="O479" s="1140">
        <v>7</v>
      </c>
      <c r="P479" s="1140">
        <v>7</v>
      </c>
      <c r="Q479" s="1086">
        <f t="shared" ref="Q479" si="56">ROUND(S479*100/107,2)</f>
        <v>344.74</v>
      </c>
      <c r="R479" s="1148">
        <f t="shared" ref="R479" si="57">ROUND((Q479*0.07),2)</f>
        <v>24.13</v>
      </c>
      <c r="S479" s="1088">
        <f t="shared" si="54"/>
        <v>368.87</v>
      </c>
    </row>
    <row r="480" spans="1:19" s="1092" customFormat="1" ht="34.5" customHeight="1">
      <c r="A480" s="1082">
        <f t="shared" si="55"/>
        <v>7</v>
      </c>
      <c r="B480" s="1084" t="s">
        <v>1061</v>
      </c>
      <c r="C480" s="1137" t="s">
        <v>1059</v>
      </c>
      <c r="D480" s="1146">
        <v>0</v>
      </c>
      <c r="E480" s="1139" t="s">
        <v>1060</v>
      </c>
      <c r="F480" s="1140"/>
      <c r="G480" s="1140"/>
      <c r="H480" s="1146">
        <v>15813.94</v>
      </c>
      <c r="I480" s="1086"/>
      <c r="J480" s="1146">
        <v>15813.94</v>
      </c>
      <c r="K480" s="1142"/>
      <c r="L480" s="1143"/>
      <c r="M480" s="1147"/>
      <c r="N480" s="1139" t="s">
        <v>1060</v>
      </c>
      <c r="O480" s="1140"/>
      <c r="P480" s="1140"/>
      <c r="Q480" s="1086">
        <v>15813.94</v>
      </c>
      <c r="R480" s="1148"/>
      <c r="S480" s="1088">
        <f t="shared" si="54"/>
        <v>15813.94</v>
      </c>
    </row>
    <row r="481" spans="1:19" s="1092" customFormat="1" ht="34.5" customHeight="1">
      <c r="A481" s="1082">
        <f>A480+1</f>
        <v>8</v>
      </c>
      <c r="B481" s="1137" t="s">
        <v>1061</v>
      </c>
      <c r="C481" s="1084" t="s">
        <v>1062</v>
      </c>
      <c r="D481" s="1085"/>
      <c r="E481" s="1086" t="s">
        <v>1063</v>
      </c>
      <c r="F481" s="1085"/>
      <c r="G481" s="1085"/>
      <c r="H481" s="1086">
        <v>2832.41</v>
      </c>
      <c r="I481" s="1085"/>
      <c r="J481" s="1088">
        <v>2832.41</v>
      </c>
      <c r="K481" s="1089"/>
      <c r="L481" s="1089"/>
      <c r="M481" s="1090">
        <v>0</v>
      </c>
      <c r="N481" s="1086" t="s">
        <v>1063</v>
      </c>
      <c r="O481" s="1085"/>
      <c r="P481" s="1085"/>
      <c r="Q481" s="1086">
        <f t="shared" ref="Q481" si="58">S481</f>
        <v>2832.41</v>
      </c>
      <c r="R481" s="1093"/>
      <c r="S481" s="1088">
        <f t="shared" si="54"/>
        <v>2832.41</v>
      </c>
    </row>
    <row r="482" spans="1:19" s="1092" customFormat="1" ht="34.5" customHeight="1">
      <c r="A482" s="1150">
        <v>9</v>
      </c>
      <c r="B482" s="1137" t="s">
        <v>1061</v>
      </c>
      <c r="C482" s="1151" t="s">
        <v>2963</v>
      </c>
      <c r="D482" s="1152"/>
      <c r="E482" s="1153"/>
      <c r="F482" s="1152"/>
      <c r="G482" s="1152"/>
      <c r="H482" s="1153">
        <v>6000</v>
      </c>
      <c r="I482" s="1152"/>
      <c r="J482" s="1154">
        <v>6000</v>
      </c>
      <c r="K482" s="1155"/>
      <c r="L482" s="1155"/>
      <c r="M482" s="1156"/>
      <c r="N482" s="1153"/>
      <c r="O482" s="1152"/>
      <c r="P482" s="1152"/>
      <c r="Q482" s="1153">
        <v>6000</v>
      </c>
      <c r="R482" s="1157"/>
      <c r="S482" s="1154">
        <v>6000</v>
      </c>
    </row>
    <row r="483" spans="1:19" s="1092" customFormat="1" ht="34.5" customHeight="1">
      <c r="A483" s="1150"/>
      <c r="B483" s="1158" t="s">
        <v>1064</v>
      </c>
      <c r="C483" s="1151"/>
      <c r="D483" s="1152"/>
      <c r="E483" s="1153"/>
      <c r="F483" s="1152"/>
      <c r="G483" s="1152"/>
      <c r="H483" s="1153"/>
      <c r="I483" s="1152"/>
      <c r="J483" s="1154"/>
      <c r="K483" s="1155"/>
      <c r="L483" s="1155"/>
      <c r="M483" s="1156"/>
      <c r="N483" s="1153"/>
      <c r="O483" s="1152"/>
      <c r="P483" s="1152"/>
      <c r="Q483" s="1153"/>
      <c r="R483" s="1157"/>
      <c r="S483" s="1154"/>
    </row>
    <row r="484" spans="1:19" s="1163" customFormat="1" ht="34.5" customHeight="1" thickBot="1">
      <c r="A484" s="1159"/>
      <c r="B484" s="1386" t="s">
        <v>1065</v>
      </c>
      <c r="C484" s="1386"/>
      <c r="D484" s="1106"/>
      <c r="E484" s="1107"/>
      <c r="F484" s="1106"/>
      <c r="G484" s="1106"/>
      <c r="H484" s="1160">
        <f>SUM(H473:H483)</f>
        <v>411984.52999999997</v>
      </c>
      <c r="I484" s="1160">
        <f>SUM(I473:I483)</f>
        <v>9265.84</v>
      </c>
      <c r="J484" s="1161">
        <f>SUM(J473:J483)</f>
        <v>421250.36</v>
      </c>
      <c r="K484" s="1107"/>
      <c r="L484" s="1161"/>
      <c r="M484" s="1108"/>
      <c r="N484" s="1107"/>
      <c r="O484" s="1106"/>
      <c r="P484" s="1106"/>
      <c r="Q484" s="1161">
        <f>SUM(Q473:Q483)</f>
        <v>411984.52999999997</v>
      </c>
      <c r="R484" s="1106">
        <f t="shared" ref="R484" si="59">SUM(R473:R483)</f>
        <v>9265.84</v>
      </c>
      <c r="S484" s="1162">
        <f>SUM(S473:S483)</f>
        <v>421250.36</v>
      </c>
    </row>
    <row r="485" spans="1:19" s="1081" customFormat="1" ht="34.5" customHeight="1" thickTop="1">
      <c r="A485" s="1164"/>
      <c r="B485" s="1165"/>
      <c r="C485" s="1166"/>
      <c r="D485" s="1167"/>
      <c r="E485" s="1168"/>
      <c r="F485" s="1167"/>
      <c r="G485" s="1167"/>
      <c r="H485" s="1168"/>
      <c r="I485" s="1167"/>
      <c r="J485" s="1169"/>
      <c r="K485" s="1168"/>
      <c r="L485" s="1168"/>
      <c r="M485" s="1167"/>
      <c r="N485" s="1168"/>
      <c r="O485" s="1167"/>
      <c r="P485" s="1167"/>
      <c r="Q485" s="1168"/>
      <c r="R485" s="1167"/>
      <c r="S485" s="1169"/>
    </row>
    <row r="486" spans="1:19" ht="34.5" customHeight="1" thickBot="1">
      <c r="A486" s="1170"/>
      <c r="B486" s="1171"/>
      <c r="C486" s="1172" t="s">
        <v>1066</v>
      </c>
      <c r="D486" s="1172"/>
      <c r="E486" s="1173"/>
      <c r="F486" s="1170"/>
      <c r="G486" s="1170"/>
      <c r="H486" s="1174">
        <f>SUM(H484+H470+H465+H456+H452)</f>
        <v>621844.13</v>
      </c>
      <c r="I486" s="1174">
        <f>SUM(I484+I470+I465+I456+I452)</f>
        <v>19092.830000000002</v>
      </c>
      <c r="J486" s="1174">
        <f>SUM(J484+J470+J465+J456+J452)</f>
        <v>640936.94999999995</v>
      </c>
      <c r="K486" s="1175"/>
      <c r="L486" s="1172"/>
      <c r="M486" s="1176">
        <f>SUM(M484+M470+M465+M456+M452)</f>
        <v>673424.45000000007</v>
      </c>
      <c r="N486" s="1172"/>
      <c r="O486" s="1170"/>
      <c r="P486" s="1170"/>
      <c r="Q486" s="1064">
        <f>SUM(Q484+Q470+Q465+Q456+Q452)</f>
        <v>602290.80000000005</v>
      </c>
      <c r="R486" s="1177">
        <f>SUM(R484+R470+R465+R456+R452)</f>
        <v>18456.370000000003</v>
      </c>
      <c r="S486" s="1064">
        <f>SUM(S484+S470+S465+S456+S452)</f>
        <v>620747.15999999992</v>
      </c>
    </row>
    <row r="487" spans="1:19" ht="34.5" customHeight="1" thickTop="1">
      <c r="Q487" s="1184"/>
      <c r="R487" s="1184"/>
      <c r="S487" s="1185"/>
    </row>
    <row r="488" spans="1:19" ht="34.5" customHeight="1">
      <c r="Q488" s="1184"/>
      <c r="R488" s="1184"/>
      <c r="S488" s="1185"/>
    </row>
  </sheetData>
  <mergeCells count="26">
    <mergeCell ref="A464:D464"/>
    <mergeCell ref="A467:S467"/>
    <mergeCell ref="A472:S472"/>
    <mergeCell ref="B484:C484"/>
    <mergeCell ref="N5:N6"/>
    <mergeCell ref="O5:O6"/>
    <mergeCell ref="Q5:S5"/>
    <mergeCell ref="B102:C102"/>
    <mergeCell ref="A454:S454"/>
    <mergeCell ref="A458:S458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4A27-27EF-43BC-BDA3-E002140D5272}">
  <sheetPr codeName="Sheet2">
    <tabColor rgb="FF92D050"/>
  </sheetPr>
  <dimension ref="A1:AA504"/>
  <sheetViews>
    <sheetView zoomScale="50" zoomScaleNormal="50" workbookViewId="0">
      <pane ySplit="9" topLeftCell="A232" activePane="bottomLeft" state="frozen"/>
      <selection pane="bottomLeft" activeCell="I500" sqref="I500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3346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82">
        <f>15632.7+7741.45</f>
        <v>23374.15</v>
      </c>
      <c r="E11" s="71" t="s">
        <v>3342</v>
      </c>
      <c r="F11" s="67">
        <v>1</v>
      </c>
      <c r="G11" s="67">
        <v>1</v>
      </c>
      <c r="H11" s="72">
        <v>6771</v>
      </c>
      <c r="I11" s="73">
        <v>473.97</v>
      </c>
      <c r="J11" s="74">
        <v>7244.9700000000084</v>
      </c>
      <c r="K11" s="83" t="s">
        <v>3349</v>
      </c>
      <c r="L11" s="84" t="s">
        <v>3350</v>
      </c>
      <c r="M11" s="85">
        <f>7244.97+15632.7</f>
        <v>22877.670000000002</v>
      </c>
      <c r="N11" s="1271" t="s">
        <v>3351</v>
      </c>
      <c r="O11" s="79">
        <v>1</v>
      </c>
      <c r="P11" s="79">
        <v>1</v>
      </c>
      <c r="Q11" s="73">
        <f t="shared" ref="Q11:Q12" si="0">ROUND(S11*100/107,2)</f>
        <v>7235</v>
      </c>
      <c r="R11" s="80">
        <f t="shared" ref="R11:R12" si="1">ROUND((Q11*0.07),2)</f>
        <v>506.45</v>
      </c>
      <c r="S11" s="66">
        <f t="shared" ref="S11:S12" si="2">+D11+J11-M11</f>
        <v>7741.450000000008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/>
      <c r="F12" s="67"/>
      <c r="G12" s="67"/>
      <c r="H12" s="72">
        <v>0</v>
      </c>
      <c r="I12" s="73">
        <v>0</v>
      </c>
      <c r="J12" s="74">
        <v>-1.0913936421275139E-11</v>
      </c>
      <c r="K12" s="83"/>
      <c r="L12" s="84"/>
      <c r="M12" s="85"/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23374.15</v>
      </c>
      <c r="E14" s="103"/>
      <c r="F14" s="102"/>
      <c r="G14" s="102"/>
      <c r="H14" s="104">
        <f>SUM(H11:H13)</f>
        <v>6771</v>
      </c>
      <c r="I14" s="104">
        <f t="shared" ref="I14:J14" si="3">SUM(I11:I13)</f>
        <v>473.97</v>
      </c>
      <c r="J14" s="104">
        <f t="shared" si="3"/>
        <v>7244.9699999999975</v>
      </c>
      <c r="K14" s="105"/>
      <c r="L14" s="105"/>
      <c r="M14" s="104">
        <f>SUM(M11:M13)</f>
        <v>22877.670000000002</v>
      </c>
      <c r="N14" s="105"/>
      <c r="O14" s="104"/>
      <c r="P14" s="104"/>
      <c r="Q14" s="104">
        <f t="shared" ref="Q14:S14" si="4">SUM(Q11:Q13)</f>
        <v>7235</v>
      </c>
      <c r="R14" s="104">
        <f t="shared" si="4"/>
        <v>506.45</v>
      </c>
      <c r="S14" s="104">
        <f t="shared" si="4"/>
        <v>7741.4499999999971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188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 t="s">
        <v>3352</v>
      </c>
      <c r="L16" s="113" t="s">
        <v>3353</v>
      </c>
      <c r="M16" s="114">
        <v>321</v>
      </c>
      <c r="N16" s="19"/>
      <c r="O16" s="67"/>
      <c r="P16" s="67"/>
      <c r="Q16" s="73">
        <f t="shared" ref="Q16:Q30" si="5">ROUND(S16*100/107,2)</f>
        <v>0</v>
      </c>
      <c r="R16" s="80">
        <f t="shared" ref="R16:R30" si="6">ROUND((Q16*0.07),2)</f>
        <v>0</v>
      </c>
      <c r="S16" s="66">
        <f t="shared" ref="S16:S30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188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 t="s">
        <v>3354</v>
      </c>
      <c r="L17" s="113" t="s">
        <v>3355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188">
        <v>321</v>
      </c>
      <c r="E18" s="108" t="s">
        <v>2971</v>
      </c>
      <c r="F18" s="109">
        <v>1</v>
      </c>
      <c r="G18" s="109">
        <v>1</v>
      </c>
      <c r="H18" s="110">
        <v>300</v>
      </c>
      <c r="I18" s="110">
        <v>21</v>
      </c>
      <c r="J18" s="111">
        <v>321</v>
      </c>
      <c r="K18" s="112" t="s">
        <v>3356</v>
      </c>
      <c r="L18" s="113" t="s">
        <v>3357</v>
      </c>
      <c r="M18" s="114">
        <f>321+321</f>
        <v>642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89">
        <v>321</v>
      </c>
      <c r="E19" s="117"/>
      <c r="F19" s="118"/>
      <c r="G19" s="118"/>
      <c r="H19" s="110">
        <v>0</v>
      </c>
      <c r="I19" s="110">
        <v>0</v>
      </c>
      <c r="J19" s="111">
        <v>0</v>
      </c>
      <c r="K19" s="112"/>
      <c r="L19" s="113"/>
      <c r="M19" s="121">
        <v>0</v>
      </c>
      <c r="N19" s="122" t="s">
        <v>3745</v>
      </c>
      <c r="O19" s="67">
        <v>1</v>
      </c>
      <c r="P19" s="67">
        <v>1</v>
      </c>
      <c r="Q19" s="73">
        <f t="shared" si="5"/>
        <v>300</v>
      </c>
      <c r="R19" s="80">
        <f t="shared" si="6"/>
        <v>21</v>
      </c>
      <c r="S19" s="66">
        <f t="shared" si="7"/>
        <v>321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189">
        <v>321</v>
      </c>
      <c r="E20" s="108"/>
      <c r="F20" s="109"/>
      <c r="G20" s="109"/>
      <c r="H20" s="110">
        <v>0</v>
      </c>
      <c r="I20" s="110">
        <v>0</v>
      </c>
      <c r="J20" s="111">
        <v>0</v>
      </c>
      <c r="K20" s="119">
        <v>46142</v>
      </c>
      <c r="L20" s="120" t="s">
        <v>3358</v>
      </c>
      <c r="M20" s="121">
        <v>963</v>
      </c>
      <c r="N20" s="19"/>
      <c r="O20" s="67"/>
      <c r="P20" s="67"/>
      <c r="Q20" s="73">
        <f t="shared" si="5"/>
        <v>-600</v>
      </c>
      <c r="R20" s="80">
        <f t="shared" si="6"/>
        <v>-42</v>
      </c>
      <c r="S20" s="66">
        <f t="shared" si="7"/>
        <v>-642</v>
      </c>
    </row>
    <row r="21" spans="1:19" ht="34.5" customHeight="1">
      <c r="A21" s="67">
        <v>6</v>
      </c>
      <c r="B21" s="106" t="s">
        <v>50</v>
      </c>
      <c r="C21" s="106" t="s">
        <v>51</v>
      </c>
      <c r="D21" s="1189">
        <v>321</v>
      </c>
      <c r="E21" s="108"/>
      <c r="F21" s="109"/>
      <c r="G21" s="109"/>
      <c r="H21" s="110">
        <v>0</v>
      </c>
      <c r="I21" s="110">
        <v>0</v>
      </c>
      <c r="J21" s="111">
        <v>0</v>
      </c>
      <c r="K21" s="119">
        <v>46142</v>
      </c>
      <c r="L21" s="120" t="s">
        <v>3359</v>
      </c>
      <c r="M21" s="121">
        <v>963</v>
      </c>
      <c r="N21" s="122"/>
      <c r="O21" s="67"/>
      <c r="P21" s="67"/>
      <c r="Q21" s="73">
        <f t="shared" si="5"/>
        <v>-600</v>
      </c>
      <c r="R21" s="80">
        <f t="shared" si="6"/>
        <v>-42</v>
      </c>
      <c r="S21" s="66">
        <f t="shared" si="7"/>
        <v>-642</v>
      </c>
    </row>
    <row r="22" spans="1:19" ht="34.5" customHeight="1">
      <c r="A22" s="67">
        <v>7</v>
      </c>
      <c r="B22" s="125" t="s">
        <v>52</v>
      </c>
      <c r="C22" s="125" t="s">
        <v>53</v>
      </c>
      <c r="D22" s="1190">
        <v>963</v>
      </c>
      <c r="E22" s="108"/>
      <c r="F22" s="109"/>
      <c r="G22" s="109"/>
      <c r="H22" s="110">
        <v>0</v>
      </c>
      <c r="I22" s="110">
        <v>0</v>
      </c>
      <c r="J22" s="111">
        <v>0</v>
      </c>
      <c r="K22" s="119" t="s">
        <v>3360</v>
      </c>
      <c r="L22" s="120" t="s">
        <v>3361</v>
      </c>
      <c r="M22" s="121">
        <v>1926</v>
      </c>
      <c r="N22" s="122"/>
      <c r="O22" s="127"/>
      <c r="P22" s="127"/>
      <c r="Q22" s="73">
        <f t="shared" si="5"/>
        <v>-900</v>
      </c>
      <c r="R22" s="80">
        <f t="shared" si="6"/>
        <v>-63</v>
      </c>
      <c r="S22" s="66">
        <f t="shared" si="7"/>
        <v>-963</v>
      </c>
    </row>
    <row r="23" spans="1:19" ht="34.5" customHeight="1">
      <c r="A23" s="67">
        <v>8</v>
      </c>
      <c r="B23" s="125" t="s">
        <v>54</v>
      </c>
      <c r="C23" s="125" t="s">
        <v>55</v>
      </c>
      <c r="D23" s="1191">
        <v>321</v>
      </c>
      <c r="E23" s="108"/>
      <c r="F23" s="109"/>
      <c r="G23" s="109"/>
      <c r="H23" s="110">
        <v>0</v>
      </c>
      <c r="I23" s="110">
        <v>0</v>
      </c>
      <c r="J23" s="111">
        <v>0</v>
      </c>
      <c r="K23" s="112" t="s">
        <v>3360</v>
      </c>
      <c r="L23" s="113" t="s">
        <v>3362</v>
      </c>
      <c r="M23" s="114">
        <v>321</v>
      </c>
      <c r="N23" s="128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57</v>
      </c>
      <c r="C24" s="125" t="s">
        <v>58</v>
      </c>
      <c r="D24" s="1191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 t="s">
        <v>3360</v>
      </c>
      <c r="L24" s="113" t="s">
        <v>3363</v>
      </c>
      <c r="M24" s="114">
        <v>321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15" t="s">
        <v>60</v>
      </c>
      <c r="C25" s="106" t="s">
        <v>61</v>
      </c>
      <c r="D25" s="1189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9">
        <v>46114</v>
      </c>
      <c r="L25" s="120" t="s">
        <v>3364</v>
      </c>
      <c r="M25" s="121">
        <v>321</v>
      </c>
      <c r="N25" s="19"/>
      <c r="O25" s="67"/>
      <c r="P25" s="6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25" t="s">
        <v>62</v>
      </c>
      <c r="C26" s="125" t="s">
        <v>63</v>
      </c>
      <c r="D26" s="1191">
        <v>642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 t="s">
        <v>3365</v>
      </c>
      <c r="L26" s="113" t="s">
        <v>3366</v>
      </c>
      <c r="M26" s="114">
        <v>642</v>
      </c>
      <c r="N26" s="128"/>
      <c r="O26" s="127"/>
      <c r="P26" s="12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06" t="s">
        <v>65</v>
      </c>
      <c r="C27" s="106" t="s">
        <v>66</v>
      </c>
      <c r="D27" s="1188">
        <v>963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 t="s">
        <v>3367</v>
      </c>
      <c r="L27" s="113" t="s">
        <v>3368</v>
      </c>
      <c r="M27" s="114">
        <v>963</v>
      </c>
      <c r="N27" s="128"/>
      <c r="O27" s="67"/>
      <c r="P27" s="6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68</v>
      </c>
      <c r="C28" s="106" t="s">
        <v>69</v>
      </c>
      <c r="D28" s="1188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>
        <v>46142</v>
      </c>
      <c r="L28" s="113" t="s">
        <v>3369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72</v>
      </c>
      <c r="C29" s="106" t="s">
        <v>66</v>
      </c>
      <c r="D29" s="1188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>
        <v>46142</v>
      </c>
      <c r="L29" s="113" t="s">
        <v>3370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74</v>
      </c>
      <c r="C30" s="106" t="s">
        <v>75</v>
      </c>
      <c r="D30" s="1188">
        <v>2321.9</v>
      </c>
      <c r="E30" s="108" t="s">
        <v>2971</v>
      </c>
      <c r="F30" s="109">
        <v>1</v>
      </c>
      <c r="G30" s="109">
        <v>1</v>
      </c>
      <c r="H30" s="110">
        <v>2310</v>
      </c>
      <c r="I30" s="110">
        <v>161.69999999999999</v>
      </c>
      <c r="J30" s="111">
        <v>2471.7000000000012</v>
      </c>
      <c r="K30" s="112" t="s">
        <v>3360</v>
      </c>
      <c r="L30" s="113" t="s">
        <v>3373</v>
      </c>
      <c r="M30" s="114">
        <v>2471.6999999999998</v>
      </c>
      <c r="N30" s="1272" t="s">
        <v>3374</v>
      </c>
      <c r="O30" s="1273">
        <v>1</v>
      </c>
      <c r="P30" s="1273">
        <v>1</v>
      </c>
      <c r="Q30" s="73">
        <f t="shared" si="5"/>
        <v>2170</v>
      </c>
      <c r="R30" s="80">
        <f t="shared" si="6"/>
        <v>151.9</v>
      </c>
      <c r="S30" s="66">
        <f t="shared" si="7"/>
        <v>2321.9000000000015</v>
      </c>
    </row>
    <row r="31" spans="1:19" ht="34.5" customHeight="1">
      <c r="A31" s="20"/>
      <c r="B31" s="600" t="s">
        <v>2150</v>
      </c>
      <c r="C31" s="593"/>
      <c r="D31" s="594"/>
      <c r="E31" s="148"/>
      <c r="F31" s="595"/>
      <c r="G31" s="595"/>
      <c r="H31" s="596"/>
      <c r="I31" s="596"/>
      <c r="J31" s="597"/>
      <c r="K31" s="145"/>
      <c r="L31" s="146"/>
      <c r="M31" s="598"/>
      <c r="N31" s="599"/>
      <c r="O31" s="4"/>
      <c r="P31" s="4"/>
      <c r="Q31" s="91"/>
      <c r="R31" s="98"/>
      <c r="S31" s="439"/>
    </row>
    <row r="32" spans="1:19" ht="34.5" customHeight="1" thickBot="1">
      <c r="A32" s="99"/>
      <c r="B32" s="100" t="s">
        <v>19</v>
      </c>
      <c r="C32" s="101"/>
      <c r="D32" s="102">
        <f>SUM(D16:D30)</f>
        <v>9704.9</v>
      </c>
      <c r="E32" s="103"/>
      <c r="F32" s="102"/>
      <c r="G32" s="102"/>
      <c r="H32" s="104">
        <f>SUM(H16:H30)-H19-H20-H21</f>
        <v>2610</v>
      </c>
      <c r="I32" s="104">
        <f t="shared" ref="I32:J32" si="8">SUM(I16:I30)-I19-I20-I21</f>
        <v>182.7</v>
      </c>
      <c r="J32" s="104">
        <f t="shared" si="8"/>
        <v>2792.7000000000012</v>
      </c>
      <c r="K32" s="103"/>
      <c r="L32" s="103"/>
      <c r="M32" s="102">
        <f>SUM(M16:M30)</f>
        <v>12101.7</v>
      </c>
      <c r="N32" s="129"/>
      <c r="O32" s="102"/>
      <c r="P32" s="102"/>
      <c r="Q32" s="104">
        <f>SUM(Q16:Q30)-Q20-Q21-Q22</f>
        <v>2470</v>
      </c>
      <c r="R32" s="104">
        <f t="shared" ref="R32:S32" si="9">SUM(R16:R30)-R20-R21-R22</f>
        <v>172.9</v>
      </c>
      <c r="S32" s="104">
        <f t="shared" si="9"/>
        <v>2642.9000000000015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30141.9</v>
      </c>
      <c r="E34" s="78" t="s">
        <v>2986</v>
      </c>
      <c r="F34" s="79">
        <v>1</v>
      </c>
      <c r="G34" s="127">
        <v>1</v>
      </c>
      <c r="H34" s="72">
        <v>9015.75</v>
      </c>
      <c r="I34" s="73">
        <v>631.1</v>
      </c>
      <c r="J34" s="74">
        <v>9646.85</v>
      </c>
      <c r="K34" s="119" t="s">
        <v>3375</v>
      </c>
      <c r="L34" s="120" t="s">
        <v>3376</v>
      </c>
      <c r="M34" s="1238">
        <f>9646.85+17632.53</f>
        <v>27279.379999999997</v>
      </c>
      <c r="N34" s="1274" t="s">
        <v>3351</v>
      </c>
      <c r="O34" s="1275">
        <v>1</v>
      </c>
      <c r="P34" s="1273">
        <v>1</v>
      </c>
      <c r="Q34" s="73">
        <f t="shared" ref="Q34:Q46" si="10">ROUND(S34*100/107,2)</f>
        <v>11691</v>
      </c>
      <c r="R34" s="80">
        <f t="shared" ref="R34:R46" si="11">ROUND((Q34*0.07),2)</f>
        <v>818.37</v>
      </c>
      <c r="S34" s="66">
        <f>+D34+J34-M34</f>
        <v>12509.370000000003</v>
      </c>
      <c r="T34" s="667" t="s">
        <v>3377</v>
      </c>
      <c r="U34" s="663"/>
      <c r="V34" s="663"/>
      <c r="W34" s="663"/>
      <c r="X34" s="663"/>
      <c r="Y34" s="663"/>
      <c r="Z34" s="663"/>
      <c r="AA34" s="664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15516.34</v>
      </c>
      <c r="E35" s="78" t="s">
        <v>2986</v>
      </c>
      <c r="F35" s="79">
        <v>1</v>
      </c>
      <c r="G35" s="127">
        <v>1</v>
      </c>
      <c r="H35" s="72">
        <v>3606.75</v>
      </c>
      <c r="I35" s="73">
        <v>252.47</v>
      </c>
      <c r="J35" s="74">
        <v>3859.22</v>
      </c>
      <c r="K35" s="119" t="s">
        <v>3378</v>
      </c>
      <c r="L35" s="120" t="s">
        <v>3379</v>
      </c>
      <c r="M35" s="1238">
        <f>3859.22+9921.31</f>
        <v>13780.529999999999</v>
      </c>
      <c r="N35" s="1274" t="s">
        <v>3351</v>
      </c>
      <c r="O35" s="1275">
        <v>1</v>
      </c>
      <c r="P35" s="1273">
        <v>1</v>
      </c>
      <c r="Q35" s="73">
        <f>ROUND(S35*100/107,2)</f>
        <v>5229</v>
      </c>
      <c r="R35" s="80">
        <f t="shared" si="11"/>
        <v>366.03</v>
      </c>
      <c r="S35" s="66">
        <f>+D35+J35-M35</f>
        <v>5595.0300000000025</v>
      </c>
      <c r="T35" s="2" t="s">
        <v>3380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6045.23</v>
      </c>
      <c r="E36" s="78" t="s">
        <v>2986</v>
      </c>
      <c r="F36" s="79">
        <v>1</v>
      </c>
      <c r="G36" s="127">
        <v>1</v>
      </c>
      <c r="H36" s="72">
        <v>1660.5</v>
      </c>
      <c r="I36" s="73">
        <v>116.24</v>
      </c>
      <c r="J36" s="74">
        <v>1776.74</v>
      </c>
      <c r="K36" s="119" t="s">
        <v>3356</v>
      </c>
      <c r="L36" s="120" t="s">
        <v>3381</v>
      </c>
      <c r="M36" s="1238">
        <f>1776.74+3620.88</f>
        <v>5397.62</v>
      </c>
      <c r="N36" s="1274" t="s">
        <v>3351</v>
      </c>
      <c r="O36" s="1275">
        <v>1</v>
      </c>
      <c r="P36" s="1273">
        <v>1</v>
      </c>
      <c r="Q36" s="73">
        <f t="shared" si="10"/>
        <v>2265.75</v>
      </c>
      <c r="R36" s="80">
        <f t="shared" si="11"/>
        <v>158.6</v>
      </c>
      <c r="S36" s="66">
        <f>+D36+J36-M36</f>
        <v>2424.3499999999995</v>
      </c>
      <c r="T36" s="2" t="s">
        <v>3382</v>
      </c>
    </row>
    <row r="37" spans="1:27" ht="34.5" customHeight="1">
      <c r="A37" s="130">
        <v>4</v>
      </c>
      <c r="B37" s="140" t="s">
        <v>98</v>
      </c>
      <c r="C37" s="141" t="s">
        <v>81</v>
      </c>
      <c r="D37" s="133">
        <v>358.72</v>
      </c>
      <c r="E37" s="78" t="s">
        <v>2986</v>
      </c>
      <c r="F37" s="79">
        <v>1</v>
      </c>
      <c r="G37" s="127">
        <v>1</v>
      </c>
      <c r="H37" s="72">
        <v>722.25</v>
      </c>
      <c r="I37" s="73">
        <v>50.56</v>
      </c>
      <c r="J37" s="74">
        <v>772.80999999999983</v>
      </c>
      <c r="K37" s="119" t="s">
        <v>3367</v>
      </c>
      <c r="L37" s="120" t="s">
        <v>3383</v>
      </c>
      <c r="M37" s="1238">
        <v>772.81</v>
      </c>
      <c r="N37" s="1274" t="s">
        <v>3374</v>
      </c>
      <c r="O37" s="1275">
        <v>1</v>
      </c>
      <c r="P37" s="1273">
        <v>1</v>
      </c>
      <c r="Q37" s="73">
        <f t="shared" si="10"/>
        <v>335.25</v>
      </c>
      <c r="R37" s="80">
        <f t="shared" si="11"/>
        <v>23.47</v>
      </c>
      <c r="S37" s="66">
        <f t="shared" ref="S37:S46" si="12">+D37+J37-M37</f>
        <v>358.7199999999998</v>
      </c>
    </row>
    <row r="38" spans="1:27" ht="34.5" customHeight="1">
      <c r="A38" s="130">
        <v>5</v>
      </c>
      <c r="B38" s="140" t="s">
        <v>100</v>
      </c>
      <c r="C38" s="141" t="s">
        <v>81</v>
      </c>
      <c r="D38" s="133">
        <v>404.46</v>
      </c>
      <c r="E38" s="78"/>
      <c r="F38" s="79"/>
      <c r="G38" s="127"/>
      <c r="H38" s="72">
        <v>0</v>
      </c>
      <c r="I38" s="73">
        <v>0</v>
      </c>
      <c r="J38" s="74">
        <v>0</v>
      </c>
      <c r="K38" s="119" t="s">
        <v>3384</v>
      </c>
      <c r="L38" s="120" t="s">
        <v>3385</v>
      </c>
      <c r="M38" s="1238">
        <v>404.46</v>
      </c>
      <c r="N38" s="108"/>
      <c r="O38" s="79"/>
      <c r="P38" s="67"/>
      <c r="Q38" s="73">
        <f t="shared" si="10"/>
        <v>0</v>
      </c>
      <c r="R38" s="80">
        <f t="shared" si="11"/>
        <v>0</v>
      </c>
      <c r="S38" s="66">
        <f t="shared" si="12"/>
        <v>0</v>
      </c>
    </row>
    <row r="39" spans="1:27" ht="34.5" customHeight="1">
      <c r="A39" s="130">
        <v>6</v>
      </c>
      <c r="B39" s="131" t="s">
        <v>103</v>
      </c>
      <c r="C39" s="141" t="s">
        <v>81</v>
      </c>
      <c r="D39" s="133">
        <v>1709.33</v>
      </c>
      <c r="E39" s="78" t="s">
        <v>2986</v>
      </c>
      <c r="F39" s="79">
        <v>1</v>
      </c>
      <c r="G39" s="67">
        <v>1</v>
      </c>
      <c r="H39" s="142">
        <v>2119.5</v>
      </c>
      <c r="I39" s="73">
        <v>148.37</v>
      </c>
      <c r="J39" s="74">
        <v>2267.87</v>
      </c>
      <c r="K39" s="119" t="s">
        <v>3360</v>
      </c>
      <c r="L39" s="120" t="s">
        <v>3386</v>
      </c>
      <c r="M39" s="1238">
        <v>2267.87</v>
      </c>
      <c r="N39" s="1274" t="s">
        <v>3374</v>
      </c>
      <c r="O39" s="1275">
        <v>1</v>
      </c>
      <c r="P39" s="1273">
        <v>1</v>
      </c>
      <c r="Q39" s="73">
        <f>ROUND(S39*100/107,2)</f>
        <v>1597.5</v>
      </c>
      <c r="R39" s="80">
        <f t="shared" si="11"/>
        <v>111.83</v>
      </c>
      <c r="S39" s="66">
        <f>+D39+J39-M39</f>
        <v>1709.33</v>
      </c>
      <c r="T39" s="2" t="s">
        <v>3387</v>
      </c>
    </row>
    <row r="40" spans="1:27" ht="34.5" customHeight="1">
      <c r="A40" s="130">
        <v>7</v>
      </c>
      <c r="B40" s="140" t="s">
        <v>105</v>
      </c>
      <c r="C40" s="141" t="s">
        <v>81</v>
      </c>
      <c r="D40" s="133">
        <v>7.22</v>
      </c>
      <c r="E40" s="78" t="s">
        <v>2986</v>
      </c>
      <c r="F40" s="79">
        <v>1</v>
      </c>
      <c r="G40" s="67">
        <v>1</v>
      </c>
      <c r="H40" s="142">
        <v>18</v>
      </c>
      <c r="I40" s="73">
        <v>1.26</v>
      </c>
      <c r="J40" s="74">
        <v>19.260000000000002</v>
      </c>
      <c r="K40" s="119" t="s">
        <v>3388</v>
      </c>
      <c r="L40" s="120" t="s">
        <v>3389</v>
      </c>
      <c r="M40" s="1238">
        <v>19.260000000000002</v>
      </c>
      <c r="N40" s="1274" t="s">
        <v>3374</v>
      </c>
      <c r="O40" s="1275">
        <v>1</v>
      </c>
      <c r="P40" s="1273">
        <v>1</v>
      </c>
      <c r="Q40" s="73">
        <f t="shared" si="10"/>
        <v>6.75</v>
      </c>
      <c r="R40" s="80">
        <f t="shared" si="11"/>
        <v>0.47</v>
      </c>
      <c r="S40" s="66">
        <f t="shared" si="12"/>
        <v>7.2199999999999989</v>
      </c>
    </row>
    <row r="41" spans="1:27" ht="34.5" customHeight="1">
      <c r="A41" s="130">
        <v>8</v>
      </c>
      <c r="B41" s="140" t="s">
        <v>107</v>
      </c>
      <c r="C41" s="141" t="s">
        <v>81</v>
      </c>
      <c r="D41" s="133">
        <v>442.98</v>
      </c>
      <c r="E41" s="78" t="s">
        <v>2986</v>
      </c>
      <c r="F41" s="79">
        <v>1</v>
      </c>
      <c r="G41" s="67">
        <v>1</v>
      </c>
      <c r="H41" s="142">
        <v>506.25</v>
      </c>
      <c r="I41" s="73">
        <v>35.44</v>
      </c>
      <c r="J41" s="74">
        <v>541.69000000000005</v>
      </c>
      <c r="K41" s="119" t="s">
        <v>3390</v>
      </c>
      <c r="L41" s="120" t="s">
        <v>3391</v>
      </c>
      <c r="M41" s="1238">
        <v>541.69000000000005</v>
      </c>
      <c r="N41" s="1274" t="s">
        <v>3374</v>
      </c>
      <c r="O41" s="1275">
        <v>1</v>
      </c>
      <c r="P41" s="1273">
        <v>1</v>
      </c>
      <c r="Q41" s="73">
        <f t="shared" si="10"/>
        <v>414</v>
      </c>
      <c r="R41" s="80">
        <f t="shared" si="11"/>
        <v>28.98</v>
      </c>
      <c r="S41" s="66">
        <f t="shared" si="12"/>
        <v>442.98</v>
      </c>
      <c r="T41" s="2" t="s">
        <v>3392</v>
      </c>
    </row>
    <row r="42" spans="1:27" ht="34.5" customHeight="1">
      <c r="A42" s="130">
        <v>9</v>
      </c>
      <c r="B42" s="131" t="s">
        <v>109</v>
      </c>
      <c r="C42" s="141" t="s">
        <v>81</v>
      </c>
      <c r="D42" s="133">
        <v>0</v>
      </c>
      <c r="E42" s="143" t="s">
        <v>2986</v>
      </c>
      <c r="F42" s="144">
        <v>1</v>
      </c>
      <c r="G42" s="4">
        <v>1</v>
      </c>
      <c r="H42" s="35">
        <v>6.75</v>
      </c>
      <c r="I42" s="91">
        <v>0.47</v>
      </c>
      <c r="J42" s="92">
        <v>7.2200000000000131</v>
      </c>
      <c r="K42" s="119" t="s">
        <v>3388</v>
      </c>
      <c r="L42" s="120" t="s">
        <v>3393</v>
      </c>
      <c r="M42" s="1238">
        <v>7.22</v>
      </c>
      <c r="N42" s="148"/>
      <c r="O42" s="144"/>
      <c r="P42" s="4"/>
      <c r="Q42" s="73">
        <f t="shared" si="10"/>
        <v>0</v>
      </c>
      <c r="R42" s="80">
        <f t="shared" si="11"/>
        <v>0</v>
      </c>
      <c r="S42" s="66">
        <f t="shared" si="12"/>
        <v>1.3322676295501878E-14</v>
      </c>
    </row>
    <row r="43" spans="1:27" ht="34.5" customHeight="1">
      <c r="A43" s="130">
        <v>10</v>
      </c>
      <c r="B43" s="150" t="s">
        <v>111</v>
      </c>
      <c r="C43" s="141" t="s">
        <v>81</v>
      </c>
      <c r="D43" s="133">
        <v>0</v>
      </c>
      <c r="E43" s="143" t="s">
        <v>2986</v>
      </c>
      <c r="F43" s="144">
        <v>1</v>
      </c>
      <c r="G43" s="4">
        <v>1</v>
      </c>
      <c r="H43" s="35">
        <v>281.25</v>
      </c>
      <c r="I43" s="91">
        <v>19.690000000000001</v>
      </c>
      <c r="J43" s="92">
        <v>300.94</v>
      </c>
      <c r="K43" s="119" t="s">
        <v>3384</v>
      </c>
      <c r="L43" s="120" t="s">
        <v>3394</v>
      </c>
      <c r="M43" s="1238">
        <v>300.94</v>
      </c>
      <c r="N43" s="148"/>
      <c r="O43" s="144"/>
      <c r="P43" s="4"/>
      <c r="Q43" s="73">
        <f t="shared" si="10"/>
        <v>0</v>
      </c>
      <c r="R43" s="80">
        <f t="shared" si="11"/>
        <v>0</v>
      </c>
      <c r="S43" s="66">
        <f t="shared" si="12"/>
        <v>0</v>
      </c>
    </row>
    <row r="44" spans="1:27" ht="34.5" customHeight="1">
      <c r="A44" s="130">
        <v>11</v>
      </c>
      <c r="B44" s="151" t="s">
        <v>113</v>
      </c>
      <c r="C44" s="152" t="s">
        <v>81</v>
      </c>
      <c r="D44" s="133">
        <v>17305.11</v>
      </c>
      <c r="E44" s="143" t="s">
        <v>2986</v>
      </c>
      <c r="F44" s="144">
        <v>1</v>
      </c>
      <c r="G44" s="4">
        <v>1</v>
      </c>
      <c r="H44" s="35">
        <v>15039</v>
      </c>
      <c r="I44" s="91">
        <v>1052.73</v>
      </c>
      <c r="J44" s="92">
        <v>16091.73</v>
      </c>
      <c r="K44" s="119" t="s">
        <v>3395</v>
      </c>
      <c r="L44" s="120" t="s">
        <v>3396</v>
      </c>
      <c r="M44" s="1238">
        <f>10862.64+5229.09+11161.17</f>
        <v>27252.9</v>
      </c>
      <c r="N44" s="1274" t="s">
        <v>3351</v>
      </c>
      <c r="O44" s="1275">
        <v>1</v>
      </c>
      <c r="P44" s="1273">
        <v>1</v>
      </c>
      <c r="Q44" s="73">
        <f t="shared" si="10"/>
        <v>5742</v>
      </c>
      <c r="R44" s="80">
        <f t="shared" si="11"/>
        <v>401.94</v>
      </c>
      <c r="S44" s="66">
        <f t="shared" si="12"/>
        <v>6143.9399999999951</v>
      </c>
      <c r="T44" s="2" t="s">
        <v>3397</v>
      </c>
    </row>
    <row r="45" spans="1:27" ht="34.5" customHeight="1">
      <c r="A45" s="130">
        <v>12</v>
      </c>
      <c r="B45" s="151" t="s">
        <v>1743</v>
      </c>
      <c r="C45" s="152" t="s">
        <v>81</v>
      </c>
      <c r="D45" s="153">
        <v>0</v>
      </c>
      <c r="E45" s="143"/>
      <c r="F45" s="144"/>
      <c r="G45" s="4"/>
      <c r="H45" s="35">
        <v>0</v>
      </c>
      <c r="I45" s="91">
        <v>0</v>
      </c>
      <c r="J45" s="92">
        <v>0</v>
      </c>
      <c r="K45" s="112"/>
      <c r="L45" s="113"/>
      <c r="M45" s="134"/>
      <c r="N45" s="148"/>
      <c r="O45" s="144"/>
      <c r="P45" s="4"/>
      <c r="Q45" s="73">
        <f t="shared" si="10"/>
        <v>0</v>
      </c>
      <c r="R45" s="80">
        <f t="shared" si="11"/>
        <v>0</v>
      </c>
      <c r="S45" s="66">
        <f t="shared" si="12"/>
        <v>0</v>
      </c>
    </row>
    <row r="46" spans="1:27" ht="34.5" customHeight="1">
      <c r="A46" s="130">
        <v>13</v>
      </c>
      <c r="B46" s="151" t="s">
        <v>91</v>
      </c>
      <c r="C46" s="152" t="s">
        <v>81</v>
      </c>
      <c r="D46" s="153">
        <v>0</v>
      </c>
      <c r="E46" s="143"/>
      <c r="F46" s="144"/>
      <c r="G46" s="4"/>
      <c r="H46" s="35">
        <v>0</v>
      </c>
      <c r="I46" s="91">
        <v>0</v>
      </c>
      <c r="J46" s="92">
        <v>0</v>
      </c>
      <c r="K46" s="112"/>
      <c r="L46" s="113"/>
      <c r="M46" s="134"/>
      <c r="N46" s="148"/>
      <c r="O46" s="144"/>
      <c r="P46" s="4"/>
      <c r="Q46" s="73">
        <f t="shared" si="10"/>
        <v>0</v>
      </c>
      <c r="R46" s="80">
        <f t="shared" si="11"/>
        <v>0</v>
      </c>
      <c r="S46" s="66">
        <f t="shared" si="12"/>
        <v>0</v>
      </c>
    </row>
    <row r="47" spans="1:27" ht="34.5" customHeight="1" thickBot="1">
      <c r="A47" s="99"/>
      <c r="B47" s="100" t="s">
        <v>19</v>
      </c>
      <c r="C47" s="101"/>
      <c r="D47" s="154">
        <f>SUM(D34:D46)</f>
        <v>71931.290000000008</v>
      </c>
      <c r="E47" s="103"/>
      <c r="F47" s="102"/>
      <c r="G47" s="102"/>
      <c r="H47" s="104">
        <f>SUM(H34:H46)</f>
        <v>32976</v>
      </c>
      <c r="I47" s="104">
        <f t="shared" ref="I47" si="13">SUM(I34:I45)</f>
        <v>2308.3300000000004</v>
      </c>
      <c r="J47" s="104">
        <f>SUM(J34:J45)</f>
        <v>35284.329999999994</v>
      </c>
      <c r="K47" s="103"/>
      <c r="L47" s="103"/>
      <c r="M47" s="102">
        <f>SUM(M34:M46)</f>
        <v>78024.680000000008</v>
      </c>
      <c r="N47" s="129"/>
      <c r="O47" s="102"/>
      <c r="P47" s="102"/>
      <c r="Q47" s="104">
        <f>SUM(Q34:Q46)</f>
        <v>27281.25</v>
      </c>
      <c r="R47" s="104">
        <f>SUM(R34:R46)</f>
        <v>1909.69</v>
      </c>
      <c r="S47" s="104">
        <f>SUM(S34:S46)</f>
        <v>29190.94</v>
      </c>
    </row>
    <row r="48" spans="1:27" ht="34.5" customHeight="1" thickTop="1">
      <c r="A48" s="30"/>
      <c r="B48" s="52" t="s">
        <v>115</v>
      </c>
      <c r="C48" s="53"/>
      <c r="D48" s="54"/>
      <c r="E48" s="55"/>
      <c r="F48" s="54"/>
      <c r="G48" s="56"/>
      <c r="H48" s="57"/>
      <c r="I48" s="57"/>
      <c r="J48" s="57"/>
      <c r="K48" s="58"/>
      <c r="L48" s="59"/>
      <c r="M48" s="60"/>
      <c r="N48" s="61"/>
      <c r="O48" s="62"/>
      <c r="P48" s="63"/>
      <c r="Q48" s="64"/>
      <c r="R48" s="65"/>
      <c r="S48" s="66"/>
    </row>
    <row r="49" spans="1:19" ht="34.5" customHeight="1">
      <c r="A49" s="30">
        <v>1</v>
      </c>
      <c r="B49" s="31" t="s">
        <v>116</v>
      </c>
      <c r="C49" s="32"/>
      <c r="D49" s="33"/>
      <c r="E49" s="34"/>
      <c r="F49" s="33"/>
      <c r="G49" s="33"/>
      <c r="H49" s="35"/>
      <c r="I49" s="35"/>
      <c r="J49" s="35"/>
      <c r="K49" s="156"/>
      <c r="L49" s="157"/>
      <c r="M49" s="158"/>
      <c r="N49" s="10"/>
      <c r="O49" s="4"/>
      <c r="P49" s="39"/>
      <c r="Q49" s="40"/>
      <c r="R49" s="159"/>
      <c r="S49" s="66"/>
    </row>
    <row r="50" spans="1:19" ht="34.5" customHeight="1" thickBot="1">
      <c r="A50" s="99"/>
      <c r="B50" s="100" t="s">
        <v>19</v>
      </c>
      <c r="C50" s="160"/>
      <c r="D50" s="102">
        <v>0</v>
      </c>
      <c r="E50" s="103"/>
      <c r="F50" s="102"/>
      <c r="G50" s="102"/>
      <c r="H50" s="104">
        <v>0</v>
      </c>
      <c r="I50" s="104">
        <v>0</v>
      </c>
      <c r="J50" s="104">
        <v>0</v>
      </c>
      <c r="K50" s="161"/>
      <c r="L50" s="103"/>
      <c r="M50" s="102">
        <v>0</v>
      </c>
      <c r="N50" s="129"/>
      <c r="O50" s="102"/>
      <c r="P50" s="102"/>
      <c r="Q50" s="104">
        <v>0</v>
      </c>
      <c r="R50" s="155">
        <v>0</v>
      </c>
      <c r="S50" s="162">
        <v>0</v>
      </c>
    </row>
    <row r="51" spans="1:19" ht="34.5" customHeight="1" thickTop="1">
      <c r="A51" s="30"/>
      <c r="B51" s="52" t="s">
        <v>117</v>
      </c>
      <c r="C51" s="53"/>
      <c r="D51" s="54"/>
      <c r="E51" s="55"/>
      <c r="F51" s="54"/>
      <c r="G51" s="56"/>
      <c r="H51" s="57"/>
      <c r="I51" s="57"/>
      <c r="J51" s="57"/>
      <c r="K51" s="58"/>
      <c r="L51" s="59"/>
      <c r="M51" s="60"/>
      <c r="N51" s="61"/>
      <c r="O51" s="62"/>
      <c r="P51" s="63"/>
      <c r="Q51" s="64"/>
      <c r="R51" s="65"/>
      <c r="S51" s="66"/>
    </row>
    <row r="52" spans="1:19" ht="34.5" customHeight="1">
      <c r="A52" s="30">
        <v>1</v>
      </c>
      <c r="B52" s="163" t="s">
        <v>22</v>
      </c>
      <c r="C52" s="164" t="s">
        <v>118</v>
      </c>
      <c r="D52" s="1192">
        <f>1548.29+3126.54</f>
        <v>4674.83</v>
      </c>
      <c r="E52" s="166" t="s">
        <v>2986</v>
      </c>
      <c r="F52" s="20">
        <v>1</v>
      </c>
      <c r="G52" s="167">
        <v>1</v>
      </c>
      <c r="H52" s="168">
        <v>1354.2</v>
      </c>
      <c r="I52" s="73">
        <v>94.79</v>
      </c>
      <c r="J52" s="74">
        <v>1448.9899999999943</v>
      </c>
      <c r="K52" s="112" t="s">
        <v>3349</v>
      </c>
      <c r="L52" s="113" t="s">
        <v>3398</v>
      </c>
      <c r="M52" s="169">
        <f>1448.99+3126.54</f>
        <v>4575.53</v>
      </c>
      <c r="N52" s="170"/>
      <c r="O52" s="20"/>
      <c r="P52" s="21"/>
      <c r="Q52" s="171">
        <f t="shared" ref="Q52:Q53" si="14">ROUND(S52*100/107,2)</f>
        <v>1447</v>
      </c>
      <c r="R52" s="172">
        <f t="shared" ref="R52:R53" si="15">ROUND((Q52*0.07),2)</f>
        <v>101.29</v>
      </c>
      <c r="S52" s="66">
        <f>+D52+J52-M52</f>
        <v>1548.2899999999945</v>
      </c>
    </row>
    <row r="53" spans="1:19" ht="34.5" customHeight="1">
      <c r="A53" s="30">
        <v>2</v>
      </c>
      <c r="B53" s="68" t="s">
        <v>28</v>
      </c>
      <c r="C53" s="173" t="s">
        <v>118</v>
      </c>
      <c r="D53" s="165">
        <v>0</v>
      </c>
      <c r="E53" s="174"/>
      <c r="F53" s="67"/>
      <c r="G53" s="175"/>
      <c r="H53" s="176">
        <v>0</v>
      </c>
      <c r="I53" s="73">
        <v>0</v>
      </c>
      <c r="J53" s="74">
        <v>0</v>
      </c>
      <c r="K53" s="112"/>
      <c r="L53" s="113"/>
      <c r="M53" s="169"/>
      <c r="N53" s="170"/>
      <c r="O53" s="67"/>
      <c r="P53" s="177"/>
      <c r="Q53" s="171">
        <f t="shared" si="14"/>
        <v>0</v>
      </c>
      <c r="R53" s="172">
        <f t="shared" si="15"/>
        <v>0</v>
      </c>
      <c r="S53" s="66">
        <f>+D53+J53-M53</f>
        <v>0</v>
      </c>
    </row>
    <row r="54" spans="1:19" ht="34.5" customHeight="1" thickBot="1">
      <c r="A54" s="99"/>
      <c r="B54" s="100" t="s">
        <v>19</v>
      </c>
      <c r="C54" s="101"/>
      <c r="D54" s="102">
        <f>SUM(D52:D53)</f>
        <v>4674.83</v>
      </c>
      <c r="E54" s="103"/>
      <c r="F54" s="102"/>
      <c r="G54" s="102"/>
      <c r="H54" s="104">
        <f>SUM(H52:H53)</f>
        <v>1354.2</v>
      </c>
      <c r="I54" s="104">
        <f t="shared" ref="I54:J54" si="16">SUM(I52:I53)</f>
        <v>94.79</v>
      </c>
      <c r="J54" s="104">
        <f t="shared" si="16"/>
        <v>1448.9899999999943</v>
      </c>
      <c r="K54" s="103"/>
      <c r="L54" s="103"/>
      <c r="M54" s="102">
        <f>SUM(M52:M53)</f>
        <v>4575.53</v>
      </c>
      <c r="N54" s="129"/>
      <c r="O54" s="102"/>
      <c r="P54" s="102"/>
      <c r="Q54" s="104">
        <f>SUM(Q52:Q53)</f>
        <v>1447</v>
      </c>
      <c r="R54" s="155">
        <f>SUM(R52:R53)</f>
        <v>101.29</v>
      </c>
      <c r="S54" s="162">
        <f>SUM(S52:S53)</f>
        <v>1548.2899999999945</v>
      </c>
    </row>
    <row r="55" spans="1:19" ht="34.5" customHeight="1" thickTop="1">
      <c r="A55" s="30"/>
      <c r="B55" s="52" t="s">
        <v>121</v>
      </c>
      <c r="C55" s="53"/>
      <c r="D55" s="54"/>
      <c r="E55" s="55"/>
      <c r="F55" s="54"/>
      <c r="G55" s="56"/>
      <c r="H55" s="57"/>
      <c r="I55" s="57"/>
      <c r="J55" s="57"/>
      <c r="K55" s="58"/>
      <c r="L55" s="59"/>
      <c r="M55" s="60"/>
      <c r="N55" s="61"/>
      <c r="O55" s="62"/>
      <c r="P55" s="63"/>
      <c r="Q55" s="64"/>
      <c r="R55" s="65"/>
      <c r="S55" s="66"/>
    </row>
    <row r="56" spans="1:19" s="181" customFormat="1" ht="34.5" customHeight="1">
      <c r="A56" s="67">
        <v>1</v>
      </c>
      <c r="B56" s="173" t="s">
        <v>122</v>
      </c>
      <c r="C56" s="173" t="s">
        <v>123</v>
      </c>
      <c r="D56" s="1196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>
        <v>46142</v>
      </c>
      <c r="L56" s="179" t="s">
        <v>3399</v>
      </c>
      <c r="M56" s="180">
        <v>2000</v>
      </c>
      <c r="N56" s="170"/>
      <c r="O56" s="79"/>
      <c r="P56" s="67"/>
      <c r="Q56" s="73">
        <f t="shared" ref="Q56:Q63" si="17">ROUND(S56*100/107,2)</f>
        <v>0</v>
      </c>
      <c r="R56" s="80">
        <f t="shared" ref="R56:R63" si="18">ROUND((Q56*0.07),2)</f>
        <v>0</v>
      </c>
      <c r="S56" s="66">
        <f t="shared" ref="S56:S63" si="19">+D56+J56-M56</f>
        <v>0</v>
      </c>
    </row>
    <row r="57" spans="1:19" s="181" customFormat="1" ht="34.5" customHeight="1">
      <c r="A57" s="67">
        <v>2</v>
      </c>
      <c r="B57" s="173" t="s">
        <v>125</v>
      </c>
      <c r="C57" s="173" t="s">
        <v>123</v>
      </c>
      <c r="D57" s="1196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 t="s">
        <v>3390</v>
      </c>
      <c r="L57" s="179" t="s">
        <v>3400</v>
      </c>
      <c r="M57" s="180">
        <v>2000</v>
      </c>
      <c r="N57" s="128"/>
      <c r="O57" s="67"/>
      <c r="P57" s="67"/>
      <c r="Q57" s="73">
        <f t="shared" si="17"/>
        <v>0</v>
      </c>
      <c r="R57" s="80">
        <f t="shared" si="18"/>
        <v>0</v>
      </c>
      <c r="S57" s="66">
        <f t="shared" si="19"/>
        <v>0</v>
      </c>
    </row>
    <row r="58" spans="1:19" s="181" customFormat="1" ht="34.5" customHeight="1">
      <c r="A58" s="67">
        <v>3</v>
      </c>
      <c r="B58" s="173" t="s">
        <v>127</v>
      </c>
      <c r="C58" s="173" t="s">
        <v>123</v>
      </c>
      <c r="D58" s="1196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 t="s">
        <v>3390</v>
      </c>
      <c r="L58" s="179" t="s">
        <v>3401</v>
      </c>
      <c r="M58" s="180">
        <v>2000</v>
      </c>
      <c r="N58" s="128"/>
      <c r="O58" s="67"/>
      <c r="P58" s="67"/>
      <c r="Q58" s="73">
        <f t="shared" si="17"/>
        <v>0</v>
      </c>
      <c r="R58" s="80">
        <f t="shared" si="18"/>
        <v>0</v>
      </c>
      <c r="S58" s="66">
        <f t="shared" si="19"/>
        <v>0</v>
      </c>
    </row>
    <row r="59" spans="1:19" s="181" customFormat="1" ht="34.5" customHeight="1">
      <c r="A59" s="67">
        <v>4</v>
      </c>
      <c r="B59" s="173" t="s">
        <v>91</v>
      </c>
      <c r="C59" s="173" t="s">
        <v>129</v>
      </c>
      <c r="D59" s="1196">
        <v>3210</v>
      </c>
      <c r="E59" s="71"/>
      <c r="F59" s="67"/>
      <c r="G59" s="127"/>
      <c r="H59" s="72">
        <v>0</v>
      </c>
      <c r="I59" s="73">
        <v>0</v>
      </c>
      <c r="J59" s="74">
        <v>0</v>
      </c>
      <c r="K59" s="83">
        <v>46119</v>
      </c>
      <c r="L59" s="1239" t="s">
        <v>3402</v>
      </c>
      <c r="M59" s="1240">
        <v>3210</v>
      </c>
      <c r="N59" s="128"/>
      <c r="O59" s="67"/>
      <c r="P59" s="67"/>
      <c r="Q59" s="73">
        <f t="shared" si="17"/>
        <v>0</v>
      </c>
      <c r="R59" s="80">
        <f t="shared" si="18"/>
        <v>0</v>
      </c>
      <c r="S59" s="66">
        <f t="shared" si="19"/>
        <v>0</v>
      </c>
    </row>
    <row r="60" spans="1:19" s="181" customFormat="1" ht="34.5" customHeight="1">
      <c r="A60" s="67">
        <v>5</v>
      </c>
      <c r="B60" s="173" t="s">
        <v>91</v>
      </c>
      <c r="C60" s="173" t="s">
        <v>131</v>
      </c>
      <c r="D60" s="1196">
        <v>2140</v>
      </c>
      <c r="E60" s="71"/>
      <c r="F60" s="67"/>
      <c r="G60" s="127"/>
      <c r="H60" s="72">
        <v>0</v>
      </c>
      <c r="I60" s="73">
        <v>0</v>
      </c>
      <c r="J60" s="74">
        <v>0</v>
      </c>
      <c r="K60" s="83">
        <v>46119</v>
      </c>
      <c r="L60" s="1239" t="s">
        <v>3403</v>
      </c>
      <c r="M60" s="1240">
        <v>2140</v>
      </c>
      <c r="N60" s="128"/>
      <c r="O60" s="67"/>
      <c r="P60" s="67"/>
      <c r="Q60" s="73">
        <f t="shared" si="17"/>
        <v>0</v>
      </c>
      <c r="R60" s="80">
        <f t="shared" si="18"/>
        <v>0</v>
      </c>
      <c r="S60" s="66">
        <f t="shared" si="19"/>
        <v>0</v>
      </c>
    </row>
    <row r="61" spans="1:19" s="181" customFormat="1" ht="34.5" customHeight="1">
      <c r="A61" s="67">
        <v>6</v>
      </c>
      <c r="B61" s="173" t="s">
        <v>133</v>
      </c>
      <c r="C61" s="173" t="s">
        <v>131</v>
      </c>
      <c r="D61" s="1196">
        <v>2140</v>
      </c>
      <c r="E61" s="71"/>
      <c r="F61" s="67"/>
      <c r="G61" s="127"/>
      <c r="H61" s="72">
        <v>-2000</v>
      </c>
      <c r="I61" s="73">
        <v>-140</v>
      </c>
      <c r="J61" s="74">
        <v>-2140</v>
      </c>
      <c r="K61" s="83" t="s">
        <v>3360</v>
      </c>
      <c r="L61" s="1239" t="s">
        <v>3404</v>
      </c>
      <c r="M61" s="1240">
        <v>2140</v>
      </c>
      <c r="N61" s="182"/>
      <c r="O61" s="67"/>
      <c r="P61" s="67"/>
      <c r="Q61" s="73">
        <f t="shared" si="17"/>
        <v>-2000</v>
      </c>
      <c r="R61" s="80">
        <f t="shared" si="18"/>
        <v>-140</v>
      </c>
      <c r="S61" s="66">
        <f t="shared" si="19"/>
        <v>-2140</v>
      </c>
    </row>
    <row r="62" spans="1:19" s="181" customFormat="1" ht="34.5" customHeight="1">
      <c r="A62" s="67">
        <v>7</v>
      </c>
      <c r="B62" s="173" t="s">
        <v>133</v>
      </c>
      <c r="C62" s="173" t="s">
        <v>135</v>
      </c>
      <c r="D62" s="1196">
        <v>3210</v>
      </c>
      <c r="E62" s="71"/>
      <c r="F62" s="67"/>
      <c r="G62" s="127"/>
      <c r="H62" s="72">
        <v>-3000</v>
      </c>
      <c r="I62" s="73">
        <v>-210</v>
      </c>
      <c r="J62" s="74">
        <v>-3210</v>
      </c>
      <c r="K62" s="83" t="s">
        <v>3360</v>
      </c>
      <c r="L62" s="1239" t="s">
        <v>3405</v>
      </c>
      <c r="M62" s="1240">
        <v>3210</v>
      </c>
      <c r="N62" s="182"/>
      <c r="O62" s="67"/>
      <c r="P62" s="67"/>
      <c r="Q62" s="73">
        <f t="shared" si="17"/>
        <v>-3000</v>
      </c>
      <c r="R62" s="80">
        <f t="shared" si="18"/>
        <v>-210</v>
      </c>
      <c r="S62" s="66">
        <f t="shared" si="19"/>
        <v>-3210</v>
      </c>
    </row>
    <row r="63" spans="1:19" ht="34.5" customHeight="1">
      <c r="A63" s="20">
        <v>8</v>
      </c>
      <c r="B63" s="183" t="s">
        <v>137</v>
      </c>
      <c r="C63" s="183" t="s">
        <v>138</v>
      </c>
      <c r="D63" s="1197">
        <v>2033</v>
      </c>
      <c r="E63" s="90" t="s">
        <v>3014</v>
      </c>
      <c r="F63" s="4">
        <v>1</v>
      </c>
      <c r="G63" s="4">
        <v>1</v>
      </c>
      <c r="H63" s="35">
        <v>3500</v>
      </c>
      <c r="I63" s="91">
        <v>245</v>
      </c>
      <c r="J63" s="92">
        <v>3745</v>
      </c>
      <c r="K63" s="75" t="s">
        <v>3367</v>
      </c>
      <c r="L63" s="179" t="s">
        <v>3406</v>
      </c>
      <c r="M63" s="180">
        <v>3745</v>
      </c>
      <c r="N63" s="188"/>
      <c r="O63" s="144"/>
      <c r="P63" s="4"/>
      <c r="Q63" s="73">
        <f t="shared" si="17"/>
        <v>1900</v>
      </c>
      <c r="R63" s="80">
        <f t="shared" si="18"/>
        <v>133</v>
      </c>
      <c r="S63" s="66">
        <f t="shared" si="19"/>
        <v>2033</v>
      </c>
    </row>
    <row r="64" spans="1:19" ht="34.5" customHeight="1" thickBot="1">
      <c r="A64" s="99"/>
      <c r="B64" s="100" t="s">
        <v>19</v>
      </c>
      <c r="C64" s="101"/>
      <c r="D64" s="102">
        <f>SUM(D56:D63)</f>
        <v>18733</v>
      </c>
      <c r="E64" s="103"/>
      <c r="F64" s="102"/>
      <c r="G64" s="102"/>
      <c r="H64" s="104">
        <f>SUM(H63:H63)</f>
        <v>3500</v>
      </c>
      <c r="I64" s="104">
        <f>SUM(I63:I63)</f>
        <v>245</v>
      </c>
      <c r="J64" s="104">
        <f>SUM(J63:J63)</f>
        <v>3745</v>
      </c>
      <c r="K64" s="103"/>
      <c r="L64" s="103"/>
      <c r="M64" s="102">
        <f>SUM(M56:M63)</f>
        <v>20445</v>
      </c>
      <c r="N64" s="129"/>
      <c r="O64" s="102"/>
      <c r="P64" s="102"/>
      <c r="Q64" s="104">
        <f>SUM(Q56:Q63)-Q61-Q62</f>
        <v>1900</v>
      </c>
      <c r="R64" s="104">
        <f t="shared" ref="R64:S64" si="20">SUM(R56:R63)-R61-R62</f>
        <v>133</v>
      </c>
      <c r="S64" s="104">
        <f t="shared" si="20"/>
        <v>2033</v>
      </c>
    </row>
    <row r="65" spans="1:19" ht="34.5" customHeight="1" thickTop="1">
      <c r="A65" s="30"/>
      <c r="B65" s="52" t="s">
        <v>140</v>
      </c>
      <c r="C65" s="53"/>
      <c r="D65" s="54"/>
      <c r="E65" s="55"/>
      <c r="F65" s="54"/>
      <c r="G65" s="56"/>
      <c r="H65" s="57"/>
      <c r="I65" s="57"/>
      <c r="J65" s="57"/>
      <c r="K65" s="58"/>
      <c r="L65" s="59"/>
      <c r="M65" s="60"/>
      <c r="N65" s="61"/>
      <c r="O65" s="62"/>
      <c r="P65" s="63"/>
      <c r="Q65" s="64"/>
      <c r="R65" s="65"/>
      <c r="S65" s="189"/>
    </row>
    <row r="66" spans="1:19" ht="34.5" customHeight="1">
      <c r="A66" s="30">
        <v>1</v>
      </c>
      <c r="B66" s="31"/>
      <c r="C66" s="32"/>
      <c r="D66" s="33"/>
      <c r="E66" s="34"/>
      <c r="F66" s="33"/>
      <c r="G66" s="33"/>
      <c r="H66" s="35"/>
      <c r="I66" s="35"/>
      <c r="J66" s="35"/>
      <c r="K66" s="156"/>
      <c r="L66" s="157"/>
      <c r="M66" s="158"/>
      <c r="N66" s="10"/>
      <c r="O66" s="4"/>
      <c r="P66" s="39"/>
      <c r="Q66" s="40"/>
      <c r="R66" s="159"/>
      <c r="S66" s="66"/>
    </row>
    <row r="67" spans="1:19" ht="34.5" customHeight="1" thickBot="1">
      <c r="A67" s="99"/>
      <c r="B67" s="100" t="s">
        <v>19</v>
      </c>
      <c r="C67" s="160"/>
      <c r="D67" s="102">
        <v>0</v>
      </c>
      <c r="E67" s="103"/>
      <c r="F67" s="102"/>
      <c r="G67" s="102"/>
      <c r="H67" s="104">
        <v>0</v>
      </c>
      <c r="I67" s="104">
        <v>0</v>
      </c>
      <c r="J67" s="104">
        <v>0</v>
      </c>
      <c r="K67" s="161"/>
      <c r="L67" s="103"/>
      <c r="M67" s="102">
        <v>0</v>
      </c>
      <c r="N67" s="129"/>
      <c r="O67" s="102"/>
      <c r="P67" s="102"/>
      <c r="Q67" s="104">
        <v>0</v>
      </c>
      <c r="R67" s="155">
        <v>0</v>
      </c>
      <c r="S67" s="162">
        <v>0</v>
      </c>
    </row>
    <row r="68" spans="1:19" ht="34.5" customHeight="1" thickTop="1">
      <c r="A68" s="30"/>
      <c r="B68" s="52" t="s">
        <v>141</v>
      </c>
      <c r="C68" s="53"/>
      <c r="D68" s="54"/>
      <c r="E68" s="55"/>
      <c r="F68" s="54"/>
      <c r="G68" s="56"/>
      <c r="H68" s="57"/>
      <c r="I68" s="57"/>
      <c r="J68" s="57"/>
      <c r="K68" s="58"/>
      <c r="L68" s="59"/>
      <c r="M68" s="60"/>
      <c r="N68" s="61"/>
      <c r="O68" s="62"/>
      <c r="P68" s="63"/>
      <c r="Q68" s="64"/>
      <c r="R68" s="65"/>
      <c r="S68" s="66"/>
    </row>
    <row r="69" spans="1:19" ht="34.5" customHeight="1">
      <c r="A69" s="30"/>
      <c r="B69" s="190" t="s">
        <v>142</v>
      </c>
      <c r="C69" s="32"/>
      <c r="D69" s="33"/>
      <c r="E69" s="34"/>
      <c r="F69" s="33"/>
      <c r="G69" s="191"/>
      <c r="H69" s="192"/>
      <c r="I69" s="192"/>
      <c r="J69" s="192"/>
      <c r="K69" s="156"/>
      <c r="L69" s="157"/>
      <c r="M69" s="158"/>
      <c r="N69" s="10"/>
      <c r="O69" s="4"/>
      <c r="P69" s="39"/>
      <c r="Q69" s="40"/>
      <c r="R69" s="159"/>
      <c r="S69" s="66"/>
    </row>
    <row r="70" spans="1:19" ht="34.5" customHeight="1" thickBot="1">
      <c r="A70" s="99"/>
      <c r="B70" s="100" t="s">
        <v>19</v>
      </c>
      <c r="C70" s="101"/>
      <c r="D70" s="102">
        <v>0</v>
      </c>
      <c r="E70" s="103"/>
      <c r="F70" s="102"/>
      <c r="G70" s="102"/>
      <c r="H70" s="104"/>
      <c r="I70" s="104"/>
      <c r="J70" s="104"/>
      <c r="K70" s="103"/>
      <c r="L70" s="103"/>
      <c r="M70" s="102"/>
      <c r="N70" s="129"/>
      <c r="O70" s="102"/>
      <c r="P70" s="102"/>
      <c r="Q70" s="104"/>
      <c r="R70" s="155"/>
      <c r="S70" s="162"/>
    </row>
    <row r="71" spans="1:19" ht="34.5" customHeight="1" thickTop="1">
      <c r="A71" s="30"/>
      <c r="B71" s="52" t="s">
        <v>143</v>
      </c>
      <c r="C71" s="53"/>
      <c r="D71" s="54"/>
      <c r="E71" s="55"/>
      <c r="F71" s="54"/>
      <c r="G71" s="56"/>
      <c r="H71" s="57"/>
      <c r="I71" s="57"/>
      <c r="J71" s="57"/>
      <c r="K71" s="58"/>
      <c r="L71" s="59"/>
      <c r="M71" s="60"/>
      <c r="N71" s="61"/>
      <c r="O71" s="62"/>
      <c r="P71" s="63"/>
      <c r="Q71" s="64"/>
      <c r="R71" s="65"/>
      <c r="S71" s="66"/>
    </row>
    <row r="72" spans="1:19" ht="34.5" customHeight="1">
      <c r="A72" s="30">
        <v>1</v>
      </c>
      <c r="B72" s="31"/>
      <c r="C72" s="32"/>
      <c r="D72" s="33"/>
      <c r="E72" s="34"/>
      <c r="F72" s="33"/>
      <c r="G72" s="33"/>
      <c r="H72" s="35"/>
      <c r="I72" s="35"/>
      <c r="J72" s="35"/>
      <c r="K72" s="156"/>
      <c r="L72" s="157"/>
      <c r="M72" s="158"/>
      <c r="N72" s="10"/>
      <c r="O72" s="4"/>
      <c r="P72" s="39"/>
      <c r="Q72" s="40"/>
      <c r="R72" s="159"/>
      <c r="S72" s="66"/>
    </row>
    <row r="73" spans="1:19" ht="34.5" customHeight="1" thickBot="1">
      <c r="A73" s="99"/>
      <c r="B73" s="100" t="s">
        <v>19</v>
      </c>
      <c r="C73" s="160"/>
      <c r="D73" s="102">
        <v>0</v>
      </c>
      <c r="E73" s="103"/>
      <c r="F73" s="102"/>
      <c r="G73" s="102"/>
      <c r="H73" s="104">
        <v>0</v>
      </c>
      <c r="I73" s="104">
        <v>0</v>
      </c>
      <c r="J73" s="104">
        <v>0</v>
      </c>
      <c r="K73" s="161"/>
      <c r="L73" s="103"/>
      <c r="M73" s="102">
        <v>0</v>
      </c>
      <c r="N73" s="129"/>
      <c r="O73" s="102"/>
      <c r="P73" s="102"/>
      <c r="Q73" s="104">
        <v>0</v>
      </c>
      <c r="R73" s="155">
        <v>0</v>
      </c>
      <c r="S73" s="162">
        <v>0</v>
      </c>
    </row>
    <row r="74" spans="1:19" ht="34.5" customHeight="1" thickTop="1">
      <c r="A74" s="30"/>
      <c r="B74" s="193" t="s">
        <v>144</v>
      </c>
      <c r="C74" s="194"/>
      <c r="D74" s="195"/>
      <c r="E74" s="174"/>
      <c r="F74" s="195"/>
      <c r="G74" s="196"/>
      <c r="H74" s="176"/>
      <c r="I74" s="176"/>
      <c r="J74" s="176"/>
      <c r="K74" s="25"/>
      <c r="L74" s="26"/>
      <c r="M74" s="27"/>
      <c r="N74" s="197"/>
      <c r="O74" s="127"/>
      <c r="P74" s="198"/>
      <c r="Q74" s="199"/>
      <c r="R74" s="200"/>
      <c r="S74" s="66"/>
    </row>
    <row r="75" spans="1:19" ht="34.5" customHeight="1">
      <c r="A75" s="67">
        <v>1</v>
      </c>
      <c r="B75" s="173" t="s">
        <v>145</v>
      </c>
      <c r="C75" s="69" t="s">
        <v>146</v>
      </c>
      <c r="D75" s="201">
        <v>9126</v>
      </c>
      <c r="E75" s="71" t="s">
        <v>2971</v>
      </c>
      <c r="F75" s="67">
        <v>1</v>
      </c>
      <c r="G75" s="67">
        <v>1</v>
      </c>
      <c r="H75" s="73">
        <v>9126</v>
      </c>
      <c r="I75" s="73"/>
      <c r="J75" s="142">
        <v>9126</v>
      </c>
      <c r="K75" s="75" t="s">
        <v>3407</v>
      </c>
      <c r="L75" s="76" t="s">
        <v>3408</v>
      </c>
      <c r="M75" s="77">
        <v>9126</v>
      </c>
      <c r="N75" s="128"/>
      <c r="O75" s="67"/>
      <c r="P75" s="67"/>
      <c r="Q75" s="73">
        <f t="shared" ref="Q75:Q103" si="21">S75</f>
        <v>9126</v>
      </c>
      <c r="R75" s="80"/>
      <c r="S75" s="203">
        <f t="shared" ref="S75:S103" si="22">+D75+J75-M75</f>
        <v>9126</v>
      </c>
    </row>
    <row r="76" spans="1:19" ht="34.5" customHeight="1">
      <c r="A76" s="67">
        <v>2</v>
      </c>
      <c r="B76" s="173" t="s">
        <v>149</v>
      </c>
      <c r="C76" s="69" t="s">
        <v>150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75" t="s">
        <v>3360</v>
      </c>
      <c r="L76" s="76" t="s">
        <v>3409</v>
      </c>
      <c r="M76" s="77">
        <v>4563</v>
      </c>
      <c r="N76" s="128"/>
      <c r="O76" s="67"/>
      <c r="P76" s="67"/>
      <c r="Q76" s="73">
        <f t="shared" si="21"/>
        <v>0</v>
      </c>
      <c r="R76" s="80"/>
      <c r="S76" s="203">
        <f t="shared" si="22"/>
        <v>0</v>
      </c>
    </row>
    <row r="77" spans="1:19" ht="34.5" customHeight="1">
      <c r="A77" s="67">
        <v>3</v>
      </c>
      <c r="B77" s="173" t="s">
        <v>152</v>
      </c>
      <c r="C77" s="69" t="s">
        <v>153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75">
        <v>46142</v>
      </c>
      <c r="L77" s="76" t="s">
        <v>3410</v>
      </c>
      <c r="M77" s="77">
        <v>4563</v>
      </c>
      <c r="N77" s="128"/>
      <c r="O77" s="67"/>
      <c r="P77" s="67"/>
      <c r="Q77" s="73">
        <f t="shared" si="21"/>
        <v>0</v>
      </c>
      <c r="R77" s="80"/>
      <c r="S77" s="203">
        <f t="shared" si="22"/>
        <v>0</v>
      </c>
    </row>
    <row r="78" spans="1:19" ht="34.5" customHeight="1">
      <c r="A78" s="67">
        <v>4</v>
      </c>
      <c r="B78" s="173" t="s">
        <v>155</v>
      </c>
      <c r="C78" s="69" t="s">
        <v>156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75">
        <v>46142</v>
      </c>
      <c r="L78" s="76" t="s">
        <v>3411</v>
      </c>
      <c r="M78" s="77">
        <v>4563</v>
      </c>
      <c r="N78" s="128"/>
      <c r="O78" s="67"/>
      <c r="P78" s="67"/>
      <c r="Q78" s="73">
        <f t="shared" si="21"/>
        <v>0</v>
      </c>
      <c r="R78" s="80"/>
      <c r="S78" s="203">
        <f t="shared" si="22"/>
        <v>0</v>
      </c>
    </row>
    <row r="79" spans="1:19" ht="34.5" customHeight="1">
      <c r="A79" s="67">
        <v>5</v>
      </c>
      <c r="B79" s="68" t="s">
        <v>158</v>
      </c>
      <c r="C79" s="69" t="s">
        <v>159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75">
        <v>46142</v>
      </c>
      <c r="L79" s="76" t="s">
        <v>3412</v>
      </c>
      <c r="M79" s="77">
        <v>4563</v>
      </c>
      <c r="N79" s="128"/>
      <c r="O79" s="67"/>
      <c r="P79" s="67"/>
      <c r="Q79" s="73">
        <f t="shared" si="21"/>
        <v>0</v>
      </c>
      <c r="R79" s="80"/>
      <c r="S79" s="203">
        <f t="shared" si="22"/>
        <v>0</v>
      </c>
    </row>
    <row r="80" spans="1:19" ht="34.5" customHeight="1">
      <c r="A80" s="67">
        <v>6</v>
      </c>
      <c r="B80" s="68" t="s">
        <v>161</v>
      </c>
      <c r="C80" s="69" t="s">
        <v>162</v>
      </c>
      <c r="D80" s="201">
        <v>4563</v>
      </c>
      <c r="E80" s="71"/>
      <c r="F80" s="67"/>
      <c r="G80" s="67"/>
      <c r="H80" s="73">
        <v>0</v>
      </c>
      <c r="I80" s="73"/>
      <c r="J80" s="142">
        <v>0</v>
      </c>
      <c r="K80" s="75">
        <v>46142</v>
      </c>
      <c r="L80" s="76" t="s">
        <v>3413</v>
      </c>
      <c r="M80" s="77">
        <v>4563</v>
      </c>
      <c r="N80" s="128"/>
      <c r="O80" s="67"/>
      <c r="P80" s="67"/>
      <c r="Q80" s="73">
        <f t="shared" si="21"/>
        <v>0</v>
      </c>
      <c r="R80" s="80"/>
      <c r="S80" s="203">
        <f t="shared" si="22"/>
        <v>0</v>
      </c>
    </row>
    <row r="81" spans="1:19" ht="34.5" customHeight="1">
      <c r="A81" s="67">
        <v>7</v>
      </c>
      <c r="B81" s="68" t="s">
        <v>164</v>
      </c>
      <c r="C81" s="69" t="s">
        <v>165</v>
      </c>
      <c r="D81" s="201">
        <v>4563</v>
      </c>
      <c r="E81" s="71"/>
      <c r="F81" s="67"/>
      <c r="G81" s="67"/>
      <c r="H81" s="73">
        <v>-4563</v>
      </c>
      <c r="I81" s="73"/>
      <c r="J81" s="142">
        <v>-4563</v>
      </c>
      <c r="K81" s="75" t="s">
        <v>3360</v>
      </c>
      <c r="L81" s="76" t="s">
        <v>3414</v>
      </c>
      <c r="M81" s="77">
        <v>4563</v>
      </c>
      <c r="N81" s="128"/>
      <c r="O81" s="67"/>
      <c r="P81" s="67"/>
      <c r="Q81" s="204">
        <f t="shared" si="21"/>
        <v>-4563</v>
      </c>
      <c r="R81" s="205"/>
      <c r="S81" s="206">
        <f t="shared" si="22"/>
        <v>-4563</v>
      </c>
    </row>
    <row r="82" spans="1:19" ht="34.5" customHeight="1">
      <c r="A82" s="67">
        <v>8</v>
      </c>
      <c r="B82" s="68" t="s">
        <v>164</v>
      </c>
      <c r="C82" s="69" t="s">
        <v>167</v>
      </c>
      <c r="D82" s="201">
        <v>4563</v>
      </c>
      <c r="E82" s="128"/>
      <c r="F82" s="67"/>
      <c r="G82" s="67"/>
      <c r="H82" s="73">
        <v>-4563</v>
      </c>
      <c r="I82" s="73"/>
      <c r="J82" s="142">
        <v>-4563</v>
      </c>
      <c r="K82" s="75" t="s">
        <v>3360</v>
      </c>
      <c r="L82" s="76" t="s">
        <v>3415</v>
      </c>
      <c r="M82" s="77">
        <v>4563</v>
      </c>
      <c r="N82" s="128"/>
      <c r="O82" s="67"/>
      <c r="P82" s="67"/>
      <c r="Q82" s="204">
        <f t="shared" si="21"/>
        <v>-4563</v>
      </c>
      <c r="R82" s="205"/>
      <c r="S82" s="206">
        <f t="shared" si="22"/>
        <v>-4563</v>
      </c>
    </row>
    <row r="83" spans="1:19" ht="34.5" customHeight="1">
      <c r="A83" s="67">
        <v>9</v>
      </c>
      <c r="B83" s="207" t="s">
        <v>169</v>
      </c>
      <c r="C83" s="69" t="s">
        <v>170</v>
      </c>
      <c r="D83" s="201">
        <v>4563</v>
      </c>
      <c r="E83" s="128"/>
      <c r="F83" s="67"/>
      <c r="G83" s="67"/>
      <c r="H83" s="73">
        <v>-4563</v>
      </c>
      <c r="I83" s="73"/>
      <c r="J83" s="142">
        <v>-4563</v>
      </c>
      <c r="K83" s="75">
        <v>46142</v>
      </c>
      <c r="L83" s="76" t="s">
        <v>3416</v>
      </c>
      <c r="M83" s="77">
        <v>4563</v>
      </c>
      <c r="N83" s="128"/>
      <c r="O83" s="67"/>
      <c r="P83" s="67"/>
      <c r="Q83" s="204">
        <f t="shared" si="21"/>
        <v>-4563</v>
      </c>
      <c r="R83" s="205"/>
      <c r="S83" s="206">
        <f t="shared" si="22"/>
        <v>-4563</v>
      </c>
    </row>
    <row r="84" spans="1:19" ht="34.5" customHeight="1">
      <c r="A84" s="67">
        <v>10</v>
      </c>
      <c r="B84" s="68" t="s">
        <v>172</v>
      </c>
      <c r="C84" s="69" t="s">
        <v>173</v>
      </c>
      <c r="D84" s="201">
        <v>4563</v>
      </c>
      <c r="E84" s="128"/>
      <c r="F84" s="67"/>
      <c r="G84" s="67"/>
      <c r="H84" s="73">
        <v>0</v>
      </c>
      <c r="I84" s="73"/>
      <c r="J84" s="142">
        <v>0</v>
      </c>
      <c r="K84" s="75" t="s">
        <v>3360</v>
      </c>
      <c r="L84" s="76" t="s">
        <v>3417</v>
      </c>
      <c r="M84" s="77">
        <v>4563</v>
      </c>
      <c r="N84" s="128"/>
      <c r="O84" s="67"/>
      <c r="P84" s="67"/>
      <c r="Q84" s="73">
        <f t="shared" si="21"/>
        <v>0</v>
      </c>
      <c r="R84" s="80"/>
      <c r="S84" s="203">
        <f t="shared" si="22"/>
        <v>0</v>
      </c>
    </row>
    <row r="85" spans="1:19" ht="34.5" customHeight="1">
      <c r="A85" s="67">
        <v>11</v>
      </c>
      <c r="B85" s="68" t="s">
        <v>175</v>
      </c>
      <c r="C85" s="69" t="s">
        <v>176</v>
      </c>
      <c r="D85" s="201">
        <v>9126</v>
      </c>
      <c r="E85" s="71" t="s">
        <v>2971</v>
      </c>
      <c r="F85" s="67">
        <v>1</v>
      </c>
      <c r="G85" s="67">
        <v>1</v>
      </c>
      <c r="H85" s="73">
        <v>9126</v>
      </c>
      <c r="I85" s="73"/>
      <c r="J85" s="142">
        <v>9126</v>
      </c>
      <c r="K85" s="75" t="s">
        <v>3390</v>
      </c>
      <c r="L85" s="76" t="s">
        <v>3418</v>
      </c>
      <c r="M85" s="77">
        <v>9126</v>
      </c>
      <c r="N85" s="128"/>
      <c r="O85" s="67"/>
      <c r="P85" s="67"/>
      <c r="Q85" s="73">
        <f t="shared" si="21"/>
        <v>9126</v>
      </c>
      <c r="R85" s="80"/>
      <c r="S85" s="203">
        <f t="shared" si="22"/>
        <v>9126</v>
      </c>
    </row>
    <row r="86" spans="1:19" s="219" customFormat="1" ht="34.5" customHeight="1">
      <c r="A86" s="208">
        <v>12</v>
      </c>
      <c r="B86" s="209" t="s">
        <v>178</v>
      </c>
      <c r="C86" s="210" t="s">
        <v>179</v>
      </c>
      <c r="D86" s="211">
        <v>4563</v>
      </c>
      <c r="E86" s="212"/>
      <c r="F86" s="213"/>
      <c r="G86" s="213"/>
      <c r="H86" s="214">
        <v>-4563</v>
      </c>
      <c r="I86" s="214"/>
      <c r="J86" s="215">
        <v>-4563</v>
      </c>
      <c r="K86" s="75">
        <v>46142</v>
      </c>
      <c r="L86" s="76" t="s">
        <v>3419</v>
      </c>
      <c r="M86" s="77">
        <v>4563</v>
      </c>
      <c r="N86" s="216"/>
      <c r="O86" s="213"/>
      <c r="P86" s="213"/>
      <c r="Q86" s="214">
        <f t="shared" si="21"/>
        <v>-4563</v>
      </c>
      <c r="R86" s="217"/>
      <c r="S86" s="218">
        <f t="shared" si="22"/>
        <v>-4563</v>
      </c>
    </row>
    <row r="87" spans="1:19" ht="34.5" customHeight="1">
      <c r="A87" s="67">
        <v>13</v>
      </c>
      <c r="B87" s="68" t="s">
        <v>181</v>
      </c>
      <c r="C87" s="69" t="s">
        <v>182</v>
      </c>
      <c r="D87" s="201">
        <v>4563</v>
      </c>
      <c r="E87" s="128"/>
      <c r="F87" s="67"/>
      <c r="G87" s="67"/>
      <c r="H87" s="73">
        <v>0</v>
      </c>
      <c r="I87" s="73"/>
      <c r="J87" s="142">
        <v>0</v>
      </c>
      <c r="K87" s="75" t="s">
        <v>3390</v>
      </c>
      <c r="L87" s="76" t="s">
        <v>3420</v>
      </c>
      <c r="M87" s="77">
        <v>4563</v>
      </c>
      <c r="N87" s="128"/>
      <c r="O87" s="67"/>
      <c r="P87" s="67"/>
      <c r="Q87" s="73">
        <f t="shared" si="21"/>
        <v>0</v>
      </c>
      <c r="R87" s="80"/>
      <c r="S87" s="203">
        <f t="shared" si="22"/>
        <v>0</v>
      </c>
    </row>
    <row r="88" spans="1:19" ht="34.5" customHeight="1">
      <c r="A88" s="67">
        <v>14</v>
      </c>
      <c r="B88" s="68" t="s">
        <v>184</v>
      </c>
      <c r="C88" s="69" t="s">
        <v>185</v>
      </c>
      <c r="D88" s="201">
        <v>4563</v>
      </c>
      <c r="E88" s="71"/>
      <c r="F88" s="67"/>
      <c r="G88" s="67"/>
      <c r="H88" s="73">
        <v>-4563</v>
      </c>
      <c r="I88" s="73"/>
      <c r="J88" s="142">
        <v>-4563</v>
      </c>
      <c r="K88" s="75" t="s">
        <v>3421</v>
      </c>
      <c r="L88" s="76" t="s">
        <v>3422</v>
      </c>
      <c r="M88" s="77">
        <v>4563</v>
      </c>
      <c r="N88" s="128"/>
      <c r="O88" s="67"/>
      <c r="P88" s="67"/>
      <c r="Q88" s="204">
        <f t="shared" si="21"/>
        <v>-4563</v>
      </c>
      <c r="R88" s="205"/>
      <c r="S88" s="206">
        <f t="shared" si="22"/>
        <v>-4563</v>
      </c>
    </row>
    <row r="89" spans="1:19" ht="34.5" customHeight="1">
      <c r="A89" s="67">
        <v>15</v>
      </c>
      <c r="B89" s="68" t="s">
        <v>187</v>
      </c>
      <c r="C89" s="69" t="s">
        <v>188</v>
      </c>
      <c r="D89" s="201">
        <v>4563</v>
      </c>
      <c r="E89" s="128"/>
      <c r="F89" s="67"/>
      <c r="G89" s="67"/>
      <c r="H89" s="73">
        <v>-4563</v>
      </c>
      <c r="I89" s="73"/>
      <c r="J89" s="142">
        <v>-4563</v>
      </c>
      <c r="K89" s="75" t="s">
        <v>3421</v>
      </c>
      <c r="L89" s="76" t="s">
        <v>3423</v>
      </c>
      <c r="M89" s="77">
        <v>4563</v>
      </c>
      <c r="N89" s="128"/>
      <c r="O89" s="67"/>
      <c r="P89" s="67"/>
      <c r="Q89" s="204">
        <f t="shared" si="21"/>
        <v>-4563</v>
      </c>
      <c r="R89" s="205"/>
      <c r="S89" s="206">
        <f t="shared" si="22"/>
        <v>-4563</v>
      </c>
    </row>
    <row r="90" spans="1:19" ht="34.5" customHeight="1">
      <c r="A90" s="67">
        <v>16</v>
      </c>
      <c r="B90" s="68" t="s">
        <v>190</v>
      </c>
      <c r="C90" s="69" t="s">
        <v>191</v>
      </c>
      <c r="D90" s="201">
        <v>4563</v>
      </c>
      <c r="E90" s="71" t="s">
        <v>2971</v>
      </c>
      <c r="F90" s="67">
        <v>1</v>
      </c>
      <c r="G90" s="67">
        <v>1</v>
      </c>
      <c r="H90" s="73">
        <v>2281.5</v>
      </c>
      <c r="I90" s="73"/>
      <c r="J90" s="142">
        <v>2281.5</v>
      </c>
      <c r="K90" s="75" t="s">
        <v>3424</v>
      </c>
      <c r="L90" s="76" t="s">
        <v>3425</v>
      </c>
      <c r="M90" s="77">
        <f>2281.5+2281.5</f>
        <v>4563</v>
      </c>
      <c r="N90" s="128"/>
      <c r="O90" s="67"/>
      <c r="P90" s="67"/>
      <c r="Q90" s="73">
        <f t="shared" si="21"/>
        <v>2281.5</v>
      </c>
      <c r="R90" s="80"/>
      <c r="S90" s="203">
        <f t="shared" si="22"/>
        <v>2281.5</v>
      </c>
    </row>
    <row r="91" spans="1:19" ht="34.5" customHeight="1">
      <c r="A91" s="67">
        <v>17</v>
      </c>
      <c r="B91" s="68" t="s">
        <v>194</v>
      </c>
      <c r="C91" s="69" t="s">
        <v>195</v>
      </c>
      <c r="D91" s="201">
        <v>9126</v>
      </c>
      <c r="E91" s="71"/>
      <c r="F91" s="67"/>
      <c r="G91" s="67"/>
      <c r="H91" s="73">
        <v>0</v>
      </c>
      <c r="I91" s="73"/>
      <c r="J91" s="142">
        <v>0</v>
      </c>
      <c r="K91" s="75" t="s">
        <v>3360</v>
      </c>
      <c r="L91" s="76" t="s">
        <v>3426</v>
      </c>
      <c r="M91" s="77">
        <v>9126</v>
      </c>
      <c r="N91" s="128"/>
      <c r="O91" s="67"/>
      <c r="P91" s="67"/>
      <c r="Q91" s="73">
        <f t="shared" si="21"/>
        <v>0</v>
      </c>
      <c r="R91" s="80"/>
      <c r="S91" s="203">
        <f t="shared" si="22"/>
        <v>0</v>
      </c>
    </row>
    <row r="92" spans="1:19" ht="34.5" customHeight="1">
      <c r="A92" s="67">
        <v>18</v>
      </c>
      <c r="B92" s="68" t="s">
        <v>197</v>
      </c>
      <c r="C92" s="69" t="s">
        <v>198</v>
      </c>
      <c r="D92" s="201">
        <v>4563</v>
      </c>
      <c r="E92" s="128" t="s">
        <v>2971</v>
      </c>
      <c r="F92" s="67">
        <v>1</v>
      </c>
      <c r="G92" s="67">
        <v>1</v>
      </c>
      <c r="H92" s="73">
        <v>4563</v>
      </c>
      <c r="I92" s="73"/>
      <c r="J92" s="142">
        <v>4563</v>
      </c>
      <c r="K92" s="75" t="s">
        <v>3427</v>
      </c>
      <c r="L92" s="76" t="s">
        <v>3428</v>
      </c>
      <c r="M92" s="77">
        <f>4563+4563</f>
        <v>9126</v>
      </c>
      <c r="N92" s="128"/>
      <c r="O92" s="67"/>
      <c r="P92" s="67"/>
      <c r="Q92" s="73">
        <f t="shared" si="21"/>
        <v>0</v>
      </c>
      <c r="R92" s="80"/>
      <c r="S92" s="203">
        <f t="shared" si="22"/>
        <v>0</v>
      </c>
    </row>
    <row r="93" spans="1:19" ht="34.5" customHeight="1">
      <c r="A93" s="67">
        <v>19</v>
      </c>
      <c r="B93" s="68" t="s">
        <v>200</v>
      </c>
      <c r="C93" s="69" t="s">
        <v>201</v>
      </c>
      <c r="D93" s="201">
        <v>4563</v>
      </c>
      <c r="E93" s="128"/>
      <c r="F93" s="67"/>
      <c r="G93" s="67"/>
      <c r="H93" s="73">
        <v>-4563</v>
      </c>
      <c r="I93" s="73"/>
      <c r="J93" s="142">
        <v>-4563</v>
      </c>
      <c r="K93" s="75" t="s">
        <v>3429</v>
      </c>
      <c r="L93" s="76" t="s">
        <v>3430</v>
      </c>
      <c r="M93" s="77">
        <v>4563</v>
      </c>
      <c r="N93" s="128"/>
      <c r="O93" s="67"/>
      <c r="P93" s="67"/>
      <c r="Q93" s="204">
        <f t="shared" si="21"/>
        <v>-4563</v>
      </c>
      <c r="R93" s="205"/>
      <c r="S93" s="206">
        <f t="shared" si="22"/>
        <v>-4563</v>
      </c>
    </row>
    <row r="94" spans="1:19" ht="34.5" customHeight="1">
      <c r="A94" s="67">
        <v>20</v>
      </c>
      <c r="B94" s="68" t="s">
        <v>203</v>
      </c>
      <c r="C94" s="69" t="s">
        <v>204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75" t="s">
        <v>3360</v>
      </c>
      <c r="L94" s="76" t="s">
        <v>3431</v>
      </c>
      <c r="M94" s="77">
        <v>4563</v>
      </c>
      <c r="N94" s="128"/>
      <c r="O94" s="67"/>
      <c r="P94" s="67"/>
      <c r="Q94" s="204">
        <f t="shared" si="21"/>
        <v>-4563</v>
      </c>
      <c r="R94" s="205"/>
      <c r="S94" s="206">
        <f t="shared" si="22"/>
        <v>-4563</v>
      </c>
    </row>
    <row r="95" spans="1:19" ht="34.5" customHeight="1">
      <c r="A95" s="67">
        <v>21</v>
      </c>
      <c r="B95" s="68" t="s">
        <v>206</v>
      </c>
      <c r="C95" s="69" t="s">
        <v>207</v>
      </c>
      <c r="D95" s="201">
        <v>4563</v>
      </c>
      <c r="E95" s="128"/>
      <c r="F95" s="67"/>
      <c r="G95" s="67"/>
      <c r="H95" s="73">
        <v>0</v>
      </c>
      <c r="I95" s="73"/>
      <c r="J95" s="142">
        <v>0</v>
      </c>
      <c r="K95" s="75" t="s">
        <v>3360</v>
      </c>
      <c r="L95" s="76" t="s">
        <v>3432</v>
      </c>
      <c r="M95" s="77">
        <v>4563</v>
      </c>
      <c r="N95" s="128"/>
      <c r="O95" s="67"/>
      <c r="P95" s="67"/>
      <c r="Q95" s="73">
        <f t="shared" si="21"/>
        <v>0</v>
      </c>
      <c r="R95" s="80"/>
      <c r="S95" s="203">
        <f t="shared" si="22"/>
        <v>0</v>
      </c>
    </row>
    <row r="96" spans="1:19" ht="34.5" customHeight="1">
      <c r="A96" s="67">
        <v>22</v>
      </c>
      <c r="B96" s="68" t="s">
        <v>209</v>
      </c>
      <c r="C96" s="69" t="s">
        <v>210</v>
      </c>
      <c r="D96" s="201">
        <v>4563</v>
      </c>
      <c r="E96" s="71"/>
      <c r="F96" s="67"/>
      <c r="G96" s="67"/>
      <c r="H96" s="73">
        <v>-4563</v>
      </c>
      <c r="I96" s="73"/>
      <c r="J96" s="142">
        <v>-4563</v>
      </c>
      <c r="K96" s="75" t="s">
        <v>3390</v>
      </c>
      <c r="L96" s="76" t="s">
        <v>3433</v>
      </c>
      <c r="M96" s="77">
        <v>4563</v>
      </c>
      <c r="N96" s="128"/>
      <c r="O96" s="67"/>
      <c r="P96" s="67"/>
      <c r="Q96" s="73">
        <f t="shared" si="21"/>
        <v>-4563</v>
      </c>
      <c r="R96" s="80"/>
      <c r="S96" s="203">
        <f t="shared" si="22"/>
        <v>-4563</v>
      </c>
    </row>
    <row r="97" spans="1:19" ht="34.5" customHeight="1">
      <c r="A97" s="67">
        <v>23</v>
      </c>
      <c r="B97" s="68" t="s">
        <v>212</v>
      </c>
      <c r="C97" s="69" t="s">
        <v>213</v>
      </c>
      <c r="D97" s="201">
        <v>4563</v>
      </c>
      <c r="E97" s="128" t="s">
        <v>2971</v>
      </c>
      <c r="F97" s="67">
        <v>1</v>
      </c>
      <c r="G97" s="67">
        <v>1</v>
      </c>
      <c r="H97" s="73">
        <v>4563</v>
      </c>
      <c r="I97" s="73"/>
      <c r="J97" s="142">
        <v>4563</v>
      </c>
      <c r="K97" s="75" t="s">
        <v>3434</v>
      </c>
      <c r="L97" s="76" t="s">
        <v>3435</v>
      </c>
      <c r="M97" s="77">
        <f>4563+4563</f>
        <v>9126</v>
      </c>
      <c r="N97" s="128"/>
      <c r="O97" s="67"/>
      <c r="P97" s="67"/>
      <c r="Q97" s="73">
        <f t="shared" si="21"/>
        <v>0</v>
      </c>
      <c r="R97" s="80"/>
      <c r="S97" s="203">
        <f t="shared" si="22"/>
        <v>0</v>
      </c>
    </row>
    <row r="98" spans="1:19" ht="34.5" customHeight="1">
      <c r="A98" s="67">
        <v>24</v>
      </c>
      <c r="B98" s="68" t="s">
        <v>215</v>
      </c>
      <c r="C98" s="69" t="s">
        <v>216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75">
        <v>46142</v>
      </c>
      <c r="L98" s="76" t="s">
        <v>3436</v>
      </c>
      <c r="M98" s="77">
        <v>4563</v>
      </c>
      <c r="N98" s="128"/>
      <c r="O98" s="67"/>
      <c r="P98" s="67"/>
      <c r="Q98" s="73">
        <f t="shared" si="21"/>
        <v>0</v>
      </c>
      <c r="R98" s="80"/>
      <c r="S98" s="203">
        <f t="shared" si="22"/>
        <v>0</v>
      </c>
    </row>
    <row r="99" spans="1:19" ht="34.5" customHeight="1">
      <c r="A99" s="67">
        <v>25</v>
      </c>
      <c r="B99" s="68" t="s">
        <v>218</v>
      </c>
      <c r="C99" s="69" t="s">
        <v>219</v>
      </c>
      <c r="D99" s="201">
        <v>4563</v>
      </c>
      <c r="E99" s="128"/>
      <c r="F99" s="67"/>
      <c r="G99" s="67"/>
      <c r="H99" s="73">
        <v>0</v>
      </c>
      <c r="I99" s="73"/>
      <c r="J99" s="142">
        <v>0</v>
      </c>
      <c r="K99" s="75" t="s">
        <v>3390</v>
      </c>
      <c r="L99" s="76" t="s">
        <v>3437</v>
      </c>
      <c r="M99" s="77">
        <v>4563</v>
      </c>
      <c r="N99" s="128"/>
      <c r="O99" s="67"/>
      <c r="P99" s="67"/>
      <c r="Q99" s="73">
        <f t="shared" si="21"/>
        <v>0</v>
      </c>
      <c r="R99" s="80"/>
      <c r="S99" s="203">
        <f t="shared" si="22"/>
        <v>0</v>
      </c>
    </row>
    <row r="100" spans="1:19" ht="34.5" customHeight="1">
      <c r="A100" s="67">
        <v>26</v>
      </c>
      <c r="B100" s="68" t="s">
        <v>221</v>
      </c>
      <c r="C100" s="69" t="s">
        <v>222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75" t="s">
        <v>3390</v>
      </c>
      <c r="L100" s="76" t="s">
        <v>3438</v>
      </c>
      <c r="M100" s="77">
        <v>4563</v>
      </c>
      <c r="N100" s="128"/>
      <c r="O100" s="67"/>
      <c r="P100" s="67"/>
      <c r="Q100" s="73">
        <f t="shared" si="21"/>
        <v>-4563</v>
      </c>
      <c r="R100" s="80"/>
      <c r="S100" s="203">
        <f t="shared" si="22"/>
        <v>-4563</v>
      </c>
    </row>
    <row r="101" spans="1:19" ht="34.5" customHeight="1">
      <c r="A101" s="67">
        <v>27</v>
      </c>
      <c r="B101" s="68" t="s">
        <v>224</v>
      </c>
      <c r="C101" s="69" t="s">
        <v>225</v>
      </c>
      <c r="D101" s="201">
        <v>4563</v>
      </c>
      <c r="E101" s="71" t="s">
        <v>2971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75" t="s">
        <v>3407</v>
      </c>
      <c r="L101" s="76" t="s">
        <v>3439</v>
      </c>
      <c r="M101" s="77">
        <v>4563</v>
      </c>
      <c r="N101" s="128"/>
      <c r="O101" s="67"/>
      <c r="P101" s="67"/>
      <c r="Q101" s="73">
        <f t="shared" si="21"/>
        <v>4563</v>
      </c>
      <c r="R101" s="80"/>
      <c r="S101" s="203">
        <f t="shared" si="22"/>
        <v>4563</v>
      </c>
    </row>
    <row r="102" spans="1:19" ht="34.5" customHeight="1">
      <c r="A102" s="67">
        <v>28</v>
      </c>
      <c r="B102" s="68" t="s">
        <v>227</v>
      </c>
      <c r="C102" s="69" t="s">
        <v>228</v>
      </c>
      <c r="D102" s="201">
        <v>4563</v>
      </c>
      <c r="E102" s="71" t="s">
        <v>2971</v>
      </c>
      <c r="F102" s="67">
        <v>1</v>
      </c>
      <c r="G102" s="67">
        <v>1</v>
      </c>
      <c r="H102" s="73">
        <v>4563</v>
      </c>
      <c r="I102" s="73"/>
      <c r="J102" s="142">
        <v>4563</v>
      </c>
      <c r="K102" s="75" t="s">
        <v>3440</v>
      </c>
      <c r="L102" s="76" t="s">
        <v>3441</v>
      </c>
      <c r="M102" s="77">
        <v>4563</v>
      </c>
      <c r="N102" s="128"/>
      <c r="O102" s="67"/>
      <c r="P102" s="67"/>
      <c r="Q102" s="73">
        <f t="shared" si="21"/>
        <v>4563</v>
      </c>
      <c r="R102" s="80"/>
      <c r="S102" s="203">
        <f t="shared" si="22"/>
        <v>4563</v>
      </c>
    </row>
    <row r="103" spans="1:19" ht="34.5" customHeight="1">
      <c r="A103" s="67">
        <v>29</v>
      </c>
      <c r="B103" s="220" t="s">
        <v>230</v>
      </c>
      <c r="C103" s="221" t="s">
        <v>231</v>
      </c>
      <c r="D103" s="222">
        <v>13689</v>
      </c>
      <c r="E103" s="71"/>
      <c r="F103" s="67"/>
      <c r="G103" s="67"/>
      <c r="H103" s="73">
        <v>0</v>
      </c>
      <c r="I103" s="73"/>
      <c r="J103" s="142">
        <v>0</v>
      </c>
      <c r="K103" s="83" t="s">
        <v>3365</v>
      </c>
      <c r="L103" s="84" t="s">
        <v>3442</v>
      </c>
      <c r="M103" s="85">
        <v>13689</v>
      </c>
      <c r="N103" s="197"/>
      <c r="O103" s="127"/>
      <c r="P103" s="127"/>
      <c r="Q103" s="171">
        <f t="shared" si="21"/>
        <v>0</v>
      </c>
      <c r="R103" s="172"/>
      <c r="S103" s="203">
        <f t="shared" si="22"/>
        <v>0</v>
      </c>
    </row>
    <row r="104" spans="1:19" ht="34.5" customHeight="1">
      <c r="A104" s="223"/>
      <c r="B104" s="1364" t="s">
        <v>19</v>
      </c>
      <c r="C104" s="1364"/>
      <c r="D104" s="225">
        <f>SUM(D75:D103)</f>
        <v>155142</v>
      </c>
      <c r="E104" s="226"/>
      <c r="F104" s="223"/>
      <c r="G104" s="223"/>
      <c r="H104" s="227">
        <f>SUM(H75:H103)-H81-H82-H88-H89-H93-H94-H96-H100-H83-H86</f>
        <v>38785.5</v>
      </c>
      <c r="I104" s="227">
        <f t="shared" ref="I104:J104" si="23">SUM(I75:I103)-I81-I82-I88-I89-I93-I94-I96-I100-I83-I86</f>
        <v>0</v>
      </c>
      <c r="J104" s="227">
        <f t="shared" si="23"/>
        <v>38785.5</v>
      </c>
      <c r="K104" s="228"/>
      <c r="L104" s="229"/>
      <c r="M104" s="230">
        <f>SUM(M75:M103)</f>
        <v>164268</v>
      </c>
      <c r="N104" s="224"/>
      <c r="O104" s="223"/>
      <c r="P104" s="223"/>
      <c r="Q104" s="227">
        <f>SUM(Q75:Q103)-Q81-Q82-Q83-Q86-Q88-Q89-Q93-Q94-Q96-Q100</f>
        <v>29659.5</v>
      </c>
      <c r="R104" s="227">
        <f>SUM(R75:R103)-R81-R82-R83-R86-R88-R89-R93-R94-R96-R100</f>
        <v>0</v>
      </c>
      <c r="S104" s="227">
        <f>SUM(S75:S103)-S81-S82-S83-S86-S88-S89-S93-S94-S96-S100</f>
        <v>29659.5</v>
      </c>
    </row>
    <row r="105" spans="1:19" ht="34.5" customHeight="1">
      <c r="A105" s="30"/>
      <c r="B105" s="231" t="s">
        <v>233</v>
      </c>
      <c r="C105" s="232"/>
      <c r="D105" s="18"/>
      <c r="E105" s="166"/>
      <c r="F105" s="18"/>
      <c r="G105" s="233"/>
      <c r="H105" s="168"/>
      <c r="I105" s="168"/>
      <c r="J105" s="168"/>
      <c r="K105" s="234"/>
      <c r="L105" s="235"/>
      <c r="M105" s="236"/>
      <c r="N105" s="237"/>
      <c r="O105" s="238"/>
      <c r="P105" s="238"/>
      <c r="Q105" s="239"/>
      <c r="R105" s="240"/>
      <c r="S105" s="203"/>
    </row>
    <row r="106" spans="1:19" ht="34.5" customHeight="1">
      <c r="A106" s="67">
        <v>1</v>
      </c>
      <c r="B106" s="68" t="s">
        <v>234</v>
      </c>
      <c r="C106" s="173" t="s">
        <v>235</v>
      </c>
      <c r="D106" s="201">
        <v>2645</v>
      </c>
      <c r="E106" s="71"/>
      <c r="F106" s="67"/>
      <c r="G106" s="67"/>
      <c r="H106" s="142">
        <v>-2645</v>
      </c>
      <c r="I106" s="241"/>
      <c r="J106" s="74">
        <v>-2645</v>
      </c>
      <c r="K106" s="75" t="s">
        <v>3365</v>
      </c>
      <c r="L106" s="76" t="s">
        <v>3443</v>
      </c>
      <c r="M106" s="77">
        <v>2645</v>
      </c>
      <c r="N106" s="242"/>
      <c r="O106" s="243"/>
      <c r="P106" s="243"/>
      <c r="Q106" s="189">
        <f t="shared" ref="Q106:Q108" si="24">S106</f>
        <v>-2645</v>
      </c>
      <c r="R106" s="8"/>
      <c r="S106" s="189">
        <f t="shared" ref="S106:S108" si="25">+D106+J106-M106</f>
        <v>-2645</v>
      </c>
    </row>
    <row r="107" spans="1:19" ht="34.5" customHeight="1">
      <c r="A107" s="67">
        <v>2</v>
      </c>
      <c r="B107" s="163" t="s">
        <v>2636</v>
      </c>
      <c r="C107" s="604" t="s">
        <v>235</v>
      </c>
      <c r="D107" s="201">
        <v>4200</v>
      </c>
      <c r="E107" s="71"/>
      <c r="F107" s="67"/>
      <c r="G107" s="67"/>
      <c r="H107" s="142"/>
      <c r="I107" s="241"/>
      <c r="J107" s="74"/>
      <c r="K107" s="75">
        <v>46142</v>
      </c>
      <c r="L107" s="76" t="s">
        <v>3444</v>
      </c>
      <c r="M107" s="77">
        <v>4200</v>
      </c>
      <c r="N107" s="605"/>
      <c r="O107" s="243"/>
      <c r="P107" s="243"/>
      <c r="Q107" s="189">
        <f t="shared" si="24"/>
        <v>0</v>
      </c>
      <c r="R107" s="8"/>
      <c r="S107" s="189">
        <f t="shared" si="25"/>
        <v>0</v>
      </c>
    </row>
    <row r="108" spans="1:19" ht="34.5" customHeight="1">
      <c r="A108" s="67">
        <v>3</v>
      </c>
      <c r="B108" s="244" t="s">
        <v>91</v>
      </c>
      <c r="C108" s="245" t="s">
        <v>237</v>
      </c>
      <c r="D108" s="201">
        <v>18000</v>
      </c>
      <c r="E108" s="71"/>
      <c r="F108" s="67"/>
      <c r="G108" s="67"/>
      <c r="H108" s="142">
        <v>0</v>
      </c>
      <c r="I108" s="241"/>
      <c r="J108" s="74">
        <v>0</v>
      </c>
      <c r="K108" s="83" t="s">
        <v>3388</v>
      </c>
      <c r="L108" s="84" t="s">
        <v>3445</v>
      </c>
      <c r="M108" s="85">
        <v>18000</v>
      </c>
      <c r="N108" s="246"/>
      <c r="O108" s="243"/>
      <c r="P108" s="243"/>
      <c r="Q108" s="189">
        <f t="shared" si="24"/>
        <v>0</v>
      </c>
      <c r="R108" s="8"/>
      <c r="S108" s="203">
        <f t="shared" si="25"/>
        <v>0</v>
      </c>
    </row>
    <row r="109" spans="1:19" ht="34.5" customHeight="1" thickBot="1">
      <c r="A109" s="99"/>
      <c r="B109" s="100" t="s">
        <v>19</v>
      </c>
      <c r="C109" s="101"/>
      <c r="D109" s="102">
        <f>SUM(D106:D108)</f>
        <v>24845</v>
      </c>
      <c r="E109" s="103"/>
      <c r="F109" s="102"/>
      <c r="G109" s="102"/>
      <c r="H109" s="104"/>
      <c r="I109" s="104"/>
      <c r="J109" s="104"/>
      <c r="K109" s="103"/>
      <c r="L109" s="103"/>
      <c r="M109" s="247">
        <f>SUM(M106:M108)</f>
        <v>24845</v>
      </c>
      <c r="N109" s="129"/>
      <c r="O109" s="102"/>
      <c r="P109" s="102"/>
      <c r="Q109" s="104">
        <f>SUM(Q106:Q108)-Q106</f>
        <v>0</v>
      </c>
      <c r="R109" s="104">
        <f t="shared" ref="R109:S109" si="26">SUM(R106:R108)-R106</f>
        <v>0</v>
      </c>
      <c r="S109" s="104">
        <f t="shared" si="26"/>
        <v>0</v>
      </c>
    </row>
    <row r="110" spans="1:19" ht="34.5" customHeight="1" thickTop="1">
      <c r="A110" s="30"/>
      <c r="B110" s="52" t="s">
        <v>239</v>
      </c>
      <c r="C110" s="53"/>
      <c r="D110" s="54"/>
      <c r="E110" s="55"/>
      <c r="F110" s="54"/>
      <c r="G110" s="56"/>
      <c r="H110" s="57"/>
      <c r="I110" s="57"/>
      <c r="J110" s="57"/>
      <c r="K110" s="58"/>
      <c r="L110" s="59"/>
      <c r="M110" s="248"/>
      <c r="N110" s="237"/>
      <c r="O110" s="238"/>
      <c r="P110" s="238"/>
      <c r="Q110" s="239"/>
      <c r="R110" s="240"/>
      <c r="S110" s="66"/>
    </row>
    <row r="111" spans="1:19" ht="34.5" customHeight="1">
      <c r="A111" s="67">
        <v>1</v>
      </c>
      <c r="B111" s="173" t="s">
        <v>240</v>
      </c>
      <c r="C111" s="69" t="s">
        <v>241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249">
        <v>0</v>
      </c>
      <c r="K111" s="75" t="s">
        <v>3360</v>
      </c>
      <c r="L111" s="76" t="s">
        <v>3446</v>
      </c>
      <c r="M111" s="77">
        <v>100</v>
      </c>
      <c r="N111" s="250"/>
      <c r="O111" s="243"/>
      <c r="P111" s="243"/>
      <c r="Q111" s="189">
        <f t="shared" ref="Q111:Q139" si="27">ROUND(S111*100/107,2)</f>
        <v>0</v>
      </c>
      <c r="R111" s="8">
        <f>ROUND((Q111*0.07),2)</f>
        <v>0</v>
      </c>
      <c r="S111" s="203">
        <f t="shared" ref="S111:S139" si="28">+D111+J111-M111</f>
        <v>0</v>
      </c>
    </row>
    <row r="112" spans="1:19" ht="34.5" customHeight="1">
      <c r="A112" s="67">
        <v>2</v>
      </c>
      <c r="B112" s="173" t="s">
        <v>243</v>
      </c>
      <c r="C112" s="69" t="s">
        <v>244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 t="s">
        <v>3360</v>
      </c>
      <c r="L112" s="76" t="s">
        <v>3447</v>
      </c>
      <c r="M112" s="77">
        <v>100</v>
      </c>
      <c r="N112" s="246"/>
      <c r="O112" s="243"/>
      <c r="P112" s="243"/>
      <c r="Q112" s="189">
        <f t="shared" si="27"/>
        <v>0</v>
      </c>
      <c r="R112" s="8">
        <f t="shared" ref="R112:R139" si="29">ROUND((Q112*0.07),2)</f>
        <v>0</v>
      </c>
      <c r="S112" s="203">
        <f t="shared" si="28"/>
        <v>0</v>
      </c>
    </row>
    <row r="113" spans="1:19" ht="34.5" customHeight="1">
      <c r="A113" s="67">
        <v>3</v>
      </c>
      <c r="B113" s="173" t="s">
        <v>246</v>
      </c>
      <c r="C113" s="69" t="s">
        <v>247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>
        <v>46142</v>
      </c>
      <c r="L113" s="76" t="s">
        <v>3449</v>
      </c>
      <c r="M113" s="77">
        <v>100</v>
      </c>
      <c r="N113" s="246"/>
      <c r="O113" s="243"/>
      <c r="P113" s="243"/>
      <c r="Q113" s="189">
        <f t="shared" si="27"/>
        <v>0</v>
      </c>
      <c r="R113" s="8">
        <f t="shared" si="29"/>
        <v>0</v>
      </c>
      <c r="S113" s="203">
        <f t="shared" si="28"/>
        <v>0</v>
      </c>
    </row>
    <row r="114" spans="1:19" ht="34.5" customHeight="1">
      <c r="A114" s="67">
        <v>4</v>
      </c>
      <c r="B114" s="173" t="s">
        <v>249</v>
      </c>
      <c r="C114" s="69" t="s">
        <v>250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>
        <v>46142</v>
      </c>
      <c r="L114" s="76" t="s">
        <v>3450</v>
      </c>
      <c r="M114" s="77">
        <v>100</v>
      </c>
      <c r="N114" s="246"/>
      <c r="O114" s="243"/>
      <c r="P114" s="243"/>
      <c r="Q114" s="189">
        <f t="shared" si="27"/>
        <v>0</v>
      </c>
      <c r="R114" s="8">
        <f t="shared" si="29"/>
        <v>0</v>
      </c>
      <c r="S114" s="203">
        <f t="shared" si="28"/>
        <v>0</v>
      </c>
    </row>
    <row r="115" spans="1:19" ht="34.5" customHeight="1">
      <c r="A115" s="67">
        <v>5</v>
      </c>
      <c r="B115" s="68" t="s">
        <v>252</v>
      </c>
      <c r="C115" s="69" t="s">
        <v>253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>
        <v>46142</v>
      </c>
      <c r="L115" s="76" t="s">
        <v>3451</v>
      </c>
      <c r="M115" s="77">
        <v>100</v>
      </c>
      <c r="N115" s="246"/>
      <c r="O115" s="243"/>
      <c r="P115" s="243"/>
      <c r="Q115" s="189">
        <f t="shared" si="27"/>
        <v>0</v>
      </c>
      <c r="R115" s="8">
        <f t="shared" si="29"/>
        <v>0</v>
      </c>
      <c r="S115" s="203">
        <f t="shared" si="28"/>
        <v>0</v>
      </c>
    </row>
    <row r="116" spans="1:19" ht="34.5" customHeight="1">
      <c r="A116" s="67">
        <v>6</v>
      </c>
      <c r="B116" s="68" t="s">
        <v>161</v>
      </c>
      <c r="C116" s="69" t="s">
        <v>255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>
        <v>46142</v>
      </c>
      <c r="L116" s="76" t="s">
        <v>3452</v>
      </c>
      <c r="M116" s="77">
        <v>100</v>
      </c>
      <c r="N116" s="246"/>
      <c r="O116" s="243"/>
      <c r="P116" s="243"/>
      <c r="Q116" s="189">
        <f t="shared" si="27"/>
        <v>0</v>
      </c>
      <c r="R116" s="8">
        <f t="shared" si="29"/>
        <v>0</v>
      </c>
      <c r="S116" s="203">
        <f t="shared" si="28"/>
        <v>0</v>
      </c>
    </row>
    <row r="117" spans="1:19" ht="34.5" customHeight="1">
      <c r="A117" s="67">
        <v>7</v>
      </c>
      <c r="B117" s="68" t="s">
        <v>257</v>
      </c>
      <c r="C117" s="69" t="s">
        <v>258</v>
      </c>
      <c r="D117" s="201">
        <v>100</v>
      </c>
      <c r="E117" s="71"/>
      <c r="F117" s="67"/>
      <c r="G117" s="67"/>
      <c r="H117" s="73">
        <v>0</v>
      </c>
      <c r="I117" s="73">
        <v>0</v>
      </c>
      <c r="J117" s="142">
        <v>0</v>
      </c>
      <c r="K117" s="75" t="s">
        <v>3360</v>
      </c>
      <c r="L117" s="76" t="s">
        <v>3453</v>
      </c>
      <c r="M117" s="77">
        <v>100</v>
      </c>
      <c r="N117" s="246"/>
      <c r="O117" s="243"/>
      <c r="P117" s="243"/>
      <c r="Q117" s="189">
        <f t="shared" si="27"/>
        <v>0</v>
      </c>
      <c r="R117" s="8">
        <f t="shared" si="29"/>
        <v>0</v>
      </c>
      <c r="S117" s="203">
        <f t="shared" si="28"/>
        <v>0</v>
      </c>
    </row>
    <row r="118" spans="1:19" ht="34.5" customHeight="1">
      <c r="A118" s="67">
        <v>8</v>
      </c>
      <c r="B118" s="68" t="s">
        <v>260</v>
      </c>
      <c r="C118" s="69" t="s">
        <v>261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 t="s">
        <v>3360</v>
      </c>
      <c r="L118" s="76" t="s">
        <v>3454</v>
      </c>
      <c r="M118" s="77">
        <v>100</v>
      </c>
      <c r="N118" s="246"/>
      <c r="O118" s="243"/>
      <c r="P118" s="243"/>
      <c r="Q118" s="189">
        <f t="shared" si="27"/>
        <v>0</v>
      </c>
      <c r="R118" s="8">
        <f t="shared" si="29"/>
        <v>0</v>
      </c>
      <c r="S118" s="203">
        <f t="shared" si="28"/>
        <v>0</v>
      </c>
    </row>
    <row r="119" spans="1:19" ht="34.5" customHeight="1">
      <c r="A119" s="67">
        <v>9</v>
      </c>
      <c r="B119" s="68" t="s">
        <v>169</v>
      </c>
      <c r="C119" s="69" t="s">
        <v>263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>
        <v>46142</v>
      </c>
      <c r="L119" s="76" t="s">
        <v>3455</v>
      </c>
      <c r="M119" s="77">
        <v>100</v>
      </c>
      <c r="N119" s="246"/>
      <c r="O119" s="243"/>
      <c r="P119" s="243"/>
      <c r="Q119" s="189">
        <f t="shared" si="27"/>
        <v>0</v>
      </c>
      <c r="R119" s="8">
        <f t="shared" si="29"/>
        <v>0</v>
      </c>
      <c r="S119" s="203">
        <f t="shared" si="28"/>
        <v>0</v>
      </c>
    </row>
    <row r="120" spans="1:19" ht="34.5" customHeight="1">
      <c r="A120" s="67">
        <v>10</v>
      </c>
      <c r="B120" s="68" t="s">
        <v>172</v>
      </c>
      <c r="C120" s="69" t="s">
        <v>265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 t="s">
        <v>3360</v>
      </c>
      <c r="L120" s="76" t="s">
        <v>3456</v>
      </c>
      <c r="M120" s="77">
        <v>100</v>
      </c>
      <c r="N120" s="246"/>
      <c r="O120" s="243"/>
      <c r="P120" s="243"/>
      <c r="Q120" s="189">
        <f t="shared" si="27"/>
        <v>0</v>
      </c>
      <c r="R120" s="8">
        <f t="shared" si="29"/>
        <v>0</v>
      </c>
      <c r="S120" s="203">
        <f t="shared" si="28"/>
        <v>0</v>
      </c>
    </row>
    <row r="121" spans="1:19" ht="34.5" customHeight="1">
      <c r="A121" s="67">
        <v>11</v>
      </c>
      <c r="B121" s="68" t="s">
        <v>267</v>
      </c>
      <c r="C121" s="69" t="s">
        <v>268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>
        <v>46142</v>
      </c>
      <c r="L121" s="76" t="s">
        <v>3457</v>
      </c>
      <c r="M121" s="77">
        <v>100</v>
      </c>
      <c r="N121" s="246"/>
      <c r="O121" s="243"/>
      <c r="P121" s="243"/>
      <c r="Q121" s="189">
        <f t="shared" si="27"/>
        <v>0</v>
      </c>
      <c r="R121" s="8">
        <f t="shared" si="29"/>
        <v>0</v>
      </c>
      <c r="S121" s="203">
        <f t="shared" si="28"/>
        <v>0</v>
      </c>
    </row>
    <row r="122" spans="1:19" ht="34.5" customHeight="1">
      <c r="A122" s="67">
        <v>12</v>
      </c>
      <c r="B122" s="68" t="s">
        <v>178</v>
      </c>
      <c r="C122" s="69" t="s">
        <v>270</v>
      </c>
      <c r="D122" s="201">
        <v>100</v>
      </c>
      <c r="E122" s="71"/>
      <c r="F122" s="67"/>
      <c r="G122" s="67"/>
      <c r="H122" s="73">
        <v>0</v>
      </c>
      <c r="I122" s="73">
        <v>0</v>
      </c>
      <c r="J122" s="142">
        <v>0</v>
      </c>
      <c r="K122" s="75">
        <v>46142</v>
      </c>
      <c r="L122" s="76" t="s">
        <v>3458</v>
      </c>
      <c r="M122" s="77">
        <v>100</v>
      </c>
      <c r="N122" s="246"/>
      <c r="O122" s="243"/>
      <c r="P122" s="243"/>
      <c r="Q122" s="189">
        <f t="shared" si="27"/>
        <v>0</v>
      </c>
      <c r="R122" s="8">
        <f t="shared" si="29"/>
        <v>0</v>
      </c>
      <c r="S122" s="203">
        <f t="shared" si="28"/>
        <v>0</v>
      </c>
    </row>
    <row r="123" spans="1:19" ht="34.5" customHeight="1">
      <c r="A123" s="67">
        <v>13</v>
      </c>
      <c r="B123" s="68" t="s">
        <v>272</v>
      </c>
      <c r="C123" s="69" t="s">
        <v>273</v>
      </c>
      <c r="D123" s="201">
        <v>100</v>
      </c>
      <c r="E123" s="128"/>
      <c r="F123" s="67"/>
      <c r="G123" s="67"/>
      <c r="H123" s="73">
        <v>0</v>
      </c>
      <c r="I123" s="73">
        <v>0</v>
      </c>
      <c r="J123" s="142">
        <v>0</v>
      </c>
      <c r="K123" s="75" t="s">
        <v>3390</v>
      </c>
      <c r="L123" s="76" t="s">
        <v>3459</v>
      </c>
      <c r="M123" s="77">
        <v>100</v>
      </c>
      <c r="N123" s="246"/>
      <c r="O123" s="243"/>
      <c r="P123" s="243"/>
      <c r="Q123" s="189">
        <f t="shared" si="27"/>
        <v>0</v>
      </c>
      <c r="R123" s="8">
        <f t="shared" si="29"/>
        <v>0</v>
      </c>
      <c r="S123" s="203">
        <f t="shared" si="28"/>
        <v>0</v>
      </c>
    </row>
    <row r="124" spans="1:19" ht="34.5" customHeight="1">
      <c r="A124" s="67">
        <v>14</v>
      </c>
      <c r="B124" s="68" t="s">
        <v>275</v>
      </c>
      <c r="C124" s="69" t="s">
        <v>276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 t="s">
        <v>3421</v>
      </c>
      <c r="L124" s="76" t="s">
        <v>3460</v>
      </c>
      <c r="M124" s="77">
        <v>100</v>
      </c>
      <c r="N124" s="246"/>
      <c r="O124" s="243"/>
      <c r="P124" s="243"/>
      <c r="Q124" s="189">
        <f t="shared" si="27"/>
        <v>0</v>
      </c>
      <c r="R124" s="8">
        <f t="shared" si="29"/>
        <v>0</v>
      </c>
      <c r="S124" s="203">
        <f t="shared" si="28"/>
        <v>0</v>
      </c>
    </row>
    <row r="125" spans="1:19" ht="34.5" customHeight="1">
      <c r="A125" s="67">
        <v>15</v>
      </c>
      <c r="B125" s="68" t="s">
        <v>278</v>
      </c>
      <c r="C125" s="69" t="s">
        <v>279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 t="s">
        <v>3421</v>
      </c>
      <c r="L125" s="76" t="s">
        <v>3461</v>
      </c>
      <c r="M125" s="77">
        <v>100</v>
      </c>
      <c r="N125" s="246"/>
      <c r="O125" s="243"/>
      <c r="P125" s="243"/>
      <c r="Q125" s="189">
        <f t="shared" si="27"/>
        <v>0</v>
      </c>
      <c r="R125" s="8">
        <f t="shared" si="29"/>
        <v>0</v>
      </c>
      <c r="S125" s="203">
        <f t="shared" si="28"/>
        <v>0</v>
      </c>
    </row>
    <row r="126" spans="1:19" ht="34.5" customHeight="1">
      <c r="A126" s="67">
        <v>16</v>
      </c>
      <c r="B126" s="68" t="s">
        <v>281</v>
      </c>
      <c r="C126" s="69" t="s">
        <v>282</v>
      </c>
      <c r="D126" s="201">
        <v>100</v>
      </c>
      <c r="E126" s="71" t="s">
        <v>2971</v>
      </c>
      <c r="F126" s="67">
        <v>1</v>
      </c>
      <c r="G126" s="67">
        <v>1</v>
      </c>
      <c r="H126" s="73">
        <v>46.73</v>
      </c>
      <c r="I126" s="73">
        <v>3.27</v>
      </c>
      <c r="J126" s="142">
        <v>50</v>
      </c>
      <c r="K126" s="75" t="s">
        <v>3424</v>
      </c>
      <c r="L126" s="76" t="s">
        <v>3462</v>
      </c>
      <c r="M126" s="77">
        <f>50+50</f>
        <v>100</v>
      </c>
      <c r="N126" s="250"/>
      <c r="O126" s="243"/>
      <c r="P126" s="243"/>
      <c r="Q126" s="189">
        <f t="shared" si="27"/>
        <v>46.73</v>
      </c>
      <c r="R126" s="8">
        <f t="shared" si="29"/>
        <v>3.27</v>
      </c>
      <c r="S126" s="203">
        <f t="shared" si="28"/>
        <v>50</v>
      </c>
    </row>
    <row r="127" spans="1:19" ht="34.5" customHeight="1">
      <c r="A127" s="67">
        <v>17</v>
      </c>
      <c r="B127" s="68" t="s">
        <v>194</v>
      </c>
      <c r="C127" s="69" t="s">
        <v>284</v>
      </c>
      <c r="D127" s="201">
        <v>100</v>
      </c>
      <c r="E127" s="71"/>
      <c r="F127" s="67"/>
      <c r="G127" s="67"/>
      <c r="H127" s="73">
        <v>0</v>
      </c>
      <c r="I127" s="73">
        <v>0</v>
      </c>
      <c r="J127" s="142">
        <v>0</v>
      </c>
      <c r="K127" s="75" t="s">
        <v>3360</v>
      </c>
      <c r="L127" s="76" t="s">
        <v>3463</v>
      </c>
      <c r="M127" s="77">
        <v>100</v>
      </c>
      <c r="N127" s="246"/>
      <c r="O127" s="243"/>
      <c r="P127" s="243"/>
      <c r="Q127" s="189">
        <f t="shared" si="27"/>
        <v>0</v>
      </c>
      <c r="R127" s="8">
        <f t="shared" si="29"/>
        <v>0</v>
      </c>
      <c r="S127" s="203">
        <f t="shared" si="28"/>
        <v>0</v>
      </c>
    </row>
    <row r="128" spans="1:19" ht="34.5" customHeight="1">
      <c r="A128" s="67">
        <v>18</v>
      </c>
      <c r="B128" s="68" t="s">
        <v>286</v>
      </c>
      <c r="C128" s="69" t="s">
        <v>287</v>
      </c>
      <c r="D128" s="201">
        <v>100</v>
      </c>
      <c r="E128" s="128" t="s">
        <v>2971</v>
      </c>
      <c r="F128" s="67">
        <v>1</v>
      </c>
      <c r="G128" s="67">
        <v>1</v>
      </c>
      <c r="H128" s="73">
        <v>93.46</v>
      </c>
      <c r="I128" s="73">
        <v>6.54</v>
      </c>
      <c r="J128" s="142">
        <v>100</v>
      </c>
      <c r="K128" s="75" t="s">
        <v>3427</v>
      </c>
      <c r="L128" s="76" t="s">
        <v>3464</v>
      </c>
      <c r="M128" s="77">
        <f>100+100</f>
        <v>200</v>
      </c>
      <c r="N128" s="246"/>
      <c r="O128" s="243"/>
      <c r="P128" s="243"/>
      <c r="Q128" s="189">
        <f t="shared" si="27"/>
        <v>0</v>
      </c>
      <c r="R128" s="8">
        <f t="shared" si="29"/>
        <v>0</v>
      </c>
      <c r="S128" s="203">
        <f t="shared" si="28"/>
        <v>0</v>
      </c>
    </row>
    <row r="129" spans="1:19" ht="34.5" customHeight="1">
      <c r="A129" s="67">
        <v>19</v>
      </c>
      <c r="B129" s="68" t="s">
        <v>289</v>
      </c>
      <c r="C129" s="69" t="s">
        <v>290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 t="s">
        <v>3429</v>
      </c>
      <c r="L129" s="76" t="s">
        <v>3465</v>
      </c>
      <c r="M129" s="77">
        <v>100</v>
      </c>
      <c r="N129" s="246"/>
      <c r="O129" s="243"/>
      <c r="P129" s="243"/>
      <c r="Q129" s="189">
        <f t="shared" si="27"/>
        <v>0</v>
      </c>
      <c r="R129" s="8">
        <f t="shared" si="29"/>
        <v>0</v>
      </c>
      <c r="S129" s="203">
        <f t="shared" si="28"/>
        <v>0</v>
      </c>
    </row>
    <row r="130" spans="1:19" ht="34.5" customHeight="1">
      <c r="A130" s="67">
        <v>20</v>
      </c>
      <c r="B130" s="68" t="s">
        <v>292</v>
      </c>
      <c r="C130" s="69" t="s">
        <v>293</v>
      </c>
      <c r="D130" s="201">
        <v>100</v>
      </c>
      <c r="E130" s="128"/>
      <c r="F130" s="67"/>
      <c r="G130" s="67"/>
      <c r="H130" s="73">
        <v>0</v>
      </c>
      <c r="I130" s="73">
        <v>0</v>
      </c>
      <c r="J130" s="142">
        <v>0</v>
      </c>
      <c r="K130" s="75" t="s">
        <v>3360</v>
      </c>
      <c r="L130" s="76" t="s">
        <v>3466</v>
      </c>
      <c r="M130" s="77">
        <v>100</v>
      </c>
      <c r="N130" s="246"/>
      <c r="O130" s="243"/>
      <c r="P130" s="243"/>
      <c r="Q130" s="189">
        <f t="shared" si="27"/>
        <v>0</v>
      </c>
      <c r="R130" s="8">
        <f t="shared" si="29"/>
        <v>0</v>
      </c>
      <c r="S130" s="203">
        <f t="shared" si="28"/>
        <v>0</v>
      </c>
    </row>
    <row r="131" spans="1:19" ht="34.5" customHeight="1">
      <c r="A131" s="67">
        <v>21</v>
      </c>
      <c r="B131" s="68" t="s">
        <v>206</v>
      </c>
      <c r="C131" s="69" t="s">
        <v>295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 t="s">
        <v>3360</v>
      </c>
      <c r="L131" s="76" t="s">
        <v>3467</v>
      </c>
      <c r="M131" s="77">
        <v>100</v>
      </c>
      <c r="N131" s="246"/>
      <c r="O131" s="243"/>
      <c r="P131" s="243"/>
      <c r="Q131" s="189">
        <f t="shared" si="27"/>
        <v>0</v>
      </c>
      <c r="R131" s="8">
        <f t="shared" si="29"/>
        <v>0</v>
      </c>
      <c r="S131" s="203">
        <f t="shared" si="28"/>
        <v>0</v>
      </c>
    </row>
    <row r="132" spans="1:19" ht="34.5" customHeight="1">
      <c r="A132" s="67">
        <v>22</v>
      </c>
      <c r="B132" s="68" t="s">
        <v>297</v>
      </c>
      <c r="C132" s="69" t="s">
        <v>298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 t="s">
        <v>3390</v>
      </c>
      <c r="L132" s="76" t="s">
        <v>3468</v>
      </c>
      <c r="M132" s="77">
        <v>100</v>
      </c>
      <c r="N132" s="246"/>
      <c r="O132" s="243"/>
      <c r="P132" s="243"/>
      <c r="Q132" s="189">
        <f t="shared" si="27"/>
        <v>0</v>
      </c>
      <c r="R132" s="8">
        <f t="shared" si="29"/>
        <v>0</v>
      </c>
      <c r="S132" s="203">
        <f t="shared" si="28"/>
        <v>0</v>
      </c>
    </row>
    <row r="133" spans="1:19" ht="34.5" customHeight="1">
      <c r="A133" s="67">
        <v>23</v>
      </c>
      <c r="B133" s="68" t="s">
        <v>300</v>
      </c>
      <c r="C133" s="69" t="s">
        <v>301</v>
      </c>
      <c r="D133" s="201">
        <v>100</v>
      </c>
      <c r="E133" s="71" t="s">
        <v>3069</v>
      </c>
      <c r="F133" s="67">
        <v>2</v>
      </c>
      <c r="G133" s="67">
        <v>2</v>
      </c>
      <c r="H133" s="73">
        <v>186.92</v>
      </c>
      <c r="I133" s="73">
        <v>13.08</v>
      </c>
      <c r="J133" s="142">
        <v>200</v>
      </c>
      <c r="K133" s="75" t="s">
        <v>3434</v>
      </c>
      <c r="L133" s="76" t="s">
        <v>3469</v>
      </c>
      <c r="M133" s="77">
        <f>200+100</f>
        <v>300</v>
      </c>
      <c r="N133" s="246"/>
      <c r="O133" s="246"/>
      <c r="P133" s="243"/>
      <c r="Q133" s="189">
        <f t="shared" si="27"/>
        <v>0</v>
      </c>
      <c r="R133" s="8">
        <f t="shared" si="29"/>
        <v>0</v>
      </c>
      <c r="S133" s="203">
        <f t="shared" si="28"/>
        <v>0</v>
      </c>
    </row>
    <row r="134" spans="1:19" ht="34.5" customHeight="1">
      <c r="A134" s="67">
        <v>24</v>
      </c>
      <c r="B134" s="68" t="s">
        <v>304</v>
      </c>
      <c r="C134" s="69" t="s">
        <v>305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>
        <v>46142</v>
      </c>
      <c r="L134" s="76" t="s">
        <v>3470</v>
      </c>
      <c r="M134" s="77">
        <v>100</v>
      </c>
      <c r="N134" s="246"/>
      <c r="O134" s="243"/>
      <c r="P134" s="243"/>
      <c r="Q134" s="189">
        <f t="shared" si="27"/>
        <v>0</v>
      </c>
      <c r="R134" s="8">
        <f t="shared" si="29"/>
        <v>0</v>
      </c>
      <c r="S134" s="203">
        <f t="shared" si="28"/>
        <v>0</v>
      </c>
    </row>
    <row r="135" spans="1:19" ht="34.5" customHeight="1">
      <c r="A135" s="67">
        <v>25</v>
      </c>
      <c r="B135" s="68" t="s">
        <v>307</v>
      </c>
      <c r="C135" s="69" t="s">
        <v>308</v>
      </c>
      <c r="D135" s="201">
        <v>100</v>
      </c>
      <c r="E135" s="128"/>
      <c r="F135" s="67"/>
      <c r="G135" s="67"/>
      <c r="H135" s="73">
        <v>0</v>
      </c>
      <c r="I135" s="73">
        <v>0</v>
      </c>
      <c r="J135" s="142">
        <v>0</v>
      </c>
      <c r="K135" s="75" t="s">
        <v>3390</v>
      </c>
      <c r="L135" s="76" t="s">
        <v>3471</v>
      </c>
      <c r="M135" s="77">
        <v>100</v>
      </c>
      <c r="N135" s="246"/>
      <c r="O135" s="243"/>
      <c r="P135" s="243"/>
      <c r="Q135" s="189">
        <f t="shared" si="27"/>
        <v>0</v>
      </c>
      <c r="R135" s="8">
        <f t="shared" si="29"/>
        <v>0</v>
      </c>
      <c r="S135" s="203">
        <f t="shared" si="28"/>
        <v>0</v>
      </c>
    </row>
    <row r="136" spans="1:19" ht="34.5" customHeight="1">
      <c r="A136" s="67">
        <v>26</v>
      </c>
      <c r="B136" s="68" t="s">
        <v>310</v>
      </c>
      <c r="C136" s="69" t="s">
        <v>311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75" t="s">
        <v>3390</v>
      </c>
      <c r="L136" s="76" t="s">
        <v>3472</v>
      </c>
      <c r="M136" s="77">
        <v>100</v>
      </c>
      <c r="N136" s="246"/>
      <c r="O136" s="243"/>
      <c r="P136" s="243"/>
      <c r="Q136" s="189">
        <f t="shared" si="27"/>
        <v>0</v>
      </c>
      <c r="R136" s="8">
        <f t="shared" si="29"/>
        <v>0</v>
      </c>
      <c r="S136" s="203">
        <f t="shared" si="28"/>
        <v>0</v>
      </c>
    </row>
    <row r="137" spans="1:19" ht="34.5" customHeight="1">
      <c r="A137" s="67">
        <v>27</v>
      </c>
      <c r="B137" s="68" t="s">
        <v>313</v>
      </c>
      <c r="C137" s="69" t="s">
        <v>314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>
        <v>46142</v>
      </c>
      <c r="L137" s="76" t="s">
        <v>3473</v>
      </c>
      <c r="M137" s="77">
        <v>100</v>
      </c>
      <c r="N137" s="246"/>
      <c r="O137" s="246"/>
      <c r="P137" s="246"/>
      <c r="Q137" s="189">
        <f t="shared" si="27"/>
        <v>0</v>
      </c>
      <c r="R137" s="8">
        <f t="shared" si="29"/>
        <v>0</v>
      </c>
      <c r="S137" s="203">
        <f t="shared" si="28"/>
        <v>0</v>
      </c>
    </row>
    <row r="138" spans="1:19" ht="34.5" customHeight="1">
      <c r="A138" s="67">
        <v>28</v>
      </c>
      <c r="B138" s="68" t="s">
        <v>227</v>
      </c>
      <c r="C138" s="69" t="s">
        <v>316</v>
      </c>
      <c r="D138" s="201">
        <v>100</v>
      </c>
      <c r="E138" s="71" t="s">
        <v>2971</v>
      </c>
      <c r="F138" s="67">
        <v>1</v>
      </c>
      <c r="G138" s="67">
        <v>1</v>
      </c>
      <c r="H138" s="73">
        <v>93.46</v>
      </c>
      <c r="I138" s="73">
        <v>6.54</v>
      </c>
      <c r="J138" s="142">
        <v>100</v>
      </c>
      <c r="K138" s="75" t="s">
        <v>3440</v>
      </c>
      <c r="L138" s="76" t="s">
        <v>3474</v>
      </c>
      <c r="M138" s="77">
        <v>100</v>
      </c>
      <c r="N138" s="250"/>
      <c r="O138" s="243"/>
      <c r="P138" s="243"/>
      <c r="Q138" s="189">
        <f t="shared" si="27"/>
        <v>93.46</v>
      </c>
      <c r="R138" s="8">
        <f t="shared" si="29"/>
        <v>6.54</v>
      </c>
      <c r="S138" s="203">
        <f t="shared" si="28"/>
        <v>100</v>
      </c>
    </row>
    <row r="139" spans="1:19" ht="34.5" customHeight="1">
      <c r="A139" s="67">
        <v>29</v>
      </c>
      <c r="B139" s="68" t="s">
        <v>318</v>
      </c>
      <c r="C139" s="69" t="s">
        <v>319</v>
      </c>
      <c r="D139" s="201">
        <v>100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75" t="s">
        <v>3365</v>
      </c>
      <c r="L139" s="76" t="s">
        <v>3475</v>
      </c>
      <c r="M139" s="77">
        <v>100</v>
      </c>
      <c r="N139" s="246"/>
      <c r="O139" s="243"/>
      <c r="P139" s="243"/>
      <c r="Q139" s="189">
        <f t="shared" si="27"/>
        <v>0</v>
      </c>
      <c r="R139" s="8">
        <f t="shared" si="29"/>
        <v>0</v>
      </c>
      <c r="S139" s="203">
        <f t="shared" si="28"/>
        <v>0</v>
      </c>
    </row>
    <row r="140" spans="1:19" ht="34.5" customHeight="1" thickBot="1">
      <c r="A140" s="99"/>
      <c r="B140" s="100" t="s">
        <v>19</v>
      </c>
      <c r="C140" s="101"/>
      <c r="D140" s="102">
        <f>SUM(D111:D139)</f>
        <v>2900</v>
      </c>
      <c r="E140" s="103"/>
      <c r="F140" s="102"/>
      <c r="G140" s="102"/>
      <c r="H140" s="104">
        <f>SUM(H111:H139)</f>
        <v>420.57</v>
      </c>
      <c r="I140" s="104">
        <f t="shared" ref="I140:J140" si="30">SUM(I111:I139)</f>
        <v>29.43</v>
      </c>
      <c r="J140" s="104">
        <f t="shared" si="30"/>
        <v>450</v>
      </c>
      <c r="K140" s="254"/>
      <c r="L140" s="255"/>
      <c r="M140" s="256">
        <f>SUM(M111:M139)</f>
        <v>3200</v>
      </c>
      <c r="N140" s="257"/>
      <c r="O140" s="258"/>
      <c r="P140" s="258"/>
      <c r="Q140" s="105">
        <f>SUM(Q111:Q139)</f>
        <v>140.19</v>
      </c>
      <c r="R140" s="259">
        <f t="shared" ref="R140" si="31">SUM(R111:R139)</f>
        <v>9.81</v>
      </c>
      <c r="S140" s="227">
        <f>SUM(S111:S139)</f>
        <v>150</v>
      </c>
    </row>
    <row r="141" spans="1:19" ht="34.5" customHeight="1" thickTop="1">
      <c r="A141" s="30"/>
      <c r="B141" s="52" t="s">
        <v>321</v>
      </c>
      <c r="C141" s="53"/>
      <c r="D141" s="54"/>
      <c r="E141" s="55"/>
      <c r="F141" s="54"/>
      <c r="G141" s="56"/>
      <c r="H141" s="57"/>
      <c r="I141" s="57"/>
      <c r="J141" s="57"/>
      <c r="K141" s="58"/>
      <c r="L141" s="59"/>
      <c r="M141" s="248"/>
      <c r="N141" s="237"/>
      <c r="O141" s="238"/>
      <c r="P141" s="238"/>
      <c r="Q141" s="239"/>
      <c r="R141" s="240"/>
      <c r="S141" s="66"/>
    </row>
    <row r="142" spans="1:19" ht="34.5" customHeight="1">
      <c r="A142" s="67">
        <v>1</v>
      </c>
      <c r="B142" s="106" t="s">
        <v>322</v>
      </c>
      <c r="C142" s="260" t="s">
        <v>323</v>
      </c>
      <c r="D142" s="1202">
        <v>674.1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 t="s">
        <v>3360</v>
      </c>
      <c r="L142" s="76" t="s">
        <v>3476</v>
      </c>
      <c r="M142" s="77">
        <v>674.1</v>
      </c>
      <c r="N142" s="250"/>
      <c r="O142" s="243"/>
      <c r="P142" s="243"/>
      <c r="Q142" s="189">
        <f t="shared" ref="Q142:Q205" si="32">ROUND(S142*100/107,2)</f>
        <v>0</v>
      </c>
      <c r="R142" s="8">
        <f t="shared" ref="R142:R205" si="33">ROUND((Q142*0.07),2)</f>
        <v>0</v>
      </c>
      <c r="S142" s="203">
        <f t="shared" ref="S142:S205" si="34">+D142+J142-M142</f>
        <v>0</v>
      </c>
    </row>
    <row r="143" spans="1:19" ht="34.5" customHeight="1">
      <c r="A143" s="67">
        <v>2</v>
      </c>
      <c r="B143" s="106" t="s">
        <v>243</v>
      </c>
      <c r="C143" s="260" t="s">
        <v>325</v>
      </c>
      <c r="D143" s="1202">
        <v>299.60000000000002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 t="s">
        <v>3360</v>
      </c>
      <c r="L143" s="76" t="s">
        <v>3477</v>
      </c>
      <c r="M143" s="77">
        <v>299.60000000000002</v>
      </c>
      <c r="N143" s="246"/>
      <c r="O143" s="243"/>
      <c r="P143" s="243"/>
      <c r="Q143" s="189">
        <f t="shared" si="32"/>
        <v>0</v>
      </c>
      <c r="R143" s="8">
        <f t="shared" si="33"/>
        <v>0</v>
      </c>
      <c r="S143" s="203">
        <f t="shared" si="34"/>
        <v>0</v>
      </c>
    </row>
    <row r="144" spans="1:19" ht="34.5" customHeight="1">
      <c r="A144" s="67">
        <v>3</v>
      </c>
      <c r="B144" s="106" t="s">
        <v>246</v>
      </c>
      <c r="C144" s="260" t="s">
        <v>327</v>
      </c>
      <c r="D144" s="120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>
        <v>46142</v>
      </c>
      <c r="L144" s="76" t="s">
        <v>3478</v>
      </c>
      <c r="M144" s="77">
        <v>112.35</v>
      </c>
      <c r="N144" s="246"/>
      <c r="O144" s="243"/>
      <c r="P144" s="243"/>
      <c r="Q144" s="189">
        <f t="shared" si="32"/>
        <v>0</v>
      </c>
      <c r="R144" s="8">
        <f t="shared" si="33"/>
        <v>0</v>
      </c>
      <c r="S144" s="203">
        <f t="shared" si="34"/>
        <v>0</v>
      </c>
    </row>
    <row r="145" spans="1:19" ht="34.5" customHeight="1">
      <c r="A145" s="67">
        <v>4</v>
      </c>
      <c r="B145" s="106" t="s">
        <v>329</v>
      </c>
      <c r="C145" s="260" t="s">
        <v>330</v>
      </c>
      <c r="D145" s="1202">
        <v>112.35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>
        <v>46142</v>
      </c>
      <c r="L145" s="76" t="s">
        <v>3479</v>
      </c>
      <c r="M145" s="77">
        <v>112.35</v>
      </c>
      <c r="N145" s="246"/>
      <c r="O145" s="243"/>
      <c r="P145" s="243"/>
      <c r="Q145" s="189">
        <f t="shared" si="32"/>
        <v>0</v>
      </c>
      <c r="R145" s="8">
        <f t="shared" si="33"/>
        <v>0</v>
      </c>
      <c r="S145" s="203">
        <f t="shared" si="34"/>
        <v>0</v>
      </c>
    </row>
    <row r="146" spans="1:19" ht="34.5" customHeight="1">
      <c r="A146" s="67">
        <v>5</v>
      </c>
      <c r="B146" s="263" t="s">
        <v>252</v>
      </c>
      <c r="C146" s="260" t="s">
        <v>332</v>
      </c>
      <c r="D146" s="1202">
        <v>636.65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>
        <v>46142</v>
      </c>
      <c r="L146" s="76" t="s">
        <v>3480</v>
      </c>
      <c r="M146" s="77">
        <v>636.65</v>
      </c>
      <c r="N146" s="246"/>
      <c r="O146" s="243"/>
      <c r="P146" s="243"/>
      <c r="Q146" s="189">
        <f t="shared" si="32"/>
        <v>0</v>
      </c>
      <c r="R146" s="8">
        <f t="shared" si="33"/>
        <v>0</v>
      </c>
      <c r="S146" s="203">
        <f t="shared" si="34"/>
        <v>0</v>
      </c>
    </row>
    <row r="147" spans="1:19" ht="34.5" customHeight="1">
      <c r="A147" s="67">
        <v>6</v>
      </c>
      <c r="B147" s="263" t="s">
        <v>161</v>
      </c>
      <c r="C147" s="260" t="s">
        <v>334</v>
      </c>
      <c r="D147" s="1202">
        <v>149.80000000000001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>
        <v>46142</v>
      </c>
      <c r="L147" s="76" t="s">
        <v>3481</v>
      </c>
      <c r="M147" s="77">
        <v>149.80000000000001</v>
      </c>
      <c r="N147" s="246"/>
      <c r="O147" s="243"/>
      <c r="P147" s="243"/>
      <c r="Q147" s="189">
        <f t="shared" si="32"/>
        <v>0</v>
      </c>
      <c r="R147" s="8">
        <f t="shared" si="33"/>
        <v>0</v>
      </c>
      <c r="S147" s="203">
        <f t="shared" si="34"/>
        <v>0</v>
      </c>
    </row>
    <row r="148" spans="1:19" ht="34.5" customHeight="1">
      <c r="A148" s="67">
        <v>7</v>
      </c>
      <c r="B148" s="263" t="s">
        <v>260</v>
      </c>
      <c r="C148" s="260" t="s">
        <v>336</v>
      </c>
      <c r="D148" s="1202">
        <v>0</v>
      </c>
      <c r="E148" s="71"/>
      <c r="F148" s="67"/>
      <c r="G148" s="67"/>
      <c r="H148" s="73">
        <v>0</v>
      </c>
      <c r="I148" s="73">
        <v>0</v>
      </c>
      <c r="J148" s="142">
        <v>0</v>
      </c>
      <c r="K148" s="75"/>
      <c r="L148" s="76"/>
      <c r="M148" s="77">
        <v>0</v>
      </c>
      <c r="N148" s="246"/>
      <c r="O148" s="243"/>
      <c r="P148" s="243"/>
      <c r="Q148" s="189">
        <f t="shared" si="32"/>
        <v>0</v>
      </c>
      <c r="R148" s="8">
        <f t="shared" si="33"/>
        <v>0</v>
      </c>
      <c r="S148" s="203">
        <f t="shared" si="34"/>
        <v>0</v>
      </c>
    </row>
    <row r="149" spans="1:19" ht="34.5" customHeight="1">
      <c r="A149" s="67">
        <v>8</v>
      </c>
      <c r="B149" s="263" t="s">
        <v>260</v>
      </c>
      <c r="C149" s="260" t="s">
        <v>337</v>
      </c>
      <c r="D149" s="1202">
        <v>898.8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 t="s">
        <v>3360</v>
      </c>
      <c r="L149" s="76" t="s">
        <v>3482</v>
      </c>
      <c r="M149" s="77">
        <v>898.8</v>
      </c>
      <c r="N149" s="246"/>
      <c r="O149" s="243"/>
      <c r="P149" s="243"/>
      <c r="Q149" s="189">
        <f t="shared" si="32"/>
        <v>0</v>
      </c>
      <c r="R149" s="8">
        <f t="shared" si="33"/>
        <v>0</v>
      </c>
      <c r="S149" s="203">
        <f t="shared" si="34"/>
        <v>0</v>
      </c>
    </row>
    <row r="150" spans="1:19" ht="34.5" customHeight="1">
      <c r="A150" s="67">
        <v>9</v>
      </c>
      <c r="B150" s="263" t="s">
        <v>169</v>
      </c>
      <c r="C150" s="260" t="s">
        <v>339</v>
      </c>
      <c r="D150" s="1202">
        <v>749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>
        <v>46142</v>
      </c>
      <c r="L150" s="76" t="s">
        <v>3483</v>
      </c>
      <c r="M150" s="77">
        <v>749</v>
      </c>
      <c r="N150" s="246"/>
      <c r="O150" s="243"/>
      <c r="P150" s="243"/>
      <c r="Q150" s="189">
        <f t="shared" si="32"/>
        <v>0</v>
      </c>
      <c r="R150" s="8">
        <f t="shared" si="33"/>
        <v>0</v>
      </c>
      <c r="S150" s="203">
        <f t="shared" si="34"/>
        <v>0</v>
      </c>
    </row>
    <row r="151" spans="1:19" ht="34.5" customHeight="1">
      <c r="A151" s="67">
        <v>10</v>
      </c>
      <c r="B151" s="263" t="s">
        <v>341</v>
      </c>
      <c r="C151" s="260" t="s">
        <v>342</v>
      </c>
      <c r="D151" s="1202">
        <v>112.35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 t="s">
        <v>3360</v>
      </c>
      <c r="L151" s="76" t="s">
        <v>3484</v>
      </c>
      <c r="M151" s="77">
        <v>112.35</v>
      </c>
      <c r="N151" s="246"/>
      <c r="O151" s="243"/>
      <c r="P151" s="243"/>
      <c r="Q151" s="189">
        <f t="shared" si="32"/>
        <v>0</v>
      </c>
      <c r="R151" s="8">
        <f t="shared" si="33"/>
        <v>0</v>
      </c>
      <c r="S151" s="203">
        <f t="shared" si="34"/>
        <v>0</v>
      </c>
    </row>
    <row r="152" spans="1:19" ht="34.5" customHeight="1">
      <c r="A152" s="67">
        <v>11</v>
      </c>
      <c r="B152" s="263" t="s">
        <v>267</v>
      </c>
      <c r="C152" s="260" t="s">
        <v>344</v>
      </c>
      <c r="D152" s="1202">
        <v>1048.5999999999999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>
        <v>46142</v>
      </c>
      <c r="L152" s="76" t="s">
        <v>3485</v>
      </c>
      <c r="M152" s="77">
        <v>1048.5999999999999</v>
      </c>
      <c r="N152" s="246"/>
      <c r="O152" s="243"/>
      <c r="P152" s="243"/>
      <c r="Q152" s="189">
        <f t="shared" si="32"/>
        <v>0</v>
      </c>
      <c r="R152" s="8">
        <f t="shared" si="33"/>
        <v>0</v>
      </c>
      <c r="S152" s="203">
        <f t="shared" si="34"/>
        <v>0</v>
      </c>
    </row>
    <row r="153" spans="1:19" ht="34.5" customHeight="1">
      <c r="A153" s="67">
        <v>12</v>
      </c>
      <c r="B153" s="263" t="s">
        <v>178</v>
      </c>
      <c r="C153" s="260" t="s">
        <v>346</v>
      </c>
      <c r="D153" s="1202">
        <v>823.9</v>
      </c>
      <c r="E153" s="71"/>
      <c r="F153" s="67"/>
      <c r="G153" s="67"/>
      <c r="H153" s="73">
        <v>0</v>
      </c>
      <c r="I153" s="73">
        <v>0</v>
      </c>
      <c r="J153" s="142">
        <v>0</v>
      </c>
      <c r="K153" s="75">
        <v>46142</v>
      </c>
      <c r="L153" s="76" t="s">
        <v>3486</v>
      </c>
      <c r="M153" s="77">
        <v>823.9</v>
      </c>
      <c r="N153" s="246"/>
      <c r="O153" s="243"/>
      <c r="P153" s="243"/>
      <c r="Q153" s="189">
        <f t="shared" si="32"/>
        <v>0</v>
      </c>
      <c r="R153" s="8">
        <f t="shared" si="33"/>
        <v>0</v>
      </c>
      <c r="S153" s="203">
        <f t="shared" si="34"/>
        <v>0</v>
      </c>
    </row>
    <row r="154" spans="1:19" ht="34.5" customHeight="1">
      <c r="A154" s="67">
        <v>13</v>
      </c>
      <c r="B154" s="263" t="s">
        <v>272</v>
      </c>
      <c r="C154" s="260" t="s">
        <v>348</v>
      </c>
      <c r="D154" s="1202">
        <v>112.35</v>
      </c>
      <c r="E154" s="128"/>
      <c r="F154" s="67"/>
      <c r="G154" s="67"/>
      <c r="H154" s="73">
        <v>0</v>
      </c>
      <c r="I154" s="73">
        <v>0</v>
      </c>
      <c r="J154" s="142">
        <v>0</v>
      </c>
      <c r="K154" s="75" t="s">
        <v>3390</v>
      </c>
      <c r="L154" s="76" t="s">
        <v>3487</v>
      </c>
      <c r="M154" s="77">
        <v>112.35</v>
      </c>
      <c r="N154" s="246"/>
      <c r="O154" s="243"/>
      <c r="P154" s="243"/>
      <c r="Q154" s="189">
        <f t="shared" si="32"/>
        <v>0</v>
      </c>
      <c r="R154" s="8">
        <f t="shared" si="33"/>
        <v>0</v>
      </c>
      <c r="S154" s="203">
        <f t="shared" si="34"/>
        <v>0</v>
      </c>
    </row>
    <row r="155" spans="1:19" ht="34.5" customHeight="1">
      <c r="A155" s="67">
        <v>14</v>
      </c>
      <c r="B155" s="263" t="s">
        <v>275</v>
      </c>
      <c r="C155" s="260" t="s">
        <v>350</v>
      </c>
      <c r="D155" s="1202">
        <v>1385.65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 t="s">
        <v>3421</v>
      </c>
      <c r="L155" s="76" t="s">
        <v>3488</v>
      </c>
      <c r="M155" s="77">
        <v>1385.65</v>
      </c>
      <c r="N155" s="246"/>
      <c r="O155" s="243"/>
      <c r="P155" s="243"/>
      <c r="Q155" s="189">
        <f t="shared" si="32"/>
        <v>0</v>
      </c>
      <c r="R155" s="8">
        <f t="shared" si="33"/>
        <v>0</v>
      </c>
      <c r="S155" s="203">
        <f t="shared" si="34"/>
        <v>0</v>
      </c>
    </row>
    <row r="156" spans="1:19" ht="34.5" customHeight="1">
      <c r="A156" s="67">
        <v>15</v>
      </c>
      <c r="B156" s="263" t="s">
        <v>352</v>
      </c>
      <c r="C156" s="260" t="s">
        <v>353</v>
      </c>
      <c r="D156" s="1202">
        <v>1011.15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 t="s">
        <v>3421</v>
      </c>
      <c r="L156" s="76" t="s">
        <v>3489</v>
      </c>
      <c r="M156" s="77">
        <v>1011.15</v>
      </c>
      <c r="N156" s="246"/>
      <c r="O156" s="243"/>
      <c r="P156" s="243"/>
      <c r="Q156" s="189">
        <f t="shared" si="32"/>
        <v>0</v>
      </c>
      <c r="R156" s="8">
        <f t="shared" si="33"/>
        <v>0</v>
      </c>
      <c r="S156" s="203">
        <f t="shared" si="34"/>
        <v>0</v>
      </c>
    </row>
    <row r="157" spans="1:19" ht="34.5" customHeight="1">
      <c r="A157" s="67">
        <v>16</v>
      </c>
      <c r="B157" s="263" t="s">
        <v>355</v>
      </c>
      <c r="C157" s="260" t="s">
        <v>356</v>
      </c>
      <c r="D157" s="1202">
        <v>112.35</v>
      </c>
      <c r="E157" s="71">
        <v>25263</v>
      </c>
      <c r="F157" s="67">
        <v>1</v>
      </c>
      <c r="G157" s="67">
        <v>1</v>
      </c>
      <c r="H157" s="73">
        <v>245</v>
      </c>
      <c r="I157" s="73">
        <v>17.149999999999999</v>
      </c>
      <c r="J157" s="142">
        <v>262.14999999999998</v>
      </c>
      <c r="K157" s="75" t="s">
        <v>3490</v>
      </c>
      <c r="L157" s="76" t="s">
        <v>3491</v>
      </c>
      <c r="M157" s="77">
        <v>262.14999999999998</v>
      </c>
      <c r="N157" s="250"/>
      <c r="O157" s="243"/>
      <c r="P157" s="243"/>
      <c r="Q157" s="189">
        <f t="shared" si="32"/>
        <v>105</v>
      </c>
      <c r="R157" s="8">
        <f t="shared" si="33"/>
        <v>7.35</v>
      </c>
      <c r="S157" s="203">
        <f>+D157+J157-M157</f>
        <v>112.35000000000002</v>
      </c>
    </row>
    <row r="158" spans="1:19" ht="34.5" customHeight="1">
      <c r="A158" s="67">
        <v>17</v>
      </c>
      <c r="B158" s="263" t="s">
        <v>355</v>
      </c>
      <c r="C158" s="260" t="s">
        <v>356</v>
      </c>
      <c r="D158" s="120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>
        <v>46142</v>
      </c>
      <c r="L158" s="76" t="s">
        <v>3492</v>
      </c>
      <c r="M158" s="77">
        <v>112.35</v>
      </c>
      <c r="N158" s="246"/>
      <c r="O158" s="243"/>
      <c r="P158" s="243"/>
      <c r="Q158" s="189">
        <f t="shared" si="32"/>
        <v>0</v>
      </c>
      <c r="R158" s="8">
        <f t="shared" si="33"/>
        <v>0</v>
      </c>
      <c r="S158" s="203">
        <f>+D158+J158-M158</f>
        <v>0</v>
      </c>
    </row>
    <row r="159" spans="1:19" ht="34.5" customHeight="1">
      <c r="A159" s="67">
        <v>18</v>
      </c>
      <c r="B159" s="263" t="s">
        <v>360</v>
      </c>
      <c r="C159" s="260" t="s">
        <v>361</v>
      </c>
      <c r="D159" s="1202">
        <v>1310.75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 t="s">
        <v>3360</v>
      </c>
      <c r="L159" s="76" t="s">
        <v>3493</v>
      </c>
      <c r="M159" s="77">
        <v>1310.75</v>
      </c>
      <c r="N159" s="246"/>
      <c r="O159" s="243"/>
      <c r="P159" s="243"/>
      <c r="Q159" s="189">
        <f t="shared" si="32"/>
        <v>0</v>
      </c>
      <c r="R159" s="8">
        <f t="shared" si="33"/>
        <v>0</v>
      </c>
      <c r="S159" s="203">
        <f t="shared" si="34"/>
        <v>0</v>
      </c>
    </row>
    <row r="160" spans="1:19" ht="34.5" customHeight="1">
      <c r="A160" s="67">
        <v>19</v>
      </c>
      <c r="B160" s="263" t="s">
        <v>286</v>
      </c>
      <c r="C160" s="260" t="s">
        <v>363</v>
      </c>
      <c r="D160" s="1202">
        <v>149.80000000000001</v>
      </c>
      <c r="E160" s="128">
        <v>25263</v>
      </c>
      <c r="F160" s="67">
        <v>1</v>
      </c>
      <c r="G160" s="67">
        <v>1</v>
      </c>
      <c r="H160" s="73">
        <v>245</v>
      </c>
      <c r="I160" s="73">
        <v>17.149999999999999</v>
      </c>
      <c r="J160" s="142">
        <v>262.14999999999998</v>
      </c>
      <c r="K160" s="75" t="s">
        <v>3427</v>
      </c>
      <c r="L160" s="76" t="s">
        <v>3494</v>
      </c>
      <c r="M160" s="77">
        <f>262.15+149.8</f>
        <v>411.95</v>
      </c>
      <c r="N160" s="246"/>
      <c r="O160" s="243"/>
      <c r="P160" s="243"/>
      <c r="Q160" s="189">
        <f t="shared" si="32"/>
        <v>0</v>
      </c>
      <c r="R160" s="8">
        <f t="shared" si="33"/>
        <v>0</v>
      </c>
      <c r="S160" s="203">
        <f t="shared" si="34"/>
        <v>0</v>
      </c>
    </row>
    <row r="161" spans="1:19" ht="34.5" customHeight="1">
      <c r="A161" s="67">
        <v>20</v>
      </c>
      <c r="B161" s="263" t="s">
        <v>289</v>
      </c>
      <c r="C161" s="260" t="s">
        <v>365</v>
      </c>
      <c r="D161" s="1202">
        <v>112.35</v>
      </c>
      <c r="E161" s="71"/>
      <c r="F161" s="67"/>
      <c r="G161" s="67"/>
      <c r="H161" s="73">
        <v>0</v>
      </c>
      <c r="I161" s="73">
        <v>0</v>
      </c>
      <c r="J161" s="142">
        <v>0</v>
      </c>
      <c r="K161" s="75" t="s">
        <v>3429</v>
      </c>
      <c r="L161" s="76" t="s">
        <v>3495</v>
      </c>
      <c r="M161" s="77">
        <v>112.35</v>
      </c>
      <c r="N161" s="246"/>
      <c r="O161" s="243"/>
      <c r="P161" s="243"/>
      <c r="Q161" s="189">
        <f t="shared" si="32"/>
        <v>0</v>
      </c>
      <c r="R161" s="8">
        <f t="shared" si="33"/>
        <v>0</v>
      </c>
      <c r="S161" s="203">
        <f t="shared" si="34"/>
        <v>0</v>
      </c>
    </row>
    <row r="162" spans="1:19" ht="34.5" customHeight="1">
      <c r="A162" s="67">
        <v>21</v>
      </c>
      <c r="B162" s="263" t="s">
        <v>292</v>
      </c>
      <c r="C162" s="260" t="s">
        <v>367</v>
      </c>
      <c r="D162" s="1202">
        <v>898.8</v>
      </c>
      <c r="E162" s="128"/>
      <c r="F162" s="67"/>
      <c r="G162" s="67"/>
      <c r="H162" s="73">
        <v>0</v>
      </c>
      <c r="I162" s="73">
        <v>0</v>
      </c>
      <c r="J162" s="142">
        <v>0</v>
      </c>
      <c r="K162" s="75" t="s">
        <v>3360</v>
      </c>
      <c r="L162" s="76" t="s">
        <v>3496</v>
      </c>
      <c r="M162" s="77">
        <v>898.8</v>
      </c>
      <c r="N162" s="246"/>
      <c r="O162" s="243"/>
      <c r="P162" s="243"/>
      <c r="Q162" s="189">
        <f t="shared" si="32"/>
        <v>0</v>
      </c>
      <c r="R162" s="8">
        <f t="shared" si="33"/>
        <v>0</v>
      </c>
      <c r="S162" s="203">
        <f t="shared" si="34"/>
        <v>0</v>
      </c>
    </row>
    <row r="163" spans="1:19" ht="34.5" customHeight="1">
      <c r="A163" s="67">
        <v>22</v>
      </c>
      <c r="B163" s="263" t="s">
        <v>206</v>
      </c>
      <c r="C163" s="260" t="s">
        <v>369</v>
      </c>
      <c r="D163" s="1202">
        <v>374.5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 t="s">
        <v>3360</v>
      </c>
      <c r="L163" s="76" t="s">
        <v>3497</v>
      </c>
      <c r="M163" s="77">
        <v>374.5</v>
      </c>
      <c r="N163" s="246"/>
      <c r="O163" s="243"/>
      <c r="P163" s="243"/>
      <c r="Q163" s="189">
        <f t="shared" si="32"/>
        <v>0</v>
      </c>
      <c r="R163" s="8">
        <f t="shared" si="33"/>
        <v>0</v>
      </c>
      <c r="S163" s="203">
        <f t="shared" si="34"/>
        <v>0</v>
      </c>
    </row>
    <row r="164" spans="1:19" ht="34.5" customHeight="1">
      <c r="A164" s="67">
        <v>23</v>
      </c>
      <c r="B164" s="263" t="s">
        <v>371</v>
      </c>
      <c r="C164" s="260" t="s">
        <v>372</v>
      </c>
      <c r="D164" s="1202">
        <v>936.25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 t="s">
        <v>3390</v>
      </c>
      <c r="L164" s="76" t="s">
        <v>3498</v>
      </c>
      <c r="M164" s="77">
        <v>936.25</v>
      </c>
      <c r="N164" s="246"/>
      <c r="O164" s="243"/>
      <c r="P164" s="243"/>
      <c r="Q164" s="189">
        <f t="shared" si="32"/>
        <v>0</v>
      </c>
      <c r="R164" s="8">
        <f t="shared" si="33"/>
        <v>0</v>
      </c>
      <c r="S164" s="203">
        <f t="shared" si="34"/>
        <v>0</v>
      </c>
    </row>
    <row r="165" spans="1:19" ht="34.5" customHeight="1">
      <c r="A165" s="67">
        <v>24</v>
      </c>
      <c r="B165" s="263" t="s">
        <v>300</v>
      </c>
      <c r="C165" s="260" t="s">
        <v>374</v>
      </c>
      <c r="D165" s="1202">
        <v>187.25</v>
      </c>
      <c r="E165" s="71" t="s">
        <v>3069</v>
      </c>
      <c r="F165" s="67">
        <v>2</v>
      </c>
      <c r="G165" s="67">
        <v>2</v>
      </c>
      <c r="H165" s="73">
        <v>280</v>
      </c>
      <c r="I165" s="73">
        <v>19.600000000000001</v>
      </c>
      <c r="J165" s="142">
        <v>299.60000000000002</v>
      </c>
      <c r="K165" s="75" t="s">
        <v>3434</v>
      </c>
      <c r="L165" s="76" t="s">
        <v>3499</v>
      </c>
      <c r="M165" s="77">
        <f>299.6+187.25</f>
        <v>486.85</v>
      </c>
      <c r="N165" s="246"/>
      <c r="O165" s="243"/>
      <c r="P165" s="243"/>
      <c r="Q165" s="189">
        <f t="shared" si="32"/>
        <v>0</v>
      </c>
      <c r="R165" s="8">
        <f t="shared" si="33"/>
        <v>0</v>
      </c>
      <c r="S165" s="203">
        <f t="shared" si="34"/>
        <v>0</v>
      </c>
    </row>
    <row r="166" spans="1:19" ht="34.5" customHeight="1">
      <c r="A166" s="67">
        <v>25</v>
      </c>
      <c r="B166" s="263" t="s">
        <v>304</v>
      </c>
      <c r="C166" s="260" t="s">
        <v>376</v>
      </c>
      <c r="D166" s="1202">
        <v>112.35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>
        <v>46142</v>
      </c>
      <c r="L166" s="76" t="s">
        <v>3500</v>
      </c>
      <c r="M166" s="77">
        <v>112.35</v>
      </c>
      <c r="N166" s="246"/>
      <c r="O166" s="243"/>
      <c r="P166" s="243"/>
      <c r="Q166" s="189">
        <f t="shared" si="32"/>
        <v>0</v>
      </c>
      <c r="R166" s="8">
        <f t="shared" si="33"/>
        <v>0</v>
      </c>
      <c r="S166" s="203">
        <f t="shared" si="34"/>
        <v>0</v>
      </c>
    </row>
    <row r="167" spans="1:19" ht="34.5" customHeight="1">
      <c r="A167" s="67">
        <v>26</v>
      </c>
      <c r="B167" s="263" t="s">
        <v>378</v>
      </c>
      <c r="C167" s="260" t="s">
        <v>379</v>
      </c>
      <c r="D167" s="1202">
        <v>149.80000000000001</v>
      </c>
      <c r="E167" s="128"/>
      <c r="F167" s="67"/>
      <c r="G167" s="67"/>
      <c r="H167" s="73">
        <v>0</v>
      </c>
      <c r="I167" s="73">
        <v>0</v>
      </c>
      <c r="J167" s="142">
        <v>0</v>
      </c>
      <c r="K167" s="75" t="s">
        <v>3390</v>
      </c>
      <c r="L167" s="76" t="s">
        <v>3501</v>
      </c>
      <c r="M167" s="77">
        <v>149.80000000000001</v>
      </c>
      <c r="N167" s="246"/>
      <c r="O167" s="243"/>
      <c r="P167" s="243"/>
      <c r="Q167" s="189">
        <f t="shared" si="32"/>
        <v>0</v>
      </c>
      <c r="R167" s="8">
        <f t="shared" si="33"/>
        <v>0</v>
      </c>
      <c r="S167" s="203">
        <f t="shared" si="34"/>
        <v>0</v>
      </c>
    </row>
    <row r="168" spans="1:19" ht="34.5" customHeight="1">
      <c r="A168" s="67">
        <v>27</v>
      </c>
      <c r="B168" s="263" t="s">
        <v>310</v>
      </c>
      <c r="C168" s="260" t="s">
        <v>381</v>
      </c>
      <c r="D168" s="1202">
        <v>411.95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 t="s">
        <v>3390</v>
      </c>
      <c r="L168" s="76" t="s">
        <v>3502</v>
      </c>
      <c r="M168" s="77">
        <v>411.95</v>
      </c>
      <c r="N168" s="246"/>
      <c r="O168" s="243"/>
      <c r="P168" s="243"/>
      <c r="Q168" s="189">
        <f t="shared" si="32"/>
        <v>0</v>
      </c>
      <c r="R168" s="8">
        <f t="shared" si="33"/>
        <v>0</v>
      </c>
      <c r="S168" s="203">
        <f t="shared" si="34"/>
        <v>0</v>
      </c>
    </row>
    <row r="169" spans="1:19" ht="34.5" customHeight="1">
      <c r="A169" s="67">
        <v>28</v>
      </c>
      <c r="B169" s="263" t="s">
        <v>313</v>
      </c>
      <c r="C169" s="260" t="s">
        <v>383</v>
      </c>
      <c r="D169" s="1202">
        <v>112.35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>
        <v>46142</v>
      </c>
      <c r="L169" s="76" t="s">
        <v>3503</v>
      </c>
      <c r="M169" s="77">
        <v>112.35</v>
      </c>
      <c r="N169" s="250"/>
      <c r="O169" s="243"/>
      <c r="P169" s="243"/>
      <c r="Q169" s="189">
        <f t="shared" si="32"/>
        <v>0</v>
      </c>
      <c r="R169" s="8">
        <f t="shared" si="33"/>
        <v>0</v>
      </c>
      <c r="S169" s="203">
        <f t="shared" si="34"/>
        <v>0</v>
      </c>
    </row>
    <row r="170" spans="1:19" ht="34.5" customHeight="1">
      <c r="A170" s="67">
        <v>29</v>
      </c>
      <c r="B170" s="263" t="s">
        <v>227</v>
      </c>
      <c r="C170" s="260" t="s">
        <v>385</v>
      </c>
      <c r="D170" s="1202">
        <v>224.7</v>
      </c>
      <c r="E170" s="71" t="s">
        <v>2971</v>
      </c>
      <c r="F170" s="67">
        <v>1</v>
      </c>
      <c r="G170" s="67">
        <v>1</v>
      </c>
      <c r="H170" s="73">
        <v>245</v>
      </c>
      <c r="I170" s="73">
        <v>17.149999999999999</v>
      </c>
      <c r="J170" s="142">
        <v>262.14999999999998</v>
      </c>
      <c r="K170" s="75" t="s">
        <v>3440</v>
      </c>
      <c r="L170" s="76" t="s">
        <v>3504</v>
      </c>
      <c r="M170" s="77">
        <v>262.14999999999998</v>
      </c>
      <c r="N170" s="250"/>
      <c r="O170" s="243"/>
      <c r="P170" s="243"/>
      <c r="Q170" s="189">
        <f t="shared" si="32"/>
        <v>210</v>
      </c>
      <c r="R170" s="8">
        <f t="shared" si="33"/>
        <v>14.7</v>
      </c>
      <c r="S170" s="203">
        <f t="shared" si="34"/>
        <v>224.7</v>
      </c>
    </row>
    <row r="171" spans="1:19" ht="34.5" customHeight="1">
      <c r="A171" s="67">
        <v>30</v>
      </c>
      <c r="B171" s="263" t="s">
        <v>318</v>
      </c>
      <c r="C171" s="260" t="s">
        <v>387</v>
      </c>
      <c r="D171" s="1202">
        <v>187.25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 t="s">
        <v>3365</v>
      </c>
      <c r="L171" s="76" t="s">
        <v>3505</v>
      </c>
      <c r="M171" s="77">
        <v>187.25</v>
      </c>
      <c r="N171" s="246"/>
      <c r="O171" s="243"/>
      <c r="P171" s="243"/>
      <c r="Q171" s="189">
        <f t="shared" si="32"/>
        <v>0</v>
      </c>
      <c r="R171" s="8">
        <f t="shared" si="33"/>
        <v>0</v>
      </c>
      <c r="S171" s="203">
        <f t="shared" si="34"/>
        <v>0</v>
      </c>
    </row>
    <row r="172" spans="1:19" ht="34.5" customHeight="1">
      <c r="A172" s="67">
        <v>31</v>
      </c>
      <c r="B172" s="263" t="s">
        <v>389</v>
      </c>
      <c r="C172" s="260" t="s">
        <v>390</v>
      </c>
      <c r="D172" s="1202">
        <v>337.05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 t="s">
        <v>3390</v>
      </c>
      <c r="L172" s="76" t="s">
        <v>3506</v>
      </c>
      <c r="M172" s="77">
        <v>337.05</v>
      </c>
      <c r="N172" s="246"/>
      <c r="O172" s="243"/>
      <c r="P172" s="243"/>
      <c r="Q172" s="189">
        <f t="shared" si="32"/>
        <v>0</v>
      </c>
      <c r="R172" s="8">
        <f t="shared" si="33"/>
        <v>0</v>
      </c>
      <c r="S172" s="203">
        <f t="shared" si="34"/>
        <v>0</v>
      </c>
    </row>
    <row r="173" spans="1:19" ht="34.5" customHeight="1">
      <c r="A173" s="67">
        <v>32</v>
      </c>
      <c r="B173" s="263" t="s">
        <v>392</v>
      </c>
      <c r="C173" s="260" t="s">
        <v>393</v>
      </c>
      <c r="D173" s="1202">
        <v>262.14999999999998</v>
      </c>
      <c r="E173" s="128"/>
      <c r="F173" s="67"/>
      <c r="G173" s="67"/>
      <c r="H173" s="73">
        <v>0</v>
      </c>
      <c r="I173" s="73">
        <v>0</v>
      </c>
      <c r="J173" s="142">
        <v>0</v>
      </c>
      <c r="K173" s="75" t="s">
        <v>3390</v>
      </c>
      <c r="L173" s="76" t="s">
        <v>3507</v>
      </c>
      <c r="M173" s="77">
        <v>262.14999999999998</v>
      </c>
      <c r="N173" s="246"/>
      <c r="O173" s="243"/>
      <c r="P173" s="243"/>
      <c r="Q173" s="189">
        <f t="shared" si="32"/>
        <v>0</v>
      </c>
      <c r="R173" s="8">
        <f t="shared" si="33"/>
        <v>0</v>
      </c>
      <c r="S173" s="203">
        <f t="shared" si="34"/>
        <v>0</v>
      </c>
    </row>
    <row r="174" spans="1:19" ht="34.5" customHeight="1">
      <c r="A174" s="67">
        <v>33</v>
      </c>
      <c r="B174" s="263" t="s">
        <v>395</v>
      </c>
      <c r="C174" s="260" t="s">
        <v>396</v>
      </c>
      <c r="D174" s="1202"/>
      <c r="E174" s="71"/>
      <c r="F174" s="67"/>
      <c r="G174" s="67"/>
      <c r="H174" s="73">
        <v>0</v>
      </c>
      <c r="I174" s="73">
        <v>0</v>
      </c>
      <c r="J174" s="142">
        <v>0</v>
      </c>
      <c r="K174" s="75"/>
      <c r="L174" s="76"/>
      <c r="M174" s="77"/>
      <c r="N174" s="246"/>
      <c r="O174" s="243"/>
      <c r="P174" s="243"/>
      <c r="Q174" s="189">
        <f t="shared" si="32"/>
        <v>0</v>
      </c>
      <c r="R174" s="8">
        <f t="shared" si="33"/>
        <v>0</v>
      </c>
      <c r="S174" s="203">
        <f t="shared" si="34"/>
        <v>0</v>
      </c>
    </row>
    <row r="175" spans="1:19" ht="34.5" customHeight="1">
      <c r="A175" s="67">
        <v>34</v>
      </c>
      <c r="B175" s="263" t="s">
        <v>395</v>
      </c>
      <c r="C175" s="260" t="s">
        <v>400</v>
      </c>
      <c r="D175" s="1202">
        <v>224.7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 t="s">
        <v>3390</v>
      </c>
      <c r="L175" s="76" t="s">
        <v>3508</v>
      </c>
      <c r="M175" s="77">
        <v>224.7</v>
      </c>
      <c r="N175" s="246"/>
      <c r="O175" s="243"/>
      <c r="P175" s="243"/>
      <c r="Q175" s="189">
        <f t="shared" si="32"/>
        <v>0</v>
      </c>
      <c r="R175" s="8">
        <f t="shared" si="33"/>
        <v>0</v>
      </c>
      <c r="S175" s="203">
        <f t="shared" si="34"/>
        <v>0</v>
      </c>
    </row>
    <row r="176" spans="1:19" ht="34.5" customHeight="1">
      <c r="A176" s="67">
        <v>35</v>
      </c>
      <c r="B176" s="263" t="s">
        <v>401</v>
      </c>
      <c r="C176" s="260" t="s">
        <v>402</v>
      </c>
      <c r="D176" s="1202">
        <v>112.35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 t="s">
        <v>3365</v>
      </c>
      <c r="L176" s="76" t="s">
        <v>3509</v>
      </c>
      <c r="M176" s="77">
        <v>112.35</v>
      </c>
      <c r="N176" s="246"/>
      <c r="O176" s="243"/>
      <c r="P176" s="243"/>
      <c r="Q176" s="189">
        <f t="shared" si="32"/>
        <v>0</v>
      </c>
      <c r="R176" s="8">
        <f t="shared" si="33"/>
        <v>0</v>
      </c>
      <c r="S176" s="203">
        <f t="shared" si="34"/>
        <v>0</v>
      </c>
    </row>
    <row r="177" spans="1:19" ht="34.5" customHeight="1">
      <c r="A177" s="67">
        <v>36</v>
      </c>
      <c r="B177" s="263" t="s">
        <v>404</v>
      </c>
      <c r="C177" s="260" t="s">
        <v>405</v>
      </c>
      <c r="D177" s="1202">
        <v>112.35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 t="s">
        <v>3390</v>
      </c>
      <c r="L177" s="76" t="s">
        <v>3510</v>
      </c>
      <c r="M177" s="77">
        <v>112.35</v>
      </c>
      <c r="N177" s="246"/>
      <c r="O177" s="243"/>
      <c r="P177" s="243"/>
      <c r="Q177" s="189">
        <f t="shared" si="32"/>
        <v>0</v>
      </c>
      <c r="R177" s="8">
        <f t="shared" si="33"/>
        <v>0</v>
      </c>
      <c r="S177" s="203">
        <f t="shared" si="34"/>
        <v>0</v>
      </c>
    </row>
    <row r="178" spans="1:19" ht="34.5" customHeight="1">
      <c r="A178" s="67">
        <v>37</v>
      </c>
      <c r="B178" s="263" t="s">
        <v>409</v>
      </c>
      <c r="C178" s="260" t="s">
        <v>410</v>
      </c>
      <c r="D178" s="1202">
        <v>187.25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 t="s">
        <v>3421</v>
      </c>
      <c r="L178" s="76" t="s">
        <v>3511</v>
      </c>
      <c r="M178" s="77">
        <v>187.25</v>
      </c>
      <c r="N178" s="246"/>
      <c r="O178" s="243"/>
      <c r="P178" s="243"/>
      <c r="Q178" s="189">
        <f t="shared" si="32"/>
        <v>0</v>
      </c>
      <c r="R178" s="8">
        <f t="shared" si="33"/>
        <v>0</v>
      </c>
      <c r="S178" s="203">
        <f t="shared" si="34"/>
        <v>0</v>
      </c>
    </row>
    <row r="179" spans="1:19" ht="34.5" customHeight="1">
      <c r="A179" s="67">
        <v>38</v>
      </c>
      <c r="B179" s="263" t="s">
        <v>413</v>
      </c>
      <c r="C179" s="260" t="s">
        <v>414</v>
      </c>
      <c r="D179" s="1202">
        <v>749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 t="s">
        <v>3390</v>
      </c>
      <c r="L179" s="76" t="s">
        <v>3512</v>
      </c>
      <c r="M179" s="77">
        <v>749</v>
      </c>
      <c r="N179" s="246"/>
      <c r="O179" s="243"/>
      <c r="P179" s="243"/>
      <c r="Q179" s="189">
        <f t="shared" si="32"/>
        <v>0</v>
      </c>
      <c r="R179" s="8">
        <f t="shared" si="33"/>
        <v>0</v>
      </c>
      <c r="S179" s="203">
        <f t="shared" si="34"/>
        <v>0</v>
      </c>
    </row>
    <row r="180" spans="1:19" ht="34.5" customHeight="1">
      <c r="A180" s="67">
        <v>39</v>
      </c>
      <c r="B180" s="263" t="s">
        <v>417</v>
      </c>
      <c r="C180" s="260" t="s">
        <v>418</v>
      </c>
      <c r="D180" s="1202">
        <v>224.7</v>
      </c>
      <c r="E180" s="71"/>
      <c r="F180" s="67"/>
      <c r="G180" s="67"/>
      <c r="H180" s="73">
        <v>0</v>
      </c>
      <c r="I180" s="73">
        <v>0</v>
      </c>
      <c r="J180" s="142">
        <v>0</v>
      </c>
      <c r="K180" s="75" t="s">
        <v>3367</v>
      </c>
      <c r="L180" s="76" t="s">
        <v>3513</v>
      </c>
      <c r="M180" s="77">
        <v>224.7</v>
      </c>
      <c r="N180" s="246"/>
      <c r="O180" s="243"/>
      <c r="P180" s="243"/>
      <c r="Q180" s="189">
        <f t="shared" si="32"/>
        <v>0</v>
      </c>
      <c r="R180" s="8">
        <f t="shared" si="33"/>
        <v>0</v>
      </c>
      <c r="S180" s="203">
        <f t="shared" si="34"/>
        <v>0</v>
      </c>
    </row>
    <row r="181" spans="1:19" ht="34.5" customHeight="1">
      <c r="A181" s="67">
        <v>40</v>
      </c>
      <c r="B181" s="263" t="s">
        <v>420</v>
      </c>
      <c r="C181" s="260" t="s">
        <v>421</v>
      </c>
      <c r="D181" s="1202">
        <v>112.35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 t="s">
        <v>3390</v>
      </c>
      <c r="L181" s="76" t="s">
        <v>3514</v>
      </c>
      <c r="M181" s="77">
        <v>112.35</v>
      </c>
      <c r="N181" s="246"/>
      <c r="O181" s="243"/>
      <c r="P181" s="243"/>
      <c r="Q181" s="189">
        <f t="shared" si="32"/>
        <v>0</v>
      </c>
      <c r="R181" s="8">
        <f t="shared" si="33"/>
        <v>0</v>
      </c>
      <c r="S181" s="203">
        <f t="shared" si="34"/>
        <v>0</v>
      </c>
    </row>
    <row r="182" spans="1:19" ht="34.5" customHeight="1">
      <c r="A182" s="67">
        <v>41</v>
      </c>
      <c r="B182" s="263" t="s">
        <v>423</v>
      </c>
      <c r="C182" s="260" t="s">
        <v>424</v>
      </c>
      <c r="D182" s="1202">
        <v>0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/>
      <c r="L182" s="76"/>
      <c r="M182" s="77">
        <v>0</v>
      </c>
      <c r="N182" s="246"/>
      <c r="O182" s="243"/>
      <c r="P182" s="243"/>
      <c r="Q182" s="189">
        <f t="shared" si="32"/>
        <v>0</v>
      </c>
      <c r="R182" s="8">
        <f t="shared" si="33"/>
        <v>0</v>
      </c>
      <c r="S182" s="203">
        <f t="shared" si="34"/>
        <v>0</v>
      </c>
    </row>
    <row r="183" spans="1:19" ht="34.5" customHeight="1">
      <c r="A183" s="67">
        <v>42</v>
      </c>
      <c r="B183" s="263" t="s">
        <v>425</v>
      </c>
      <c r="C183" s="260" t="s">
        <v>426</v>
      </c>
      <c r="D183" s="1202">
        <v>112.35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 t="s">
        <v>3365</v>
      </c>
      <c r="L183" s="76" t="s">
        <v>3515</v>
      </c>
      <c r="M183" s="77">
        <v>112.35</v>
      </c>
      <c r="N183" s="246"/>
      <c r="O183" s="243"/>
      <c r="P183" s="243"/>
      <c r="Q183" s="189">
        <f t="shared" si="32"/>
        <v>0</v>
      </c>
      <c r="R183" s="8">
        <f t="shared" si="33"/>
        <v>0</v>
      </c>
      <c r="S183" s="203">
        <f t="shared" si="34"/>
        <v>0</v>
      </c>
    </row>
    <row r="184" spans="1:19" ht="34.5" customHeight="1">
      <c r="A184" s="67">
        <v>43</v>
      </c>
      <c r="B184" s="263" t="s">
        <v>430</v>
      </c>
      <c r="C184" s="260" t="s">
        <v>431</v>
      </c>
      <c r="D184" s="1202">
        <v>187.25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 t="s">
        <v>3365</v>
      </c>
      <c r="L184" s="76" t="s">
        <v>3516</v>
      </c>
      <c r="M184" s="77">
        <v>187.25</v>
      </c>
      <c r="N184" s="246"/>
      <c r="O184" s="243"/>
      <c r="P184" s="243"/>
      <c r="Q184" s="189">
        <f t="shared" si="32"/>
        <v>0</v>
      </c>
      <c r="R184" s="8">
        <f t="shared" si="33"/>
        <v>0</v>
      </c>
      <c r="S184" s="203">
        <f t="shared" si="34"/>
        <v>0</v>
      </c>
    </row>
    <row r="185" spans="1:19" ht="34.5" customHeight="1">
      <c r="A185" s="67">
        <v>44</v>
      </c>
      <c r="B185" s="263" t="s">
        <v>433</v>
      </c>
      <c r="C185" s="260" t="s">
        <v>434</v>
      </c>
      <c r="D185" s="1202">
        <v>187.25</v>
      </c>
      <c r="E185" s="128"/>
      <c r="F185" s="67"/>
      <c r="G185" s="67"/>
      <c r="H185" s="73">
        <v>0</v>
      </c>
      <c r="I185" s="73">
        <v>0</v>
      </c>
      <c r="J185" s="142">
        <v>0</v>
      </c>
      <c r="K185" s="75" t="s">
        <v>3365</v>
      </c>
      <c r="L185" s="76" t="s">
        <v>3517</v>
      </c>
      <c r="M185" s="77">
        <v>187.25</v>
      </c>
      <c r="N185" s="246"/>
      <c r="O185" s="243"/>
      <c r="P185" s="243"/>
      <c r="Q185" s="189">
        <f t="shared" si="32"/>
        <v>0</v>
      </c>
      <c r="R185" s="8">
        <f t="shared" si="33"/>
        <v>0</v>
      </c>
      <c r="S185" s="203">
        <f t="shared" si="34"/>
        <v>0</v>
      </c>
    </row>
    <row r="186" spans="1:19" ht="34.5" customHeight="1">
      <c r="A186" s="67">
        <v>45</v>
      </c>
      <c r="B186" s="263" t="s">
        <v>436</v>
      </c>
      <c r="C186" s="260" t="s">
        <v>437</v>
      </c>
      <c r="D186" s="1202">
        <v>149.80000000000001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 t="s">
        <v>3390</v>
      </c>
      <c r="L186" s="76" t="s">
        <v>3518</v>
      </c>
      <c r="M186" s="77">
        <v>149.80000000000001</v>
      </c>
      <c r="N186" s="246"/>
      <c r="O186" s="243"/>
      <c r="P186" s="243"/>
      <c r="Q186" s="189">
        <f t="shared" si="32"/>
        <v>0</v>
      </c>
      <c r="R186" s="8">
        <f t="shared" si="33"/>
        <v>0</v>
      </c>
      <c r="S186" s="203">
        <f t="shared" si="34"/>
        <v>0</v>
      </c>
    </row>
    <row r="187" spans="1:19" ht="34.5" customHeight="1">
      <c r="A187" s="67">
        <v>46</v>
      </c>
      <c r="B187" s="263" t="s">
        <v>441</v>
      </c>
      <c r="C187" s="260" t="s">
        <v>442</v>
      </c>
      <c r="D187" s="1202">
        <v>112.35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 t="s">
        <v>3390</v>
      </c>
      <c r="L187" s="76" t="s">
        <v>3519</v>
      </c>
      <c r="M187" s="77">
        <v>112.35</v>
      </c>
      <c r="N187" s="246"/>
      <c r="O187" s="243"/>
      <c r="P187" s="243"/>
      <c r="Q187" s="189">
        <f t="shared" si="32"/>
        <v>0</v>
      </c>
      <c r="R187" s="8">
        <f t="shared" si="33"/>
        <v>0</v>
      </c>
      <c r="S187" s="203">
        <f t="shared" si="34"/>
        <v>0</v>
      </c>
    </row>
    <row r="188" spans="1:19" ht="34.5" customHeight="1">
      <c r="A188" s="67">
        <v>47</v>
      </c>
      <c r="B188" s="263" t="s">
        <v>444</v>
      </c>
      <c r="C188" s="260" t="s">
        <v>445</v>
      </c>
      <c r="D188" s="1202">
        <v>337.05</v>
      </c>
      <c r="E188" s="71"/>
      <c r="F188" s="67"/>
      <c r="G188" s="67"/>
      <c r="H188" s="73">
        <v>0</v>
      </c>
      <c r="I188" s="73">
        <v>0</v>
      </c>
      <c r="J188" s="142">
        <v>0</v>
      </c>
      <c r="K188" s="75" t="s">
        <v>3390</v>
      </c>
      <c r="L188" s="76" t="s">
        <v>3520</v>
      </c>
      <c r="M188" s="77">
        <v>337.05</v>
      </c>
      <c r="N188" s="246"/>
      <c r="O188" s="243"/>
      <c r="P188" s="243"/>
      <c r="Q188" s="189">
        <f t="shared" si="32"/>
        <v>0</v>
      </c>
      <c r="R188" s="8">
        <f t="shared" si="33"/>
        <v>0</v>
      </c>
      <c r="S188" s="203">
        <f t="shared" si="34"/>
        <v>0</v>
      </c>
    </row>
    <row r="189" spans="1:19" ht="34.5" customHeight="1">
      <c r="A189" s="67">
        <v>48</v>
      </c>
      <c r="B189" s="263" t="s">
        <v>447</v>
      </c>
      <c r="C189" s="260" t="s">
        <v>448</v>
      </c>
      <c r="D189" s="1202">
        <v>449.4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 t="s">
        <v>3365</v>
      </c>
      <c r="L189" s="76" t="s">
        <v>3521</v>
      </c>
      <c r="M189" s="77">
        <v>449.4</v>
      </c>
      <c r="N189" s="246"/>
      <c r="O189" s="243"/>
      <c r="P189" s="243"/>
      <c r="Q189" s="189">
        <f t="shared" si="32"/>
        <v>0</v>
      </c>
      <c r="R189" s="8">
        <f t="shared" si="33"/>
        <v>0</v>
      </c>
      <c r="S189" s="203">
        <f t="shared" si="34"/>
        <v>0</v>
      </c>
    </row>
    <row r="190" spans="1:19" ht="34.5" customHeight="1">
      <c r="A190" s="67">
        <v>49</v>
      </c>
      <c r="B190" s="263" t="s">
        <v>45</v>
      </c>
      <c r="C190" s="260" t="s">
        <v>452</v>
      </c>
      <c r="D190" s="1202">
        <v>936.25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 t="s">
        <v>3367</v>
      </c>
      <c r="L190" s="76" t="s">
        <v>3522</v>
      </c>
      <c r="M190" s="77">
        <v>936.25</v>
      </c>
      <c r="N190" s="246"/>
      <c r="O190" s="266"/>
      <c r="P190" s="266"/>
      <c r="Q190" s="189">
        <f t="shared" si="32"/>
        <v>0</v>
      </c>
      <c r="R190" s="8">
        <f t="shared" si="33"/>
        <v>0</v>
      </c>
      <c r="S190" s="203">
        <f t="shared" si="34"/>
        <v>0</v>
      </c>
    </row>
    <row r="191" spans="1:19" ht="34.5" customHeight="1">
      <c r="A191" s="67">
        <v>50</v>
      </c>
      <c r="B191" s="267" t="s">
        <v>45</v>
      </c>
      <c r="C191" s="260" t="s">
        <v>454</v>
      </c>
      <c r="D191" s="1202">
        <v>973.7</v>
      </c>
      <c r="E191" s="128"/>
      <c r="F191" s="67"/>
      <c r="G191" s="67"/>
      <c r="H191" s="73">
        <v>0</v>
      </c>
      <c r="I191" s="73">
        <v>0</v>
      </c>
      <c r="J191" s="142">
        <v>0</v>
      </c>
      <c r="K191" s="75" t="s">
        <v>3367</v>
      </c>
      <c r="L191" s="76" t="s">
        <v>3523</v>
      </c>
      <c r="M191" s="77">
        <v>973.7</v>
      </c>
      <c r="N191" s="246"/>
      <c r="O191" s="243"/>
      <c r="P191" s="243"/>
      <c r="Q191" s="189">
        <f t="shared" si="32"/>
        <v>0</v>
      </c>
      <c r="R191" s="8">
        <f t="shared" si="33"/>
        <v>0</v>
      </c>
      <c r="S191" s="203">
        <f t="shared" si="34"/>
        <v>0</v>
      </c>
    </row>
    <row r="192" spans="1:19" ht="34.5" customHeight="1">
      <c r="A192" s="67">
        <v>51</v>
      </c>
      <c r="B192" s="263" t="s">
        <v>456</v>
      </c>
      <c r="C192" s="260" t="s">
        <v>457</v>
      </c>
      <c r="D192" s="1202">
        <v>636.65</v>
      </c>
      <c r="E192" s="71"/>
      <c r="F192" s="67"/>
      <c r="G192" s="67"/>
      <c r="H192" s="73">
        <v>0</v>
      </c>
      <c r="I192" s="73">
        <v>0</v>
      </c>
      <c r="J192" s="142">
        <v>0</v>
      </c>
      <c r="K192" s="75" t="s">
        <v>3367</v>
      </c>
      <c r="L192" s="76" t="s">
        <v>3524</v>
      </c>
      <c r="M192" s="77">
        <v>636.65</v>
      </c>
      <c r="N192" s="246"/>
      <c r="O192" s="243"/>
      <c r="P192" s="243"/>
      <c r="Q192" s="189">
        <f t="shared" si="32"/>
        <v>0</v>
      </c>
      <c r="R192" s="8">
        <f t="shared" si="33"/>
        <v>0</v>
      </c>
      <c r="S192" s="203">
        <f t="shared" si="34"/>
        <v>0</v>
      </c>
    </row>
    <row r="193" spans="1:19" ht="34.5" customHeight="1">
      <c r="A193" s="67">
        <v>52</v>
      </c>
      <c r="B193" s="263" t="s">
        <v>459</v>
      </c>
      <c r="C193" s="260" t="s">
        <v>460</v>
      </c>
      <c r="D193" s="1203">
        <v>786.45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/>
      <c r="L193" s="76"/>
      <c r="M193" s="77">
        <v>0</v>
      </c>
      <c r="N193" s="250"/>
      <c r="O193" s="243"/>
      <c r="P193" s="243"/>
      <c r="Q193" s="189">
        <f t="shared" si="32"/>
        <v>735</v>
      </c>
      <c r="R193" s="8">
        <f t="shared" si="33"/>
        <v>51.45</v>
      </c>
      <c r="S193" s="203">
        <f t="shared" si="34"/>
        <v>786.45</v>
      </c>
    </row>
    <row r="194" spans="1:19" ht="34.5" customHeight="1">
      <c r="A194" s="67">
        <v>53</v>
      </c>
      <c r="B194" s="263" t="s">
        <v>462</v>
      </c>
      <c r="C194" s="260" t="s">
        <v>463</v>
      </c>
      <c r="D194" s="1202">
        <v>112.35</v>
      </c>
      <c r="E194" s="128"/>
      <c r="F194" s="67"/>
      <c r="G194" s="67"/>
      <c r="H194" s="73">
        <v>0</v>
      </c>
      <c r="I194" s="73">
        <v>0</v>
      </c>
      <c r="J194" s="142">
        <v>0</v>
      </c>
      <c r="K194" s="75" t="s">
        <v>3390</v>
      </c>
      <c r="L194" s="76" t="s">
        <v>3525</v>
      </c>
      <c r="M194" s="77">
        <v>112.35</v>
      </c>
      <c r="N194" s="246"/>
      <c r="O194" s="243"/>
      <c r="P194" s="243"/>
      <c r="Q194" s="189">
        <f t="shared" si="32"/>
        <v>0</v>
      </c>
      <c r="R194" s="8">
        <f t="shared" si="33"/>
        <v>0</v>
      </c>
      <c r="S194" s="203">
        <f t="shared" si="34"/>
        <v>0</v>
      </c>
    </row>
    <row r="195" spans="1:19" ht="34.5" customHeight="1">
      <c r="A195" s="67">
        <v>54</v>
      </c>
      <c r="B195" s="263" t="s">
        <v>465</v>
      </c>
      <c r="C195" s="260" t="s">
        <v>466</v>
      </c>
      <c r="D195" s="1202">
        <v>112.35</v>
      </c>
      <c r="E195" s="128"/>
      <c r="F195" s="67"/>
      <c r="G195" s="67"/>
      <c r="H195" s="73">
        <v>0</v>
      </c>
      <c r="I195" s="73">
        <v>0</v>
      </c>
      <c r="J195" s="142">
        <v>0</v>
      </c>
      <c r="K195" s="75" t="s">
        <v>3421</v>
      </c>
      <c r="L195" s="76" t="s">
        <v>3526</v>
      </c>
      <c r="M195" s="77">
        <v>112.35</v>
      </c>
      <c r="N195" s="246"/>
      <c r="O195" s="243"/>
      <c r="P195" s="243"/>
      <c r="Q195" s="189">
        <f t="shared" si="32"/>
        <v>0</v>
      </c>
      <c r="R195" s="8">
        <f t="shared" si="33"/>
        <v>0</v>
      </c>
      <c r="S195" s="203">
        <f t="shared" si="34"/>
        <v>0</v>
      </c>
    </row>
    <row r="196" spans="1:19" ht="34.5" customHeight="1">
      <c r="A196" s="67">
        <v>55</v>
      </c>
      <c r="B196" s="263" t="s">
        <v>468</v>
      </c>
      <c r="C196" s="260" t="s">
        <v>469</v>
      </c>
      <c r="D196" s="1202">
        <v>411.95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 t="s">
        <v>3365</v>
      </c>
      <c r="L196" s="76" t="s">
        <v>3527</v>
      </c>
      <c r="M196" s="77">
        <v>411.95</v>
      </c>
      <c r="N196" s="246"/>
      <c r="O196" s="243"/>
      <c r="P196" s="243"/>
      <c r="Q196" s="189">
        <f t="shared" si="32"/>
        <v>0</v>
      </c>
      <c r="R196" s="8">
        <f t="shared" si="33"/>
        <v>0</v>
      </c>
      <c r="S196" s="203">
        <f t="shared" si="34"/>
        <v>0</v>
      </c>
    </row>
    <row r="197" spans="1:19" ht="34.5" customHeight="1">
      <c r="A197" s="67">
        <v>56</v>
      </c>
      <c r="B197" s="263" t="s">
        <v>472</v>
      </c>
      <c r="C197" s="260" t="s">
        <v>473</v>
      </c>
      <c r="D197" s="1202">
        <v>674.1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 t="s">
        <v>3360</v>
      </c>
      <c r="L197" s="76" t="s">
        <v>3528</v>
      </c>
      <c r="M197" s="77">
        <v>674.1</v>
      </c>
      <c r="N197" s="246"/>
      <c r="O197" s="243"/>
      <c r="P197" s="243"/>
      <c r="Q197" s="189">
        <f t="shared" si="32"/>
        <v>0</v>
      </c>
      <c r="R197" s="8">
        <f t="shared" si="33"/>
        <v>0</v>
      </c>
      <c r="S197" s="203">
        <f t="shared" si="34"/>
        <v>0</v>
      </c>
    </row>
    <row r="198" spans="1:19" ht="34.5" customHeight="1">
      <c r="A198" s="67">
        <v>57</v>
      </c>
      <c r="B198" s="263" t="s">
        <v>105</v>
      </c>
      <c r="C198" s="106" t="s">
        <v>475</v>
      </c>
      <c r="D198" s="1202">
        <v>112.35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>
        <v>46142</v>
      </c>
      <c r="L198" s="76" t="s">
        <v>3529</v>
      </c>
      <c r="M198" s="77">
        <v>112.35</v>
      </c>
      <c r="N198" s="246"/>
      <c r="O198" s="243"/>
      <c r="P198" s="243"/>
      <c r="Q198" s="189">
        <f t="shared" si="32"/>
        <v>0</v>
      </c>
      <c r="R198" s="8">
        <f t="shared" si="33"/>
        <v>0</v>
      </c>
      <c r="S198" s="203">
        <f t="shared" si="34"/>
        <v>0</v>
      </c>
    </row>
    <row r="199" spans="1:19" ht="34.5" customHeight="1">
      <c r="A199" s="67">
        <v>58</v>
      </c>
      <c r="B199" s="263" t="s">
        <v>105</v>
      </c>
      <c r="C199" s="106" t="s">
        <v>477</v>
      </c>
      <c r="D199" s="1202">
        <v>112.35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>
        <v>46142</v>
      </c>
      <c r="L199" s="76" t="s">
        <v>3529</v>
      </c>
      <c r="M199" s="77">
        <v>112.35</v>
      </c>
      <c r="N199" s="246"/>
      <c r="O199" s="243"/>
      <c r="P199" s="243"/>
      <c r="Q199" s="189">
        <f t="shared" si="32"/>
        <v>0</v>
      </c>
      <c r="R199" s="8">
        <f t="shared" si="33"/>
        <v>0</v>
      </c>
      <c r="S199" s="203">
        <f t="shared" si="34"/>
        <v>0</v>
      </c>
    </row>
    <row r="200" spans="1:19" ht="34.5" customHeight="1">
      <c r="A200" s="67">
        <v>59</v>
      </c>
      <c r="B200" s="263" t="s">
        <v>105</v>
      </c>
      <c r="C200" s="106" t="s">
        <v>477</v>
      </c>
      <c r="D200" s="1202">
        <v>112.35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>
        <v>46142</v>
      </c>
      <c r="L200" s="76" t="s">
        <v>3529</v>
      </c>
      <c r="M200" s="77">
        <v>112.35</v>
      </c>
      <c r="N200" s="246"/>
      <c r="O200" s="243"/>
      <c r="P200" s="243"/>
      <c r="Q200" s="189">
        <f t="shared" si="32"/>
        <v>0</v>
      </c>
      <c r="R200" s="8">
        <f t="shared" si="33"/>
        <v>0</v>
      </c>
      <c r="S200" s="203">
        <f t="shared" si="34"/>
        <v>0</v>
      </c>
    </row>
    <row r="201" spans="1:19" ht="34.5" customHeight="1">
      <c r="A201" s="67">
        <v>60</v>
      </c>
      <c r="B201" s="263" t="s">
        <v>478</v>
      </c>
      <c r="C201" s="106" t="s">
        <v>479</v>
      </c>
      <c r="D201" s="1202">
        <v>6928.25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>
        <v>46142</v>
      </c>
      <c r="L201" s="76" t="s">
        <v>3530</v>
      </c>
      <c r="M201" s="77">
        <v>6928.25</v>
      </c>
      <c r="N201" s="246"/>
      <c r="O201" s="243"/>
      <c r="P201" s="243"/>
      <c r="Q201" s="189">
        <f t="shared" si="32"/>
        <v>0</v>
      </c>
      <c r="R201" s="8">
        <f t="shared" si="33"/>
        <v>0</v>
      </c>
      <c r="S201" s="203">
        <f t="shared" si="34"/>
        <v>0</v>
      </c>
    </row>
    <row r="202" spans="1:19" ht="34.5" customHeight="1">
      <c r="A202" s="67"/>
      <c r="B202" s="263"/>
      <c r="C202" s="106"/>
      <c r="D202" s="1202"/>
      <c r="E202" s="128"/>
      <c r="F202" s="67"/>
      <c r="G202" s="67"/>
      <c r="H202" s="73"/>
      <c r="I202" s="73"/>
      <c r="J202" s="142"/>
      <c r="K202" s="75"/>
      <c r="L202" s="76"/>
      <c r="M202" s="77"/>
      <c r="N202" s="246"/>
      <c r="O202" s="243"/>
      <c r="P202" s="243"/>
      <c r="Q202" s="189"/>
      <c r="R202" s="8"/>
      <c r="S202" s="203"/>
    </row>
    <row r="203" spans="1:19" ht="34.5" customHeight="1">
      <c r="A203" s="67">
        <v>61</v>
      </c>
      <c r="B203" s="263" t="s">
        <v>481</v>
      </c>
      <c r="C203" s="260" t="s">
        <v>482</v>
      </c>
      <c r="D203" s="1202">
        <v>1123.5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 t="s">
        <v>3367</v>
      </c>
      <c r="L203" s="76" t="s">
        <v>3531</v>
      </c>
      <c r="M203" s="77">
        <v>1123.5</v>
      </c>
      <c r="N203" s="246"/>
      <c r="O203" s="243"/>
      <c r="P203" s="243"/>
      <c r="Q203" s="189">
        <f t="shared" si="32"/>
        <v>0</v>
      </c>
      <c r="R203" s="8">
        <f t="shared" si="33"/>
        <v>0</v>
      </c>
      <c r="S203" s="203">
        <f t="shared" si="34"/>
        <v>0</v>
      </c>
    </row>
    <row r="204" spans="1:19" ht="34.5" customHeight="1">
      <c r="A204" s="67">
        <v>62</v>
      </c>
      <c r="B204" s="263" t="s">
        <v>484</v>
      </c>
      <c r="C204" s="260" t="s">
        <v>485</v>
      </c>
      <c r="D204" s="1202">
        <v>112.35</v>
      </c>
      <c r="E204" s="71"/>
      <c r="F204" s="67"/>
      <c r="G204" s="67"/>
      <c r="H204" s="73">
        <v>0</v>
      </c>
      <c r="I204" s="73">
        <v>0</v>
      </c>
      <c r="J204" s="142">
        <v>0</v>
      </c>
      <c r="K204" s="75" t="s">
        <v>3429</v>
      </c>
      <c r="L204" s="76" t="s">
        <v>3532</v>
      </c>
      <c r="M204" s="77">
        <v>112.35</v>
      </c>
      <c r="N204" s="246"/>
      <c r="O204" s="243"/>
      <c r="P204" s="243"/>
      <c r="Q204" s="189">
        <f t="shared" si="32"/>
        <v>0</v>
      </c>
      <c r="R204" s="8">
        <f t="shared" si="33"/>
        <v>0</v>
      </c>
      <c r="S204" s="203">
        <f t="shared" si="34"/>
        <v>0</v>
      </c>
    </row>
    <row r="205" spans="1:19" ht="34.5" customHeight="1">
      <c r="A205" s="67">
        <v>63</v>
      </c>
      <c r="B205" s="263" t="s">
        <v>484</v>
      </c>
      <c r="C205" s="260" t="s">
        <v>487</v>
      </c>
      <c r="D205" s="1202">
        <v>112.35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3429</v>
      </c>
      <c r="L205" s="76" t="s">
        <v>3532</v>
      </c>
      <c r="M205" s="77">
        <v>112.35</v>
      </c>
      <c r="N205" s="250"/>
      <c r="O205" s="243"/>
      <c r="P205" s="243"/>
      <c r="Q205" s="189">
        <f t="shared" si="32"/>
        <v>0</v>
      </c>
      <c r="R205" s="8">
        <f t="shared" si="33"/>
        <v>0</v>
      </c>
      <c r="S205" s="203">
        <f t="shared" si="34"/>
        <v>0</v>
      </c>
    </row>
    <row r="206" spans="1:19" ht="34.5" customHeight="1">
      <c r="A206" s="67">
        <v>64</v>
      </c>
      <c r="B206" s="263" t="s">
        <v>484</v>
      </c>
      <c r="C206" s="260" t="s">
        <v>488</v>
      </c>
      <c r="D206" s="1202"/>
      <c r="E206" s="128"/>
      <c r="F206" s="67"/>
      <c r="G206" s="67"/>
      <c r="H206" s="73">
        <v>0</v>
      </c>
      <c r="I206" s="73">
        <v>0</v>
      </c>
      <c r="J206" s="142">
        <v>0</v>
      </c>
      <c r="K206" s="75"/>
      <c r="L206" s="76"/>
      <c r="M206" s="77"/>
      <c r="N206" s="250"/>
      <c r="O206" s="243"/>
      <c r="P206" s="243"/>
      <c r="Q206" s="189">
        <f t="shared" ref="Q206:Q269" si="35">ROUND(S206*100/107,2)</f>
        <v>0</v>
      </c>
      <c r="R206" s="8">
        <f t="shared" ref="R206:R269" si="36">ROUND((Q206*0.07),2)</f>
        <v>0</v>
      </c>
      <c r="S206" s="203">
        <f t="shared" ref="S206:S269" si="37">+D206+J206-M206</f>
        <v>0</v>
      </c>
    </row>
    <row r="207" spans="1:19" ht="34.5" customHeight="1">
      <c r="A207" s="67">
        <v>65</v>
      </c>
      <c r="B207" s="263" t="s">
        <v>489</v>
      </c>
      <c r="C207" s="260" t="s">
        <v>490</v>
      </c>
      <c r="D207" s="1202">
        <v>149.80000000000001</v>
      </c>
      <c r="E207" s="71"/>
      <c r="F207" s="67"/>
      <c r="G207" s="67"/>
      <c r="H207" s="73">
        <v>0</v>
      </c>
      <c r="I207" s="73">
        <v>0</v>
      </c>
      <c r="J207" s="142">
        <v>0</v>
      </c>
      <c r="K207" s="75" t="s">
        <v>3421</v>
      </c>
      <c r="L207" s="76" t="s">
        <v>3533</v>
      </c>
      <c r="M207" s="77">
        <v>149.80000000000001</v>
      </c>
      <c r="N207" s="246"/>
      <c r="O207" s="243"/>
      <c r="P207" s="243"/>
      <c r="Q207" s="189">
        <f t="shared" si="35"/>
        <v>0</v>
      </c>
      <c r="R207" s="8">
        <f t="shared" si="36"/>
        <v>0</v>
      </c>
      <c r="S207" s="203">
        <f t="shared" si="37"/>
        <v>0</v>
      </c>
    </row>
    <row r="208" spans="1:19" ht="34.5" customHeight="1">
      <c r="A208" s="67">
        <v>66</v>
      </c>
      <c r="B208" s="263" t="s">
        <v>492</v>
      </c>
      <c r="C208" s="260" t="s">
        <v>493</v>
      </c>
      <c r="D208" s="1202">
        <v>1011.15</v>
      </c>
      <c r="E208" s="71"/>
      <c r="F208" s="67"/>
      <c r="G208" s="67"/>
      <c r="H208" s="73">
        <v>0</v>
      </c>
      <c r="I208" s="73">
        <v>0</v>
      </c>
      <c r="J208" s="142">
        <v>0</v>
      </c>
      <c r="K208" s="75" t="s">
        <v>3429</v>
      </c>
      <c r="L208" s="76" t="s">
        <v>3534</v>
      </c>
      <c r="M208" s="77">
        <v>1011.15</v>
      </c>
      <c r="N208" s="246"/>
      <c r="O208" s="243"/>
      <c r="P208" s="243"/>
      <c r="Q208" s="189">
        <f t="shared" si="35"/>
        <v>0</v>
      </c>
      <c r="R208" s="8">
        <f t="shared" si="36"/>
        <v>0</v>
      </c>
      <c r="S208" s="203">
        <f t="shared" si="37"/>
        <v>0</v>
      </c>
    </row>
    <row r="209" spans="1:19" ht="34.5" customHeight="1">
      <c r="A209" s="67">
        <v>67</v>
      </c>
      <c r="B209" s="268" t="s">
        <v>107</v>
      </c>
      <c r="C209" s="260" t="s">
        <v>495</v>
      </c>
      <c r="D209" s="1202">
        <v>898.8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>
        <v>46142</v>
      </c>
      <c r="L209" s="76" t="s">
        <v>3535</v>
      </c>
      <c r="M209" s="77">
        <v>898.8</v>
      </c>
      <c r="N209" s="246"/>
      <c r="O209" s="243"/>
      <c r="P209" s="243"/>
      <c r="Q209" s="189">
        <f t="shared" si="35"/>
        <v>0</v>
      </c>
      <c r="R209" s="8">
        <f t="shared" si="36"/>
        <v>0</v>
      </c>
      <c r="S209" s="203">
        <f t="shared" si="37"/>
        <v>0</v>
      </c>
    </row>
    <row r="210" spans="1:19" ht="34.5" customHeight="1">
      <c r="A210" s="67">
        <v>68</v>
      </c>
      <c r="B210" s="268" t="s">
        <v>497</v>
      </c>
      <c r="C210" s="260" t="s">
        <v>498</v>
      </c>
      <c r="D210" s="1202">
        <v>0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/>
      <c r="L210" s="76"/>
      <c r="M210" s="77"/>
      <c r="N210" s="246"/>
      <c r="O210" s="243"/>
      <c r="P210" s="243"/>
      <c r="Q210" s="189">
        <f t="shared" si="35"/>
        <v>0</v>
      </c>
      <c r="R210" s="8">
        <f t="shared" si="36"/>
        <v>0</v>
      </c>
      <c r="S210" s="203">
        <f t="shared" si="37"/>
        <v>0</v>
      </c>
    </row>
    <row r="211" spans="1:19" ht="34.5" customHeight="1">
      <c r="A211" s="67">
        <v>69</v>
      </c>
      <c r="B211" s="106" t="s">
        <v>499</v>
      </c>
      <c r="C211" s="260" t="s">
        <v>500</v>
      </c>
      <c r="D211" s="1202">
        <v>112.35</v>
      </c>
      <c r="E211" s="71"/>
      <c r="F211" s="67"/>
      <c r="G211" s="67"/>
      <c r="H211" s="73">
        <v>0</v>
      </c>
      <c r="I211" s="73">
        <v>0</v>
      </c>
      <c r="J211" s="142">
        <v>0</v>
      </c>
      <c r="K211" s="75" t="s">
        <v>3421</v>
      </c>
      <c r="L211" s="76" t="s">
        <v>3536</v>
      </c>
      <c r="M211" s="77">
        <v>112.35</v>
      </c>
      <c r="N211" s="246"/>
      <c r="O211" s="243"/>
      <c r="P211" s="243"/>
      <c r="Q211" s="189">
        <f t="shared" si="35"/>
        <v>0</v>
      </c>
      <c r="R211" s="8">
        <f t="shared" si="36"/>
        <v>0</v>
      </c>
      <c r="S211" s="203">
        <f t="shared" si="37"/>
        <v>0</v>
      </c>
    </row>
    <row r="212" spans="1:19" ht="34.5" customHeight="1">
      <c r="A212" s="67">
        <v>70</v>
      </c>
      <c r="B212" s="263" t="s">
        <v>503</v>
      </c>
      <c r="C212" s="260" t="s">
        <v>504</v>
      </c>
      <c r="D212" s="1202">
        <v>112.35</v>
      </c>
      <c r="E212" s="71"/>
      <c r="F212" s="67"/>
      <c r="G212" s="67"/>
      <c r="H212" s="73">
        <v>0</v>
      </c>
      <c r="I212" s="73">
        <v>0</v>
      </c>
      <c r="J212" s="142">
        <v>0</v>
      </c>
      <c r="K212" s="75" t="s">
        <v>3360</v>
      </c>
      <c r="L212" s="76" t="s">
        <v>3537</v>
      </c>
      <c r="M212" s="77">
        <v>112.35</v>
      </c>
      <c r="N212" s="246"/>
      <c r="O212" s="243"/>
      <c r="P212" s="243"/>
      <c r="Q212" s="189">
        <f t="shared" si="35"/>
        <v>0</v>
      </c>
      <c r="R212" s="8">
        <f t="shared" si="36"/>
        <v>0</v>
      </c>
      <c r="S212" s="203">
        <f t="shared" si="37"/>
        <v>0</v>
      </c>
    </row>
    <row r="213" spans="1:19" ht="34.5" customHeight="1">
      <c r="A213" s="67">
        <v>71</v>
      </c>
      <c r="B213" s="263" t="s">
        <v>72</v>
      </c>
      <c r="C213" s="260" t="s">
        <v>506</v>
      </c>
      <c r="D213" s="1202">
        <v>0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/>
      <c r="L213" s="76"/>
      <c r="M213" s="77"/>
      <c r="N213" s="246"/>
      <c r="O213" s="243"/>
      <c r="P213" s="243"/>
      <c r="Q213" s="189">
        <f>ROUND(S213*100/107,2)</f>
        <v>0</v>
      </c>
      <c r="R213" s="8">
        <f>ROUND((Q213*0.07),2)</f>
        <v>0</v>
      </c>
      <c r="S213" s="203">
        <f>+D213+J213-M213</f>
        <v>0</v>
      </c>
    </row>
    <row r="214" spans="1:19" ht="34.5" customHeight="1">
      <c r="A214" s="67">
        <v>72</v>
      </c>
      <c r="B214" s="263" t="s">
        <v>509</v>
      </c>
      <c r="C214" s="260" t="s">
        <v>510</v>
      </c>
      <c r="D214" s="1202">
        <v>486.85</v>
      </c>
      <c r="E214" s="71"/>
      <c r="F214" s="67"/>
      <c r="G214" s="67"/>
      <c r="H214" s="73"/>
      <c r="I214" s="73"/>
      <c r="J214" s="142"/>
      <c r="K214" s="75" t="s">
        <v>3367</v>
      </c>
      <c r="L214" s="76" t="s">
        <v>3538</v>
      </c>
      <c r="M214" s="77">
        <v>486.85</v>
      </c>
      <c r="N214" s="246"/>
      <c r="O214" s="243"/>
      <c r="P214" s="243"/>
      <c r="Q214" s="189"/>
      <c r="R214" s="8"/>
      <c r="S214" s="203"/>
    </row>
    <row r="215" spans="1:19" ht="34.5" customHeight="1">
      <c r="A215" s="67">
        <v>73</v>
      </c>
      <c r="B215" s="263" t="s">
        <v>513</v>
      </c>
      <c r="C215" s="260" t="s">
        <v>514</v>
      </c>
      <c r="D215" s="1202">
        <v>299.60000000000002</v>
      </c>
      <c r="E215" s="128"/>
      <c r="F215" s="67"/>
      <c r="G215" s="67"/>
      <c r="H215" s="73">
        <v>0</v>
      </c>
      <c r="I215" s="73">
        <v>0</v>
      </c>
      <c r="J215" s="142">
        <v>0</v>
      </c>
      <c r="K215" s="75" t="s">
        <v>3390</v>
      </c>
      <c r="L215" s="76" t="s">
        <v>3539</v>
      </c>
      <c r="M215" s="77">
        <v>299.60000000000002</v>
      </c>
      <c r="N215" s="246"/>
      <c r="O215" s="243"/>
      <c r="P215" s="243"/>
      <c r="Q215" s="189">
        <f t="shared" si="35"/>
        <v>0</v>
      </c>
      <c r="R215" s="8">
        <f t="shared" si="36"/>
        <v>0</v>
      </c>
      <c r="S215" s="203">
        <f t="shared" si="37"/>
        <v>0</v>
      </c>
    </row>
    <row r="216" spans="1:19" ht="34.5" customHeight="1">
      <c r="A216" s="67">
        <v>74</v>
      </c>
      <c r="B216" s="263" t="s">
        <v>516</v>
      </c>
      <c r="C216" s="260" t="s">
        <v>517</v>
      </c>
      <c r="D216" s="1202">
        <v>1198.4000000000001</v>
      </c>
      <c r="E216" s="78"/>
      <c r="F216" s="79"/>
      <c r="G216" s="67"/>
      <c r="H216" s="73">
        <v>0</v>
      </c>
      <c r="I216" s="73">
        <v>0</v>
      </c>
      <c r="J216" s="142">
        <v>0</v>
      </c>
      <c r="K216" s="75">
        <v>46142</v>
      </c>
      <c r="L216" s="76" t="s">
        <v>3540</v>
      </c>
      <c r="M216" s="77">
        <v>1198.4000000000001</v>
      </c>
      <c r="N216" s="246"/>
      <c r="O216" s="243"/>
      <c r="P216" s="243"/>
      <c r="Q216" s="189">
        <f t="shared" si="35"/>
        <v>0</v>
      </c>
      <c r="R216" s="8">
        <f t="shared" si="36"/>
        <v>0</v>
      </c>
      <c r="S216" s="203">
        <f t="shared" si="37"/>
        <v>0</v>
      </c>
    </row>
    <row r="217" spans="1:19" ht="34.5" customHeight="1">
      <c r="A217" s="67">
        <v>75</v>
      </c>
      <c r="B217" s="263" t="s">
        <v>519</v>
      </c>
      <c r="C217" s="260" t="s">
        <v>520</v>
      </c>
      <c r="D217" s="1202">
        <v>0</v>
      </c>
      <c r="E217" s="78"/>
      <c r="F217" s="79"/>
      <c r="G217" s="67"/>
      <c r="H217" s="73">
        <v>0</v>
      </c>
      <c r="I217" s="73">
        <v>0</v>
      </c>
      <c r="J217" s="142">
        <v>0</v>
      </c>
      <c r="K217" s="75"/>
      <c r="L217" s="76"/>
      <c r="M217" s="77"/>
      <c r="N217" s="246"/>
      <c r="O217" s="243"/>
      <c r="P217" s="243"/>
      <c r="Q217" s="189">
        <f t="shared" si="35"/>
        <v>0</v>
      </c>
      <c r="R217" s="8">
        <f t="shared" si="36"/>
        <v>0</v>
      </c>
      <c r="S217" s="203">
        <f t="shared" si="37"/>
        <v>0</v>
      </c>
    </row>
    <row r="218" spans="1:19" ht="34.5" customHeight="1">
      <c r="A218" s="67">
        <v>76</v>
      </c>
      <c r="B218" s="106" t="s">
        <v>521</v>
      </c>
      <c r="C218" s="260" t="s">
        <v>522</v>
      </c>
      <c r="D218" s="1202">
        <v>936.25</v>
      </c>
      <c r="E218" s="71"/>
      <c r="F218" s="67"/>
      <c r="G218" s="67"/>
      <c r="H218" s="73">
        <v>665</v>
      </c>
      <c r="I218" s="73">
        <v>46.55</v>
      </c>
      <c r="J218" s="142">
        <v>711.55</v>
      </c>
      <c r="K218" s="75" t="s">
        <v>3541</v>
      </c>
      <c r="L218" s="76" t="s">
        <v>3542</v>
      </c>
      <c r="M218" s="77">
        <v>711.55</v>
      </c>
      <c r="N218" s="246"/>
      <c r="O218" s="243"/>
      <c r="P218" s="243"/>
      <c r="Q218" s="189">
        <f t="shared" si="35"/>
        <v>875</v>
      </c>
      <c r="R218" s="8">
        <f t="shared" si="36"/>
        <v>61.25</v>
      </c>
      <c r="S218" s="203">
        <f t="shared" si="37"/>
        <v>936.25</v>
      </c>
    </row>
    <row r="219" spans="1:19" ht="34.5" customHeight="1">
      <c r="A219" s="67">
        <v>77</v>
      </c>
      <c r="B219" s="106" t="s">
        <v>525</v>
      </c>
      <c r="C219" s="260" t="s">
        <v>526</v>
      </c>
      <c r="D219" s="1202">
        <v>2247</v>
      </c>
      <c r="E219" s="71" t="s">
        <v>2600</v>
      </c>
      <c r="F219" s="67">
        <v>1</v>
      </c>
      <c r="G219" s="67">
        <v>1</v>
      </c>
      <c r="H219" s="73">
        <v>0</v>
      </c>
      <c r="I219" s="73">
        <v>0</v>
      </c>
      <c r="J219" s="142">
        <v>0</v>
      </c>
      <c r="K219" s="75"/>
      <c r="L219" s="76"/>
      <c r="M219" s="77"/>
      <c r="N219" s="250"/>
      <c r="O219" s="243"/>
      <c r="P219" s="243"/>
      <c r="Q219" s="189">
        <f t="shared" si="35"/>
        <v>2100</v>
      </c>
      <c r="R219" s="8">
        <f t="shared" si="36"/>
        <v>147</v>
      </c>
      <c r="S219" s="203">
        <f t="shared" si="37"/>
        <v>2247</v>
      </c>
    </row>
    <row r="220" spans="1:19" ht="34.5" customHeight="1">
      <c r="A220" s="67">
        <v>78</v>
      </c>
      <c r="B220" s="106" t="s">
        <v>529</v>
      </c>
      <c r="C220" s="260" t="s">
        <v>530</v>
      </c>
      <c r="D220" s="1202">
        <v>599.20000000000005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>
        <v>46142</v>
      </c>
      <c r="L220" s="76" t="s">
        <v>3543</v>
      </c>
      <c r="M220" s="77">
        <v>599.20000000000005</v>
      </c>
      <c r="N220" s="250"/>
      <c r="O220" s="243"/>
      <c r="P220" s="243"/>
      <c r="Q220" s="189">
        <f t="shared" si="35"/>
        <v>0</v>
      </c>
      <c r="R220" s="8">
        <f t="shared" si="36"/>
        <v>0</v>
      </c>
      <c r="S220" s="203">
        <f t="shared" si="37"/>
        <v>0</v>
      </c>
    </row>
    <row r="221" spans="1:19" ht="34.5" customHeight="1">
      <c r="A221" s="67">
        <v>79</v>
      </c>
      <c r="B221" s="263" t="s">
        <v>532</v>
      </c>
      <c r="C221" s="260" t="s">
        <v>533</v>
      </c>
      <c r="D221" s="1202">
        <v>187.25</v>
      </c>
      <c r="E221" s="128" t="s">
        <v>2600</v>
      </c>
      <c r="F221" s="67">
        <v>1</v>
      </c>
      <c r="G221" s="67">
        <v>1</v>
      </c>
      <c r="H221" s="73">
        <v>0</v>
      </c>
      <c r="I221" s="73">
        <v>0</v>
      </c>
      <c r="J221" s="142">
        <v>0</v>
      </c>
      <c r="K221" s="75" t="s">
        <v>3390</v>
      </c>
      <c r="L221" s="76" t="s">
        <v>3544</v>
      </c>
      <c r="M221" s="77">
        <v>187.25</v>
      </c>
      <c r="N221" s="246"/>
      <c r="O221" s="243"/>
      <c r="P221" s="243"/>
      <c r="Q221" s="189">
        <f t="shared" si="35"/>
        <v>0</v>
      </c>
      <c r="R221" s="8">
        <f t="shared" si="36"/>
        <v>0</v>
      </c>
      <c r="S221" s="203">
        <f t="shared" si="37"/>
        <v>0</v>
      </c>
    </row>
    <row r="222" spans="1:19" ht="34.5" customHeight="1">
      <c r="A222" s="67">
        <v>80</v>
      </c>
      <c r="B222" s="263" t="s">
        <v>536</v>
      </c>
      <c r="C222" s="260" t="s">
        <v>537</v>
      </c>
      <c r="D222" s="1202">
        <v>112.35</v>
      </c>
      <c r="E222" s="128"/>
      <c r="F222" s="67"/>
      <c r="G222" s="67"/>
      <c r="H222" s="73">
        <v>0</v>
      </c>
      <c r="I222" s="73">
        <v>0</v>
      </c>
      <c r="J222" s="142">
        <v>0</v>
      </c>
      <c r="K222" s="75" t="s">
        <v>3390</v>
      </c>
      <c r="L222" s="76" t="s">
        <v>3545</v>
      </c>
      <c r="M222" s="77">
        <v>112.35</v>
      </c>
      <c r="N222" s="246"/>
      <c r="O222" s="243"/>
      <c r="P222" s="243"/>
      <c r="Q222" s="189">
        <f t="shared" si="35"/>
        <v>0</v>
      </c>
      <c r="R222" s="8">
        <f t="shared" si="36"/>
        <v>0</v>
      </c>
      <c r="S222" s="203">
        <f t="shared" si="37"/>
        <v>0</v>
      </c>
    </row>
    <row r="223" spans="1:19" ht="34.5" customHeight="1">
      <c r="A223" s="67">
        <v>81</v>
      </c>
      <c r="B223" s="263" t="s">
        <v>539</v>
      </c>
      <c r="C223" s="260" t="s">
        <v>540</v>
      </c>
      <c r="D223" s="1202">
        <v>112.35</v>
      </c>
      <c r="E223" s="71"/>
      <c r="F223" s="67"/>
      <c r="G223" s="67"/>
      <c r="H223" s="73">
        <v>0</v>
      </c>
      <c r="I223" s="73">
        <v>0</v>
      </c>
      <c r="J223" s="142">
        <v>0</v>
      </c>
      <c r="K223" s="75" t="s">
        <v>3360</v>
      </c>
      <c r="L223" s="76" t="s">
        <v>3546</v>
      </c>
      <c r="M223" s="77">
        <v>112.35</v>
      </c>
      <c r="N223" s="246"/>
      <c r="O223" s="243"/>
      <c r="P223" s="243"/>
      <c r="Q223" s="189">
        <f t="shared" si="35"/>
        <v>0</v>
      </c>
      <c r="R223" s="8">
        <f t="shared" si="36"/>
        <v>0</v>
      </c>
      <c r="S223" s="203">
        <f t="shared" si="37"/>
        <v>0</v>
      </c>
    </row>
    <row r="224" spans="1:19" ht="34.5" customHeight="1">
      <c r="A224" s="67">
        <v>82</v>
      </c>
      <c r="B224" s="263" t="s">
        <v>313</v>
      </c>
      <c r="C224" s="260" t="s">
        <v>542</v>
      </c>
      <c r="D224" s="1202">
        <v>112.35</v>
      </c>
      <c r="E224" s="78"/>
      <c r="F224" s="79"/>
      <c r="G224" s="67"/>
      <c r="H224" s="73">
        <v>0</v>
      </c>
      <c r="I224" s="73">
        <v>0</v>
      </c>
      <c r="J224" s="142">
        <v>0</v>
      </c>
      <c r="K224" s="75">
        <v>46142</v>
      </c>
      <c r="L224" s="76" t="s">
        <v>3547</v>
      </c>
      <c r="M224" s="77">
        <v>112.35</v>
      </c>
      <c r="N224" s="246"/>
      <c r="O224" s="243"/>
      <c r="P224" s="243"/>
      <c r="Q224" s="189">
        <f t="shared" si="35"/>
        <v>0</v>
      </c>
      <c r="R224" s="8">
        <f t="shared" si="36"/>
        <v>0</v>
      </c>
      <c r="S224" s="203">
        <f t="shared" si="37"/>
        <v>0</v>
      </c>
    </row>
    <row r="225" spans="1:19" s="1234" customFormat="1" ht="34.5" customHeight="1">
      <c r="A225" s="1220">
        <v>83</v>
      </c>
      <c r="B225" s="1221" t="s">
        <v>544</v>
      </c>
      <c r="C225" s="1222" t="s">
        <v>545</v>
      </c>
      <c r="D225" s="1203">
        <v>374.5</v>
      </c>
      <c r="E225" s="1223"/>
      <c r="F225" s="1220"/>
      <c r="G225" s="1220"/>
      <c r="H225" s="1224">
        <v>0</v>
      </c>
      <c r="I225" s="1224">
        <v>0</v>
      </c>
      <c r="J225" s="1225">
        <v>0</v>
      </c>
      <c r="K225" s="1241">
        <v>46142</v>
      </c>
      <c r="L225" s="1242" t="s">
        <v>3548</v>
      </c>
      <c r="M225" s="1243">
        <v>374.5</v>
      </c>
      <c r="N225" s="1229"/>
      <c r="O225" s="1230"/>
      <c r="P225" s="1230"/>
      <c r="Q225" s="1231">
        <f t="shared" si="35"/>
        <v>0</v>
      </c>
      <c r="R225" s="1232">
        <f t="shared" si="36"/>
        <v>0</v>
      </c>
      <c r="S225" s="1233">
        <f t="shared" si="37"/>
        <v>0</v>
      </c>
    </row>
    <row r="226" spans="1:19" ht="34.5" customHeight="1">
      <c r="A226" s="67">
        <v>84</v>
      </c>
      <c r="B226" s="263" t="s">
        <v>547</v>
      </c>
      <c r="C226" s="260" t="s">
        <v>548</v>
      </c>
      <c r="D226" s="1202"/>
      <c r="E226" s="71"/>
      <c r="F226" s="67"/>
      <c r="G226" s="67"/>
      <c r="H226" s="73">
        <v>0</v>
      </c>
      <c r="I226" s="73">
        <v>0</v>
      </c>
      <c r="J226" s="142">
        <v>0</v>
      </c>
      <c r="K226" s="75"/>
      <c r="L226" s="76"/>
      <c r="M226" s="77"/>
      <c r="N226" s="246"/>
      <c r="O226" s="243"/>
      <c r="P226" s="243"/>
      <c r="Q226" s="189">
        <f t="shared" si="35"/>
        <v>0</v>
      </c>
      <c r="R226" s="8">
        <f t="shared" si="36"/>
        <v>0</v>
      </c>
      <c r="S226" s="203">
        <f t="shared" si="37"/>
        <v>0</v>
      </c>
    </row>
    <row r="227" spans="1:19" ht="34.5" customHeight="1">
      <c r="A227" s="67">
        <v>85</v>
      </c>
      <c r="B227" s="263" t="s">
        <v>852</v>
      </c>
      <c r="C227" s="260" t="s">
        <v>1598</v>
      </c>
      <c r="D227" s="1202">
        <v>112.35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 t="s">
        <v>3365</v>
      </c>
      <c r="L227" s="76" t="s">
        <v>3549</v>
      </c>
      <c r="M227" s="77">
        <v>112.35</v>
      </c>
      <c r="N227" s="246"/>
      <c r="O227" s="243"/>
      <c r="P227" s="243"/>
      <c r="Q227" s="189">
        <f t="shared" si="35"/>
        <v>0</v>
      </c>
      <c r="R227" s="8">
        <f t="shared" si="36"/>
        <v>0</v>
      </c>
      <c r="S227" s="203">
        <f t="shared" si="37"/>
        <v>0</v>
      </c>
    </row>
    <row r="228" spans="1:19" ht="34.5" customHeight="1">
      <c r="A228" s="67">
        <v>86</v>
      </c>
      <c r="B228" s="263" t="s">
        <v>549</v>
      </c>
      <c r="C228" s="260" t="s">
        <v>550</v>
      </c>
      <c r="D228" s="1202">
        <v>149.80000000000001</v>
      </c>
      <c r="E228" s="71"/>
      <c r="F228" s="67"/>
      <c r="G228" s="67"/>
      <c r="H228" s="73"/>
      <c r="I228" s="73"/>
      <c r="J228" s="142"/>
      <c r="K228" s="75" t="s">
        <v>3421</v>
      </c>
      <c r="L228" s="76" t="s">
        <v>3550</v>
      </c>
      <c r="M228" s="77">
        <v>149.80000000000001</v>
      </c>
      <c r="N228" s="246"/>
      <c r="O228" s="243"/>
      <c r="P228" s="243"/>
      <c r="Q228" s="189"/>
      <c r="R228" s="8"/>
      <c r="S228" s="203"/>
    </row>
    <row r="229" spans="1:19" ht="34.5" customHeight="1">
      <c r="A229" s="67">
        <v>87</v>
      </c>
      <c r="B229" s="263" t="s">
        <v>552</v>
      </c>
      <c r="C229" s="260" t="s">
        <v>553</v>
      </c>
      <c r="D229" s="1202">
        <v>411.95</v>
      </c>
      <c r="E229" s="128"/>
      <c r="F229" s="67"/>
      <c r="G229" s="67"/>
      <c r="H229" s="73">
        <v>0</v>
      </c>
      <c r="I229" s="73">
        <v>0</v>
      </c>
      <c r="J229" s="142">
        <v>0</v>
      </c>
      <c r="K229" s="75" t="s">
        <v>3365</v>
      </c>
      <c r="L229" s="76" t="s">
        <v>3551</v>
      </c>
      <c r="M229" s="77">
        <v>411.95</v>
      </c>
      <c r="N229" s="246"/>
      <c r="O229" s="243"/>
      <c r="P229" s="243"/>
      <c r="Q229" s="189">
        <f t="shared" si="35"/>
        <v>0</v>
      </c>
      <c r="R229" s="8">
        <f t="shared" si="36"/>
        <v>0</v>
      </c>
      <c r="S229" s="203">
        <f t="shared" si="37"/>
        <v>0</v>
      </c>
    </row>
    <row r="230" spans="1:19" ht="34.5" customHeight="1">
      <c r="A230" s="67">
        <v>88</v>
      </c>
      <c r="B230" s="263" t="s">
        <v>555</v>
      </c>
      <c r="C230" s="260" t="s">
        <v>556</v>
      </c>
      <c r="D230" s="1202">
        <v>112.35</v>
      </c>
      <c r="E230" s="71"/>
      <c r="F230" s="67"/>
      <c r="G230" s="67"/>
      <c r="H230" s="73">
        <v>0</v>
      </c>
      <c r="I230" s="73">
        <v>0</v>
      </c>
      <c r="J230" s="142">
        <v>0</v>
      </c>
      <c r="K230" s="75" t="s">
        <v>3367</v>
      </c>
      <c r="L230" s="76" t="s">
        <v>3552</v>
      </c>
      <c r="M230" s="77">
        <v>112.35</v>
      </c>
      <c r="N230" s="246"/>
      <c r="O230" s="243"/>
      <c r="P230" s="243"/>
      <c r="Q230" s="189">
        <f t="shared" si="35"/>
        <v>0</v>
      </c>
      <c r="R230" s="8">
        <f t="shared" si="36"/>
        <v>0</v>
      </c>
      <c r="S230" s="203">
        <f t="shared" si="37"/>
        <v>0</v>
      </c>
    </row>
    <row r="231" spans="1:19" ht="34.5" customHeight="1">
      <c r="A231" s="67">
        <v>89</v>
      </c>
      <c r="B231" s="263" t="s">
        <v>558</v>
      </c>
      <c r="C231" s="260" t="s">
        <v>559</v>
      </c>
      <c r="D231" s="1202">
        <v>224.7</v>
      </c>
      <c r="E231" s="128"/>
      <c r="F231" s="67"/>
      <c r="G231" s="67"/>
      <c r="H231" s="73">
        <v>0</v>
      </c>
      <c r="I231" s="73">
        <v>0</v>
      </c>
      <c r="J231" s="142">
        <v>0</v>
      </c>
      <c r="K231" s="75" t="s">
        <v>3390</v>
      </c>
      <c r="L231" s="76" t="s">
        <v>3553</v>
      </c>
      <c r="M231" s="77">
        <v>224.7</v>
      </c>
      <c r="N231" s="246"/>
      <c r="O231" s="243"/>
      <c r="P231" s="243"/>
      <c r="Q231" s="189">
        <f t="shared" si="35"/>
        <v>0</v>
      </c>
      <c r="R231" s="8">
        <f t="shared" si="36"/>
        <v>0</v>
      </c>
      <c r="S231" s="203">
        <f t="shared" si="37"/>
        <v>0</v>
      </c>
    </row>
    <row r="232" spans="1:19" ht="34.5" customHeight="1">
      <c r="A232" s="67">
        <v>90</v>
      </c>
      <c r="B232" s="263" t="s">
        <v>558</v>
      </c>
      <c r="C232" s="260" t="s">
        <v>559</v>
      </c>
      <c r="D232" s="1202">
        <v>524.29999999999995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 t="s">
        <v>3390</v>
      </c>
      <c r="L232" s="76" t="s">
        <v>3553</v>
      </c>
      <c r="M232" s="77">
        <v>524.29999999999995</v>
      </c>
      <c r="N232" s="246"/>
      <c r="O232" s="243"/>
      <c r="P232" s="243"/>
      <c r="Q232" s="189">
        <f t="shared" si="35"/>
        <v>0</v>
      </c>
      <c r="R232" s="8">
        <f t="shared" si="36"/>
        <v>0</v>
      </c>
      <c r="S232" s="203">
        <f t="shared" si="37"/>
        <v>0</v>
      </c>
    </row>
    <row r="233" spans="1:19" ht="34.5" customHeight="1">
      <c r="A233" s="67">
        <v>91</v>
      </c>
      <c r="B233" s="263" t="s">
        <v>562</v>
      </c>
      <c r="C233" s="260" t="s">
        <v>563</v>
      </c>
      <c r="D233" s="1202">
        <v>524.29999999999995</v>
      </c>
      <c r="E233" s="71"/>
      <c r="F233" s="67"/>
      <c r="G233" s="67"/>
      <c r="H233" s="73">
        <v>0</v>
      </c>
      <c r="I233" s="73">
        <v>0</v>
      </c>
      <c r="J233" s="142">
        <v>0</v>
      </c>
      <c r="K233" s="75" t="s">
        <v>3421</v>
      </c>
      <c r="L233" s="76" t="s">
        <v>3554</v>
      </c>
      <c r="M233" s="77">
        <v>524.29999999999995</v>
      </c>
      <c r="N233" s="246"/>
      <c r="O233" s="243"/>
      <c r="P233" s="243"/>
      <c r="Q233" s="189">
        <f t="shared" si="35"/>
        <v>0</v>
      </c>
      <c r="R233" s="8">
        <f t="shared" si="36"/>
        <v>0</v>
      </c>
      <c r="S233" s="203">
        <f t="shared" si="37"/>
        <v>0</v>
      </c>
    </row>
    <row r="234" spans="1:19" ht="34.5" customHeight="1">
      <c r="A234" s="67">
        <v>92</v>
      </c>
      <c r="B234" s="263" t="s">
        <v>558</v>
      </c>
      <c r="C234" s="260" t="s">
        <v>564</v>
      </c>
      <c r="D234" s="1202">
        <v>411.95</v>
      </c>
      <c r="E234" s="71"/>
      <c r="F234" s="67"/>
      <c r="G234" s="67"/>
      <c r="H234" s="73">
        <v>0</v>
      </c>
      <c r="I234" s="73">
        <v>0</v>
      </c>
      <c r="J234" s="142">
        <v>0</v>
      </c>
      <c r="K234" s="75" t="s">
        <v>3390</v>
      </c>
      <c r="L234" s="76" t="s">
        <v>3555</v>
      </c>
      <c r="M234" s="77">
        <v>411.95</v>
      </c>
      <c r="N234" s="246"/>
      <c r="O234" s="243"/>
      <c r="P234" s="243"/>
      <c r="Q234" s="189">
        <f t="shared" si="35"/>
        <v>0</v>
      </c>
      <c r="R234" s="8">
        <f t="shared" si="36"/>
        <v>0</v>
      </c>
      <c r="S234" s="203">
        <f t="shared" si="37"/>
        <v>0</v>
      </c>
    </row>
    <row r="235" spans="1:19" s="1234" customFormat="1" ht="34.5" customHeight="1">
      <c r="A235" s="1220">
        <v>93</v>
      </c>
      <c r="B235" s="1221" t="s">
        <v>566</v>
      </c>
      <c r="C235" s="1222" t="s">
        <v>567</v>
      </c>
      <c r="D235" s="1203">
        <v>112.35</v>
      </c>
      <c r="E235" s="1236"/>
      <c r="F235" s="1220"/>
      <c r="G235" s="1220"/>
      <c r="H235" s="1224">
        <v>0</v>
      </c>
      <c r="I235" s="1224">
        <v>0</v>
      </c>
      <c r="J235" s="1225">
        <v>0</v>
      </c>
      <c r="K235" s="1241" t="s">
        <v>3360</v>
      </c>
      <c r="L235" s="1242" t="s">
        <v>3556</v>
      </c>
      <c r="M235" s="1243">
        <v>112.35</v>
      </c>
      <c r="N235" s="1237"/>
      <c r="O235" s="1230"/>
      <c r="P235" s="1230"/>
      <c r="Q235" s="1231">
        <f t="shared" si="35"/>
        <v>0</v>
      </c>
      <c r="R235" s="1232">
        <f t="shared" si="36"/>
        <v>0</v>
      </c>
      <c r="S235" s="1233">
        <v>0</v>
      </c>
    </row>
    <row r="236" spans="1:19" ht="34.5" customHeight="1">
      <c r="A236" s="67">
        <v>94</v>
      </c>
      <c r="B236" s="263" t="s">
        <v>569</v>
      </c>
      <c r="C236" s="260" t="s">
        <v>570</v>
      </c>
      <c r="D236" s="1202"/>
      <c r="E236" s="71"/>
      <c r="F236" s="67"/>
      <c r="G236" s="67"/>
      <c r="H236" s="73">
        <v>0</v>
      </c>
      <c r="I236" s="73">
        <v>0</v>
      </c>
      <c r="J236" s="142">
        <v>0</v>
      </c>
      <c r="K236" s="75"/>
      <c r="L236" s="76"/>
      <c r="M236" s="77"/>
      <c r="N236" s="246"/>
      <c r="O236" s="243"/>
      <c r="P236" s="243"/>
      <c r="Q236" s="189">
        <f t="shared" si="35"/>
        <v>0</v>
      </c>
      <c r="R236" s="8">
        <f t="shared" si="36"/>
        <v>0</v>
      </c>
      <c r="S236" s="203">
        <f t="shared" si="37"/>
        <v>0</v>
      </c>
    </row>
    <row r="237" spans="1:19" ht="34.5" customHeight="1">
      <c r="A237" s="67">
        <v>95</v>
      </c>
      <c r="B237" s="263" t="s">
        <v>572</v>
      </c>
      <c r="C237" s="260" t="s">
        <v>573</v>
      </c>
      <c r="D237" s="1202">
        <v>262.14999999999998</v>
      </c>
      <c r="E237" s="71"/>
      <c r="F237" s="67"/>
      <c r="G237" s="67"/>
      <c r="H237" s="73">
        <v>0</v>
      </c>
      <c r="I237" s="73">
        <v>0</v>
      </c>
      <c r="J237" s="142">
        <v>0</v>
      </c>
      <c r="K237" s="75" t="s">
        <v>3390</v>
      </c>
      <c r="L237" s="76" t="s">
        <v>3557</v>
      </c>
      <c r="M237" s="77">
        <v>262.14999999999998</v>
      </c>
      <c r="N237" s="246"/>
      <c r="O237" s="243"/>
      <c r="P237" s="243"/>
      <c r="Q237" s="189">
        <f t="shared" si="35"/>
        <v>0</v>
      </c>
      <c r="R237" s="8">
        <f t="shared" si="36"/>
        <v>0</v>
      </c>
      <c r="S237" s="203">
        <f t="shared" si="37"/>
        <v>0</v>
      </c>
    </row>
    <row r="238" spans="1:19" ht="34.5" customHeight="1">
      <c r="A238" s="67">
        <v>96</v>
      </c>
      <c r="B238" s="267" t="s">
        <v>572</v>
      </c>
      <c r="C238" s="260" t="s">
        <v>575</v>
      </c>
      <c r="D238" s="1202">
        <v>224.7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 t="s">
        <v>3390</v>
      </c>
      <c r="L238" s="76" t="s">
        <v>3558</v>
      </c>
      <c r="M238" s="77">
        <v>224.7</v>
      </c>
      <c r="N238" s="246"/>
      <c r="O238" s="243"/>
      <c r="P238" s="243"/>
      <c r="Q238" s="189">
        <f t="shared" si="35"/>
        <v>0</v>
      </c>
      <c r="R238" s="8">
        <f t="shared" si="36"/>
        <v>0</v>
      </c>
      <c r="S238" s="203">
        <f t="shared" si="37"/>
        <v>0</v>
      </c>
    </row>
    <row r="239" spans="1:19" ht="34.5" customHeight="1">
      <c r="A239" s="67">
        <v>97</v>
      </c>
      <c r="B239" s="263" t="s">
        <v>577</v>
      </c>
      <c r="C239" s="260" t="s">
        <v>578</v>
      </c>
      <c r="D239" s="1202">
        <v>411.95</v>
      </c>
      <c r="E239" s="128" t="s">
        <v>2971</v>
      </c>
      <c r="F239" s="67">
        <v>1</v>
      </c>
      <c r="G239" s="67">
        <v>1</v>
      </c>
      <c r="H239" s="73">
        <v>420</v>
      </c>
      <c r="I239" s="73">
        <v>29.4</v>
      </c>
      <c r="J239" s="142">
        <v>449.4</v>
      </c>
      <c r="K239" s="75" t="s">
        <v>3352</v>
      </c>
      <c r="L239" s="76" t="s">
        <v>3559</v>
      </c>
      <c r="M239" s="77">
        <v>449.4</v>
      </c>
      <c r="N239" s="246"/>
      <c r="O239" s="243"/>
      <c r="P239" s="243"/>
      <c r="Q239" s="189">
        <f t="shared" si="35"/>
        <v>385</v>
      </c>
      <c r="R239" s="8">
        <f t="shared" si="36"/>
        <v>26.95</v>
      </c>
      <c r="S239" s="203">
        <f t="shared" si="37"/>
        <v>411.94999999999993</v>
      </c>
    </row>
    <row r="240" spans="1:19" ht="34.5" customHeight="1">
      <c r="A240" s="67">
        <v>98</v>
      </c>
      <c r="B240" s="263" t="s">
        <v>580</v>
      </c>
      <c r="C240" s="260" t="s">
        <v>3159</v>
      </c>
      <c r="D240" s="1202">
        <f>411.95+112.35+112.35</f>
        <v>636.65</v>
      </c>
      <c r="E240" s="128"/>
      <c r="F240" s="67"/>
      <c r="G240" s="67"/>
      <c r="H240" s="73">
        <v>0</v>
      </c>
      <c r="I240" s="73">
        <v>0</v>
      </c>
      <c r="J240" s="142">
        <v>0</v>
      </c>
      <c r="K240" s="75">
        <v>46142</v>
      </c>
      <c r="L240" s="76" t="s">
        <v>3560</v>
      </c>
      <c r="M240" s="77">
        <v>636.65</v>
      </c>
      <c r="N240" s="246"/>
      <c r="O240" s="243"/>
      <c r="P240" s="243"/>
      <c r="Q240" s="189">
        <f t="shared" si="35"/>
        <v>0</v>
      </c>
      <c r="R240" s="8">
        <f t="shared" si="36"/>
        <v>0</v>
      </c>
      <c r="S240" s="203">
        <f t="shared" si="37"/>
        <v>0</v>
      </c>
    </row>
    <row r="241" spans="1:19" ht="34.5" customHeight="1">
      <c r="A241" s="67">
        <v>99</v>
      </c>
      <c r="B241" s="267" t="s">
        <v>516</v>
      </c>
      <c r="C241" s="260" t="s">
        <v>585</v>
      </c>
      <c r="D241" s="1202">
        <v>374.5</v>
      </c>
      <c r="E241" s="128"/>
      <c r="F241" s="67"/>
      <c r="G241" s="67"/>
      <c r="H241" s="73">
        <v>0</v>
      </c>
      <c r="I241" s="73">
        <v>0</v>
      </c>
      <c r="J241" s="142">
        <v>0</v>
      </c>
      <c r="K241" s="75">
        <v>46142</v>
      </c>
      <c r="L241" s="76" t="s">
        <v>3561</v>
      </c>
      <c r="M241" s="77">
        <v>374.5</v>
      </c>
      <c r="N241" s="246"/>
      <c r="O241" s="243"/>
      <c r="P241" s="243"/>
      <c r="Q241" s="189">
        <f t="shared" si="35"/>
        <v>0</v>
      </c>
      <c r="R241" s="8">
        <f t="shared" si="36"/>
        <v>0</v>
      </c>
      <c r="S241" s="203">
        <f t="shared" si="37"/>
        <v>0</v>
      </c>
    </row>
    <row r="242" spans="1:19" ht="34.5" customHeight="1">
      <c r="A242" s="67">
        <v>100</v>
      </c>
      <c r="B242" s="267" t="s">
        <v>587</v>
      </c>
      <c r="C242" s="260" t="s">
        <v>588</v>
      </c>
      <c r="D242" s="1202">
        <v>1535.45</v>
      </c>
      <c r="E242" s="128"/>
      <c r="F242" s="67"/>
      <c r="G242" s="67"/>
      <c r="H242" s="73"/>
      <c r="I242" s="73"/>
      <c r="J242" s="142"/>
      <c r="K242" s="75">
        <v>46142</v>
      </c>
      <c r="L242" s="76" t="s">
        <v>3562</v>
      </c>
      <c r="M242" s="77">
        <v>1535.45</v>
      </c>
      <c r="N242" s="246"/>
      <c r="O242" s="243"/>
      <c r="P242" s="243"/>
      <c r="Q242" s="189"/>
      <c r="R242" s="8"/>
      <c r="S242" s="203"/>
    </row>
    <row r="243" spans="1:19" ht="34.5" customHeight="1">
      <c r="A243" s="67">
        <v>101</v>
      </c>
      <c r="B243" s="267" t="s">
        <v>591</v>
      </c>
      <c r="C243" s="260" t="s">
        <v>592</v>
      </c>
      <c r="D243" s="1202">
        <v>112.35</v>
      </c>
      <c r="E243" s="128"/>
      <c r="F243" s="67"/>
      <c r="G243" s="67"/>
      <c r="H243" s="73"/>
      <c r="I243" s="73"/>
      <c r="J243" s="142"/>
      <c r="K243" s="75" t="s">
        <v>3390</v>
      </c>
      <c r="L243" s="76" t="s">
        <v>3563</v>
      </c>
      <c r="M243" s="77">
        <v>112.35</v>
      </c>
      <c r="N243" s="246"/>
      <c r="O243" s="243"/>
      <c r="P243" s="243"/>
      <c r="Q243" s="189"/>
      <c r="R243" s="8"/>
      <c r="S243" s="203"/>
    </row>
    <row r="244" spans="1:19" ht="34.5" customHeight="1">
      <c r="A244" s="67">
        <v>102</v>
      </c>
      <c r="B244" s="267" t="s">
        <v>91</v>
      </c>
      <c r="C244" s="260" t="s">
        <v>594</v>
      </c>
      <c r="D244" s="1202">
        <v>674.1</v>
      </c>
      <c r="E244" s="128"/>
      <c r="F244" s="67"/>
      <c r="G244" s="67"/>
      <c r="H244" s="73">
        <v>0</v>
      </c>
      <c r="I244" s="73">
        <v>0</v>
      </c>
      <c r="J244" s="142">
        <v>0</v>
      </c>
      <c r="K244" s="75">
        <v>46142</v>
      </c>
      <c r="L244" s="76" t="s">
        <v>3564</v>
      </c>
      <c r="M244" s="77">
        <v>674.1</v>
      </c>
      <c r="N244" s="246"/>
      <c r="O244" s="243"/>
      <c r="P244" s="243"/>
      <c r="Q244" s="189">
        <f t="shared" si="35"/>
        <v>0</v>
      </c>
      <c r="R244" s="8">
        <f t="shared" si="36"/>
        <v>0</v>
      </c>
      <c r="S244" s="203">
        <f t="shared" si="37"/>
        <v>0</v>
      </c>
    </row>
    <row r="245" spans="1:19" ht="34.5" customHeight="1">
      <c r="A245" s="67">
        <v>103</v>
      </c>
      <c r="B245" s="263" t="s">
        <v>91</v>
      </c>
      <c r="C245" s="260" t="s">
        <v>596</v>
      </c>
      <c r="D245" s="1202">
        <v>149.80000000000001</v>
      </c>
      <c r="E245" s="78"/>
      <c r="F245" s="79"/>
      <c r="G245" s="67"/>
      <c r="H245" s="73">
        <v>0</v>
      </c>
      <c r="I245" s="73">
        <v>0</v>
      </c>
      <c r="J245" s="142">
        <v>0</v>
      </c>
      <c r="K245" s="75" t="s">
        <v>3390</v>
      </c>
      <c r="L245" s="76" t="s">
        <v>3565</v>
      </c>
      <c r="M245" s="77">
        <v>149.80000000000001</v>
      </c>
      <c r="N245" s="246"/>
      <c r="O245" s="243"/>
      <c r="P245" s="243"/>
      <c r="Q245" s="189">
        <f t="shared" si="35"/>
        <v>0</v>
      </c>
      <c r="R245" s="8">
        <f t="shared" si="36"/>
        <v>0</v>
      </c>
      <c r="S245" s="203">
        <f t="shared" si="37"/>
        <v>0</v>
      </c>
    </row>
    <row r="246" spans="1:19" ht="34.5" customHeight="1">
      <c r="A246" s="67">
        <v>104</v>
      </c>
      <c r="B246" s="263" t="s">
        <v>91</v>
      </c>
      <c r="C246" s="260" t="s">
        <v>598</v>
      </c>
      <c r="D246" s="1202">
        <v>23360</v>
      </c>
      <c r="E246" s="128"/>
      <c r="F246" s="67"/>
      <c r="G246" s="67"/>
      <c r="H246" s="73">
        <v>0</v>
      </c>
      <c r="I246" s="73">
        <v>0</v>
      </c>
      <c r="J246" s="142">
        <v>0</v>
      </c>
      <c r="K246" s="75">
        <v>46142</v>
      </c>
      <c r="L246" s="76" t="s">
        <v>3566</v>
      </c>
      <c r="M246" s="114">
        <v>23360</v>
      </c>
      <c r="N246" s="246"/>
      <c r="O246" s="243"/>
      <c r="P246" s="243"/>
      <c r="Q246" s="189">
        <f t="shared" si="35"/>
        <v>0</v>
      </c>
      <c r="R246" s="8">
        <f t="shared" si="36"/>
        <v>0</v>
      </c>
      <c r="S246" s="203">
        <f t="shared" si="37"/>
        <v>0</v>
      </c>
    </row>
    <row r="247" spans="1:19" ht="34.5" customHeight="1">
      <c r="A247" s="67">
        <v>105</v>
      </c>
      <c r="B247" s="106" t="s">
        <v>91</v>
      </c>
      <c r="C247" s="106" t="s">
        <v>598</v>
      </c>
      <c r="D247" s="1202">
        <v>10640</v>
      </c>
      <c r="E247" s="128"/>
      <c r="F247" s="67"/>
      <c r="G247" s="67"/>
      <c r="H247" s="73">
        <v>0</v>
      </c>
      <c r="I247" s="73">
        <v>0</v>
      </c>
      <c r="J247" s="142">
        <v>0</v>
      </c>
      <c r="K247" s="75">
        <v>46142</v>
      </c>
      <c r="L247" s="76" t="s">
        <v>3566</v>
      </c>
      <c r="M247" s="114">
        <v>10640</v>
      </c>
      <c r="N247" s="246"/>
      <c r="O247" s="243"/>
      <c r="P247" s="243"/>
      <c r="Q247" s="189">
        <f t="shared" si="35"/>
        <v>0</v>
      </c>
      <c r="R247" s="8">
        <f t="shared" si="36"/>
        <v>0</v>
      </c>
      <c r="S247" s="203">
        <f t="shared" si="37"/>
        <v>0</v>
      </c>
    </row>
    <row r="248" spans="1:19" ht="34.5" customHeight="1">
      <c r="A248" s="67">
        <v>106</v>
      </c>
      <c r="B248" s="106" t="s">
        <v>600</v>
      </c>
      <c r="C248" s="106" t="s">
        <v>601</v>
      </c>
      <c r="D248" s="1202">
        <v>149.80000000000001</v>
      </c>
      <c r="E248" s="128"/>
      <c r="F248" s="67"/>
      <c r="G248" s="67"/>
      <c r="H248" s="73">
        <v>0</v>
      </c>
      <c r="I248" s="73">
        <v>0</v>
      </c>
      <c r="J248" s="142">
        <v>0</v>
      </c>
      <c r="K248" s="75">
        <v>46142</v>
      </c>
      <c r="L248" s="76" t="s">
        <v>3567</v>
      </c>
      <c r="M248" s="77">
        <v>149.80000000000001</v>
      </c>
      <c r="N248" s="246"/>
      <c r="O248" s="243"/>
      <c r="P248" s="243"/>
      <c r="Q248" s="189">
        <f t="shared" si="35"/>
        <v>0</v>
      </c>
      <c r="R248" s="8">
        <f t="shared" si="36"/>
        <v>0</v>
      </c>
      <c r="S248" s="203">
        <f t="shared" si="37"/>
        <v>0</v>
      </c>
    </row>
    <row r="249" spans="1:19" ht="34.5" customHeight="1">
      <c r="A249" s="67">
        <v>107</v>
      </c>
      <c r="B249" s="106" t="s">
        <v>603</v>
      </c>
      <c r="C249" s="106" t="s">
        <v>604</v>
      </c>
      <c r="D249" s="1202">
        <v>224.7</v>
      </c>
      <c r="E249" s="264" t="s">
        <v>2971</v>
      </c>
      <c r="F249" s="67">
        <v>1</v>
      </c>
      <c r="G249" s="67">
        <v>1</v>
      </c>
      <c r="H249" s="73">
        <v>210</v>
      </c>
      <c r="I249" s="73">
        <v>14.7</v>
      </c>
      <c r="J249" s="142">
        <v>224.7</v>
      </c>
      <c r="K249" s="75" t="s">
        <v>3568</v>
      </c>
      <c r="L249" s="76" t="s">
        <v>3569</v>
      </c>
      <c r="M249" s="77">
        <v>224.7</v>
      </c>
      <c r="N249" s="246"/>
      <c r="O249" s="243"/>
      <c r="P249" s="243"/>
      <c r="Q249" s="189">
        <f t="shared" si="35"/>
        <v>210</v>
      </c>
      <c r="R249" s="8">
        <f t="shared" si="36"/>
        <v>14.7</v>
      </c>
      <c r="S249" s="203">
        <f t="shared" si="37"/>
        <v>224.7</v>
      </c>
    </row>
    <row r="250" spans="1:19" ht="34.5" customHeight="1">
      <c r="A250" s="67">
        <v>108</v>
      </c>
      <c r="B250" s="106" t="s">
        <v>606</v>
      </c>
      <c r="C250" s="106" t="s">
        <v>607</v>
      </c>
      <c r="D250" s="1202">
        <v>1310.75</v>
      </c>
      <c r="E250" s="264"/>
      <c r="F250" s="67"/>
      <c r="G250" s="67"/>
      <c r="H250" s="73">
        <v>0</v>
      </c>
      <c r="I250" s="73">
        <v>0</v>
      </c>
      <c r="J250" s="142">
        <v>0</v>
      </c>
      <c r="K250" s="75">
        <v>46142</v>
      </c>
      <c r="L250" s="76" t="s">
        <v>3570</v>
      </c>
      <c r="M250" s="77">
        <v>1310.75</v>
      </c>
      <c r="N250" s="246"/>
      <c r="O250" s="243"/>
      <c r="P250" s="243"/>
      <c r="Q250" s="189">
        <f t="shared" si="35"/>
        <v>0</v>
      </c>
      <c r="R250" s="8">
        <f t="shared" si="36"/>
        <v>0</v>
      </c>
      <c r="S250" s="203">
        <f t="shared" si="37"/>
        <v>0</v>
      </c>
    </row>
    <row r="251" spans="1:19" ht="34.5" customHeight="1">
      <c r="A251" s="67">
        <v>109</v>
      </c>
      <c r="B251" s="267" t="s">
        <v>125</v>
      </c>
      <c r="C251" s="260" t="s">
        <v>609</v>
      </c>
      <c r="D251" s="1202">
        <v>112.35</v>
      </c>
      <c r="E251" s="78"/>
      <c r="F251" s="79"/>
      <c r="G251" s="67"/>
      <c r="H251" s="73">
        <v>0</v>
      </c>
      <c r="I251" s="73">
        <v>0</v>
      </c>
      <c r="J251" s="142">
        <v>0</v>
      </c>
      <c r="K251" s="75" t="s">
        <v>3390</v>
      </c>
      <c r="L251" s="76" t="s">
        <v>3571</v>
      </c>
      <c r="M251" s="77">
        <v>112.35</v>
      </c>
      <c r="N251" s="246"/>
      <c r="O251" s="243"/>
      <c r="P251" s="243"/>
      <c r="Q251" s="189">
        <f t="shared" si="35"/>
        <v>0</v>
      </c>
      <c r="R251" s="8">
        <f t="shared" si="36"/>
        <v>0</v>
      </c>
      <c r="S251" s="203">
        <f t="shared" si="37"/>
        <v>0</v>
      </c>
    </row>
    <row r="252" spans="1:19" ht="34.5" customHeight="1">
      <c r="A252" s="67">
        <v>110</v>
      </c>
      <c r="B252" s="267" t="s">
        <v>611</v>
      </c>
      <c r="C252" s="260" t="s">
        <v>612</v>
      </c>
      <c r="D252" s="1202">
        <v>112.35</v>
      </c>
      <c r="E252" s="269"/>
      <c r="F252" s="2"/>
      <c r="G252" s="2"/>
      <c r="H252" s="73">
        <v>0</v>
      </c>
      <c r="I252" s="73">
        <v>0</v>
      </c>
      <c r="J252" s="142">
        <v>0</v>
      </c>
      <c r="K252" s="75" t="s">
        <v>3421</v>
      </c>
      <c r="L252" s="76" t="s">
        <v>3572</v>
      </c>
      <c r="M252" s="77">
        <v>112.35</v>
      </c>
      <c r="N252" s="250"/>
      <c r="O252" s="243"/>
      <c r="P252" s="243"/>
      <c r="Q252" s="189">
        <f t="shared" si="35"/>
        <v>0</v>
      </c>
      <c r="R252" s="8">
        <f t="shared" si="36"/>
        <v>0</v>
      </c>
      <c r="S252" s="203">
        <f t="shared" si="37"/>
        <v>0</v>
      </c>
    </row>
    <row r="253" spans="1:19" ht="34.5" customHeight="1">
      <c r="A253" s="67">
        <v>111</v>
      </c>
      <c r="B253" s="263" t="s">
        <v>614</v>
      </c>
      <c r="C253" s="260" t="s">
        <v>615</v>
      </c>
      <c r="D253" s="1202"/>
      <c r="E253" s="78"/>
      <c r="F253" s="79"/>
      <c r="G253" s="67"/>
      <c r="H253" s="73">
        <v>0</v>
      </c>
      <c r="I253" s="73">
        <v>0</v>
      </c>
      <c r="J253" s="142">
        <v>0</v>
      </c>
      <c r="K253" s="75"/>
      <c r="L253" s="76"/>
      <c r="M253" s="77"/>
      <c r="N253" s="250"/>
      <c r="O253" s="243"/>
      <c r="P253" s="243"/>
      <c r="Q253" s="189">
        <f t="shared" si="35"/>
        <v>0</v>
      </c>
      <c r="R253" s="8">
        <f t="shared" si="36"/>
        <v>0</v>
      </c>
      <c r="S253" s="203">
        <f t="shared" si="37"/>
        <v>0</v>
      </c>
    </row>
    <row r="254" spans="1:19" ht="34.5" customHeight="1">
      <c r="A254" s="67">
        <v>112</v>
      </c>
      <c r="B254" s="260" t="s">
        <v>507</v>
      </c>
      <c r="C254" s="106" t="s">
        <v>615</v>
      </c>
      <c r="D254" s="1202">
        <v>561.75</v>
      </c>
      <c r="E254" s="78"/>
      <c r="F254" s="79"/>
      <c r="G254" s="67"/>
      <c r="H254" s="73">
        <v>0</v>
      </c>
      <c r="I254" s="73">
        <v>0</v>
      </c>
      <c r="J254" s="142">
        <v>0</v>
      </c>
      <c r="K254" s="75" t="s">
        <v>3429</v>
      </c>
      <c r="L254" s="76" t="s">
        <v>3573</v>
      </c>
      <c r="M254" s="77">
        <v>561.75</v>
      </c>
      <c r="N254" s="246"/>
      <c r="O254" s="243"/>
      <c r="P254" s="243"/>
      <c r="Q254" s="189">
        <f t="shared" si="35"/>
        <v>0</v>
      </c>
      <c r="R254" s="8">
        <f t="shared" si="36"/>
        <v>0</v>
      </c>
      <c r="S254" s="203">
        <f t="shared" si="37"/>
        <v>0</v>
      </c>
    </row>
    <row r="255" spans="1:19" ht="34.5" customHeight="1">
      <c r="A255" s="67">
        <v>113</v>
      </c>
      <c r="B255" s="260" t="s">
        <v>617</v>
      </c>
      <c r="C255" s="106" t="s">
        <v>618</v>
      </c>
      <c r="D255" s="1202">
        <v>374.5</v>
      </c>
      <c r="E255" s="78"/>
      <c r="F255" s="79"/>
      <c r="G255" s="67"/>
      <c r="H255" s="73">
        <v>0</v>
      </c>
      <c r="I255" s="73">
        <v>0</v>
      </c>
      <c r="J255" s="142">
        <v>0</v>
      </c>
      <c r="K255" s="75" t="s">
        <v>3367</v>
      </c>
      <c r="L255" s="76" t="s">
        <v>3574</v>
      </c>
      <c r="M255" s="77">
        <v>374.5</v>
      </c>
      <c r="N255" s="246"/>
      <c r="O255" s="243"/>
      <c r="P255" s="243"/>
      <c r="Q255" s="189">
        <f t="shared" si="35"/>
        <v>0</v>
      </c>
      <c r="R255" s="8">
        <f t="shared" si="36"/>
        <v>0</v>
      </c>
      <c r="S255" s="203">
        <f t="shared" si="37"/>
        <v>0</v>
      </c>
    </row>
    <row r="256" spans="1:19" ht="34.5" customHeight="1">
      <c r="A256" s="67">
        <v>114</v>
      </c>
      <c r="B256" s="260" t="s">
        <v>620</v>
      </c>
      <c r="C256" s="106" t="s">
        <v>621</v>
      </c>
      <c r="D256" s="1202">
        <v>449.4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 t="s">
        <v>3360</v>
      </c>
      <c r="L256" s="76" t="s">
        <v>3575</v>
      </c>
      <c r="M256" s="77">
        <v>449.4</v>
      </c>
      <c r="N256" s="246"/>
      <c r="O256" s="243"/>
      <c r="P256" s="243"/>
      <c r="Q256" s="189">
        <f t="shared" si="35"/>
        <v>0</v>
      </c>
      <c r="R256" s="8">
        <f t="shared" si="36"/>
        <v>0</v>
      </c>
      <c r="S256" s="203">
        <f t="shared" si="37"/>
        <v>0</v>
      </c>
    </row>
    <row r="257" spans="1:19" ht="34.5" customHeight="1">
      <c r="A257" s="67">
        <v>115</v>
      </c>
      <c r="B257" s="260" t="s">
        <v>275</v>
      </c>
      <c r="C257" s="106" t="s">
        <v>618</v>
      </c>
      <c r="D257" s="1202">
        <v>1086.05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 t="s">
        <v>3390</v>
      </c>
      <c r="L257" s="76" t="s">
        <v>3576</v>
      </c>
      <c r="M257" s="77">
        <v>1086.05</v>
      </c>
      <c r="N257" s="246"/>
      <c r="O257" s="243"/>
      <c r="P257" s="243"/>
      <c r="Q257" s="189">
        <f t="shared" si="35"/>
        <v>0</v>
      </c>
      <c r="R257" s="8">
        <f t="shared" si="36"/>
        <v>0</v>
      </c>
      <c r="S257" s="203">
        <f t="shared" si="37"/>
        <v>0</v>
      </c>
    </row>
    <row r="258" spans="1:19" ht="34.5" customHeight="1">
      <c r="A258" s="67">
        <v>116</v>
      </c>
      <c r="B258" s="270" t="s">
        <v>624</v>
      </c>
      <c r="C258" s="106" t="s">
        <v>625</v>
      </c>
      <c r="D258" s="1202">
        <v>224.7</v>
      </c>
      <c r="E258" s="128"/>
      <c r="F258" s="67"/>
      <c r="G258" s="67"/>
      <c r="H258" s="73">
        <v>0</v>
      </c>
      <c r="I258" s="73">
        <v>0</v>
      </c>
      <c r="J258" s="142">
        <v>0</v>
      </c>
      <c r="K258" s="75" t="s">
        <v>3390</v>
      </c>
      <c r="L258" s="76" t="s">
        <v>3577</v>
      </c>
      <c r="M258" s="77">
        <v>224.7</v>
      </c>
      <c r="N258" s="246"/>
      <c r="O258" s="243"/>
      <c r="P258" s="243"/>
      <c r="Q258" s="189">
        <f t="shared" si="35"/>
        <v>0</v>
      </c>
      <c r="R258" s="8">
        <f t="shared" si="36"/>
        <v>0</v>
      </c>
      <c r="S258" s="203">
        <f t="shared" si="37"/>
        <v>0</v>
      </c>
    </row>
    <row r="259" spans="1:19" ht="34.5" customHeight="1">
      <c r="A259" s="67">
        <v>117</v>
      </c>
      <c r="B259" s="270" t="s">
        <v>627</v>
      </c>
      <c r="C259" s="106" t="s">
        <v>628</v>
      </c>
      <c r="D259" s="1202">
        <v>214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 t="s">
        <v>3390</v>
      </c>
      <c r="L259" s="76" t="s">
        <v>3578</v>
      </c>
      <c r="M259" s="77">
        <v>214</v>
      </c>
      <c r="N259" s="246"/>
      <c r="O259" s="243"/>
      <c r="P259" s="243"/>
      <c r="Q259" s="189">
        <f t="shared" si="35"/>
        <v>0</v>
      </c>
      <c r="R259" s="8">
        <f t="shared" si="36"/>
        <v>0</v>
      </c>
      <c r="S259" s="203">
        <f t="shared" si="37"/>
        <v>0</v>
      </c>
    </row>
    <row r="260" spans="1:19" ht="34.5" customHeight="1">
      <c r="A260" s="67">
        <v>118</v>
      </c>
      <c r="B260" s="270" t="s">
        <v>65</v>
      </c>
      <c r="C260" s="106" t="s">
        <v>618</v>
      </c>
      <c r="D260" s="1202">
        <v>936.25</v>
      </c>
      <c r="E260" s="78"/>
      <c r="F260" s="79"/>
      <c r="G260" s="67"/>
      <c r="H260" s="73">
        <v>0</v>
      </c>
      <c r="I260" s="73">
        <v>0</v>
      </c>
      <c r="J260" s="142">
        <v>0</v>
      </c>
      <c r="K260" s="75" t="s">
        <v>3367</v>
      </c>
      <c r="L260" s="76" t="s">
        <v>3579</v>
      </c>
      <c r="M260" s="77">
        <v>936.25</v>
      </c>
      <c r="N260" s="246"/>
      <c r="O260" s="243"/>
      <c r="P260" s="243"/>
      <c r="Q260" s="189">
        <f t="shared" si="35"/>
        <v>0</v>
      </c>
      <c r="R260" s="8">
        <f t="shared" si="36"/>
        <v>0</v>
      </c>
      <c r="S260" s="203">
        <f t="shared" si="37"/>
        <v>0</v>
      </c>
    </row>
    <row r="261" spans="1:19" ht="34.5" customHeight="1">
      <c r="A261" s="67">
        <v>119</v>
      </c>
      <c r="B261" s="271" t="s">
        <v>631</v>
      </c>
      <c r="C261" s="271" t="s">
        <v>2767</v>
      </c>
      <c r="D261" s="1202">
        <v>599.20000000000005</v>
      </c>
      <c r="E261" s="19"/>
      <c r="F261" s="20"/>
      <c r="G261" s="20"/>
      <c r="H261" s="73">
        <v>0</v>
      </c>
      <c r="I261" s="73">
        <v>0</v>
      </c>
      <c r="J261" s="142">
        <v>0</v>
      </c>
      <c r="K261" s="75" t="s">
        <v>3390</v>
      </c>
      <c r="L261" s="76" t="s">
        <v>3580</v>
      </c>
      <c r="M261" s="77">
        <v>599.20000000000005</v>
      </c>
      <c r="N261" s="246"/>
      <c r="O261" s="243"/>
      <c r="P261" s="243"/>
      <c r="Q261" s="189">
        <f t="shared" si="35"/>
        <v>0</v>
      </c>
      <c r="R261" s="8">
        <f t="shared" si="36"/>
        <v>0</v>
      </c>
      <c r="S261" s="203">
        <f t="shared" si="37"/>
        <v>0</v>
      </c>
    </row>
    <row r="262" spans="1:19" ht="34.5" customHeight="1">
      <c r="A262" s="67">
        <v>120</v>
      </c>
      <c r="B262" s="271" t="s">
        <v>634</v>
      </c>
      <c r="C262" s="106" t="s">
        <v>635</v>
      </c>
      <c r="D262" s="1202">
        <v>112.35</v>
      </c>
      <c r="E262" s="128"/>
      <c r="F262" s="67"/>
      <c r="G262" s="67"/>
      <c r="H262" s="73">
        <v>0</v>
      </c>
      <c r="I262" s="73">
        <v>0</v>
      </c>
      <c r="J262" s="142">
        <v>0</v>
      </c>
      <c r="K262" s="75" t="s">
        <v>3360</v>
      </c>
      <c r="L262" s="76" t="s">
        <v>3581</v>
      </c>
      <c r="M262" s="77">
        <v>112.35</v>
      </c>
      <c r="N262" s="246"/>
      <c r="O262" s="243"/>
      <c r="P262" s="243"/>
      <c r="Q262" s="189">
        <f t="shared" si="35"/>
        <v>0</v>
      </c>
      <c r="R262" s="8">
        <f t="shared" si="36"/>
        <v>0</v>
      </c>
      <c r="S262" s="203">
        <f t="shared" si="37"/>
        <v>0</v>
      </c>
    </row>
    <row r="263" spans="1:19" ht="34.5" customHeight="1">
      <c r="A263" s="67">
        <v>121</v>
      </c>
      <c r="B263" s="272" t="s">
        <v>634</v>
      </c>
      <c r="C263" s="271" t="s">
        <v>637</v>
      </c>
      <c r="D263" s="1202">
        <v>749</v>
      </c>
      <c r="E263" s="19"/>
      <c r="F263" s="20"/>
      <c r="G263" s="20"/>
      <c r="H263" s="73">
        <v>0</v>
      </c>
      <c r="I263" s="73">
        <v>0</v>
      </c>
      <c r="J263" s="142">
        <v>0</v>
      </c>
      <c r="K263" s="75" t="s">
        <v>3390</v>
      </c>
      <c r="L263" s="76" t="s">
        <v>3582</v>
      </c>
      <c r="M263" s="77">
        <v>749</v>
      </c>
      <c r="N263" s="246"/>
      <c r="O263" s="243"/>
      <c r="P263" s="243"/>
      <c r="Q263" s="189">
        <f t="shared" si="35"/>
        <v>0</v>
      </c>
      <c r="R263" s="8">
        <f t="shared" si="36"/>
        <v>0</v>
      </c>
      <c r="S263" s="203">
        <f t="shared" si="37"/>
        <v>0</v>
      </c>
    </row>
    <row r="264" spans="1:19" ht="34.5" customHeight="1">
      <c r="A264" s="67">
        <v>122</v>
      </c>
      <c r="B264" s="272" t="s">
        <v>395</v>
      </c>
      <c r="C264" s="271" t="s">
        <v>639</v>
      </c>
      <c r="D264" s="1202">
        <v>112.35</v>
      </c>
      <c r="E264" s="19"/>
      <c r="F264" s="20"/>
      <c r="G264" s="20"/>
      <c r="H264" s="73">
        <v>0</v>
      </c>
      <c r="I264" s="73">
        <v>0</v>
      </c>
      <c r="J264" s="142">
        <v>0</v>
      </c>
      <c r="K264" s="75" t="s">
        <v>3390</v>
      </c>
      <c r="L264" s="76" t="s">
        <v>3583</v>
      </c>
      <c r="M264" s="77">
        <v>112.35</v>
      </c>
      <c r="N264" s="246"/>
      <c r="O264" s="243"/>
      <c r="P264" s="243"/>
      <c r="Q264" s="189">
        <f t="shared" si="35"/>
        <v>0</v>
      </c>
      <c r="R264" s="8">
        <f t="shared" si="36"/>
        <v>0</v>
      </c>
      <c r="S264" s="203">
        <f t="shared" si="37"/>
        <v>0</v>
      </c>
    </row>
    <row r="265" spans="1:19" ht="34.5" customHeight="1">
      <c r="A265" s="67">
        <v>123</v>
      </c>
      <c r="B265" s="260" t="s">
        <v>641</v>
      </c>
      <c r="C265" s="273" t="s">
        <v>642</v>
      </c>
      <c r="D265" s="1202">
        <v>374.5</v>
      </c>
      <c r="E265" s="264"/>
      <c r="F265" s="265"/>
      <c r="G265" s="67"/>
      <c r="H265" s="73">
        <v>0</v>
      </c>
      <c r="I265" s="73">
        <v>0</v>
      </c>
      <c r="J265" s="142">
        <v>0</v>
      </c>
      <c r="K265" s="75" t="s">
        <v>3360</v>
      </c>
      <c r="L265" s="76" t="s">
        <v>3584</v>
      </c>
      <c r="M265" s="77">
        <v>374.5</v>
      </c>
      <c r="N265" s="246"/>
      <c r="O265" s="243"/>
      <c r="P265" s="243"/>
      <c r="Q265" s="189">
        <f t="shared" si="35"/>
        <v>0</v>
      </c>
      <c r="R265" s="8">
        <f t="shared" si="36"/>
        <v>0</v>
      </c>
      <c r="S265" s="203">
        <f t="shared" si="37"/>
        <v>0</v>
      </c>
    </row>
    <row r="266" spans="1:19" ht="34.5" customHeight="1">
      <c r="A266" s="67">
        <v>124</v>
      </c>
      <c r="B266" s="260" t="s">
        <v>641</v>
      </c>
      <c r="C266" s="273" t="s">
        <v>644</v>
      </c>
      <c r="D266" s="1202">
        <v>112.35</v>
      </c>
      <c r="E266" s="264"/>
      <c r="F266" s="265"/>
      <c r="G266" s="67"/>
      <c r="H266" s="73">
        <v>0</v>
      </c>
      <c r="I266" s="73">
        <v>0</v>
      </c>
      <c r="J266" s="142">
        <v>0</v>
      </c>
      <c r="K266" s="75" t="s">
        <v>3390</v>
      </c>
      <c r="L266" s="76" t="s">
        <v>3585</v>
      </c>
      <c r="M266" s="77">
        <v>112.35</v>
      </c>
      <c r="N266" s="246"/>
      <c r="O266" s="243"/>
      <c r="P266" s="243"/>
      <c r="Q266" s="189">
        <f t="shared" si="35"/>
        <v>0</v>
      </c>
      <c r="R266" s="8">
        <f t="shared" si="36"/>
        <v>0</v>
      </c>
      <c r="S266" s="203">
        <f t="shared" si="37"/>
        <v>0</v>
      </c>
    </row>
    <row r="267" spans="1:19" ht="34.5" customHeight="1">
      <c r="A267" s="67">
        <v>125</v>
      </c>
      <c r="B267" s="260" t="s">
        <v>634</v>
      </c>
      <c r="C267" s="273" t="s">
        <v>646</v>
      </c>
      <c r="D267" s="1202">
        <v>411.95</v>
      </c>
      <c r="E267" s="264"/>
      <c r="F267" s="265"/>
      <c r="G267" s="67"/>
      <c r="H267" s="73">
        <v>0</v>
      </c>
      <c r="I267" s="73">
        <v>0</v>
      </c>
      <c r="J267" s="142">
        <v>0</v>
      </c>
      <c r="K267" s="75" t="s">
        <v>3390</v>
      </c>
      <c r="L267" s="76" t="s">
        <v>3586</v>
      </c>
      <c r="M267" s="77">
        <v>411.95</v>
      </c>
      <c r="N267" s="246"/>
      <c r="O267" s="243"/>
      <c r="P267" s="243"/>
      <c r="Q267" s="189">
        <f t="shared" si="35"/>
        <v>0</v>
      </c>
      <c r="R267" s="8">
        <f t="shared" si="36"/>
        <v>0</v>
      </c>
      <c r="S267" s="203">
        <f t="shared" si="37"/>
        <v>0</v>
      </c>
    </row>
    <row r="268" spans="1:19" ht="34.5" customHeight="1">
      <c r="A268" s="67">
        <v>126</v>
      </c>
      <c r="B268" s="260" t="s">
        <v>648</v>
      </c>
      <c r="C268" s="273" t="s">
        <v>570</v>
      </c>
      <c r="D268" s="1202">
        <v>262.14999999999998</v>
      </c>
      <c r="E268" s="264"/>
      <c r="F268" s="265"/>
      <c r="G268" s="67"/>
      <c r="H268" s="73">
        <v>0</v>
      </c>
      <c r="I268" s="73">
        <v>0</v>
      </c>
      <c r="J268" s="142">
        <v>0</v>
      </c>
      <c r="K268" s="75" t="s">
        <v>3390</v>
      </c>
      <c r="L268" s="76" t="s">
        <v>3587</v>
      </c>
      <c r="M268" s="77">
        <v>262.14999999999998</v>
      </c>
      <c r="N268" s="246"/>
      <c r="O268" s="243"/>
      <c r="P268" s="243"/>
      <c r="Q268" s="189">
        <f t="shared" si="35"/>
        <v>0</v>
      </c>
      <c r="R268" s="8">
        <f t="shared" si="36"/>
        <v>0</v>
      </c>
      <c r="S268" s="203">
        <f t="shared" si="37"/>
        <v>0</v>
      </c>
    </row>
    <row r="269" spans="1:19" ht="34.5" customHeight="1">
      <c r="A269" s="67">
        <v>127</v>
      </c>
      <c r="B269" s="260" t="s">
        <v>650</v>
      </c>
      <c r="C269" s="273" t="s">
        <v>651</v>
      </c>
      <c r="D269" s="1202">
        <v>1048.5999999999999</v>
      </c>
      <c r="E269" s="264"/>
      <c r="F269" s="265"/>
      <c r="G269" s="67"/>
      <c r="H269" s="73">
        <v>0</v>
      </c>
      <c r="I269" s="73">
        <v>0</v>
      </c>
      <c r="J269" s="142">
        <v>0</v>
      </c>
      <c r="K269" s="75" t="s">
        <v>3390</v>
      </c>
      <c r="L269" s="76" t="s">
        <v>3588</v>
      </c>
      <c r="M269" s="77">
        <v>1048.5999999999999</v>
      </c>
      <c r="N269" s="246"/>
      <c r="O269" s="243"/>
      <c r="P269" s="243"/>
      <c r="Q269" s="189">
        <f t="shared" si="35"/>
        <v>0</v>
      </c>
      <c r="R269" s="8">
        <f t="shared" si="36"/>
        <v>0</v>
      </c>
      <c r="S269" s="203">
        <f t="shared" si="37"/>
        <v>0</v>
      </c>
    </row>
    <row r="270" spans="1:19" ht="34.5" customHeight="1">
      <c r="A270" s="67">
        <v>128</v>
      </c>
      <c r="B270" s="260" t="s">
        <v>653</v>
      </c>
      <c r="C270" s="275" t="s">
        <v>654</v>
      </c>
      <c r="D270" s="1202">
        <v>1760.15</v>
      </c>
      <c r="E270" s="264"/>
      <c r="F270" s="265"/>
      <c r="G270" s="67"/>
      <c r="H270" s="73">
        <v>0</v>
      </c>
      <c r="I270" s="73">
        <v>0</v>
      </c>
      <c r="J270" s="142">
        <v>0</v>
      </c>
      <c r="K270" s="75">
        <v>46142</v>
      </c>
      <c r="L270" s="76" t="s">
        <v>3589</v>
      </c>
      <c r="M270" s="77">
        <v>1760.15</v>
      </c>
      <c r="N270" s="246"/>
      <c r="O270" s="243"/>
      <c r="P270" s="243"/>
      <c r="Q270" s="189">
        <f t="shared" ref="Q270:Q273" si="38">ROUND(S270*100/107,2)</f>
        <v>0</v>
      </c>
      <c r="R270" s="8">
        <f t="shared" ref="R270:R273" si="39">ROUND((Q270*0.07),2)</f>
        <v>0</v>
      </c>
      <c r="S270" s="203">
        <f t="shared" ref="S270:S273" si="40">+D270+J270-M270</f>
        <v>0</v>
      </c>
    </row>
    <row r="271" spans="1:19" ht="34.5" customHeight="1">
      <c r="A271" s="67">
        <v>129</v>
      </c>
      <c r="B271" s="260" t="s">
        <v>656</v>
      </c>
      <c r="C271" s="275" t="s">
        <v>2778</v>
      </c>
      <c r="D271" s="1202">
        <v>786.45</v>
      </c>
      <c r="E271" s="264"/>
      <c r="F271" s="265"/>
      <c r="G271" s="67"/>
      <c r="H271" s="73">
        <v>0</v>
      </c>
      <c r="I271" s="73">
        <v>0</v>
      </c>
      <c r="J271" s="142">
        <v>0</v>
      </c>
      <c r="K271" s="75" t="s">
        <v>3365</v>
      </c>
      <c r="L271" s="76" t="s">
        <v>3590</v>
      </c>
      <c r="M271" s="77">
        <v>786.45</v>
      </c>
      <c r="N271" s="246"/>
      <c r="O271" s="243"/>
      <c r="P271" s="243"/>
      <c r="Q271" s="189">
        <f t="shared" si="38"/>
        <v>0</v>
      </c>
      <c r="R271" s="8">
        <f t="shared" si="39"/>
        <v>0</v>
      </c>
      <c r="S271" s="203">
        <f t="shared" si="40"/>
        <v>0</v>
      </c>
    </row>
    <row r="272" spans="1:19" ht="34.5" customHeight="1">
      <c r="A272" s="67">
        <v>130</v>
      </c>
      <c r="B272" s="276" t="s">
        <v>658</v>
      </c>
      <c r="C272" s="277" t="s">
        <v>659</v>
      </c>
      <c r="D272" s="1202">
        <v>898.8</v>
      </c>
      <c r="E272" s="264"/>
      <c r="F272" s="265"/>
      <c r="G272" s="67"/>
      <c r="H272" s="73">
        <v>0</v>
      </c>
      <c r="I272" s="73">
        <v>0</v>
      </c>
      <c r="J272" s="142">
        <v>0</v>
      </c>
      <c r="K272" s="75" t="s">
        <v>3390</v>
      </c>
      <c r="L272" s="76" t="s">
        <v>3591</v>
      </c>
      <c r="M272" s="77">
        <v>898.8</v>
      </c>
      <c r="N272" s="246"/>
      <c r="O272" s="243"/>
      <c r="P272" s="243"/>
      <c r="Q272" s="189">
        <f t="shared" si="38"/>
        <v>0</v>
      </c>
      <c r="R272" s="8">
        <f t="shared" si="39"/>
        <v>0</v>
      </c>
      <c r="S272" s="203">
        <f t="shared" si="40"/>
        <v>0</v>
      </c>
    </row>
    <row r="273" spans="1:20" ht="34.5" customHeight="1">
      <c r="A273" s="67">
        <v>131</v>
      </c>
      <c r="B273" s="279" t="s">
        <v>2636</v>
      </c>
      <c r="C273" s="277"/>
      <c r="D273" s="1202">
        <v>112.35</v>
      </c>
      <c r="E273" s="281"/>
      <c r="F273" s="282"/>
      <c r="G273" s="127"/>
      <c r="H273" s="73">
        <v>0</v>
      </c>
      <c r="I273" s="73">
        <v>0</v>
      </c>
      <c r="J273" s="142">
        <v>0</v>
      </c>
      <c r="K273" s="75">
        <v>46142</v>
      </c>
      <c r="L273" s="76" t="s">
        <v>3592</v>
      </c>
      <c r="M273" s="77">
        <v>112.35</v>
      </c>
      <c r="N273" s="7"/>
      <c r="O273" s="3"/>
      <c r="P273" s="3"/>
      <c r="Q273" s="189">
        <f t="shared" si="38"/>
        <v>0</v>
      </c>
      <c r="R273" s="8">
        <f t="shared" si="39"/>
        <v>0</v>
      </c>
      <c r="S273" s="203">
        <f t="shared" si="40"/>
        <v>0</v>
      </c>
    </row>
    <row r="274" spans="1:20" ht="34.5" customHeight="1">
      <c r="A274" s="4"/>
      <c r="B274" s="606"/>
      <c r="C274" s="606"/>
      <c r="D274" s="607"/>
      <c r="E274" s="608"/>
      <c r="F274" s="609"/>
      <c r="G274" s="4"/>
      <c r="H274" s="91"/>
      <c r="I274" s="91"/>
      <c r="J274" s="35"/>
      <c r="K274" s="185"/>
      <c r="L274" s="186"/>
      <c r="M274" s="187"/>
      <c r="N274" s="7"/>
      <c r="O274" s="3"/>
      <c r="P274" s="3"/>
      <c r="Q274" s="13"/>
      <c r="R274" s="14"/>
      <c r="S274" s="203"/>
    </row>
    <row r="275" spans="1:20" s="42" customFormat="1" ht="34.5" customHeight="1" thickBot="1">
      <c r="A275" s="284"/>
      <c r="B275" s="100" t="s">
        <v>19</v>
      </c>
      <c r="C275" s="101"/>
      <c r="D275" s="102">
        <f>SUM(D142:D273)</f>
        <v>93647.15</v>
      </c>
      <c r="E275" s="285"/>
      <c r="F275" s="286"/>
      <c r="G275" s="286"/>
      <c r="H275" s="104">
        <f>SUM(H142:H273)-H253</f>
        <v>2310</v>
      </c>
      <c r="I275" s="104">
        <f>SUM(I142:I273)-I253</f>
        <v>161.69999999999999</v>
      </c>
      <c r="J275" s="104">
        <f>SUM(J142:J273)-J253</f>
        <v>2471.6999999999998</v>
      </c>
      <c r="K275" s="257"/>
      <c r="L275" s="257"/>
      <c r="M275" s="287">
        <f>SUM(M142:M273)</f>
        <v>91175.449999999983</v>
      </c>
      <c r="N275" s="257"/>
      <c r="O275" s="258"/>
      <c r="P275" s="258"/>
      <c r="Q275" s="105">
        <f>SUM(S275-R275)</f>
        <v>4620</v>
      </c>
      <c r="R275" s="259">
        <f>SUM(R142:R273)-R253</f>
        <v>323.39999999999998</v>
      </c>
      <c r="S275" s="227">
        <f>SUM(S142:S273)-S253</f>
        <v>4943.3999999999996</v>
      </c>
      <c r="T275" s="288"/>
    </row>
    <row r="276" spans="1:20" ht="34.5" customHeight="1" thickTop="1">
      <c r="A276" s="30"/>
      <c r="B276" s="231" t="s">
        <v>661</v>
      </c>
      <c r="C276" s="232"/>
      <c r="D276" s="18"/>
      <c r="E276" s="19"/>
      <c r="F276" s="20"/>
      <c r="G276" s="21"/>
      <c r="H276" s="28"/>
      <c r="I276" s="28"/>
      <c r="J276" s="28"/>
      <c r="K276" s="156"/>
      <c r="L276" s="157"/>
      <c r="M276" s="289"/>
      <c r="N276" s="237"/>
      <c r="O276" s="238"/>
      <c r="P276" s="238"/>
      <c r="Q276" s="239"/>
      <c r="R276" s="240"/>
      <c r="S276" s="203"/>
    </row>
    <row r="277" spans="1:20" ht="34.5" customHeight="1">
      <c r="A277" s="67">
        <v>1</v>
      </c>
      <c r="B277" s="106" t="s">
        <v>322</v>
      </c>
      <c r="C277" s="260" t="s">
        <v>662</v>
      </c>
      <c r="D277" s="1252">
        <v>951.23</v>
      </c>
      <c r="E277" s="250"/>
      <c r="F277" s="243"/>
      <c r="G277" s="243"/>
      <c r="H277" s="189">
        <v>0</v>
      </c>
      <c r="I277" s="189">
        <v>0</v>
      </c>
      <c r="J277" s="203">
        <v>0</v>
      </c>
      <c r="K277" s="1194" t="s">
        <v>3360</v>
      </c>
      <c r="L277" s="1198" t="s">
        <v>3593</v>
      </c>
      <c r="M277" s="1199">
        <v>951.23</v>
      </c>
      <c r="N277" s="250"/>
      <c r="O277" s="243"/>
      <c r="P277" s="243"/>
      <c r="Q277" s="293">
        <f t="shared" ref="Q277:Q333" si="41">ROUND(S277*100/107,2)</f>
        <v>0</v>
      </c>
      <c r="R277" s="294">
        <f t="shared" ref="R277:R333" si="42">ROUND((Q277*0.07),2)</f>
        <v>0</v>
      </c>
      <c r="S277" s="295">
        <f t="shared" ref="S277:S333" si="43">+D277+J277-M277</f>
        <v>0</v>
      </c>
    </row>
    <row r="278" spans="1:20" ht="34.5" customHeight="1">
      <c r="A278" s="67">
        <v>2</v>
      </c>
      <c r="B278" s="106" t="s">
        <v>243</v>
      </c>
      <c r="C278" s="260" t="s">
        <v>664</v>
      </c>
      <c r="D278" s="1252">
        <v>97.37</v>
      </c>
      <c r="E278" s="246"/>
      <c r="F278" s="243"/>
      <c r="G278" s="243"/>
      <c r="H278" s="189">
        <v>0</v>
      </c>
      <c r="I278" s="189">
        <v>0</v>
      </c>
      <c r="J278" s="203">
        <v>0</v>
      </c>
      <c r="K278" s="1194" t="s">
        <v>3360</v>
      </c>
      <c r="L278" s="1198" t="s">
        <v>3594</v>
      </c>
      <c r="M278" s="1199">
        <v>97.37</v>
      </c>
      <c r="N278" s="246"/>
      <c r="O278" s="243"/>
      <c r="P278" s="243"/>
      <c r="Q278" s="293">
        <f t="shared" si="41"/>
        <v>0</v>
      </c>
      <c r="R278" s="294">
        <f t="shared" si="42"/>
        <v>0</v>
      </c>
      <c r="S278" s="295">
        <f t="shared" si="43"/>
        <v>0</v>
      </c>
    </row>
    <row r="279" spans="1:20" ht="34.5" customHeight="1">
      <c r="A279" s="67">
        <v>3</v>
      </c>
      <c r="B279" s="106" t="s">
        <v>246</v>
      </c>
      <c r="C279" s="260" t="s">
        <v>666</v>
      </c>
      <c r="D279" s="1252">
        <v>37.450000000000003</v>
      </c>
      <c r="E279" s="246"/>
      <c r="F279" s="243"/>
      <c r="G279" s="243"/>
      <c r="H279" s="189">
        <v>0</v>
      </c>
      <c r="I279" s="189">
        <v>0</v>
      </c>
      <c r="J279" s="203">
        <v>0</v>
      </c>
      <c r="K279" s="1194">
        <v>46142</v>
      </c>
      <c r="L279" s="1198" t="s">
        <v>3595</v>
      </c>
      <c r="M279" s="1199">
        <v>37.450000000000003</v>
      </c>
      <c r="N279" s="246"/>
      <c r="O279" s="243"/>
      <c r="P279" s="243"/>
      <c r="Q279" s="293">
        <f t="shared" si="41"/>
        <v>0</v>
      </c>
      <c r="R279" s="294">
        <f t="shared" si="42"/>
        <v>0</v>
      </c>
      <c r="S279" s="295">
        <f t="shared" si="43"/>
        <v>0</v>
      </c>
    </row>
    <row r="280" spans="1:20" ht="34.5" customHeight="1">
      <c r="A280" s="67">
        <v>4</v>
      </c>
      <c r="B280" s="106" t="s">
        <v>249</v>
      </c>
      <c r="C280" s="260" t="s">
        <v>668</v>
      </c>
      <c r="D280" s="1252">
        <v>37.450000000000003</v>
      </c>
      <c r="E280" s="246"/>
      <c r="F280" s="243"/>
      <c r="G280" s="243"/>
      <c r="H280" s="189">
        <v>0</v>
      </c>
      <c r="I280" s="189">
        <v>0</v>
      </c>
      <c r="J280" s="203">
        <v>0</v>
      </c>
      <c r="K280" s="1194">
        <v>46142</v>
      </c>
      <c r="L280" s="1198" t="s">
        <v>3596</v>
      </c>
      <c r="M280" s="1199">
        <v>37.450000000000003</v>
      </c>
      <c r="N280" s="246"/>
      <c r="O280" s="243"/>
      <c r="P280" s="243"/>
      <c r="Q280" s="293">
        <f t="shared" si="41"/>
        <v>0</v>
      </c>
      <c r="R280" s="294">
        <f t="shared" si="42"/>
        <v>0</v>
      </c>
      <c r="S280" s="295">
        <f t="shared" si="43"/>
        <v>0</v>
      </c>
    </row>
    <row r="281" spans="1:20" ht="34.5" customHeight="1">
      <c r="A281" s="67">
        <v>5</v>
      </c>
      <c r="B281" s="263" t="s">
        <v>252</v>
      </c>
      <c r="C281" s="260" t="s">
        <v>670</v>
      </c>
      <c r="D281" s="1252">
        <v>674.1</v>
      </c>
      <c r="E281" s="246"/>
      <c r="F281" s="243"/>
      <c r="G281" s="243"/>
      <c r="H281" s="189">
        <v>0</v>
      </c>
      <c r="I281" s="189">
        <v>0</v>
      </c>
      <c r="J281" s="203">
        <v>0</v>
      </c>
      <c r="K281" s="1194">
        <v>46142</v>
      </c>
      <c r="L281" s="1198" t="s">
        <v>3597</v>
      </c>
      <c r="M281" s="1199">
        <v>674.1</v>
      </c>
      <c r="N281" s="246"/>
      <c r="O281" s="243"/>
      <c r="P281" s="243"/>
      <c r="Q281" s="293">
        <f t="shared" si="41"/>
        <v>0</v>
      </c>
      <c r="R281" s="294">
        <f t="shared" si="42"/>
        <v>0</v>
      </c>
      <c r="S281" s="295">
        <f t="shared" si="43"/>
        <v>0</v>
      </c>
    </row>
    <row r="282" spans="1:20" ht="34.5" customHeight="1">
      <c r="A282" s="67">
        <v>6</v>
      </c>
      <c r="B282" s="263" t="s">
        <v>252</v>
      </c>
      <c r="C282" s="260" t="s">
        <v>672</v>
      </c>
      <c r="D282" s="1252">
        <v>53.5</v>
      </c>
      <c r="E282" s="246"/>
      <c r="F282" s="243"/>
      <c r="G282" s="243"/>
      <c r="H282" s="189">
        <v>0</v>
      </c>
      <c r="I282" s="189">
        <v>0</v>
      </c>
      <c r="J282" s="203">
        <v>0</v>
      </c>
      <c r="K282" s="1194">
        <v>46142</v>
      </c>
      <c r="L282" s="1198" t="s">
        <v>3597</v>
      </c>
      <c r="M282" s="1199">
        <v>53.5</v>
      </c>
      <c r="N282" s="246"/>
      <c r="O282" s="243"/>
      <c r="P282" s="243"/>
      <c r="Q282" s="293">
        <f t="shared" si="41"/>
        <v>0</v>
      </c>
      <c r="R282" s="294">
        <f t="shared" si="42"/>
        <v>0</v>
      </c>
      <c r="S282" s="295">
        <f t="shared" si="43"/>
        <v>0</v>
      </c>
    </row>
    <row r="283" spans="1:20" ht="34.5" customHeight="1">
      <c r="A283" s="67">
        <v>7</v>
      </c>
      <c r="B283" s="263" t="s">
        <v>161</v>
      </c>
      <c r="C283" s="260" t="s">
        <v>673</v>
      </c>
      <c r="D283" s="1252">
        <f>1572.9+1851.1</f>
        <v>3424</v>
      </c>
      <c r="E283" s="246"/>
      <c r="F283" s="243"/>
      <c r="G283" s="243"/>
      <c r="H283" s="189">
        <v>0</v>
      </c>
      <c r="I283" s="189">
        <v>0</v>
      </c>
      <c r="J283" s="203">
        <v>0</v>
      </c>
      <c r="K283" s="1194">
        <v>46142</v>
      </c>
      <c r="L283" s="1198" t="s">
        <v>3598</v>
      </c>
      <c r="M283" s="1199">
        <v>3424</v>
      </c>
      <c r="N283" s="246"/>
      <c r="O283" s="243"/>
      <c r="P283" s="243"/>
      <c r="Q283" s="293">
        <f t="shared" si="41"/>
        <v>0</v>
      </c>
      <c r="R283" s="294">
        <f t="shared" si="42"/>
        <v>0</v>
      </c>
      <c r="S283" s="295">
        <f t="shared" si="43"/>
        <v>0</v>
      </c>
    </row>
    <row r="284" spans="1:20" ht="34.5" customHeight="1">
      <c r="A284" s="67">
        <v>8</v>
      </c>
      <c r="B284" s="263" t="s">
        <v>676</v>
      </c>
      <c r="C284" s="260" t="s">
        <v>677</v>
      </c>
      <c r="D284" s="1254">
        <v>0</v>
      </c>
      <c r="E284" s="246"/>
      <c r="F284" s="243"/>
      <c r="G284" s="243"/>
      <c r="H284" s="189">
        <v>0</v>
      </c>
      <c r="I284" s="189">
        <v>0</v>
      </c>
      <c r="J284" s="203">
        <v>0</v>
      </c>
      <c r="K284" s="290"/>
      <c r="L284" s="291"/>
      <c r="M284" s="292"/>
      <c r="N284" s="246"/>
      <c r="O284" s="243"/>
      <c r="P284" s="243"/>
      <c r="Q284" s="293">
        <f t="shared" si="41"/>
        <v>0</v>
      </c>
      <c r="R284" s="294">
        <f t="shared" si="42"/>
        <v>0</v>
      </c>
      <c r="S284" s="295">
        <f t="shared" si="43"/>
        <v>0</v>
      </c>
    </row>
    <row r="285" spans="1:20" ht="34.5" customHeight="1">
      <c r="A285" s="67">
        <v>9</v>
      </c>
      <c r="B285" s="263" t="s">
        <v>676</v>
      </c>
      <c r="C285" s="260" t="s">
        <v>678</v>
      </c>
      <c r="D285" s="1252">
        <v>1130.99</v>
      </c>
      <c r="E285" s="246"/>
      <c r="F285" s="243"/>
      <c r="G285" s="243"/>
      <c r="H285" s="189">
        <v>0</v>
      </c>
      <c r="I285" s="189">
        <v>0</v>
      </c>
      <c r="J285" s="203">
        <v>0</v>
      </c>
      <c r="K285" s="1194" t="s">
        <v>3360</v>
      </c>
      <c r="L285" s="1198" t="s">
        <v>3599</v>
      </c>
      <c r="M285" s="1199">
        <v>1130.99</v>
      </c>
      <c r="N285" s="246"/>
      <c r="O285" s="243"/>
      <c r="P285" s="243"/>
      <c r="Q285" s="293">
        <f t="shared" si="41"/>
        <v>0</v>
      </c>
      <c r="R285" s="294">
        <f t="shared" si="42"/>
        <v>0</v>
      </c>
      <c r="S285" s="295">
        <f t="shared" si="43"/>
        <v>0</v>
      </c>
    </row>
    <row r="286" spans="1:20" ht="34.5" customHeight="1">
      <c r="A286" s="67">
        <v>10</v>
      </c>
      <c r="B286" s="263" t="s">
        <v>169</v>
      </c>
      <c r="C286" s="260" t="s">
        <v>680</v>
      </c>
      <c r="D286" s="1252">
        <v>666.61</v>
      </c>
      <c r="E286" s="246"/>
      <c r="F286" s="243"/>
      <c r="G286" s="243"/>
      <c r="H286" s="189">
        <v>0</v>
      </c>
      <c r="I286" s="189">
        <v>0</v>
      </c>
      <c r="J286" s="203">
        <v>0</v>
      </c>
      <c r="K286" s="1194">
        <v>46142</v>
      </c>
      <c r="L286" s="1198" t="s">
        <v>3600</v>
      </c>
      <c r="M286" s="1199">
        <v>666.61</v>
      </c>
      <c r="N286" s="246"/>
      <c r="O286" s="243"/>
      <c r="P286" s="243"/>
      <c r="Q286" s="293">
        <f t="shared" si="41"/>
        <v>0</v>
      </c>
      <c r="R286" s="294">
        <f t="shared" si="42"/>
        <v>0</v>
      </c>
      <c r="S286" s="295">
        <f t="shared" si="43"/>
        <v>0</v>
      </c>
    </row>
    <row r="287" spans="1:20" ht="34.5" customHeight="1">
      <c r="A287" s="67">
        <v>11</v>
      </c>
      <c r="B287" s="263" t="s">
        <v>341</v>
      </c>
      <c r="C287" s="260" t="s">
        <v>682</v>
      </c>
      <c r="D287" s="1252">
        <v>37.450000000000003</v>
      </c>
      <c r="E287" s="246"/>
      <c r="F287" s="243"/>
      <c r="G287" s="243"/>
      <c r="H287" s="189">
        <v>0</v>
      </c>
      <c r="I287" s="189">
        <v>0</v>
      </c>
      <c r="J287" s="203">
        <v>0</v>
      </c>
      <c r="K287" s="1194" t="s">
        <v>3360</v>
      </c>
      <c r="L287" s="1198" t="s">
        <v>3601</v>
      </c>
      <c r="M287" s="1199">
        <v>37.450000000000003</v>
      </c>
      <c r="N287" s="246"/>
      <c r="O287" s="243"/>
      <c r="P287" s="243"/>
      <c r="Q287" s="293">
        <f t="shared" si="41"/>
        <v>0</v>
      </c>
      <c r="R287" s="294">
        <f t="shared" si="42"/>
        <v>0</v>
      </c>
      <c r="S287" s="295">
        <f t="shared" si="43"/>
        <v>0</v>
      </c>
    </row>
    <row r="288" spans="1:20" ht="34.5" customHeight="1">
      <c r="A288" s="67">
        <v>12</v>
      </c>
      <c r="B288" s="263" t="s">
        <v>267</v>
      </c>
      <c r="C288" s="260" t="s">
        <v>684</v>
      </c>
      <c r="D288" s="1252">
        <v>2311.1999999999998</v>
      </c>
      <c r="E288" s="246"/>
      <c r="F288" s="243"/>
      <c r="G288" s="243"/>
      <c r="H288" s="189">
        <v>0</v>
      </c>
      <c r="I288" s="189">
        <v>0</v>
      </c>
      <c r="J288" s="203">
        <v>0</v>
      </c>
      <c r="K288" s="1194">
        <v>46142</v>
      </c>
      <c r="L288" s="1198" t="s">
        <v>3602</v>
      </c>
      <c r="M288" s="1199">
        <v>2311.1999999999998</v>
      </c>
      <c r="N288" s="246"/>
      <c r="O288" s="243"/>
      <c r="P288" s="243"/>
      <c r="Q288" s="293">
        <f t="shared" si="41"/>
        <v>0</v>
      </c>
      <c r="R288" s="294">
        <f t="shared" si="42"/>
        <v>0</v>
      </c>
      <c r="S288" s="295">
        <f t="shared" si="43"/>
        <v>0</v>
      </c>
    </row>
    <row r="289" spans="1:19" ht="34.5" customHeight="1">
      <c r="A289" s="67">
        <v>13</v>
      </c>
      <c r="B289" s="263" t="s">
        <v>178</v>
      </c>
      <c r="C289" s="260" t="s">
        <v>686</v>
      </c>
      <c r="D289" s="1252">
        <v>2726.36</v>
      </c>
      <c r="E289" s="246"/>
      <c r="F289" s="243"/>
      <c r="G289" s="243"/>
      <c r="H289" s="189">
        <v>0</v>
      </c>
      <c r="I289" s="189">
        <v>0</v>
      </c>
      <c r="J289" s="203">
        <v>0</v>
      </c>
      <c r="K289" s="1194">
        <v>46142</v>
      </c>
      <c r="L289" s="1198" t="s">
        <v>3603</v>
      </c>
      <c r="M289" s="1199">
        <v>2726.36</v>
      </c>
      <c r="N289" s="246"/>
      <c r="O289" s="243"/>
      <c r="P289" s="243"/>
      <c r="Q289" s="293">
        <f t="shared" si="41"/>
        <v>0</v>
      </c>
      <c r="R289" s="294">
        <f t="shared" si="42"/>
        <v>0</v>
      </c>
      <c r="S289" s="295">
        <f t="shared" si="43"/>
        <v>0</v>
      </c>
    </row>
    <row r="290" spans="1:19" ht="34.5" customHeight="1">
      <c r="A290" s="67">
        <v>14</v>
      </c>
      <c r="B290" s="263" t="s">
        <v>272</v>
      </c>
      <c r="C290" s="260" t="s">
        <v>688</v>
      </c>
      <c r="D290" s="1252">
        <v>172.27</v>
      </c>
      <c r="E290" s="246"/>
      <c r="F290" s="243"/>
      <c r="G290" s="243"/>
      <c r="H290" s="189">
        <v>0</v>
      </c>
      <c r="I290" s="189">
        <v>0</v>
      </c>
      <c r="J290" s="203">
        <v>0</v>
      </c>
      <c r="K290" s="1194" t="s">
        <v>3390</v>
      </c>
      <c r="L290" s="1198" t="s">
        <v>3604</v>
      </c>
      <c r="M290" s="1199">
        <v>172.27</v>
      </c>
      <c r="N290" s="246"/>
      <c r="O290" s="243"/>
      <c r="P290" s="243"/>
      <c r="Q290" s="293">
        <f t="shared" si="41"/>
        <v>0</v>
      </c>
      <c r="R290" s="294">
        <f t="shared" si="42"/>
        <v>0</v>
      </c>
      <c r="S290" s="295">
        <f t="shared" si="43"/>
        <v>0</v>
      </c>
    </row>
    <row r="291" spans="1:19" ht="34.5" customHeight="1">
      <c r="A291" s="67">
        <v>15</v>
      </c>
      <c r="B291" s="263" t="s">
        <v>275</v>
      </c>
      <c r="C291" s="260" t="s">
        <v>690</v>
      </c>
      <c r="D291" s="1252">
        <v>853.86</v>
      </c>
      <c r="E291" s="246"/>
      <c r="F291" s="243"/>
      <c r="G291" s="243"/>
      <c r="H291" s="189">
        <v>0</v>
      </c>
      <c r="I291" s="189">
        <v>0</v>
      </c>
      <c r="J291" s="203">
        <v>0</v>
      </c>
      <c r="K291" s="1194" t="s">
        <v>3421</v>
      </c>
      <c r="L291" s="1198" t="s">
        <v>3605</v>
      </c>
      <c r="M291" s="1199">
        <v>853.86</v>
      </c>
      <c r="N291" s="246"/>
      <c r="O291" s="243"/>
      <c r="P291" s="243"/>
      <c r="Q291" s="293">
        <f t="shared" si="41"/>
        <v>0</v>
      </c>
      <c r="R291" s="294">
        <f t="shared" si="42"/>
        <v>0</v>
      </c>
      <c r="S291" s="295">
        <v>0</v>
      </c>
    </row>
    <row r="292" spans="1:19" ht="34.5" customHeight="1">
      <c r="A292" s="67">
        <v>16</v>
      </c>
      <c r="B292" s="263" t="s">
        <v>352</v>
      </c>
      <c r="C292" s="260" t="s">
        <v>692</v>
      </c>
      <c r="D292" s="1252">
        <v>816.41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1194" t="s">
        <v>3421</v>
      </c>
      <c r="L292" s="1198" t="s">
        <v>3606</v>
      </c>
      <c r="M292" s="1199">
        <v>816.41</v>
      </c>
      <c r="N292" s="246"/>
      <c r="O292" s="243"/>
      <c r="P292" s="243"/>
      <c r="Q292" s="293">
        <f t="shared" si="41"/>
        <v>0</v>
      </c>
      <c r="R292" s="294">
        <f t="shared" si="42"/>
        <v>0</v>
      </c>
      <c r="S292" s="295">
        <f t="shared" si="43"/>
        <v>0</v>
      </c>
    </row>
    <row r="293" spans="1:19" ht="34.5" customHeight="1">
      <c r="A293" s="67">
        <v>17</v>
      </c>
      <c r="B293" s="263" t="s">
        <v>694</v>
      </c>
      <c r="C293" s="260" t="s">
        <v>695</v>
      </c>
      <c r="D293" s="1252">
        <v>314.58</v>
      </c>
      <c r="E293" s="246" t="s">
        <v>2971</v>
      </c>
      <c r="F293" s="243">
        <v>1</v>
      </c>
      <c r="G293" s="243">
        <v>1</v>
      </c>
      <c r="H293" s="189">
        <v>378</v>
      </c>
      <c r="I293" s="189">
        <v>26.46</v>
      </c>
      <c r="J293" s="203">
        <v>404.46</v>
      </c>
      <c r="K293" s="1194" t="s">
        <v>3490</v>
      </c>
      <c r="L293" s="1198" t="s">
        <v>3607</v>
      </c>
      <c r="M293" s="1199">
        <v>404.46</v>
      </c>
      <c r="N293" s="246"/>
      <c r="O293" s="243"/>
      <c r="P293" s="243"/>
      <c r="Q293" s="293">
        <f t="shared" si="41"/>
        <v>294</v>
      </c>
      <c r="R293" s="294">
        <f t="shared" si="42"/>
        <v>20.58</v>
      </c>
      <c r="S293" s="295">
        <f t="shared" si="43"/>
        <v>314.58</v>
      </c>
    </row>
    <row r="294" spans="1:19" ht="34.5" customHeight="1">
      <c r="A294" s="67">
        <v>18</v>
      </c>
      <c r="B294" s="296" t="s">
        <v>697</v>
      </c>
      <c r="C294" s="260" t="s">
        <v>695</v>
      </c>
      <c r="D294" s="1252">
        <v>3003.49</v>
      </c>
      <c r="E294" s="250"/>
      <c r="F294" s="243"/>
      <c r="G294" s="243"/>
      <c r="H294" s="189">
        <v>0</v>
      </c>
      <c r="I294" s="189">
        <v>0</v>
      </c>
      <c r="J294" s="203">
        <v>0</v>
      </c>
      <c r="K294" s="1194">
        <v>46142</v>
      </c>
      <c r="L294" s="1198" t="s">
        <v>3608</v>
      </c>
      <c r="M294" s="1199">
        <v>3003.49</v>
      </c>
      <c r="O294" s="246"/>
      <c r="P294" s="243"/>
      <c r="Q294" s="293">
        <f t="shared" si="41"/>
        <v>0</v>
      </c>
      <c r="R294" s="294">
        <f t="shared" si="42"/>
        <v>0</v>
      </c>
      <c r="S294" s="295">
        <f t="shared" si="43"/>
        <v>0</v>
      </c>
    </row>
    <row r="295" spans="1:19" ht="34.5" customHeight="1">
      <c r="A295" s="67">
        <v>19</v>
      </c>
      <c r="B295" s="296" t="s">
        <v>360</v>
      </c>
      <c r="C295" s="260" t="s">
        <v>699</v>
      </c>
      <c r="D295" s="1252">
        <v>588.5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1194" t="s">
        <v>3360</v>
      </c>
      <c r="L295" s="1198" t="s">
        <v>3609</v>
      </c>
      <c r="M295" s="1199">
        <v>588.5</v>
      </c>
      <c r="N295" s="246"/>
      <c r="O295" s="243"/>
      <c r="P295" s="243"/>
      <c r="Q295" s="293">
        <f t="shared" si="41"/>
        <v>0</v>
      </c>
      <c r="R295" s="294">
        <f t="shared" si="42"/>
        <v>0</v>
      </c>
      <c r="S295" s="295">
        <f t="shared" si="43"/>
        <v>0</v>
      </c>
    </row>
    <row r="296" spans="1:19" ht="34.5" customHeight="1">
      <c r="A296" s="67">
        <v>20</v>
      </c>
      <c r="B296" s="263" t="s">
        <v>286</v>
      </c>
      <c r="C296" s="260" t="s">
        <v>701</v>
      </c>
      <c r="D296" s="1252">
        <v>4162.3</v>
      </c>
      <c r="E296" s="246" t="s">
        <v>2971</v>
      </c>
      <c r="F296" s="243">
        <v>1</v>
      </c>
      <c r="G296" s="243">
        <v>1</v>
      </c>
      <c r="H296" s="189">
        <v>3800</v>
      </c>
      <c r="I296" s="189">
        <v>266</v>
      </c>
      <c r="J296" s="203">
        <v>4066</v>
      </c>
      <c r="K296" s="1194" t="s">
        <v>3427</v>
      </c>
      <c r="L296" s="1198" t="s">
        <v>3610</v>
      </c>
      <c r="M296" s="1199">
        <f>4066+4162.3</f>
        <v>8228.2999999999993</v>
      </c>
      <c r="N296" s="246"/>
      <c r="O296" s="243"/>
      <c r="P296" s="243"/>
      <c r="Q296" s="293">
        <f t="shared" si="41"/>
        <v>0</v>
      </c>
      <c r="R296" s="294">
        <f t="shared" si="42"/>
        <v>0</v>
      </c>
      <c r="S296" s="295">
        <f t="shared" si="43"/>
        <v>0</v>
      </c>
    </row>
    <row r="297" spans="1:19" ht="34.5" customHeight="1">
      <c r="A297" s="67">
        <v>21</v>
      </c>
      <c r="B297" s="263" t="s">
        <v>289</v>
      </c>
      <c r="C297" s="260" t="s">
        <v>703</v>
      </c>
      <c r="D297" s="1252">
        <v>37.450000000000003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1194" t="s">
        <v>3429</v>
      </c>
      <c r="L297" s="1198" t="s">
        <v>3611</v>
      </c>
      <c r="M297" s="1199">
        <v>37.450000000000003</v>
      </c>
      <c r="N297" s="246"/>
      <c r="O297" s="243"/>
      <c r="P297" s="243"/>
      <c r="Q297" s="293">
        <f t="shared" si="41"/>
        <v>0</v>
      </c>
      <c r="R297" s="294">
        <f t="shared" si="42"/>
        <v>0</v>
      </c>
      <c r="S297" s="295">
        <f t="shared" si="43"/>
        <v>0</v>
      </c>
    </row>
    <row r="298" spans="1:19" ht="34.5" customHeight="1">
      <c r="A298" s="67">
        <v>22</v>
      </c>
      <c r="B298" s="263" t="s">
        <v>292</v>
      </c>
      <c r="C298" s="260" t="s">
        <v>705</v>
      </c>
      <c r="D298" s="1252">
        <v>337.05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1194" t="s">
        <v>3360</v>
      </c>
      <c r="L298" s="1198" t="s">
        <v>3612</v>
      </c>
      <c r="M298" s="1199">
        <v>337.05</v>
      </c>
      <c r="N298" s="246"/>
      <c r="O298" s="243"/>
      <c r="P298" s="243"/>
      <c r="Q298" s="293">
        <f t="shared" si="41"/>
        <v>0</v>
      </c>
      <c r="R298" s="294">
        <f t="shared" si="42"/>
        <v>0</v>
      </c>
      <c r="S298" s="295">
        <f t="shared" si="43"/>
        <v>0</v>
      </c>
    </row>
    <row r="299" spans="1:19" ht="34.5" customHeight="1">
      <c r="A299" s="67">
        <v>23</v>
      </c>
      <c r="B299" s="263" t="s">
        <v>206</v>
      </c>
      <c r="C299" s="260" t="s">
        <v>707</v>
      </c>
      <c r="D299" s="1252">
        <v>1333.22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1194" t="s">
        <v>3390</v>
      </c>
      <c r="L299" s="1198" t="s">
        <v>3613</v>
      </c>
      <c r="M299" s="1199">
        <v>1333.22</v>
      </c>
      <c r="N299" s="246"/>
      <c r="O299" s="243"/>
      <c r="P299" s="243"/>
      <c r="Q299" s="293">
        <f t="shared" si="41"/>
        <v>0</v>
      </c>
      <c r="R299" s="294">
        <f t="shared" si="42"/>
        <v>0</v>
      </c>
      <c r="S299" s="295">
        <f t="shared" si="43"/>
        <v>0</v>
      </c>
    </row>
    <row r="300" spans="1:19" ht="34.5" customHeight="1">
      <c r="A300" s="67">
        <v>24</v>
      </c>
      <c r="B300" s="263" t="s">
        <v>371</v>
      </c>
      <c r="C300" s="260" t="s">
        <v>709</v>
      </c>
      <c r="D300" s="1253">
        <v>1190.9100000000001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1195" t="s">
        <v>3390</v>
      </c>
      <c r="L300" s="1200" t="s">
        <v>3498</v>
      </c>
      <c r="M300" s="1201">
        <v>1190.9100000000001</v>
      </c>
      <c r="N300" s="246"/>
      <c r="O300" s="243"/>
      <c r="P300" s="243"/>
      <c r="Q300" s="293">
        <f t="shared" si="41"/>
        <v>0</v>
      </c>
      <c r="R300" s="294">
        <f t="shared" si="42"/>
        <v>0</v>
      </c>
      <c r="S300" s="295">
        <f t="shared" si="43"/>
        <v>0</v>
      </c>
    </row>
    <row r="301" spans="1:19" ht="34.5" customHeight="1">
      <c r="A301" s="67">
        <v>25</v>
      </c>
      <c r="B301" s="263" t="s">
        <v>300</v>
      </c>
      <c r="C301" s="260" t="s">
        <v>711</v>
      </c>
      <c r="D301" s="1252">
        <v>232.19</v>
      </c>
      <c r="E301" s="246" t="s">
        <v>3069</v>
      </c>
      <c r="F301" s="243">
        <v>2</v>
      </c>
      <c r="G301" s="243">
        <v>2</v>
      </c>
      <c r="H301" s="189">
        <v>273</v>
      </c>
      <c r="I301" s="189">
        <v>19.11</v>
      </c>
      <c r="J301" s="203">
        <v>292.11</v>
      </c>
      <c r="K301" s="1194" t="s">
        <v>3434</v>
      </c>
      <c r="L301" s="1198" t="s">
        <v>3614</v>
      </c>
      <c r="M301" s="1199">
        <f>292.11+232.19</f>
        <v>524.29999999999995</v>
      </c>
      <c r="N301" s="246"/>
      <c r="O301" s="243"/>
      <c r="P301" s="243"/>
      <c r="Q301" s="293">
        <f t="shared" si="41"/>
        <v>0</v>
      </c>
      <c r="R301" s="294">
        <f t="shared" si="42"/>
        <v>0</v>
      </c>
      <c r="S301" s="295">
        <f t="shared" si="43"/>
        <v>0</v>
      </c>
    </row>
    <row r="302" spans="1:19" ht="34.5" customHeight="1">
      <c r="A302" s="67">
        <v>26</v>
      </c>
      <c r="B302" s="263" t="s">
        <v>300</v>
      </c>
      <c r="C302" s="260" t="s">
        <v>713</v>
      </c>
      <c r="D302" s="1252">
        <v>963</v>
      </c>
      <c r="E302" s="246" t="s">
        <v>3069</v>
      </c>
      <c r="F302" s="243">
        <v>2</v>
      </c>
      <c r="G302" s="243">
        <v>2</v>
      </c>
      <c r="H302" s="189">
        <v>750</v>
      </c>
      <c r="I302" s="189">
        <v>52.5</v>
      </c>
      <c r="J302" s="203">
        <v>802.50000000000023</v>
      </c>
      <c r="K302" s="1194" t="s">
        <v>3615</v>
      </c>
      <c r="L302" s="1198" t="s">
        <v>3616</v>
      </c>
      <c r="M302" s="1199">
        <f>599.2+203.3+963</f>
        <v>1765.5</v>
      </c>
      <c r="N302" s="246"/>
      <c r="O302" s="243"/>
      <c r="P302" s="243"/>
      <c r="Q302" s="293">
        <f t="shared" si="41"/>
        <v>0</v>
      </c>
      <c r="R302" s="294">
        <f t="shared" si="42"/>
        <v>0</v>
      </c>
      <c r="S302" s="295">
        <f t="shared" si="43"/>
        <v>0</v>
      </c>
    </row>
    <row r="303" spans="1:19" ht="34.5" customHeight="1">
      <c r="A303" s="67">
        <v>27</v>
      </c>
      <c r="B303" s="263" t="s">
        <v>304</v>
      </c>
      <c r="C303" s="260" t="s">
        <v>715</v>
      </c>
      <c r="D303" s="1252">
        <v>44.94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1194">
        <v>46142</v>
      </c>
      <c r="L303" s="1198" t="s">
        <v>3617</v>
      </c>
      <c r="M303" s="1199">
        <v>44.94</v>
      </c>
      <c r="N303" s="246"/>
      <c r="O303" s="243"/>
      <c r="P303" s="243"/>
      <c r="Q303" s="293">
        <f t="shared" si="41"/>
        <v>0</v>
      </c>
      <c r="R303" s="294">
        <f t="shared" si="42"/>
        <v>0</v>
      </c>
      <c r="S303" s="295">
        <f t="shared" si="43"/>
        <v>0</v>
      </c>
    </row>
    <row r="304" spans="1:19" ht="34.5" customHeight="1">
      <c r="A304" s="67">
        <v>28</v>
      </c>
      <c r="B304" s="263" t="s">
        <v>378</v>
      </c>
      <c r="C304" s="260" t="s">
        <v>717</v>
      </c>
      <c r="D304" s="1252">
        <v>1250.83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1194" t="s">
        <v>3390</v>
      </c>
      <c r="L304" s="1198" t="s">
        <v>3618</v>
      </c>
      <c r="M304" s="1199">
        <v>1250.83</v>
      </c>
      <c r="N304" s="246"/>
      <c r="O304" s="243"/>
      <c r="P304" s="243"/>
      <c r="Q304" s="293">
        <f t="shared" si="41"/>
        <v>0</v>
      </c>
      <c r="R304" s="294">
        <f t="shared" si="42"/>
        <v>0</v>
      </c>
      <c r="S304" s="295">
        <f t="shared" si="43"/>
        <v>0</v>
      </c>
    </row>
    <row r="305" spans="1:19" ht="34.5" customHeight="1">
      <c r="A305" s="67">
        <v>29</v>
      </c>
      <c r="B305" s="263" t="s">
        <v>310</v>
      </c>
      <c r="C305" s="260" t="s">
        <v>719</v>
      </c>
      <c r="D305" s="1252">
        <v>2456.7199999999998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1194" t="s">
        <v>3390</v>
      </c>
      <c r="L305" s="1198" t="s">
        <v>3619</v>
      </c>
      <c r="M305" s="1199">
        <v>2456.7199999999998</v>
      </c>
      <c r="N305" s="246"/>
      <c r="O305" s="243"/>
      <c r="P305" s="243"/>
      <c r="Q305" s="293">
        <f t="shared" si="41"/>
        <v>0</v>
      </c>
      <c r="R305" s="294">
        <f t="shared" si="42"/>
        <v>0</v>
      </c>
      <c r="S305" s="295">
        <f t="shared" si="43"/>
        <v>0</v>
      </c>
    </row>
    <row r="306" spans="1:19" ht="34.5" customHeight="1">
      <c r="A306" s="67">
        <v>30</v>
      </c>
      <c r="B306" s="263" t="s">
        <v>721</v>
      </c>
      <c r="C306" s="260" t="s">
        <v>722</v>
      </c>
      <c r="D306" s="1252">
        <v>37.450000000000003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1194">
        <v>46142</v>
      </c>
      <c r="L306" s="1198" t="s">
        <v>3620</v>
      </c>
      <c r="M306" s="1199">
        <v>37.450000000000003</v>
      </c>
      <c r="N306" s="246"/>
      <c r="O306" s="243"/>
      <c r="P306" s="243"/>
      <c r="Q306" s="293">
        <f t="shared" si="41"/>
        <v>0</v>
      </c>
      <c r="R306" s="294">
        <f t="shared" si="42"/>
        <v>0</v>
      </c>
      <c r="S306" s="295">
        <f t="shared" si="43"/>
        <v>0</v>
      </c>
    </row>
    <row r="307" spans="1:19" ht="34.5" customHeight="1">
      <c r="A307" s="67">
        <v>31</v>
      </c>
      <c r="B307" s="263" t="s">
        <v>227</v>
      </c>
      <c r="C307" s="260" t="s">
        <v>724</v>
      </c>
      <c r="D307" s="1252">
        <v>494.34</v>
      </c>
      <c r="E307" s="250" t="s">
        <v>2971</v>
      </c>
      <c r="F307" s="243">
        <v>1</v>
      </c>
      <c r="G307" s="243">
        <v>1</v>
      </c>
      <c r="H307" s="189">
        <v>497</v>
      </c>
      <c r="I307" s="189">
        <v>34.79</v>
      </c>
      <c r="J307" s="203">
        <v>531.79</v>
      </c>
      <c r="K307" s="1194" t="s">
        <v>3440</v>
      </c>
      <c r="L307" s="1198" t="s">
        <v>3621</v>
      </c>
      <c r="M307" s="1199">
        <v>531.79</v>
      </c>
      <c r="N307" s="250"/>
      <c r="O307" s="243"/>
      <c r="P307" s="243"/>
      <c r="Q307" s="293">
        <f t="shared" si="41"/>
        <v>462</v>
      </c>
      <c r="R307" s="294">
        <f t="shared" si="42"/>
        <v>32.340000000000003</v>
      </c>
      <c r="S307" s="295">
        <f t="shared" si="43"/>
        <v>494.33999999999992</v>
      </c>
    </row>
    <row r="308" spans="1:19" ht="34.5" customHeight="1">
      <c r="A308" s="67">
        <v>32</v>
      </c>
      <c r="B308" s="263" t="s">
        <v>318</v>
      </c>
      <c r="C308" s="260" t="s">
        <v>726</v>
      </c>
      <c r="D308" s="1252">
        <v>1080.7</v>
      </c>
      <c r="E308" s="250"/>
      <c r="F308" s="243"/>
      <c r="G308" s="243"/>
      <c r="H308" s="189">
        <v>0</v>
      </c>
      <c r="I308" s="189">
        <v>0</v>
      </c>
      <c r="J308" s="203">
        <v>0</v>
      </c>
      <c r="K308" s="1194" t="s">
        <v>3365</v>
      </c>
      <c r="L308" s="1198" t="s">
        <v>3622</v>
      </c>
      <c r="M308" s="1199">
        <v>1080.7</v>
      </c>
      <c r="N308" s="250"/>
      <c r="O308" s="243"/>
      <c r="P308" s="243"/>
      <c r="Q308" s="293">
        <f t="shared" si="41"/>
        <v>0</v>
      </c>
      <c r="R308" s="294">
        <f t="shared" si="42"/>
        <v>0</v>
      </c>
      <c r="S308" s="295">
        <f t="shared" si="43"/>
        <v>0</v>
      </c>
    </row>
    <row r="309" spans="1:19" ht="34.5" customHeight="1">
      <c r="A309" s="67">
        <v>33</v>
      </c>
      <c r="B309" s="263" t="s">
        <v>389</v>
      </c>
      <c r="C309" s="260" t="s">
        <v>728</v>
      </c>
      <c r="D309" s="1252">
        <v>37.450000000000003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1194" t="s">
        <v>3390</v>
      </c>
      <c r="L309" s="1198" t="s">
        <v>3623</v>
      </c>
      <c r="M309" s="1199">
        <v>37.450000000000003</v>
      </c>
      <c r="N309" s="246"/>
      <c r="O309" s="243"/>
      <c r="P309" s="243"/>
      <c r="Q309" s="293">
        <f t="shared" si="41"/>
        <v>0</v>
      </c>
      <c r="R309" s="294">
        <f t="shared" si="42"/>
        <v>0</v>
      </c>
      <c r="S309" s="295">
        <f t="shared" si="43"/>
        <v>0</v>
      </c>
    </row>
    <row r="310" spans="1:19" ht="34.5" customHeight="1">
      <c r="A310" s="67">
        <v>34</v>
      </c>
      <c r="B310" s="263" t="s">
        <v>392</v>
      </c>
      <c r="C310" s="260" t="s">
        <v>730</v>
      </c>
      <c r="D310" s="1252">
        <v>456.89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1194" t="s">
        <v>3390</v>
      </c>
      <c r="L310" s="1198" t="s">
        <v>3624</v>
      </c>
      <c r="M310" s="1199">
        <v>456.89</v>
      </c>
      <c r="N310" s="246"/>
      <c r="O310" s="243"/>
      <c r="P310" s="243"/>
      <c r="Q310" s="293">
        <f t="shared" si="41"/>
        <v>0</v>
      </c>
      <c r="R310" s="294">
        <f t="shared" si="42"/>
        <v>0</v>
      </c>
      <c r="S310" s="295">
        <f t="shared" si="43"/>
        <v>0</v>
      </c>
    </row>
    <row r="311" spans="1:19" ht="34.5" customHeight="1">
      <c r="A311" s="67">
        <v>35</v>
      </c>
      <c r="B311" s="263" t="s">
        <v>395</v>
      </c>
      <c r="C311" s="260" t="s">
        <v>732</v>
      </c>
      <c r="D311" s="1252">
        <v>224.7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1194" t="s">
        <v>3390</v>
      </c>
      <c r="L311" s="1198" t="s">
        <v>3625</v>
      </c>
      <c r="M311" s="1199">
        <v>224.7</v>
      </c>
      <c r="N311" s="246"/>
      <c r="O311" s="243"/>
      <c r="P311" s="243"/>
      <c r="Q311" s="293">
        <f t="shared" si="41"/>
        <v>0</v>
      </c>
      <c r="R311" s="294">
        <f t="shared" si="42"/>
        <v>0</v>
      </c>
      <c r="S311" s="295">
        <f t="shared" si="43"/>
        <v>0</v>
      </c>
    </row>
    <row r="312" spans="1:19" ht="34.5" customHeight="1">
      <c r="A312" s="67">
        <v>36</v>
      </c>
      <c r="B312" s="263" t="s">
        <v>395</v>
      </c>
      <c r="C312" s="260" t="s">
        <v>735</v>
      </c>
      <c r="D312" s="1254">
        <v>0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/>
      <c r="L312" s="291"/>
      <c r="M312" s="292"/>
      <c r="N312" s="246"/>
      <c r="O312" s="243"/>
      <c r="P312" s="243"/>
      <c r="Q312" s="293">
        <f t="shared" si="41"/>
        <v>0</v>
      </c>
      <c r="R312" s="294">
        <f t="shared" si="42"/>
        <v>0</v>
      </c>
      <c r="S312" s="295">
        <f t="shared" si="43"/>
        <v>0</v>
      </c>
    </row>
    <row r="313" spans="1:19" ht="34.5" customHeight="1">
      <c r="A313" s="67">
        <v>37</v>
      </c>
      <c r="B313" s="263" t="s">
        <v>401</v>
      </c>
      <c r="C313" s="260" t="s">
        <v>736</v>
      </c>
      <c r="D313" s="1252">
        <v>37.450000000000003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865" t="s">
        <v>3365</v>
      </c>
      <c r="L313" s="886" t="s">
        <v>3626</v>
      </c>
      <c r="M313" s="887">
        <v>37.450000000000003</v>
      </c>
      <c r="N313" s="246"/>
      <c r="O313" s="243"/>
      <c r="P313" s="243"/>
      <c r="Q313" s="293">
        <f t="shared" si="41"/>
        <v>0</v>
      </c>
      <c r="R313" s="294">
        <f t="shared" si="42"/>
        <v>0</v>
      </c>
      <c r="S313" s="295">
        <f t="shared" si="43"/>
        <v>0</v>
      </c>
    </row>
    <row r="314" spans="1:19" ht="34.5" customHeight="1">
      <c r="A314" s="67">
        <v>38</v>
      </c>
      <c r="B314" s="263" t="s">
        <v>404</v>
      </c>
      <c r="C314" s="260" t="s">
        <v>738</v>
      </c>
      <c r="D314" s="1252">
        <v>37.450000000000003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865" t="s">
        <v>3390</v>
      </c>
      <c r="L314" s="886" t="s">
        <v>3627</v>
      </c>
      <c r="M314" s="887">
        <v>37.450000000000003</v>
      </c>
      <c r="N314" s="246"/>
      <c r="O314" s="243"/>
      <c r="P314" s="243"/>
      <c r="Q314" s="293">
        <f t="shared" si="41"/>
        <v>0</v>
      </c>
      <c r="R314" s="294">
        <f t="shared" si="42"/>
        <v>0</v>
      </c>
      <c r="S314" s="295">
        <f t="shared" si="43"/>
        <v>0</v>
      </c>
    </row>
    <row r="315" spans="1:19" ht="34.5" customHeight="1">
      <c r="A315" s="67">
        <v>39</v>
      </c>
      <c r="B315" s="263" t="s">
        <v>409</v>
      </c>
      <c r="C315" s="260" t="s">
        <v>741</v>
      </c>
      <c r="D315" s="1252">
        <v>37.450000000000003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865" t="s">
        <v>3421</v>
      </c>
      <c r="L315" s="886" t="s">
        <v>3628</v>
      </c>
      <c r="M315" s="887">
        <v>37.450000000000003</v>
      </c>
      <c r="N315" s="246"/>
      <c r="O315" s="243"/>
      <c r="P315" s="243"/>
      <c r="Q315" s="293">
        <f t="shared" si="41"/>
        <v>0</v>
      </c>
      <c r="R315" s="294">
        <f t="shared" si="42"/>
        <v>0</v>
      </c>
      <c r="S315" s="295">
        <f t="shared" si="43"/>
        <v>0</v>
      </c>
    </row>
    <row r="316" spans="1:19" ht="34.5" customHeight="1">
      <c r="A316" s="67">
        <v>40</v>
      </c>
      <c r="B316" s="263" t="s">
        <v>413</v>
      </c>
      <c r="C316" s="260" t="s">
        <v>744</v>
      </c>
      <c r="D316" s="1252">
        <v>74.900000000000006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865" t="s">
        <v>3390</v>
      </c>
      <c r="L316" s="886" t="s">
        <v>3629</v>
      </c>
      <c r="M316" s="887">
        <v>74.900000000000006</v>
      </c>
      <c r="N316" s="246"/>
      <c r="O316" s="243"/>
      <c r="P316" s="243"/>
      <c r="Q316" s="293">
        <f t="shared" si="41"/>
        <v>0</v>
      </c>
      <c r="R316" s="294">
        <f t="shared" si="42"/>
        <v>0</v>
      </c>
      <c r="S316" s="295">
        <f t="shared" si="43"/>
        <v>0</v>
      </c>
    </row>
    <row r="317" spans="1:19" ht="34.5" customHeight="1">
      <c r="A317" s="67">
        <v>41</v>
      </c>
      <c r="B317" s="263" t="s">
        <v>417</v>
      </c>
      <c r="C317" s="260" t="s">
        <v>747</v>
      </c>
      <c r="D317" s="1254">
        <v>0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290"/>
      <c r="L317" s="291"/>
      <c r="M317" s="292"/>
      <c r="N317" s="246"/>
      <c r="O317" s="243"/>
      <c r="P317" s="243"/>
      <c r="Q317" s="293">
        <f t="shared" si="41"/>
        <v>0</v>
      </c>
      <c r="R317" s="294">
        <f t="shared" si="42"/>
        <v>0</v>
      </c>
      <c r="S317" s="295">
        <f t="shared" si="43"/>
        <v>0</v>
      </c>
    </row>
    <row r="318" spans="1:19" ht="34.5" customHeight="1">
      <c r="A318" s="67">
        <v>42</v>
      </c>
      <c r="B318" s="263" t="s">
        <v>420</v>
      </c>
      <c r="C318" s="260" t="s">
        <v>748</v>
      </c>
      <c r="D318" s="1252">
        <v>37.450000000000003</v>
      </c>
      <c r="E318" s="246"/>
      <c r="F318" s="243"/>
      <c r="G318" s="243"/>
      <c r="H318" s="189">
        <v>0</v>
      </c>
      <c r="I318" s="189">
        <v>0</v>
      </c>
      <c r="J318" s="203">
        <v>0</v>
      </c>
      <c r="K318" s="1194" t="s">
        <v>3390</v>
      </c>
      <c r="L318" s="1198" t="s">
        <v>3630</v>
      </c>
      <c r="M318" s="1199">
        <v>37.450000000000003</v>
      </c>
      <c r="N318" s="246"/>
      <c r="O318" s="243"/>
      <c r="P318" s="243"/>
      <c r="Q318" s="293">
        <f t="shared" si="41"/>
        <v>0</v>
      </c>
      <c r="R318" s="294">
        <f t="shared" si="42"/>
        <v>0</v>
      </c>
      <c r="S318" s="295">
        <f t="shared" si="43"/>
        <v>0</v>
      </c>
    </row>
    <row r="319" spans="1:19" ht="34.5" customHeight="1">
      <c r="A319" s="67">
        <v>43</v>
      </c>
      <c r="B319" s="263" t="s">
        <v>423</v>
      </c>
      <c r="C319" s="260" t="s">
        <v>750</v>
      </c>
      <c r="D319" s="1252">
        <v>352.03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1194" t="s">
        <v>3390</v>
      </c>
      <c r="L319" s="1198" t="s">
        <v>3631</v>
      </c>
      <c r="M319" s="1199">
        <v>352.03</v>
      </c>
      <c r="N319" s="246"/>
      <c r="O319" s="243"/>
      <c r="P319" s="243"/>
      <c r="Q319" s="293">
        <f t="shared" si="41"/>
        <v>0</v>
      </c>
      <c r="R319" s="294">
        <f t="shared" si="42"/>
        <v>0</v>
      </c>
      <c r="S319" s="295">
        <f t="shared" si="43"/>
        <v>0</v>
      </c>
    </row>
    <row r="320" spans="1:19" ht="34.5" customHeight="1">
      <c r="A320" s="67">
        <v>44</v>
      </c>
      <c r="B320" s="263" t="s">
        <v>425</v>
      </c>
      <c r="C320" s="260" t="s">
        <v>752</v>
      </c>
      <c r="D320" s="1252">
        <v>37.450000000000003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1194" t="s">
        <v>3365</v>
      </c>
      <c r="L320" s="1198" t="s">
        <v>3632</v>
      </c>
      <c r="M320" s="1199">
        <v>37.450000000000003</v>
      </c>
      <c r="N320" s="246"/>
      <c r="O320" s="243"/>
      <c r="P320" s="243"/>
      <c r="Q320" s="293">
        <f t="shared" si="41"/>
        <v>0</v>
      </c>
      <c r="R320" s="294">
        <f t="shared" si="42"/>
        <v>0</v>
      </c>
      <c r="S320" s="295">
        <f t="shared" si="43"/>
        <v>0</v>
      </c>
    </row>
    <row r="321" spans="1:19" ht="34.5" customHeight="1">
      <c r="A321" s="67">
        <v>45</v>
      </c>
      <c r="B321" s="263" t="s">
        <v>430</v>
      </c>
      <c r="C321" s="260" t="s">
        <v>758</v>
      </c>
      <c r="D321" s="1252">
        <v>112.35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1194" t="s">
        <v>3365</v>
      </c>
      <c r="L321" s="1198" t="s">
        <v>3633</v>
      </c>
      <c r="M321" s="1199">
        <v>112.35</v>
      </c>
      <c r="N321" s="246"/>
      <c r="O321" s="243"/>
      <c r="P321" s="243"/>
      <c r="Q321" s="293">
        <f t="shared" si="41"/>
        <v>0</v>
      </c>
      <c r="R321" s="294">
        <f t="shared" si="42"/>
        <v>0</v>
      </c>
      <c r="S321" s="295">
        <f t="shared" si="43"/>
        <v>0</v>
      </c>
    </row>
    <row r="322" spans="1:19" ht="34.5" customHeight="1">
      <c r="A322" s="67">
        <v>46</v>
      </c>
      <c r="B322" s="263" t="s">
        <v>433</v>
      </c>
      <c r="C322" s="260" t="s">
        <v>760</v>
      </c>
      <c r="D322" s="1252">
        <v>104.86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1194" t="s">
        <v>3365</v>
      </c>
      <c r="L322" s="1198" t="s">
        <v>3634</v>
      </c>
      <c r="M322" s="1199">
        <v>104.86</v>
      </c>
      <c r="N322" s="246"/>
      <c r="O322" s="243"/>
      <c r="P322" s="243"/>
      <c r="Q322" s="293">
        <f t="shared" si="41"/>
        <v>0</v>
      </c>
      <c r="R322" s="294">
        <f t="shared" si="42"/>
        <v>0</v>
      </c>
      <c r="S322" s="295">
        <f t="shared" si="43"/>
        <v>0</v>
      </c>
    </row>
    <row r="323" spans="1:19" ht="34.5" customHeight="1">
      <c r="A323" s="67">
        <v>47</v>
      </c>
      <c r="B323" s="263" t="s">
        <v>436</v>
      </c>
      <c r="C323" s="260" t="s">
        <v>762</v>
      </c>
      <c r="D323" s="1252">
        <v>37.450000000000003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1194" t="s">
        <v>3390</v>
      </c>
      <c r="L323" s="1198" t="s">
        <v>3635</v>
      </c>
      <c r="M323" s="1199">
        <v>37.450000000000003</v>
      </c>
      <c r="N323" s="246"/>
      <c r="O323" s="243"/>
      <c r="P323" s="243"/>
      <c r="Q323" s="293">
        <f t="shared" si="41"/>
        <v>0</v>
      </c>
      <c r="R323" s="294">
        <f t="shared" si="42"/>
        <v>0</v>
      </c>
      <c r="S323" s="295">
        <f t="shared" si="43"/>
        <v>0</v>
      </c>
    </row>
    <row r="324" spans="1:19" ht="34.5" customHeight="1">
      <c r="A324" s="67">
        <v>48</v>
      </c>
      <c r="B324" s="263" t="s">
        <v>441</v>
      </c>
      <c r="C324" s="260" t="s">
        <v>767</v>
      </c>
      <c r="D324" s="1252">
        <v>37.450000000000003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1194" t="s">
        <v>3390</v>
      </c>
      <c r="L324" s="1198" t="s">
        <v>3636</v>
      </c>
      <c r="M324" s="1199">
        <v>37.450000000000003</v>
      </c>
      <c r="N324" s="246"/>
      <c r="O324" s="243"/>
      <c r="P324" s="243"/>
      <c r="Q324" s="293">
        <f t="shared" si="41"/>
        <v>0</v>
      </c>
      <c r="R324" s="294">
        <f t="shared" si="42"/>
        <v>0</v>
      </c>
      <c r="S324" s="295">
        <f t="shared" si="43"/>
        <v>0</v>
      </c>
    </row>
    <row r="325" spans="1:19" ht="34.5" customHeight="1">
      <c r="A325" s="67">
        <v>49</v>
      </c>
      <c r="B325" s="263" t="s">
        <v>444</v>
      </c>
      <c r="C325" s="260" t="s">
        <v>769</v>
      </c>
      <c r="D325" s="1252">
        <v>426.93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1194" t="s">
        <v>3390</v>
      </c>
      <c r="L325" s="1198" t="s">
        <v>3637</v>
      </c>
      <c r="M325" s="1199">
        <v>426.93</v>
      </c>
      <c r="N325" s="246"/>
      <c r="O325" s="243"/>
      <c r="P325" s="243"/>
      <c r="Q325" s="293">
        <f t="shared" si="41"/>
        <v>0</v>
      </c>
      <c r="R325" s="294">
        <f t="shared" si="42"/>
        <v>0</v>
      </c>
      <c r="S325" s="295">
        <f t="shared" si="43"/>
        <v>0</v>
      </c>
    </row>
    <row r="326" spans="1:19" ht="34.5" customHeight="1">
      <c r="A326" s="67">
        <v>50</v>
      </c>
      <c r="B326" s="263" t="s">
        <v>447</v>
      </c>
      <c r="C326" s="260" t="s">
        <v>771</v>
      </c>
      <c r="D326" s="1252">
        <v>2891.14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1194" t="s">
        <v>3365</v>
      </c>
      <c r="L326" s="1198" t="s">
        <v>3638</v>
      </c>
      <c r="M326" s="1199">
        <v>2891.14</v>
      </c>
      <c r="N326" s="246"/>
      <c r="O326" s="243"/>
      <c r="P326" s="243"/>
      <c r="Q326" s="293">
        <f t="shared" si="41"/>
        <v>0</v>
      </c>
      <c r="R326" s="294">
        <f t="shared" si="42"/>
        <v>0</v>
      </c>
      <c r="S326" s="295">
        <f t="shared" si="43"/>
        <v>0</v>
      </c>
    </row>
    <row r="327" spans="1:19" ht="34.5" customHeight="1">
      <c r="A327" s="67">
        <v>51</v>
      </c>
      <c r="B327" s="263" t="s">
        <v>45</v>
      </c>
      <c r="C327" s="260" t="s">
        <v>775</v>
      </c>
      <c r="D327" s="1252">
        <v>621.66999999999996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1194" t="s">
        <v>3367</v>
      </c>
      <c r="L327" s="1198" t="s">
        <v>3639</v>
      </c>
      <c r="M327" s="1199">
        <v>621.66999999999996</v>
      </c>
      <c r="N327" s="246"/>
      <c r="O327" s="243"/>
      <c r="P327" s="243"/>
      <c r="Q327" s="293">
        <f t="shared" si="41"/>
        <v>0</v>
      </c>
      <c r="R327" s="294">
        <f t="shared" si="42"/>
        <v>0</v>
      </c>
      <c r="S327" s="295">
        <f t="shared" si="43"/>
        <v>0</v>
      </c>
    </row>
    <row r="328" spans="1:19" ht="34.5" customHeight="1">
      <c r="A328" s="67">
        <v>52</v>
      </c>
      <c r="B328" s="263" t="s">
        <v>456</v>
      </c>
      <c r="C328" s="260" t="s">
        <v>777</v>
      </c>
      <c r="D328" s="1252">
        <v>1153.46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1194" t="s">
        <v>3367</v>
      </c>
      <c r="L328" s="1198" t="s">
        <v>3640</v>
      </c>
      <c r="M328" s="1199">
        <v>1153.46</v>
      </c>
      <c r="N328" s="246"/>
      <c r="O328" s="243"/>
      <c r="P328" s="243"/>
      <c r="Q328" s="293">
        <f t="shared" si="41"/>
        <v>0</v>
      </c>
      <c r="R328" s="294">
        <f t="shared" si="42"/>
        <v>0</v>
      </c>
      <c r="S328" s="295">
        <f t="shared" si="43"/>
        <v>0</v>
      </c>
    </row>
    <row r="329" spans="1:19" ht="34.5" customHeight="1">
      <c r="A329" s="67">
        <v>53</v>
      </c>
      <c r="B329" s="263" t="s">
        <v>459</v>
      </c>
      <c r="C329" s="260" t="s">
        <v>779</v>
      </c>
      <c r="D329" s="1252">
        <v>1752.66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1194"/>
      <c r="L329" s="1198"/>
      <c r="M329" s="1199">
        <v>0</v>
      </c>
      <c r="N329" s="246"/>
      <c r="O329" s="243"/>
      <c r="P329" s="243"/>
      <c r="Q329" s="293">
        <f t="shared" si="41"/>
        <v>1638</v>
      </c>
      <c r="R329" s="294">
        <f t="shared" si="42"/>
        <v>114.66</v>
      </c>
      <c r="S329" s="295">
        <f t="shared" si="43"/>
        <v>1752.66</v>
      </c>
    </row>
    <row r="330" spans="1:19" ht="34.5" customHeight="1">
      <c r="A330" s="67">
        <v>54</v>
      </c>
      <c r="B330" s="263" t="s">
        <v>462</v>
      </c>
      <c r="C330" s="260" t="s">
        <v>781</v>
      </c>
      <c r="D330" s="1252">
        <v>449.4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1194" t="s">
        <v>3390</v>
      </c>
      <c r="L330" s="1198" t="s">
        <v>3641</v>
      </c>
      <c r="M330" s="1199">
        <v>449.4</v>
      </c>
      <c r="N330" s="246"/>
      <c r="O330" s="243"/>
      <c r="P330" s="243"/>
      <c r="Q330" s="293">
        <f t="shared" si="41"/>
        <v>0</v>
      </c>
      <c r="R330" s="294">
        <f t="shared" si="42"/>
        <v>0</v>
      </c>
      <c r="S330" s="295">
        <f t="shared" si="43"/>
        <v>0</v>
      </c>
    </row>
    <row r="331" spans="1:19" ht="34.5" customHeight="1">
      <c r="A331" s="67">
        <v>55</v>
      </c>
      <c r="B331" s="263" t="s">
        <v>783</v>
      </c>
      <c r="C331" s="260" t="s">
        <v>784</v>
      </c>
      <c r="D331" s="1252">
        <v>381.99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1194" t="s">
        <v>3421</v>
      </c>
      <c r="L331" s="1198" t="s">
        <v>3642</v>
      </c>
      <c r="M331" s="1199">
        <v>381.99</v>
      </c>
      <c r="N331" s="246"/>
      <c r="O331" s="243"/>
      <c r="P331" s="243"/>
      <c r="Q331" s="293">
        <f t="shared" si="41"/>
        <v>0</v>
      </c>
      <c r="R331" s="294">
        <f t="shared" si="42"/>
        <v>0</v>
      </c>
      <c r="S331" s="295">
        <f t="shared" si="43"/>
        <v>0</v>
      </c>
    </row>
    <row r="332" spans="1:19" ht="34.5" customHeight="1">
      <c r="A332" s="67">
        <v>56</v>
      </c>
      <c r="B332" s="263" t="s">
        <v>468</v>
      </c>
      <c r="C332" s="260" t="s">
        <v>786</v>
      </c>
      <c r="D332" s="1252">
        <v>651.63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1194" t="s">
        <v>3365</v>
      </c>
      <c r="L332" s="1198" t="s">
        <v>3643</v>
      </c>
      <c r="M332" s="1199">
        <v>651.63</v>
      </c>
      <c r="N332" s="246"/>
      <c r="O332" s="243"/>
      <c r="P332" s="243"/>
      <c r="Q332" s="293">
        <f t="shared" si="41"/>
        <v>0</v>
      </c>
      <c r="R332" s="294">
        <f t="shared" si="42"/>
        <v>0</v>
      </c>
      <c r="S332" s="295">
        <f t="shared" si="43"/>
        <v>0</v>
      </c>
    </row>
    <row r="333" spans="1:19" ht="34.5" customHeight="1">
      <c r="A333" s="67">
        <v>57</v>
      </c>
      <c r="B333" s="263" t="s">
        <v>468</v>
      </c>
      <c r="C333" s="260" t="s">
        <v>788</v>
      </c>
      <c r="D333" s="1252">
        <v>363.8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1194" t="s">
        <v>3365</v>
      </c>
      <c r="L333" s="1198" t="s">
        <v>3644</v>
      </c>
      <c r="M333" s="1199">
        <v>363.8</v>
      </c>
      <c r="N333" s="246"/>
      <c r="O333" s="243"/>
      <c r="P333" s="243"/>
      <c r="Q333" s="293">
        <f t="shared" si="41"/>
        <v>0</v>
      </c>
      <c r="R333" s="294">
        <f t="shared" si="42"/>
        <v>0</v>
      </c>
      <c r="S333" s="295">
        <f t="shared" si="43"/>
        <v>0</v>
      </c>
    </row>
    <row r="334" spans="1:19" ht="34.5" customHeight="1">
      <c r="A334" s="67">
        <v>58</v>
      </c>
      <c r="B334" s="263" t="s">
        <v>472</v>
      </c>
      <c r="C334" s="260" t="s">
        <v>791</v>
      </c>
      <c r="D334" s="1252">
        <v>67.41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1194" t="s">
        <v>3360</v>
      </c>
      <c r="L334" s="1198" t="s">
        <v>3645</v>
      </c>
      <c r="M334" s="1199">
        <v>67.41</v>
      </c>
      <c r="N334" s="246"/>
      <c r="O334" s="243"/>
      <c r="P334" s="243"/>
      <c r="Q334" s="293">
        <v>0</v>
      </c>
      <c r="R334" s="294">
        <v>0</v>
      </c>
      <c r="S334" s="295">
        <v>0</v>
      </c>
    </row>
    <row r="335" spans="1:19" ht="34.5" customHeight="1">
      <c r="A335" s="67">
        <v>59</v>
      </c>
      <c r="B335" s="263" t="s">
        <v>105</v>
      </c>
      <c r="C335" s="260" t="s">
        <v>793</v>
      </c>
      <c r="D335" s="1252">
        <v>1078.56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1194">
        <v>46142</v>
      </c>
      <c r="L335" s="1198" t="s">
        <v>3646</v>
      </c>
      <c r="M335" s="1193">
        <v>1078.56</v>
      </c>
      <c r="N335" s="246"/>
      <c r="O335" s="243"/>
      <c r="P335" s="243"/>
      <c r="Q335" s="293">
        <f t="shared" ref="Q335:Q400" si="44">ROUND(S335*100/107,2)</f>
        <v>0</v>
      </c>
      <c r="R335" s="294">
        <f t="shared" ref="R335:R400" si="45">ROUND((Q335*0.07),2)</f>
        <v>0</v>
      </c>
      <c r="S335" s="295">
        <f t="shared" ref="S335:S370" si="46">+D335+J335-M335</f>
        <v>0</v>
      </c>
    </row>
    <row r="336" spans="1:19" ht="34.5" customHeight="1">
      <c r="A336" s="67">
        <v>60</v>
      </c>
      <c r="B336" s="263" t="s">
        <v>105</v>
      </c>
      <c r="C336" s="260" t="s">
        <v>793</v>
      </c>
      <c r="D336" s="1252">
        <v>209.72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1194">
        <v>46142</v>
      </c>
      <c r="L336" s="1198" t="s">
        <v>3646</v>
      </c>
      <c r="M336" s="1193">
        <v>209.72</v>
      </c>
      <c r="N336" s="246"/>
      <c r="O336" s="243"/>
      <c r="P336" s="243"/>
      <c r="Q336" s="293">
        <f t="shared" si="44"/>
        <v>0</v>
      </c>
      <c r="R336" s="294">
        <f t="shared" si="45"/>
        <v>0</v>
      </c>
      <c r="S336" s="295">
        <f t="shared" si="46"/>
        <v>0</v>
      </c>
    </row>
    <row r="337" spans="1:19" ht="34.5" customHeight="1">
      <c r="A337" s="67">
        <v>61</v>
      </c>
      <c r="B337" s="263" t="s">
        <v>105</v>
      </c>
      <c r="C337" s="260" t="s">
        <v>793</v>
      </c>
      <c r="D337" s="1252">
        <v>37.450000000000003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1194">
        <v>46142</v>
      </c>
      <c r="L337" s="1198" t="s">
        <v>3646</v>
      </c>
      <c r="M337" s="1193">
        <v>37.450000000000003</v>
      </c>
      <c r="N337" s="246"/>
      <c r="O337" s="243"/>
      <c r="P337" s="243"/>
      <c r="Q337" s="293">
        <f t="shared" si="44"/>
        <v>0</v>
      </c>
      <c r="R337" s="294">
        <f t="shared" si="45"/>
        <v>0</v>
      </c>
      <c r="S337" s="295">
        <f t="shared" si="46"/>
        <v>0</v>
      </c>
    </row>
    <row r="338" spans="1:19" ht="34.5" customHeight="1">
      <c r="A338" s="67">
        <v>62</v>
      </c>
      <c r="B338" s="263" t="s">
        <v>105</v>
      </c>
      <c r="C338" s="260" t="s">
        <v>793</v>
      </c>
      <c r="D338" s="1252">
        <v>37.450000000000003</v>
      </c>
      <c r="E338" s="246"/>
      <c r="F338" s="266"/>
      <c r="G338" s="266"/>
      <c r="H338" s="189">
        <v>0</v>
      </c>
      <c r="I338" s="189">
        <v>0</v>
      </c>
      <c r="J338" s="203">
        <v>0</v>
      </c>
      <c r="K338" s="1194">
        <v>46142</v>
      </c>
      <c r="L338" s="1198" t="s">
        <v>3646</v>
      </c>
      <c r="M338" s="1193">
        <v>37.450000000000003</v>
      </c>
      <c r="N338" s="246"/>
      <c r="O338" s="266"/>
      <c r="P338" s="266"/>
      <c r="Q338" s="293">
        <f t="shared" si="44"/>
        <v>0</v>
      </c>
      <c r="R338" s="294">
        <f t="shared" si="45"/>
        <v>0</v>
      </c>
      <c r="S338" s="295">
        <f t="shared" si="46"/>
        <v>0</v>
      </c>
    </row>
    <row r="339" spans="1:19" ht="34.5" customHeight="1">
      <c r="A339" s="67">
        <v>63</v>
      </c>
      <c r="B339" s="263" t="s">
        <v>795</v>
      </c>
      <c r="C339" s="260" t="s">
        <v>796</v>
      </c>
      <c r="D339" s="1252">
        <v>8381.31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1194">
        <v>46142</v>
      </c>
      <c r="L339" s="1198" t="s">
        <v>3647</v>
      </c>
      <c r="M339" s="1193">
        <v>8381.31</v>
      </c>
      <c r="N339" s="246"/>
      <c r="O339" s="243"/>
      <c r="P339" s="243"/>
      <c r="Q339" s="293">
        <f t="shared" si="44"/>
        <v>0</v>
      </c>
      <c r="R339" s="294">
        <f t="shared" si="45"/>
        <v>0</v>
      </c>
      <c r="S339" s="295">
        <f t="shared" si="46"/>
        <v>0</v>
      </c>
    </row>
    <row r="340" spans="1:19" ht="34.5" customHeight="1">
      <c r="A340" s="67">
        <v>64</v>
      </c>
      <c r="B340" s="263" t="s">
        <v>795</v>
      </c>
      <c r="C340" s="260" t="s">
        <v>796</v>
      </c>
      <c r="D340" s="1252">
        <v>943.74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1194">
        <v>46142</v>
      </c>
      <c r="L340" s="1198" t="s">
        <v>3647</v>
      </c>
      <c r="M340" s="1193">
        <v>943.74</v>
      </c>
      <c r="N340" s="246"/>
      <c r="O340" s="243"/>
      <c r="P340" s="243"/>
      <c r="Q340" s="293">
        <f t="shared" si="44"/>
        <v>0</v>
      </c>
      <c r="R340" s="294">
        <f t="shared" si="45"/>
        <v>0</v>
      </c>
      <c r="S340" s="295">
        <f t="shared" si="46"/>
        <v>0</v>
      </c>
    </row>
    <row r="341" spans="1:19" ht="34.5" customHeight="1">
      <c r="A341" s="67">
        <v>65</v>
      </c>
      <c r="B341" s="263" t="s">
        <v>795</v>
      </c>
      <c r="C341" s="260" t="s">
        <v>796</v>
      </c>
      <c r="D341" s="1252">
        <v>1594.3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1194">
        <v>46142</v>
      </c>
      <c r="L341" s="1198" t="s">
        <v>3647</v>
      </c>
      <c r="M341" s="1193">
        <v>1594.3</v>
      </c>
      <c r="N341" s="246"/>
      <c r="O341" s="243"/>
      <c r="P341" s="243"/>
      <c r="Q341" s="293">
        <f t="shared" si="44"/>
        <v>0</v>
      </c>
      <c r="R341" s="294">
        <f t="shared" si="45"/>
        <v>0</v>
      </c>
      <c r="S341" s="295">
        <f t="shared" si="46"/>
        <v>0</v>
      </c>
    </row>
    <row r="342" spans="1:19" ht="34.5" customHeight="1">
      <c r="A342" s="67">
        <v>66</v>
      </c>
      <c r="B342" s="263" t="s">
        <v>798</v>
      </c>
      <c r="C342" s="260" t="s">
        <v>799</v>
      </c>
      <c r="D342" s="1252">
        <v>1093.54</v>
      </c>
      <c r="E342" s="250"/>
      <c r="F342" s="243"/>
      <c r="G342" s="243"/>
      <c r="H342" s="189">
        <v>0</v>
      </c>
      <c r="I342" s="189">
        <v>0</v>
      </c>
      <c r="J342" s="203">
        <v>0</v>
      </c>
      <c r="K342" s="1194" t="s">
        <v>3367</v>
      </c>
      <c r="L342" s="1198" t="s">
        <v>3648</v>
      </c>
      <c r="M342" s="1199">
        <v>1093.54</v>
      </c>
      <c r="N342" s="250"/>
      <c r="O342" s="243"/>
      <c r="P342" s="243"/>
      <c r="Q342" s="293">
        <f t="shared" si="44"/>
        <v>0</v>
      </c>
      <c r="R342" s="294">
        <f t="shared" si="45"/>
        <v>0</v>
      </c>
      <c r="S342" s="295">
        <f t="shared" si="46"/>
        <v>0</v>
      </c>
    </row>
    <row r="343" spans="1:19" ht="34.5" customHeight="1">
      <c r="A343" s="67">
        <v>67</v>
      </c>
      <c r="B343" s="263" t="s">
        <v>484</v>
      </c>
      <c r="C343" s="260" t="s">
        <v>802</v>
      </c>
      <c r="D343" s="1252">
        <v>37.450000000000003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1194" t="s">
        <v>3429</v>
      </c>
      <c r="L343" s="1198" t="s">
        <v>3649</v>
      </c>
      <c r="M343" s="1199">
        <v>37.450000000000003</v>
      </c>
      <c r="N343" s="246"/>
      <c r="O343" s="243"/>
      <c r="P343" s="243"/>
      <c r="Q343" s="293">
        <f t="shared" si="44"/>
        <v>0</v>
      </c>
      <c r="R343" s="294">
        <f t="shared" si="45"/>
        <v>0</v>
      </c>
      <c r="S343" s="295">
        <f t="shared" si="46"/>
        <v>0</v>
      </c>
    </row>
    <row r="344" spans="1:19" ht="34.5" customHeight="1">
      <c r="A344" s="67">
        <v>68</v>
      </c>
      <c r="B344" s="263" t="s">
        <v>484</v>
      </c>
      <c r="C344" s="260" t="s">
        <v>802</v>
      </c>
      <c r="D344" s="1252">
        <v>37.450000000000003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1194" t="s">
        <v>3429</v>
      </c>
      <c r="L344" s="1198" t="s">
        <v>3649</v>
      </c>
      <c r="M344" s="1199">
        <v>37.450000000000003</v>
      </c>
      <c r="N344" s="246"/>
      <c r="O344" s="243"/>
      <c r="P344" s="243"/>
      <c r="Q344" s="293">
        <f t="shared" si="44"/>
        <v>0</v>
      </c>
      <c r="R344" s="294">
        <f t="shared" si="45"/>
        <v>0</v>
      </c>
      <c r="S344" s="295">
        <f t="shared" si="46"/>
        <v>0</v>
      </c>
    </row>
    <row r="345" spans="1:19" ht="34.5" customHeight="1">
      <c r="A345" s="67">
        <v>69</v>
      </c>
      <c r="B345" s="263" t="s">
        <v>484</v>
      </c>
      <c r="C345" s="260" t="s">
        <v>802</v>
      </c>
      <c r="D345" s="1252">
        <v>37.450000000000003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1194" t="s">
        <v>3429</v>
      </c>
      <c r="L345" s="1198" t="s">
        <v>3649</v>
      </c>
      <c r="M345" s="1199">
        <v>37.450000000000003</v>
      </c>
      <c r="N345" s="246"/>
      <c r="O345" s="243"/>
      <c r="P345" s="243"/>
      <c r="Q345" s="293">
        <f t="shared" si="44"/>
        <v>0</v>
      </c>
      <c r="R345" s="294">
        <f t="shared" si="45"/>
        <v>0</v>
      </c>
      <c r="S345" s="295">
        <f t="shared" si="46"/>
        <v>0</v>
      </c>
    </row>
    <row r="346" spans="1:19" ht="34.5" customHeight="1">
      <c r="A346" s="67">
        <v>70</v>
      </c>
      <c r="B346" s="263" t="s">
        <v>489</v>
      </c>
      <c r="C346" s="260" t="s">
        <v>804</v>
      </c>
      <c r="D346" s="1252">
        <v>2044.77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1194" t="s">
        <v>3421</v>
      </c>
      <c r="L346" s="1198" t="s">
        <v>3650</v>
      </c>
      <c r="M346" s="1199">
        <v>2044.77</v>
      </c>
      <c r="N346" s="246"/>
      <c r="O346" s="243"/>
      <c r="P346" s="243"/>
      <c r="Q346" s="293">
        <f t="shared" si="44"/>
        <v>0</v>
      </c>
      <c r="R346" s="294">
        <f t="shared" si="45"/>
        <v>0</v>
      </c>
      <c r="S346" s="295">
        <f t="shared" si="46"/>
        <v>0</v>
      </c>
    </row>
    <row r="347" spans="1:19" ht="34.5" customHeight="1">
      <c r="A347" s="67">
        <v>71</v>
      </c>
      <c r="B347" s="263" t="s">
        <v>492</v>
      </c>
      <c r="C347" s="260" t="s">
        <v>806</v>
      </c>
      <c r="D347" s="1252">
        <v>629.16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1194" t="s">
        <v>3429</v>
      </c>
      <c r="L347" s="1198" t="s">
        <v>3651</v>
      </c>
      <c r="M347" s="1199">
        <v>629.16</v>
      </c>
      <c r="N347" s="246"/>
      <c r="O347" s="243"/>
      <c r="P347" s="243"/>
      <c r="Q347" s="293">
        <f t="shared" si="44"/>
        <v>0</v>
      </c>
      <c r="R347" s="294">
        <f t="shared" si="45"/>
        <v>0</v>
      </c>
      <c r="S347" s="295">
        <f t="shared" si="46"/>
        <v>0</v>
      </c>
    </row>
    <row r="348" spans="1:19" ht="34.5" customHeight="1">
      <c r="A348" s="67">
        <v>72</v>
      </c>
      <c r="B348" s="263" t="s">
        <v>107</v>
      </c>
      <c r="C348" s="260" t="s">
        <v>808</v>
      </c>
      <c r="D348" s="1252">
        <v>8703.3799999999992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1194">
        <v>46142</v>
      </c>
      <c r="L348" s="1198" t="s">
        <v>3652</v>
      </c>
      <c r="M348" s="1199">
        <v>8703.3799999999992</v>
      </c>
      <c r="N348" s="246"/>
      <c r="O348" s="243"/>
      <c r="P348" s="243"/>
      <c r="Q348" s="293">
        <f t="shared" si="44"/>
        <v>0</v>
      </c>
      <c r="R348" s="294">
        <f t="shared" si="45"/>
        <v>0</v>
      </c>
      <c r="S348" s="295">
        <f t="shared" si="46"/>
        <v>0</v>
      </c>
    </row>
    <row r="349" spans="1:19" ht="34.5" customHeight="1">
      <c r="A349" s="67">
        <v>73</v>
      </c>
      <c r="B349" s="263" t="s">
        <v>810</v>
      </c>
      <c r="C349" s="106" t="s">
        <v>811</v>
      </c>
      <c r="D349" s="1252">
        <v>53.5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1194">
        <v>46142</v>
      </c>
      <c r="L349" s="1198" t="s">
        <v>3653</v>
      </c>
      <c r="M349" s="1199">
        <v>53.5</v>
      </c>
      <c r="N349" s="246"/>
      <c r="O349" s="243"/>
      <c r="P349" s="243"/>
      <c r="Q349" s="293">
        <f t="shared" si="44"/>
        <v>0</v>
      </c>
      <c r="R349" s="294">
        <f t="shared" si="45"/>
        <v>0</v>
      </c>
      <c r="S349" s="295">
        <f t="shared" si="46"/>
        <v>0</v>
      </c>
    </row>
    <row r="350" spans="1:19" ht="34.5" customHeight="1">
      <c r="A350" s="67">
        <v>74</v>
      </c>
      <c r="B350" s="263" t="s">
        <v>489</v>
      </c>
      <c r="C350" s="106" t="s">
        <v>813</v>
      </c>
      <c r="D350" s="1252">
        <v>37.450000000000003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1194" t="s">
        <v>3421</v>
      </c>
      <c r="L350" s="1198" t="s">
        <v>3654</v>
      </c>
      <c r="M350" s="1199">
        <v>37.450000000000003</v>
      </c>
      <c r="N350" s="246"/>
      <c r="O350" s="243"/>
      <c r="P350" s="243"/>
      <c r="Q350" s="293">
        <f t="shared" si="44"/>
        <v>0</v>
      </c>
      <c r="R350" s="294">
        <f t="shared" si="45"/>
        <v>0</v>
      </c>
      <c r="S350" s="295">
        <f t="shared" si="46"/>
        <v>0</v>
      </c>
    </row>
    <row r="351" spans="1:19" ht="34.5" customHeight="1">
      <c r="A351" s="67">
        <v>75</v>
      </c>
      <c r="B351" s="263" t="s">
        <v>503</v>
      </c>
      <c r="C351" s="106" t="s">
        <v>816</v>
      </c>
      <c r="D351" s="1252">
        <v>37.450000000000003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1194" t="s">
        <v>3360</v>
      </c>
      <c r="L351" s="1198" t="s">
        <v>3655</v>
      </c>
      <c r="M351" s="1199">
        <v>37.450000000000003</v>
      </c>
      <c r="N351" s="246"/>
      <c r="O351" s="243"/>
      <c r="P351" s="243"/>
      <c r="Q351" s="293">
        <f t="shared" si="44"/>
        <v>0</v>
      </c>
      <c r="R351" s="294">
        <f t="shared" si="45"/>
        <v>0</v>
      </c>
      <c r="S351" s="295">
        <f t="shared" si="46"/>
        <v>0</v>
      </c>
    </row>
    <row r="352" spans="1:19" ht="34.5" customHeight="1">
      <c r="A352" s="67">
        <v>76</v>
      </c>
      <c r="B352" s="263" t="s">
        <v>72</v>
      </c>
      <c r="C352" s="106" t="s">
        <v>818</v>
      </c>
      <c r="D352" s="262">
        <v>0</v>
      </c>
      <c r="E352" s="246"/>
      <c r="F352" s="243"/>
      <c r="G352" s="243"/>
      <c r="H352" s="189">
        <v>0</v>
      </c>
      <c r="I352" s="189">
        <v>0</v>
      </c>
      <c r="J352" s="203">
        <v>0</v>
      </c>
      <c r="K352" s="290"/>
      <c r="L352" s="291"/>
      <c r="M352" s="292"/>
      <c r="N352" s="246"/>
      <c r="O352" s="243"/>
      <c r="P352" s="243"/>
      <c r="Q352" s="293">
        <f t="shared" si="44"/>
        <v>0</v>
      </c>
      <c r="R352" s="294">
        <f t="shared" si="45"/>
        <v>0</v>
      </c>
      <c r="S352" s="295">
        <f t="shared" si="46"/>
        <v>0</v>
      </c>
    </row>
    <row r="353" spans="1:20" ht="34.5" customHeight="1">
      <c r="A353" s="67">
        <v>77</v>
      </c>
      <c r="B353" s="263" t="s">
        <v>507</v>
      </c>
      <c r="C353" s="106" t="s">
        <v>819</v>
      </c>
      <c r="D353" s="1254">
        <v>0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290"/>
      <c r="L353" s="291"/>
      <c r="M353" s="292"/>
      <c r="N353" s="246"/>
      <c r="O353" s="243"/>
      <c r="P353" s="243"/>
      <c r="Q353" s="293">
        <f t="shared" si="44"/>
        <v>0</v>
      </c>
      <c r="R353" s="294">
        <f t="shared" si="45"/>
        <v>0</v>
      </c>
      <c r="S353" s="295">
        <f t="shared" si="46"/>
        <v>0</v>
      </c>
      <c r="T353" s="2" t="s">
        <v>1707</v>
      </c>
    </row>
    <row r="354" spans="1:20" ht="34.5" customHeight="1">
      <c r="A354" s="67">
        <v>78</v>
      </c>
      <c r="B354" s="263" t="s">
        <v>509</v>
      </c>
      <c r="C354" s="106" t="s">
        <v>820</v>
      </c>
      <c r="D354" s="1252">
        <v>614.17999999999995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1194" t="s">
        <v>3367</v>
      </c>
      <c r="L354" s="1198" t="s">
        <v>3656</v>
      </c>
      <c r="M354" s="1199">
        <v>614.17999999999995</v>
      </c>
      <c r="N354" s="246"/>
      <c r="O354" s="243"/>
      <c r="P354" s="243"/>
      <c r="Q354" s="293">
        <f t="shared" si="44"/>
        <v>0</v>
      </c>
      <c r="R354" s="294">
        <f t="shared" si="45"/>
        <v>0</v>
      </c>
      <c r="S354" s="295">
        <f t="shared" si="46"/>
        <v>0</v>
      </c>
      <c r="T354" s="2" t="s">
        <v>1707</v>
      </c>
    </row>
    <row r="355" spans="1:20" ht="34.5" customHeight="1">
      <c r="A355" s="67">
        <v>79</v>
      </c>
      <c r="B355" s="263" t="s">
        <v>823</v>
      </c>
      <c r="C355" s="106" t="s">
        <v>824</v>
      </c>
      <c r="D355" s="1252">
        <v>277.13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1194" t="s">
        <v>3390</v>
      </c>
      <c r="L355" s="1198" t="s">
        <v>3657</v>
      </c>
      <c r="M355" s="1199">
        <v>277.13</v>
      </c>
      <c r="N355" s="246"/>
      <c r="O355" s="243"/>
      <c r="P355" s="243"/>
      <c r="Q355" s="293">
        <f t="shared" si="44"/>
        <v>0</v>
      </c>
      <c r="R355" s="294">
        <f t="shared" si="45"/>
        <v>0</v>
      </c>
      <c r="S355" s="295">
        <f t="shared" si="46"/>
        <v>0</v>
      </c>
      <c r="T355" s="2" t="s">
        <v>1707</v>
      </c>
    </row>
    <row r="356" spans="1:20" ht="34.5" customHeight="1">
      <c r="A356" s="67">
        <v>80</v>
      </c>
      <c r="B356" s="263" t="s">
        <v>516</v>
      </c>
      <c r="C356" s="260" t="s">
        <v>827</v>
      </c>
      <c r="D356" s="1252">
        <v>471.87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1194">
        <v>46142</v>
      </c>
      <c r="L356" s="1198" t="s">
        <v>3658</v>
      </c>
      <c r="M356" s="1199">
        <v>471.87</v>
      </c>
      <c r="N356" s="246"/>
      <c r="O356" s="243"/>
      <c r="P356" s="243"/>
      <c r="Q356" s="293">
        <f t="shared" si="44"/>
        <v>0</v>
      </c>
      <c r="R356" s="294">
        <f t="shared" si="45"/>
        <v>0</v>
      </c>
      <c r="S356" s="295">
        <f t="shared" si="46"/>
        <v>0</v>
      </c>
    </row>
    <row r="357" spans="1:20" ht="34.5" customHeight="1">
      <c r="A357" s="67">
        <v>81</v>
      </c>
      <c r="B357" s="263" t="s">
        <v>519</v>
      </c>
      <c r="C357" s="260" t="s">
        <v>829</v>
      </c>
      <c r="D357" s="1252">
        <v>1475.53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1194" t="s">
        <v>3360</v>
      </c>
      <c r="L357" s="1198" t="s">
        <v>3659</v>
      </c>
      <c r="M357" s="1199">
        <v>1475.53</v>
      </c>
      <c r="N357" s="246"/>
      <c r="O357" s="243"/>
      <c r="P357" s="243"/>
      <c r="Q357" s="293">
        <f t="shared" si="44"/>
        <v>0</v>
      </c>
      <c r="R357" s="294">
        <f t="shared" si="45"/>
        <v>0</v>
      </c>
      <c r="S357" s="295">
        <f t="shared" si="46"/>
        <v>0</v>
      </c>
    </row>
    <row r="358" spans="1:20" ht="34.5" customHeight="1">
      <c r="A358" s="67">
        <v>82</v>
      </c>
      <c r="B358" s="263" t="s">
        <v>831</v>
      </c>
      <c r="C358" s="260" t="s">
        <v>832</v>
      </c>
      <c r="D358" s="1252">
        <v>1408.12</v>
      </c>
      <c r="E358" s="250" t="s">
        <v>2971</v>
      </c>
      <c r="F358" s="243">
        <v>1</v>
      </c>
      <c r="G358" s="243">
        <v>1</v>
      </c>
      <c r="H358" s="189">
        <v>1120</v>
      </c>
      <c r="I358" s="189">
        <v>78.400000000000006</v>
      </c>
      <c r="J358" s="203">
        <v>1198.4000000000001</v>
      </c>
      <c r="K358" s="1194" t="s">
        <v>3541</v>
      </c>
      <c r="L358" s="1198" t="s">
        <v>3660</v>
      </c>
      <c r="M358" s="1199">
        <v>1198.4000000000001</v>
      </c>
      <c r="N358" s="250"/>
      <c r="O358" s="243"/>
      <c r="P358" s="243"/>
      <c r="Q358" s="293">
        <f t="shared" si="44"/>
        <v>1316</v>
      </c>
      <c r="R358" s="294">
        <f t="shared" si="45"/>
        <v>92.12</v>
      </c>
      <c r="S358" s="295">
        <f t="shared" si="46"/>
        <v>1408.12</v>
      </c>
    </row>
    <row r="359" spans="1:20" ht="34.5" customHeight="1">
      <c r="A359" s="67">
        <v>83</v>
      </c>
      <c r="B359" s="263" t="s">
        <v>50</v>
      </c>
      <c r="C359" s="260" t="s">
        <v>834</v>
      </c>
      <c r="D359" s="1252">
        <v>1183.42</v>
      </c>
      <c r="E359" s="250"/>
      <c r="F359" s="243"/>
      <c r="G359" s="243"/>
      <c r="H359" s="189">
        <v>0</v>
      </c>
      <c r="I359" s="189">
        <v>0</v>
      </c>
      <c r="J359" s="203">
        <v>0</v>
      </c>
      <c r="K359" s="1194"/>
      <c r="L359" s="1198"/>
      <c r="M359" s="1199">
        <v>0</v>
      </c>
      <c r="N359" s="250"/>
      <c r="O359" s="243"/>
      <c r="P359" s="243"/>
      <c r="Q359" s="293">
        <f t="shared" si="44"/>
        <v>1106</v>
      </c>
      <c r="R359" s="294">
        <f t="shared" si="45"/>
        <v>77.42</v>
      </c>
      <c r="S359" s="295">
        <f t="shared" si="46"/>
        <v>1183.42</v>
      </c>
    </row>
    <row r="360" spans="1:20" ht="34.5" customHeight="1">
      <c r="A360" s="67">
        <v>84</v>
      </c>
      <c r="B360" s="263" t="s">
        <v>529</v>
      </c>
      <c r="C360" s="260" t="s">
        <v>836</v>
      </c>
      <c r="D360" s="1252">
        <v>861.35</v>
      </c>
      <c r="E360" s="250"/>
      <c r="F360" s="243"/>
      <c r="G360" s="243"/>
      <c r="H360" s="189">
        <v>0</v>
      </c>
      <c r="I360" s="189">
        <v>0</v>
      </c>
      <c r="J360" s="203">
        <v>0</v>
      </c>
      <c r="K360" s="1194">
        <v>46142</v>
      </c>
      <c r="L360" s="1198" t="s">
        <v>3661</v>
      </c>
      <c r="M360" s="1199">
        <v>861.35</v>
      </c>
      <c r="N360" s="250"/>
      <c r="O360" s="243"/>
      <c r="P360" s="243"/>
      <c r="Q360" s="293">
        <f t="shared" si="44"/>
        <v>0</v>
      </c>
      <c r="R360" s="294">
        <f t="shared" si="45"/>
        <v>0</v>
      </c>
      <c r="S360" s="295">
        <f t="shared" si="46"/>
        <v>0</v>
      </c>
    </row>
    <row r="361" spans="1:20" ht="34.5" customHeight="1">
      <c r="A361" s="67">
        <v>85</v>
      </c>
      <c r="B361" s="263" t="s">
        <v>532</v>
      </c>
      <c r="C361" s="260" t="s">
        <v>838</v>
      </c>
      <c r="D361" s="1252">
        <v>1984.85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1194" t="s">
        <v>3390</v>
      </c>
      <c r="L361" s="1198" t="s">
        <v>3662</v>
      </c>
      <c r="M361" s="1199">
        <v>1984.85</v>
      </c>
      <c r="N361" s="246"/>
      <c r="O361" s="243"/>
      <c r="P361" s="243"/>
      <c r="Q361" s="293">
        <f t="shared" si="44"/>
        <v>0</v>
      </c>
      <c r="R361" s="294">
        <f t="shared" si="45"/>
        <v>0</v>
      </c>
      <c r="S361" s="295">
        <f t="shared" si="46"/>
        <v>0</v>
      </c>
    </row>
    <row r="362" spans="1:20" ht="34.5" customHeight="1">
      <c r="A362" s="67">
        <v>86</v>
      </c>
      <c r="B362" s="263" t="s">
        <v>532</v>
      </c>
      <c r="C362" s="260" t="s">
        <v>840</v>
      </c>
      <c r="D362" s="1252">
        <v>342.4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1194" t="s">
        <v>3390</v>
      </c>
      <c r="L362" s="1198" t="s">
        <v>3662</v>
      </c>
      <c r="M362" s="1199">
        <v>342.4</v>
      </c>
      <c r="N362" s="246"/>
      <c r="O362" s="243"/>
      <c r="P362" s="243"/>
      <c r="Q362" s="293">
        <f t="shared" si="44"/>
        <v>0</v>
      </c>
      <c r="R362" s="294">
        <f t="shared" si="45"/>
        <v>0</v>
      </c>
      <c r="S362" s="295">
        <f t="shared" si="46"/>
        <v>0</v>
      </c>
    </row>
    <row r="363" spans="1:20" ht="34.5" customHeight="1">
      <c r="A363" s="67">
        <v>87</v>
      </c>
      <c r="B363" s="263" t="s">
        <v>536</v>
      </c>
      <c r="C363" s="260" t="s">
        <v>841</v>
      </c>
      <c r="D363" s="1252">
        <v>37.450000000000003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1194" t="s">
        <v>3390</v>
      </c>
      <c r="L363" s="1198" t="s">
        <v>3663</v>
      </c>
      <c r="M363" s="1199">
        <v>37.450000000000003</v>
      </c>
      <c r="N363" s="246"/>
      <c r="O363" s="243"/>
      <c r="P363" s="243"/>
      <c r="Q363" s="293">
        <f t="shared" si="44"/>
        <v>0</v>
      </c>
      <c r="R363" s="294">
        <f t="shared" si="45"/>
        <v>0</v>
      </c>
      <c r="S363" s="295">
        <f t="shared" si="46"/>
        <v>0</v>
      </c>
    </row>
    <row r="364" spans="1:20" ht="34.5" customHeight="1">
      <c r="A364" s="67">
        <v>88</v>
      </c>
      <c r="B364" s="268" t="s">
        <v>539</v>
      </c>
      <c r="C364" s="260" t="s">
        <v>843</v>
      </c>
      <c r="D364" s="1252">
        <v>546.77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1194" t="s">
        <v>3360</v>
      </c>
      <c r="L364" s="1198" t="s">
        <v>3664</v>
      </c>
      <c r="M364" s="1199">
        <v>546.77</v>
      </c>
      <c r="N364" s="246"/>
      <c r="O364" s="243"/>
      <c r="P364" s="243"/>
      <c r="Q364" s="293">
        <f t="shared" si="44"/>
        <v>0</v>
      </c>
      <c r="R364" s="294">
        <f t="shared" si="45"/>
        <v>0</v>
      </c>
      <c r="S364" s="295">
        <f t="shared" si="46"/>
        <v>0</v>
      </c>
    </row>
    <row r="365" spans="1:20" ht="34.5" customHeight="1">
      <c r="A365" s="67">
        <v>89</v>
      </c>
      <c r="B365" s="106" t="s">
        <v>845</v>
      </c>
      <c r="C365" s="260" t="s">
        <v>846</v>
      </c>
      <c r="D365" s="1252">
        <v>0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1194"/>
      <c r="L365" s="1198"/>
      <c r="M365" s="1199">
        <v>0</v>
      </c>
      <c r="N365" s="246"/>
      <c r="O365" s="243"/>
      <c r="P365" s="243"/>
      <c r="Q365" s="293">
        <f t="shared" si="44"/>
        <v>0</v>
      </c>
      <c r="R365" s="294">
        <f t="shared" si="45"/>
        <v>0</v>
      </c>
      <c r="S365" s="295">
        <f t="shared" si="46"/>
        <v>0</v>
      </c>
    </row>
    <row r="366" spans="1:20" ht="34.5" customHeight="1">
      <c r="A366" s="67">
        <v>90</v>
      </c>
      <c r="B366" s="106" t="s">
        <v>544</v>
      </c>
      <c r="C366" s="260" t="s">
        <v>840</v>
      </c>
      <c r="D366" s="1252">
        <v>2996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1194">
        <v>46142</v>
      </c>
      <c r="L366" s="1198" t="s">
        <v>3665</v>
      </c>
      <c r="M366" s="1193">
        <v>2996</v>
      </c>
      <c r="N366" s="246"/>
      <c r="O366" s="243"/>
      <c r="P366" s="243"/>
      <c r="Q366" s="293">
        <f t="shared" si="44"/>
        <v>0</v>
      </c>
      <c r="R366" s="294">
        <f t="shared" si="45"/>
        <v>0</v>
      </c>
      <c r="S366" s="295">
        <f t="shared" si="46"/>
        <v>0</v>
      </c>
    </row>
    <row r="367" spans="1:20" ht="34.5" customHeight="1">
      <c r="A367" s="67">
        <v>91</v>
      </c>
      <c r="B367" s="263" t="s">
        <v>544</v>
      </c>
      <c r="C367" s="260" t="s">
        <v>848</v>
      </c>
      <c r="D367" s="1252">
        <v>3199.3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1194">
        <v>46142</v>
      </c>
      <c r="L367" s="1198" t="s">
        <v>3665</v>
      </c>
      <c r="M367" s="1193">
        <v>3199.3</v>
      </c>
      <c r="N367" s="246"/>
      <c r="O367" s="243"/>
      <c r="P367" s="243"/>
      <c r="Q367" s="293">
        <f t="shared" si="44"/>
        <v>0</v>
      </c>
      <c r="R367" s="294">
        <f t="shared" si="45"/>
        <v>0</v>
      </c>
      <c r="S367" s="295">
        <f t="shared" si="46"/>
        <v>0</v>
      </c>
    </row>
    <row r="368" spans="1:20" ht="34.5" customHeight="1">
      <c r="A368" s="67">
        <v>92</v>
      </c>
      <c r="B368" s="263" t="s">
        <v>547</v>
      </c>
      <c r="C368" s="260" t="s">
        <v>849</v>
      </c>
      <c r="D368" s="1253">
        <f>278.2+181.9</f>
        <v>460.1</v>
      </c>
      <c r="E368" s="246"/>
      <c r="F368" s="243"/>
      <c r="G368" s="243"/>
      <c r="H368" s="189">
        <v>0</v>
      </c>
      <c r="I368" s="189">
        <v>0</v>
      </c>
      <c r="J368" s="203">
        <v>0</v>
      </c>
      <c r="K368" s="1195">
        <v>46142</v>
      </c>
      <c r="L368" s="1200" t="s">
        <v>3666</v>
      </c>
      <c r="M368" s="1201">
        <v>460.1</v>
      </c>
      <c r="N368" s="246"/>
      <c r="O368" s="243"/>
      <c r="P368" s="243"/>
      <c r="Q368" s="293">
        <f t="shared" si="44"/>
        <v>0</v>
      </c>
      <c r="R368" s="294">
        <f t="shared" si="45"/>
        <v>0</v>
      </c>
      <c r="S368" s="295">
        <f t="shared" si="46"/>
        <v>0</v>
      </c>
    </row>
    <row r="369" spans="1:19" ht="34.5" customHeight="1">
      <c r="A369" s="67">
        <v>93</v>
      </c>
      <c r="B369" s="2" t="s">
        <v>852</v>
      </c>
      <c r="C369" s="260" t="s">
        <v>853</v>
      </c>
      <c r="D369" s="1252">
        <v>37.450000000000003</v>
      </c>
      <c r="E369" s="246"/>
      <c r="F369" s="243"/>
      <c r="G369" s="243"/>
      <c r="H369" s="189">
        <v>0</v>
      </c>
      <c r="I369" s="189">
        <v>0</v>
      </c>
      <c r="J369" s="203">
        <v>0</v>
      </c>
      <c r="K369" s="1194" t="s">
        <v>3365</v>
      </c>
      <c r="L369" s="1198" t="s">
        <v>3667</v>
      </c>
      <c r="M369" s="1199">
        <v>37.450000000000003</v>
      </c>
      <c r="N369" s="246"/>
      <c r="O369" s="243"/>
      <c r="P369" s="243"/>
      <c r="Q369" s="293">
        <f t="shared" si="44"/>
        <v>0</v>
      </c>
      <c r="R369" s="294">
        <f t="shared" si="45"/>
        <v>0</v>
      </c>
      <c r="S369" s="295">
        <f t="shared" si="46"/>
        <v>0</v>
      </c>
    </row>
    <row r="370" spans="1:19" ht="34.5" customHeight="1">
      <c r="A370" s="67">
        <v>94</v>
      </c>
      <c r="B370" s="2" t="s">
        <v>855</v>
      </c>
      <c r="C370" s="260" t="s">
        <v>856</v>
      </c>
      <c r="D370" s="1252">
        <v>629.16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1194" t="s">
        <v>3421</v>
      </c>
      <c r="L370" s="1198" t="s">
        <v>3668</v>
      </c>
      <c r="M370" s="1199">
        <v>629.16</v>
      </c>
      <c r="N370" s="246"/>
      <c r="O370" s="243"/>
      <c r="P370" s="243"/>
      <c r="Q370" s="293">
        <f t="shared" si="44"/>
        <v>0</v>
      </c>
      <c r="R370" s="294">
        <f t="shared" si="45"/>
        <v>0</v>
      </c>
      <c r="S370" s="295">
        <f t="shared" si="46"/>
        <v>0</v>
      </c>
    </row>
    <row r="371" spans="1:19" ht="34.5" customHeight="1">
      <c r="A371" s="67">
        <v>95</v>
      </c>
      <c r="B371" s="263" t="s">
        <v>858</v>
      </c>
      <c r="C371" s="260" t="s">
        <v>859</v>
      </c>
      <c r="D371" s="1252">
        <v>1850.03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1194" t="s">
        <v>3365</v>
      </c>
      <c r="L371" s="1198" t="s">
        <v>3669</v>
      </c>
      <c r="M371" s="1199">
        <v>1850.03</v>
      </c>
      <c r="N371" s="246"/>
      <c r="O371" s="243"/>
      <c r="P371" s="243"/>
      <c r="Q371" s="293">
        <f t="shared" si="44"/>
        <v>0</v>
      </c>
      <c r="R371" s="294">
        <f t="shared" si="45"/>
        <v>0</v>
      </c>
      <c r="S371" s="295">
        <f>+D371+J371-M371</f>
        <v>0</v>
      </c>
    </row>
    <row r="372" spans="1:19" ht="34.5" customHeight="1">
      <c r="A372" s="67">
        <v>96</v>
      </c>
      <c r="B372" s="263" t="s">
        <v>555</v>
      </c>
      <c r="C372" s="260" t="s">
        <v>861</v>
      </c>
      <c r="D372" s="1252">
        <v>142.31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1194" t="s">
        <v>3367</v>
      </c>
      <c r="L372" s="1198" t="s">
        <v>3670</v>
      </c>
      <c r="M372" s="1199">
        <v>142.31</v>
      </c>
      <c r="N372" s="246"/>
      <c r="O372" s="243"/>
      <c r="P372" s="243"/>
      <c r="Q372" s="293">
        <f t="shared" si="44"/>
        <v>0</v>
      </c>
      <c r="R372" s="294">
        <f t="shared" si="45"/>
        <v>0</v>
      </c>
      <c r="S372" s="295">
        <f>+D372+J372-M372</f>
        <v>0</v>
      </c>
    </row>
    <row r="373" spans="1:19" ht="34.5" customHeight="1">
      <c r="A373" s="67">
        <v>97</v>
      </c>
      <c r="B373" s="263" t="s">
        <v>558</v>
      </c>
      <c r="C373" s="260" t="s">
        <v>863</v>
      </c>
      <c r="D373" s="1252">
        <v>868.84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1194" t="s">
        <v>3390</v>
      </c>
      <c r="L373" s="1198" t="s">
        <v>3671</v>
      </c>
      <c r="M373" s="1199">
        <v>868.84</v>
      </c>
      <c r="N373" s="246"/>
      <c r="O373" s="243"/>
      <c r="P373" s="243"/>
      <c r="Q373" s="293">
        <f t="shared" si="44"/>
        <v>0</v>
      </c>
      <c r="R373" s="294">
        <f t="shared" si="45"/>
        <v>0</v>
      </c>
      <c r="S373" s="295">
        <f t="shared" ref="S373:S437" si="47">+D373+J373-M373</f>
        <v>0</v>
      </c>
    </row>
    <row r="374" spans="1:19" ht="34.5" customHeight="1">
      <c r="A374" s="67">
        <v>98</v>
      </c>
      <c r="B374" s="263" t="s">
        <v>562</v>
      </c>
      <c r="C374" s="260" t="s">
        <v>865</v>
      </c>
      <c r="D374" s="1252">
        <v>651.63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1194" t="s">
        <v>3421</v>
      </c>
      <c r="L374" s="1198" t="s">
        <v>3672</v>
      </c>
      <c r="M374" s="1199">
        <v>651.63</v>
      </c>
      <c r="N374" s="246"/>
      <c r="O374" s="243"/>
      <c r="P374" s="243"/>
      <c r="Q374" s="293">
        <f t="shared" si="44"/>
        <v>0</v>
      </c>
      <c r="R374" s="294">
        <f t="shared" si="45"/>
        <v>0</v>
      </c>
      <c r="S374" s="295">
        <f t="shared" si="47"/>
        <v>0</v>
      </c>
    </row>
    <row r="375" spans="1:19" ht="34.5" customHeight="1">
      <c r="A375" s="67">
        <v>99</v>
      </c>
      <c r="B375" s="106" t="s">
        <v>558</v>
      </c>
      <c r="C375" s="260" t="s">
        <v>867</v>
      </c>
      <c r="D375" s="1252">
        <v>2748.83</v>
      </c>
      <c r="E375" s="250"/>
      <c r="F375" s="243"/>
      <c r="G375" s="243"/>
      <c r="H375" s="189">
        <v>0</v>
      </c>
      <c r="I375" s="189">
        <v>0</v>
      </c>
      <c r="J375" s="203">
        <v>0</v>
      </c>
      <c r="K375" s="1194" t="s">
        <v>3390</v>
      </c>
      <c r="L375" s="1198" t="s">
        <v>3673</v>
      </c>
      <c r="M375" s="1199">
        <v>2748.83</v>
      </c>
      <c r="N375" s="250"/>
      <c r="O375" s="243"/>
      <c r="P375" s="243"/>
      <c r="Q375" s="293">
        <f t="shared" si="44"/>
        <v>0</v>
      </c>
      <c r="R375" s="294">
        <f t="shared" si="45"/>
        <v>0</v>
      </c>
      <c r="S375" s="295">
        <f t="shared" si="47"/>
        <v>0</v>
      </c>
    </row>
    <row r="376" spans="1:19" ht="34.5" customHeight="1">
      <c r="A376" s="67">
        <v>100</v>
      </c>
      <c r="B376" s="106" t="s">
        <v>869</v>
      </c>
      <c r="C376" s="260" t="s">
        <v>870</v>
      </c>
      <c r="D376" s="1256">
        <v>37.450000000000003</v>
      </c>
      <c r="E376" s="250"/>
      <c r="F376" s="243"/>
      <c r="G376" s="243"/>
      <c r="H376" s="189">
        <v>0</v>
      </c>
      <c r="I376" s="189">
        <v>0</v>
      </c>
      <c r="J376" s="203">
        <v>0</v>
      </c>
      <c r="K376" s="1194" t="s">
        <v>3360</v>
      </c>
      <c r="L376" s="1198" t="s">
        <v>3674</v>
      </c>
      <c r="M376" s="1199">
        <v>37.450000000000003</v>
      </c>
      <c r="N376" s="250"/>
      <c r="O376" s="243"/>
      <c r="P376" s="243"/>
      <c r="Q376" s="293">
        <f t="shared" si="44"/>
        <v>0</v>
      </c>
      <c r="R376" s="294">
        <f t="shared" si="45"/>
        <v>0</v>
      </c>
      <c r="S376" s="295">
        <f t="shared" si="47"/>
        <v>0</v>
      </c>
    </row>
    <row r="377" spans="1:19" ht="34.5" customHeight="1">
      <c r="A377" s="67">
        <v>101</v>
      </c>
      <c r="B377" s="106"/>
      <c r="C377" s="260"/>
      <c r="D377" s="1252">
        <v>10838.03</v>
      </c>
      <c r="E377" s="250"/>
      <c r="F377" s="243"/>
      <c r="G377" s="243"/>
      <c r="H377" s="189">
        <v>0</v>
      </c>
      <c r="I377" s="189">
        <v>0</v>
      </c>
      <c r="J377" s="203">
        <v>0</v>
      </c>
      <c r="K377" s="1194" t="s">
        <v>3390</v>
      </c>
      <c r="L377" s="1198" t="s">
        <v>3675</v>
      </c>
      <c r="M377" s="1199">
        <v>10838.03</v>
      </c>
      <c r="N377" s="250"/>
      <c r="O377" s="243"/>
      <c r="P377" s="243"/>
      <c r="Q377" s="293">
        <f t="shared" si="44"/>
        <v>0</v>
      </c>
      <c r="R377" s="294">
        <f t="shared" si="45"/>
        <v>0</v>
      </c>
      <c r="S377" s="295">
        <f t="shared" si="47"/>
        <v>0</v>
      </c>
    </row>
    <row r="378" spans="1:19" ht="34.5" customHeight="1">
      <c r="A378" s="67">
        <v>102</v>
      </c>
      <c r="B378" s="263" t="s">
        <v>572</v>
      </c>
      <c r="C378" s="260" t="s">
        <v>872</v>
      </c>
      <c r="D378" s="1252">
        <v>3789.94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1194" t="s">
        <v>3390</v>
      </c>
      <c r="L378" s="1198" t="s">
        <v>3676</v>
      </c>
      <c r="M378" s="1199">
        <v>3789.94</v>
      </c>
      <c r="N378" s="246"/>
      <c r="O378" s="243"/>
      <c r="P378" s="243"/>
      <c r="Q378" s="293">
        <f t="shared" si="44"/>
        <v>0</v>
      </c>
      <c r="R378" s="294">
        <f t="shared" si="45"/>
        <v>0</v>
      </c>
      <c r="S378" s="295">
        <f t="shared" si="47"/>
        <v>0</v>
      </c>
    </row>
    <row r="379" spans="1:19" ht="34.5" customHeight="1">
      <c r="A379" s="67">
        <v>104</v>
      </c>
      <c r="B379" s="263" t="s">
        <v>572</v>
      </c>
      <c r="C379" s="260" t="s">
        <v>874</v>
      </c>
      <c r="D379" s="1252">
        <v>1483.02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1194" t="s">
        <v>3390</v>
      </c>
      <c r="L379" s="1198" t="s">
        <v>3677</v>
      </c>
      <c r="M379" s="1199">
        <v>1483.02</v>
      </c>
      <c r="N379" s="246"/>
      <c r="O379" s="243"/>
      <c r="P379" s="243"/>
      <c r="Q379" s="293">
        <f t="shared" si="44"/>
        <v>0</v>
      </c>
      <c r="R379" s="294">
        <f t="shared" si="45"/>
        <v>0</v>
      </c>
      <c r="S379" s="295">
        <f t="shared" si="47"/>
        <v>0</v>
      </c>
    </row>
    <row r="380" spans="1:19" ht="34.5" customHeight="1">
      <c r="A380" s="67">
        <v>105</v>
      </c>
      <c r="B380" s="263" t="s">
        <v>577</v>
      </c>
      <c r="C380" s="260" t="s">
        <v>876</v>
      </c>
      <c r="D380" s="1252">
        <v>973.7</v>
      </c>
      <c r="E380" s="246" t="s">
        <v>2971</v>
      </c>
      <c r="F380" s="243">
        <v>1</v>
      </c>
      <c r="G380" s="243">
        <v>1</v>
      </c>
      <c r="H380" s="189">
        <v>952</v>
      </c>
      <c r="I380" s="189">
        <v>66.64</v>
      </c>
      <c r="J380" s="203">
        <v>1018.6400000000003</v>
      </c>
      <c r="K380" s="1194" t="s">
        <v>3678</v>
      </c>
      <c r="L380" s="1198" t="s">
        <v>3679</v>
      </c>
      <c r="M380" s="1199">
        <v>1018.64</v>
      </c>
      <c r="N380" s="246"/>
      <c r="O380" s="243"/>
      <c r="P380" s="243"/>
      <c r="Q380" s="293">
        <f t="shared" si="44"/>
        <v>910</v>
      </c>
      <c r="R380" s="294">
        <f t="shared" si="45"/>
        <v>63.7</v>
      </c>
      <c r="S380" s="295">
        <f t="shared" si="47"/>
        <v>973.70000000000039</v>
      </c>
    </row>
    <row r="381" spans="1:19" ht="34.5" customHeight="1">
      <c r="A381" s="67">
        <v>106</v>
      </c>
      <c r="B381" s="263" t="s">
        <v>580</v>
      </c>
      <c r="C381" s="260" t="s">
        <v>878</v>
      </c>
      <c r="D381" s="1252">
        <f>396.97+37.45+277.13</f>
        <v>711.55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1194">
        <v>46142</v>
      </c>
      <c r="L381" s="1198" t="s">
        <v>3680</v>
      </c>
      <c r="M381" s="1199">
        <v>711.55</v>
      </c>
      <c r="N381" s="246"/>
      <c r="O381" s="243"/>
      <c r="P381" s="243"/>
      <c r="Q381" s="293">
        <f t="shared" si="44"/>
        <v>0</v>
      </c>
      <c r="R381" s="294">
        <f t="shared" si="45"/>
        <v>0</v>
      </c>
      <c r="S381" s="295">
        <f t="shared" si="47"/>
        <v>0</v>
      </c>
    </row>
    <row r="382" spans="1:19" ht="34.5" customHeight="1">
      <c r="A382" s="67">
        <v>107</v>
      </c>
      <c r="B382" s="263" t="s">
        <v>516</v>
      </c>
      <c r="C382" s="260" t="s">
        <v>880</v>
      </c>
      <c r="D382" s="1252">
        <v>577.79999999999995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1194">
        <v>46142</v>
      </c>
      <c r="L382" s="1198" t="s">
        <v>3681</v>
      </c>
      <c r="M382" s="1199">
        <v>577.79999999999995</v>
      </c>
      <c r="N382" s="246"/>
      <c r="O382" s="243"/>
      <c r="P382" s="243"/>
      <c r="Q382" s="293">
        <f t="shared" si="44"/>
        <v>0</v>
      </c>
      <c r="R382" s="294">
        <f t="shared" si="45"/>
        <v>0</v>
      </c>
      <c r="S382" s="295">
        <f t="shared" si="47"/>
        <v>0</v>
      </c>
    </row>
    <row r="383" spans="1:19" ht="34.5" customHeight="1">
      <c r="A383" s="67">
        <v>108</v>
      </c>
      <c r="B383" s="298" t="s">
        <v>587</v>
      </c>
      <c r="C383" s="299" t="s">
        <v>882</v>
      </c>
      <c r="D383" s="1252">
        <v>2516.64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1194">
        <v>46142</v>
      </c>
      <c r="L383" s="1198" t="s">
        <v>3682</v>
      </c>
      <c r="M383" s="1199">
        <v>2516.64</v>
      </c>
      <c r="N383" s="246"/>
      <c r="O383" s="243"/>
      <c r="P383" s="243"/>
      <c r="Q383" s="293">
        <f t="shared" si="44"/>
        <v>0</v>
      </c>
      <c r="R383" s="294">
        <f t="shared" si="45"/>
        <v>0</v>
      </c>
      <c r="S383" s="295">
        <f t="shared" si="47"/>
        <v>0</v>
      </c>
    </row>
    <row r="384" spans="1:19" ht="34.5" customHeight="1">
      <c r="A384" s="67">
        <v>109</v>
      </c>
      <c r="B384" s="298" t="s">
        <v>885</v>
      </c>
      <c r="C384" s="299" t="s">
        <v>886</v>
      </c>
      <c r="D384" s="1252">
        <v>307.08999999999997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1194" t="s">
        <v>3390</v>
      </c>
      <c r="L384" s="1198" t="s">
        <v>3683</v>
      </c>
      <c r="M384" s="1199">
        <v>307.08999999999997</v>
      </c>
      <c r="N384" s="246"/>
      <c r="O384" s="243"/>
      <c r="P384" s="243"/>
      <c r="Q384" s="293">
        <f t="shared" si="44"/>
        <v>0</v>
      </c>
      <c r="R384" s="294">
        <f t="shared" si="45"/>
        <v>0</v>
      </c>
      <c r="S384" s="295">
        <f t="shared" si="47"/>
        <v>0</v>
      </c>
    </row>
    <row r="385" spans="1:19" ht="34.5" customHeight="1">
      <c r="A385" s="67">
        <v>110</v>
      </c>
      <c r="B385" s="263" t="s">
        <v>91</v>
      </c>
      <c r="C385" s="260" t="s">
        <v>888</v>
      </c>
      <c r="D385" s="1252">
        <v>6687.5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1194">
        <v>46142</v>
      </c>
      <c r="L385" s="1198" t="s">
        <v>3684</v>
      </c>
      <c r="M385" s="1199">
        <v>6687.5</v>
      </c>
      <c r="N385" s="246"/>
      <c r="O385" s="243"/>
      <c r="P385" s="243"/>
      <c r="Q385" s="293">
        <f t="shared" si="44"/>
        <v>0</v>
      </c>
      <c r="R385" s="294">
        <f t="shared" si="45"/>
        <v>0</v>
      </c>
      <c r="S385" s="295">
        <f t="shared" si="47"/>
        <v>0</v>
      </c>
    </row>
    <row r="386" spans="1:19" ht="34.5" customHeight="1">
      <c r="A386" s="67">
        <v>111</v>
      </c>
      <c r="B386" s="263" t="s">
        <v>91</v>
      </c>
      <c r="C386" s="260" t="s">
        <v>890</v>
      </c>
      <c r="D386" s="1252">
        <v>139.1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1194" t="s">
        <v>3390</v>
      </c>
      <c r="L386" s="1198" t="s">
        <v>3685</v>
      </c>
      <c r="M386" s="1199">
        <v>139.1</v>
      </c>
      <c r="N386" s="246"/>
      <c r="O386" s="243"/>
      <c r="P386" s="243"/>
      <c r="Q386" s="293">
        <f t="shared" si="44"/>
        <v>0</v>
      </c>
      <c r="R386" s="294">
        <f t="shared" si="45"/>
        <v>0</v>
      </c>
      <c r="S386" s="295">
        <f t="shared" si="47"/>
        <v>0</v>
      </c>
    </row>
    <row r="387" spans="1:19" ht="34.5" customHeight="1">
      <c r="A387" s="67">
        <v>112</v>
      </c>
      <c r="B387" s="263" t="s">
        <v>91</v>
      </c>
      <c r="C387" s="260" t="s">
        <v>892</v>
      </c>
      <c r="D387" s="1252">
        <v>12936.3</v>
      </c>
      <c r="E387" s="246"/>
      <c r="F387" s="243"/>
      <c r="G387" s="243"/>
      <c r="H387" s="189"/>
      <c r="I387" s="189"/>
      <c r="J387" s="203"/>
      <c r="K387" s="1194">
        <v>46142</v>
      </c>
      <c r="L387" s="1198" t="s">
        <v>3686</v>
      </c>
      <c r="M387" s="1199">
        <v>12936.3</v>
      </c>
      <c r="N387" s="246"/>
      <c r="O387" s="243"/>
      <c r="P387" s="243"/>
      <c r="Q387" s="293"/>
      <c r="R387" s="294"/>
      <c r="S387" s="295"/>
    </row>
    <row r="388" spans="1:19" ht="34.5" customHeight="1">
      <c r="A388" s="67">
        <v>113</v>
      </c>
      <c r="B388" s="263" t="s">
        <v>91</v>
      </c>
      <c r="C388" s="260" t="s">
        <v>894</v>
      </c>
      <c r="D388" s="1252">
        <v>3819.9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1194">
        <v>46142</v>
      </c>
      <c r="L388" s="1198" t="s">
        <v>3687</v>
      </c>
      <c r="M388" s="1199">
        <v>3819.9</v>
      </c>
      <c r="N388" s="246"/>
      <c r="O388" s="243"/>
      <c r="P388" s="243"/>
      <c r="Q388" s="293">
        <f t="shared" si="44"/>
        <v>0</v>
      </c>
      <c r="R388" s="294">
        <f t="shared" si="45"/>
        <v>0</v>
      </c>
      <c r="S388" s="295">
        <f t="shared" si="47"/>
        <v>0</v>
      </c>
    </row>
    <row r="389" spans="1:19" s="1234" customFormat="1" ht="34.5" customHeight="1">
      <c r="A389" s="1220">
        <v>114</v>
      </c>
      <c r="B389" s="1221" t="s">
        <v>133</v>
      </c>
      <c r="C389" s="1222" t="s">
        <v>896</v>
      </c>
      <c r="D389" s="1256">
        <v>14049.1</v>
      </c>
      <c r="E389" s="1237"/>
      <c r="F389" s="1230"/>
      <c r="G389" s="1230"/>
      <c r="H389" s="1231">
        <v>0</v>
      </c>
      <c r="I389" s="1231">
        <v>0</v>
      </c>
      <c r="J389" s="1233">
        <v>0</v>
      </c>
      <c r="K389" s="1226" t="s">
        <v>3360</v>
      </c>
      <c r="L389" s="1227" t="s">
        <v>3688</v>
      </c>
      <c r="M389" s="1228">
        <v>14049.1</v>
      </c>
      <c r="N389" s="1237"/>
      <c r="O389" s="1230"/>
      <c r="P389" s="1230"/>
      <c r="Q389" s="1257">
        <f t="shared" si="44"/>
        <v>0</v>
      </c>
      <c r="R389" s="1258">
        <f t="shared" si="45"/>
        <v>0</v>
      </c>
      <c r="S389" s="1259">
        <f t="shared" si="47"/>
        <v>0</v>
      </c>
    </row>
    <row r="390" spans="1:19" ht="34.5" customHeight="1">
      <c r="A390" s="67">
        <v>115</v>
      </c>
      <c r="B390" s="263" t="s">
        <v>898</v>
      </c>
      <c r="C390" s="260" t="s">
        <v>899</v>
      </c>
      <c r="D390" s="1252">
        <v>11074.5</v>
      </c>
      <c r="E390" s="246" t="s">
        <v>2971</v>
      </c>
      <c r="F390" s="243">
        <v>1</v>
      </c>
      <c r="G390" s="243">
        <v>1</v>
      </c>
      <c r="H390" s="189">
        <v>9900</v>
      </c>
      <c r="I390" s="189">
        <v>693</v>
      </c>
      <c r="J390" s="203">
        <v>10593</v>
      </c>
      <c r="K390" s="1194" t="s">
        <v>3568</v>
      </c>
      <c r="L390" s="1198" t="s">
        <v>3689</v>
      </c>
      <c r="M390" s="1199">
        <v>10593</v>
      </c>
      <c r="N390" s="246"/>
      <c r="O390" s="243"/>
      <c r="P390" s="243"/>
      <c r="Q390" s="293">
        <f t="shared" si="44"/>
        <v>10350</v>
      </c>
      <c r="R390" s="294">
        <f t="shared" si="45"/>
        <v>724.5</v>
      </c>
      <c r="S390" s="295">
        <f t="shared" si="47"/>
        <v>11074.5</v>
      </c>
    </row>
    <row r="391" spans="1:19" ht="34.5" customHeight="1">
      <c r="A391" s="67">
        <v>116</v>
      </c>
      <c r="B391" s="263" t="s">
        <v>901</v>
      </c>
      <c r="C391" s="260" t="s">
        <v>902</v>
      </c>
      <c r="D391" s="1254">
        <v>0</v>
      </c>
      <c r="E391" s="246"/>
      <c r="F391" s="243"/>
      <c r="G391" s="243"/>
      <c r="H391" s="189">
        <v>0</v>
      </c>
      <c r="I391" s="189">
        <v>0</v>
      </c>
      <c r="J391" s="203">
        <v>0</v>
      </c>
      <c r="K391" s="290"/>
      <c r="L391" s="291"/>
      <c r="M391" s="292"/>
      <c r="N391" s="246"/>
      <c r="O391" s="243"/>
      <c r="P391" s="243"/>
      <c r="Q391" s="293">
        <f t="shared" si="44"/>
        <v>0</v>
      </c>
      <c r="R391" s="294">
        <f t="shared" si="45"/>
        <v>0</v>
      </c>
      <c r="S391" s="295">
        <f t="shared" si="47"/>
        <v>0</v>
      </c>
    </row>
    <row r="392" spans="1:19" ht="34.5" customHeight="1">
      <c r="A392" s="67">
        <v>117</v>
      </c>
      <c r="B392" s="263" t="s">
        <v>904</v>
      </c>
      <c r="C392" s="260" t="s">
        <v>905</v>
      </c>
      <c r="D392" s="1252">
        <v>4665.2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1194">
        <v>46142</v>
      </c>
      <c r="L392" s="1198" t="s">
        <v>3690</v>
      </c>
      <c r="M392" s="1199">
        <v>4665.2</v>
      </c>
      <c r="N392" s="246"/>
      <c r="O392" s="243"/>
      <c r="P392" s="243"/>
      <c r="Q392" s="293">
        <f t="shared" si="44"/>
        <v>0</v>
      </c>
      <c r="R392" s="294">
        <f t="shared" si="45"/>
        <v>0</v>
      </c>
      <c r="S392" s="295">
        <f t="shared" si="47"/>
        <v>0</v>
      </c>
    </row>
    <row r="393" spans="1:19" ht="34.5" customHeight="1">
      <c r="A393" s="67">
        <v>118</v>
      </c>
      <c r="B393" s="263" t="s">
        <v>907</v>
      </c>
      <c r="C393" s="260" t="s">
        <v>908</v>
      </c>
      <c r="D393" s="1252">
        <v>6944.3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1194">
        <v>46142</v>
      </c>
      <c r="L393" s="1198" t="s">
        <v>3691</v>
      </c>
      <c r="M393" s="1199">
        <v>6944.3</v>
      </c>
      <c r="N393" s="246"/>
      <c r="O393" s="243"/>
      <c r="P393" s="243"/>
      <c r="Q393" s="293">
        <f t="shared" si="44"/>
        <v>0</v>
      </c>
      <c r="R393" s="294">
        <f t="shared" si="45"/>
        <v>0</v>
      </c>
      <c r="S393" s="295">
        <f t="shared" si="47"/>
        <v>0</v>
      </c>
    </row>
    <row r="394" spans="1:19" ht="34.5" customHeight="1">
      <c r="A394" s="67">
        <v>119</v>
      </c>
      <c r="B394" s="263" t="s">
        <v>910</v>
      </c>
      <c r="C394" s="260" t="s">
        <v>911</v>
      </c>
      <c r="D394" s="1252">
        <v>2033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1194" t="s">
        <v>3692</v>
      </c>
      <c r="L394" s="1198" t="s">
        <v>3693</v>
      </c>
      <c r="M394" s="1199">
        <v>2033</v>
      </c>
      <c r="N394" s="246"/>
      <c r="O394" s="243"/>
      <c r="P394" s="243"/>
      <c r="Q394" s="293">
        <f t="shared" si="44"/>
        <v>0</v>
      </c>
      <c r="R394" s="294">
        <f t="shared" si="45"/>
        <v>0</v>
      </c>
      <c r="S394" s="295">
        <f t="shared" si="47"/>
        <v>0</v>
      </c>
    </row>
    <row r="395" spans="1:19" ht="34.5" customHeight="1">
      <c r="A395" s="67"/>
      <c r="B395" s="263" t="s">
        <v>913</v>
      </c>
      <c r="C395" s="260" t="s">
        <v>899</v>
      </c>
      <c r="D395" s="1252">
        <v>1391</v>
      </c>
      <c r="E395" s="246"/>
      <c r="F395" s="243"/>
      <c r="G395" s="243"/>
      <c r="H395" s="189"/>
      <c r="I395" s="189"/>
      <c r="J395" s="203"/>
      <c r="K395" s="1194">
        <v>46142</v>
      </c>
      <c r="L395" s="1198" t="s">
        <v>3694</v>
      </c>
      <c r="M395" s="1199">
        <v>1391</v>
      </c>
      <c r="N395" s="246"/>
      <c r="O395" s="243"/>
      <c r="P395" s="243"/>
      <c r="Q395" s="293"/>
      <c r="R395" s="294"/>
      <c r="S395" s="295"/>
    </row>
    <row r="396" spans="1:19" ht="34.5" customHeight="1">
      <c r="A396" s="67">
        <v>120</v>
      </c>
      <c r="B396" s="263" t="s">
        <v>916</v>
      </c>
      <c r="C396" s="260" t="s">
        <v>899</v>
      </c>
      <c r="D396" s="1252">
        <v>1048.5999999999999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1194">
        <v>46142</v>
      </c>
      <c r="L396" s="1198" t="s">
        <v>3695</v>
      </c>
      <c r="M396" s="1199">
        <v>1048.5999999999999</v>
      </c>
      <c r="N396" s="246"/>
      <c r="O396" s="243"/>
      <c r="P396" s="243"/>
      <c r="Q396" s="293">
        <f t="shared" si="44"/>
        <v>0</v>
      </c>
      <c r="R396" s="294">
        <f t="shared" si="45"/>
        <v>0</v>
      </c>
      <c r="S396" s="295">
        <f t="shared" si="47"/>
        <v>0</v>
      </c>
    </row>
    <row r="397" spans="1:19" ht="34.5" customHeight="1">
      <c r="A397" s="67"/>
      <c r="B397" s="263" t="s">
        <v>919</v>
      </c>
      <c r="C397" s="260" t="s">
        <v>899</v>
      </c>
      <c r="D397" s="1252">
        <v>171.2</v>
      </c>
      <c r="E397" s="246"/>
      <c r="F397" s="243"/>
      <c r="G397" s="243"/>
      <c r="H397" s="189"/>
      <c r="I397" s="189"/>
      <c r="J397" s="203"/>
      <c r="K397" s="1194" t="s">
        <v>3365</v>
      </c>
      <c r="L397" s="1198" t="s">
        <v>3696</v>
      </c>
      <c r="M397" s="1199">
        <v>171.2</v>
      </c>
      <c r="N397" s="246"/>
      <c r="O397" s="243"/>
      <c r="P397" s="243"/>
      <c r="Q397" s="293"/>
      <c r="R397" s="294"/>
      <c r="S397" s="295"/>
    </row>
    <row r="398" spans="1:19" ht="34.5" customHeight="1">
      <c r="A398" s="67">
        <v>121</v>
      </c>
      <c r="B398" s="267" t="s">
        <v>921</v>
      </c>
      <c r="C398" s="260" t="s">
        <v>922</v>
      </c>
      <c r="D398" s="1252">
        <v>269.64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1194">
        <v>46142</v>
      </c>
      <c r="L398" s="1198" t="s">
        <v>3697</v>
      </c>
      <c r="M398" s="1199">
        <v>269.64</v>
      </c>
      <c r="N398" s="246"/>
      <c r="O398" s="243"/>
      <c r="P398" s="243"/>
      <c r="Q398" s="293">
        <f t="shared" si="44"/>
        <v>0</v>
      </c>
      <c r="R398" s="294">
        <f t="shared" si="45"/>
        <v>0</v>
      </c>
      <c r="S398" s="295">
        <f t="shared" si="47"/>
        <v>0</v>
      </c>
    </row>
    <row r="399" spans="1:19" ht="34.5" customHeight="1">
      <c r="A399" s="67">
        <v>122</v>
      </c>
      <c r="B399" s="263" t="s">
        <v>45</v>
      </c>
      <c r="C399" s="260" t="s">
        <v>924</v>
      </c>
      <c r="D399" s="1252">
        <v>37.450000000000003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1194" t="s">
        <v>3367</v>
      </c>
      <c r="L399" s="1198" t="s">
        <v>3698</v>
      </c>
      <c r="M399" s="1199">
        <v>37.450000000000003</v>
      </c>
      <c r="N399" s="246"/>
      <c r="O399" s="243"/>
      <c r="P399" s="243"/>
      <c r="Q399" s="293">
        <f t="shared" si="44"/>
        <v>0</v>
      </c>
      <c r="R399" s="294">
        <f t="shared" si="45"/>
        <v>0</v>
      </c>
      <c r="S399" s="295">
        <f t="shared" si="47"/>
        <v>0</v>
      </c>
    </row>
    <row r="400" spans="1:19" ht="34.5" customHeight="1">
      <c r="A400" s="67">
        <v>123</v>
      </c>
      <c r="B400" s="263" t="s">
        <v>614</v>
      </c>
      <c r="C400" s="260" t="s">
        <v>925</v>
      </c>
      <c r="D400" s="1252">
        <v>149.80000000000001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1194" t="s">
        <v>3390</v>
      </c>
      <c r="L400" s="1198" t="s">
        <v>3699</v>
      </c>
      <c r="M400" s="1199">
        <v>149.80000000000001</v>
      </c>
      <c r="N400" s="246"/>
      <c r="O400" s="243"/>
      <c r="P400" s="243"/>
      <c r="Q400" s="293">
        <f t="shared" si="44"/>
        <v>0</v>
      </c>
      <c r="R400" s="294">
        <f t="shared" si="45"/>
        <v>0</v>
      </c>
      <c r="S400" s="295">
        <f t="shared" si="47"/>
        <v>0</v>
      </c>
    </row>
    <row r="401" spans="1:19" ht="34.5" customHeight="1">
      <c r="A401" s="67">
        <v>124</v>
      </c>
      <c r="B401" s="267" t="s">
        <v>620</v>
      </c>
      <c r="C401" s="260" t="s">
        <v>927</v>
      </c>
      <c r="D401" s="1252">
        <v>1250.83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1194" t="s">
        <v>3360</v>
      </c>
      <c r="L401" s="1198" t="s">
        <v>3700</v>
      </c>
      <c r="M401" s="1199">
        <v>1250.83</v>
      </c>
      <c r="N401" s="246"/>
      <c r="O401" s="243"/>
      <c r="P401" s="243"/>
      <c r="Q401" s="293">
        <f t="shared" ref="Q401:Q445" si="48">ROUND(S401*100/107,2)</f>
        <v>0</v>
      </c>
      <c r="R401" s="294">
        <f t="shared" ref="R401:R445" si="49">ROUND((Q401*0.07),2)</f>
        <v>0</v>
      </c>
      <c r="S401" s="295">
        <f t="shared" si="47"/>
        <v>0</v>
      </c>
    </row>
    <row r="402" spans="1:19" ht="34.5" customHeight="1">
      <c r="A402" s="67">
        <v>125</v>
      </c>
      <c r="B402" s="267" t="s">
        <v>611</v>
      </c>
      <c r="C402" s="260" t="s">
        <v>929</v>
      </c>
      <c r="D402" s="1252">
        <v>104.86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1194" t="s">
        <v>3421</v>
      </c>
      <c r="L402" s="1198" t="s">
        <v>3701</v>
      </c>
      <c r="M402" s="1199">
        <v>104.86</v>
      </c>
      <c r="N402" s="246"/>
      <c r="O402" s="243"/>
      <c r="P402" s="243"/>
      <c r="Q402" s="293">
        <f t="shared" si="48"/>
        <v>0</v>
      </c>
      <c r="R402" s="294">
        <f t="shared" si="49"/>
        <v>0</v>
      </c>
      <c r="S402" s="295">
        <f t="shared" si="47"/>
        <v>0</v>
      </c>
    </row>
    <row r="403" spans="1:19" ht="34.5" customHeight="1">
      <c r="A403" s="67">
        <v>126</v>
      </c>
      <c r="B403" s="263" t="s">
        <v>42</v>
      </c>
      <c r="C403" s="260" t="s">
        <v>931</v>
      </c>
      <c r="D403" s="1252">
        <v>53.5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1194">
        <v>46142</v>
      </c>
      <c r="L403" s="1198" t="s">
        <v>3702</v>
      </c>
      <c r="M403" s="1199">
        <v>53.5</v>
      </c>
      <c r="N403" s="246"/>
      <c r="O403" s="243"/>
      <c r="P403" s="243"/>
      <c r="Q403" s="293">
        <f t="shared" si="48"/>
        <v>0</v>
      </c>
      <c r="R403" s="294">
        <f t="shared" si="49"/>
        <v>0</v>
      </c>
      <c r="S403" s="295">
        <f t="shared" si="47"/>
        <v>0</v>
      </c>
    </row>
    <row r="404" spans="1:19" ht="34.5" customHeight="1">
      <c r="A404" s="67">
        <v>127</v>
      </c>
      <c r="B404" s="263" t="s">
        <v>933</v>
      </c>
      <c r="C404" s="260" t="s">
        <v>934</v>
      </c>
      <c r="D404" s="1252">
        <v>3948.3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1194" t="s">
        <v>3365</v>
      </c>
      <c r="L404" s="1198" t="s">
        <v>3703</v>
      </c>
      <c r="M404" s="1199">
        <v>3948.3</v>
      </c>
      <c r="N404" s="246"/>
      <c r="O404" s="243"/>
      <c r="P404" s="243"/>
      <c r="Q404" s="293">
        <f t="shared" si="48"/>
        <v>0</v>
      </c>
      <c r="R404" s="294">
        <f t="shared" si="49"/>
        <v>0</v>
      </c>
      <c r="S404" s="295">
        <f t="shared" si="47"/>
        <v>0</v>
      </c>
    </row>
    <row r="405" spans="1:19" ht="34.5" customHeight="1">
      <c r="A405" s="67">
        <v>128</v>
      </c>
      <c r="B405" s="263" t="s">
        <v>937</v>
      </c>
      <c r="C405" s="260" t="s">
        <v>938</v>
      </c>
      <c r="D405" s="1252">
        <v>5093.2</v>
      </c>
      <c r="E405" s="246" t="s">
        <v>2971</v>
      </c>
      <c r="F405" s="243">
        <v>1</v>
      </c>
      <c r="G405" s="243">
        <v>1</v>
      </c>
      <c r="H405" s="189">
        <v>8110</v>
      </c>
      <c r="I405" s="189">
        <v>567.70000000000005</v>
      </c>
      <c r="J405" s="203">
        <v>8677.7000000000007</v>
      </c>
      <c r="K405" s="1194" t="s">
        <v>3568</v>
      </c>
      <c r="L405" s="1198" t="s">
        <v>3704</v>
      </c>
      <c r="M405" s="1199">
        <v>8677.7000000000007</v>
      </c>
      <c r="N405" s="246"/>
      <c r="O405" s="243"/>
      <c r="P405" s="243"/>
      <c r="Q405" s="293">
        <f t="shared" si="48"/>
        <v>4760</v>
      </c>
      <c r="R405" s="294">
        <f t="shared" si="49"/>
        <v>333.2</v>
      </c>
      <c r="S405" s="295">
        <f t="shared" si="47"/>
        <v>5093.2000000000007</v>
      </c>
    </row>
    <row r="406" spans="1:19" ht="34.5" customHeight="1">
      <c r="A406" s="67">
        <v>129</v>
      </c>
      <c r="B406" s="106" t="s">
        <v>941</v>
      </c>
      <c r="C406" s="106" t="s">
        <v>942</v>
      </c>
      <c r="D406" s="1252">
        <v>716.9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1194">
        <v>46142</v>
      </c>
      <c r="L406" s="1198" t="s">
        <v>3705</v>
      </c>
      <c r="M406" s="1199">
        <v>716.9</v>
      </c>
      <c r="N406" s="246"/>
      <c r="O406" s="243"/>
      <c r="P406" s="243"/>
      <c r="Q406" s="293">
        <f t="shared" si="48"/>
        <v>0</v>
      </c>
      <c r="R406" s="294">
        <f t="shared" si="49"/>
        <v>0</v>
      </c>
      <c r="S406" s="295">
        <f t="shared" si="47"/>
        <v>0</v>
      </c>
    </row>
    <row r="407" spans="1:19" ht="34.5" customHeight="1">
      <c r="A407" s="67">
        <v>130</v>
      </c>
      <c r="B407" s="106" t="s">
        <v>62</v>
      </c>
      <c r="C407" s="106" t="s">
        <v>942</v>
      </c>
      <c r="D407" s="1252">
        <v>1476.6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1194" t="s">
        <v>3365</v>
      </c>
      <c r="L407" s="1198" t="s">
        <v>3706</v>
      </c>
      <c r="M407" s="1199">
        <v>1476.6</v>
      </c>
      <c r="N407" s="246"/>
      <c r="O407" s="243"/>
      <c r="P407" s="243"/>
      <c r="Q407" s="293">
        <f t="shared" si="48"/>
        <v>0</v>
      </c>
      <c r="R407" s="294">
        <f t="shared" si="49"/>
        <v>0</v>
      </c>
      <c r="S407" s="295">
        <f t="shared" si="47"/>
        <v>0</v>
      </c>
    </row>
    <row r="408" spans="1:19" ht="34.5" customHeight="1">
      <c r="A408" s="67">
        <v>131</v>
      </c>
      <c r="B408" s="106" t="s">
        <v>945</v>
      </c>
      <c r="C408" s="106" t="s">
        <v>946</v>
      </c>
      <c r="D408" s="1252">
        <v>749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1194"/>
      <c r="L408" s="1198"/>
      <c r="M408" s="1199">
        <v>0</v>
      </c>
      <c r="N408" s="246"/>
      <c r="O408" s="243"/>
      <c r="P408" s="243"/>
      <c r="Q408" s="293">
        <f t="shared" si="48"/>
        <v>700</v>
      </c>
      <c r="R408" s="294">
        <f t="shared" si="49"/>
        <v>49</v>
      </c>
      <c r="S408" s="295">
        <f t="shared" si="47"/>
        <v>749</v>
      </c>
    </row>
    <row r="409" spans="1:19" ht="34.5" customHeight="1">
      <c r="A409" s="67">
        <v>132</v>
      </c>
      <c r="B409" s="106" t="s">
        <v>507</v>
      </c>
      <c r="C409" s="106" t="s">
        <v>948</v>
      </c>
      <c r="D409" s="1252">
        <v>82.39</v>
      </c>
      <c r="E409" s="246"/>
      <c r="F409" s="243"/>
      <c r="G409" s="243"/>
      <c r="H409" s="189"/>
      <c r="I409" s="189"/>
      <c r="J409" s="203"/>
      <c r="K409" s="1194" t="s">
        <v>3429</v>
      </c>
      <c r="L409" s="1198" t="s">
        <v>3707</v>
      </c>
      <c r="M409" s="1199">
        <v>82.39</v>
      </c>
      <c r="N409" s="246"/>
      <c r="O409" s="243"/>
      <c r="P409" s="243"/>
      <c r="Q409" s="293"/>
      <c r="R409" s="294"/>
      <c r="S409" s="295"/>
    </row>
    <row r="410" spans="1:19" ht="34.5" customHeight="1">
      <c r="A410" s="67">
        <v>133</v>
      </c>
      <c r="B410" s="263" t="s">
        <v>631</v>
      </c>
      <c r="C410" s="106" t="s">
        <v>950</v>
      </c>
      <c r="D410" s="1252">
        <v>157.29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1194" t="s">
        <v>3390</v>
      </c>
      <c r="L410" s="1198" t="s">
        <v>3708</v>
      </c>
      <c r="M410" s="1199">
        <v>157.29</v>
      </c>
      <c r="N410" s="246"/>
      <c r="O410" s="243"/>
      <c r="P410" s="243"/>
      <c r="Q410" s="293">
        <f t="shared" si="48"/>
        <v>0</v>
      </c>
      <c r="R410" s="294">
        <f t="shared" si="49"/>
        <v>0</v>
      </c>
      <c r="S410" s="295">
        <f t="shared" si="47"/>
        <v>0</v>
      </c>
    </row>
    <row r="411" spans="1:19" ht="34.5" customHeight="1">
      <c r="A411" s="67">
        <v>134</v>
      </c>
      <c r="B411" s="263" t="s">
        <v>634</v>
      </c>
      <c r="C411" s="106" t="s">
        <v>952</v>
      </c>
      <c r="D411" s="1252">
        <v>82.39</v>
      </c>
      <c r="E411" s="250"/>
      <c r="F411" s="243"/>
      <c r="G411" s="243"/>
      <c r="H411" s="189">
        <v>0</v>
      </c>
      <c r="I411" s="189">
        <v>0</v>
      </c>
      <c r="J411" s="203">
        <v>0</v>
      </c>
      <c r="K411" s="1194" t="s">
        <v>3360</v>
      </c>
      <c r="L411" s="1198" t="s">
        <v>3709</v>
      </c>
      <c r="M411" s="1199">
        <v>82.39</v>
      </c>
      <c r="N411" s="250"/>
      <c r="O411" s="243"/>
      <c r="P411" s="243"/>
      <c r="Q411" s="293">
        <f t="shared" si="48"/>
        <v>0</v>
      </c>
      <c r="R411" s="294">
        <f t="shared" si="49"/>
        <v>0</v>
      </c>
      <c r="S411" s="295">
        <f t="shared" si="47"/>
        <v>0</v>
      </c>
    </row>
    <row r="412" spans="1:19" ht="34.5" customHeight="1">
      <c r="A412" s="67">
        <v>135</v>
      </c>
      <c r="B412" s="263" t="s">
        <v>634</v>
      </c>
      <c r="C412" s="106" t="s">
        <v>954</v>
      </c>
      <c r="D412" s="1252">
        <v>719.04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1194" t="s">
        <v>3390</v>
      </c>
      <c r="L412" s="1198" t="s">
        <v>3710</v>
      </c>
      <c r="M412" s="1199">
        <v>719.04</v>
      </c>
      <c r="N412" s="246"/>
      <c r="O412" s="243"/>
      <c r="P412" s="243"/>
      <c r="Q412" s="293">
        <f t="shared" si="48"/>
        <v>0</v>
      </c>
      <c r="R412" s="294">
        <f t="shared" si="49"/>
        <v>0</v>
      </c>
      <c r="S412" s="295">
        <f t="shared" si="47"/>
        <v>0</v>
      </c>
    </row>
    <row r="413" spans="1:19" ht="34.5" customHeight="1">
      <c r="A413" s="67">
        <v>136</v>
      </c>
      <c r="B413" s="267" t="s">
        <v>395</v>
      </c>
      <c r="C413" s="260" t="s">
        <v>956</v>
      </c>
      <c r="D413" s="1252">
        <v>187.25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1194" t="s">
        <v>3390</v>
      </c>
      <c r="L413" s="1198" t="s">
        <v>3711</v>
      </c>
      <c r="M413" s="1199">
        <v>187.25</v>
      </c>
      <c r="N413" s="246"/>
      <c r="O413" s="243"/>
      <c r="P413" s="243"/>
      <c r="Q413" s="293">
        <f t="shared" si="48"/>
        <v>0</v>
      </c>
      <c r="R413" s="294">
        <f t="shared" si="49"/>
        <v>0</v>
      </c>
      <c r="S413" s="295">
        <f t="shared" si="47"/>
        <v>0</v>
      </c>
    </row>
    <row r="414" spans="1:19" ht="34.5" customHeight="1">
      <c r="A414" s="67">
        <v>137</v>
      </c>
      <c r="B414" s="267" t="s">
        <v>641</v>
      </c>
      <c r="C414" s="260" t="s">
        <v>958</v>
      </c>
      <c r="D414" s="1252">
        <v>689.08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1194" t="s">
        <v>3360</v>
      </c>
      <c r="L414" s="1198" t="s">
        <v>3712</v>
      </c>
      <c r="M414" s="1199">
        <v>689.08</v>
      </c>
      <c r="N414" s="246"/>
      <c r="O414" s="243"/>
      <c r="P414" s="243"/>
      <c r="Q414" s="293">
        <f t="shared" si="48"/>
        <v>0</v>
      </c>
      <c r="R414" s="294">
        <f t="shared" si="49"/>
        <v>0</v>
      </c>
      <c r="S414" s="295">
        <f t="shared" si="47"/>
        <v>0</v>
      </c>
    </row>
    <row r="415" spans="1:19" ht="34.5" customHeight="1">
      <c r="A415" s="67">
        <v>138</v>
      </c>
      <c r="B415" s="260" t="s">
        <v>641</v>
      </c>
      <c r="C415" s="260" t="s">
        <v>960</v>
      </c>
      <c r="D415" s="1252">
        <v>52.43</v>
      </c>
      <c r="E415" s="250"/>
      <c r="F415" s="243"/>
      <c r="G415" s="243"/>
      <c r="H415" s="189">
        <v>0</v>
      </c>
      <c r="I415" s="189">
        <v>0</v>
      </c>
      <c r="J415" s="203">
        <v>0</v>
      </c>
      <c r="K415" s="1194" t="s">
        <v>3390</v>
      </c>
      <c r="L415" s="1198" t="s">
        <v>3713</v>
      </c>
      <c r="M415" s="1199">
        <v>52.43</v>
      </c>
      <c r="N415" s="250"/>
      <c r="O415" s="243"/>
      <c r="P415" s="243"/>
      <c r="Q415" s="293">
        <f t="shared" si="48"/>
        <v>0</v>
      </c>
      <c r="R415" s="294">
        <f t="shared" si="49"/>
        <v>0</v>
      </c>
      <c r="S415" s="295">
        <f t="shared" si="47"/>
        <v>0</v>
      </c>
    </row>
    <row r="416" spans="1:19" ht="34.5" customHeight="1">
      <c r="A416" s="67">
        <v>139</v>
      </c>
      <c r="B416" s="307" t="s">
        <v>634</v>
      </c>
      <c r="C416" s="308" t="s">
        <v>962</v>
      </c>
      <c r="D416" s="1252">
        <v>516.80999999999995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1194" t="s">
        <v>3390</v>
      </c>
      <c r="L416" s="1198" t="s">
        <v>3714</v>
      </c>
      <c r="M416" s="1199">
        <v>516.80999999999995</v>
      </c>
      <c r="N416" s="246"/>
      <c r="O416" s="243"/>
      <c r="P416" s="243"/>
      <c r="Q416" s="293">
        <f t="shared" si="48"/>
        <v>0</v>
      </c>
      <c r="R416" s="294">
        <f t="shared" si="49"/>
        <v>0</v>
      </c>
      <c r="S416" s="295">
        <f t="shared" si="47"/>
        <v>0</v>
      </c>
    </row>
    <row r="417" spans="1:20" ht="34.5" customHeight="1">
      <c r="A417" s="67">
        <v>140</v>
      </c>
      <c r="B417" s="260" t="s">
        <v>68</v>
      </c>
      <c r="C417" s="106" t="s">
        <v>713</v>
      </c>
      <c r="D417" s="1252">
        <v>3520.3</v>
      </c>
      <c r="E417" s="250"/>
      <c r="F417" s="243"/>
      <c r="G417" s="243"/>
      <c r="H417" s="189">
        <v>0</v>
      </c>
      <c r="I417" s="189">
        <v>0</v>
      </c>
      <c r="J417" s="203">
        <v>0</v>
      </c>
      <c r="K417" s="1194">
        <v>46142</v>
      </c>
      <c r="L417" s="1198" t="s">
        <v>3715</v>
      </c>
      <c r="M417" s="1199">
        <v>3520.3</v>
      </c>
      <c r="N417" s="250"/>
      <c r="O417" s="243"/>
      <c r="P417" s="243"/>
      <c r="Q417" s="293">
        <f t="shared" si="48"/>
        <v>0</v>
      </c>
      <c r="R417" s="294">
        <f t="shared" si="49"/>
        <v>0</v>
      </c>
      <c r="S417" s="295">
        <f t="shared" si="47"/>
        <v>0</v>
      </c>
    </row>
    <row r="418" spans="1:20" ht="34.5" customHeight="1">
      <c r="A418" s="67">
        <v>141</v>
      </c>
      <c r="B418" s="260" t="s">
        <v>965</v>
      </c>
      <c r="C418" s="106" t="s">
        <v>966</v>
      </c>
      <c r="D418" s="1252">
        <v>3500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1194" t="s">
        <v>3367</v>
      </c>
      <c r="L418" s="1198" t="s">
        <v>3716</v>
      </c>
      <c r="M418" s="1199">
        <v>3500</v>
      </c>
      <c r="N418" s="246"/>
      <c r="O418" s="243"/>
      <c r="P418" s="243"/>
      <c r="Q418" s="293">
        <f t="shared" si="48"/>
        <v>0</v>
      </c>
      <c r="R418" s="294">
        <f t="shared" si="49"/>
        <v>0</v>
      </c>
      <c r="S418" s="295">
        <f t="shared" si="47"/>
        <v>0</v>
      </c>
      <c r="T418" s="2" t="s">
        <v>2139</v>
      </c>
    </row>
    <row r="419" spans="1:20" ht="34.5" customHeight="1">
      <c r="A419" s="67">
        <v>142</v>
      </c>
      <c r="B419" s="260" t="s">
        <v>968</v>
      </c>
      <c r="C419" s="106" t="s">
        <v>969</v>
      </c>
      <c r="D419" s="1252">
        <v>53.5</v>
      </c>
      <c r="E419" s="250"/>
      <c r="F419" s="243"/>
      <c r="G419" s="243"/>
      <c r="H419" s="189">
        <v>0</v>
      </c>
      <c r="I419" s="189">
        <v>0</v>
      </c>
      <c r="J419" s="203">
        <v>0</v>
      </c>
      <c r="K419" s="1194" t="s">
        <v>3365</v>
      </c>
      <c r="L419" s="1198" t="s">
        <v>3717</v>
      </c>
      <c r="M419" s="1199">
        <v>53.5</v>
      </c>
      <c r="N419" s="250"/>
      <c r="O419" s="243"/>
      <c r="P419" s="243"/>
      <c r="Q419" s="293">
        <f t="shared" si="48"/>
        <v>0</v>
      </c>
      <c r="R419" s="294">
        <f t="shared" si="49"/>
        <v>0</v>
      </c>
      <c r="S419" s="295">
        <f t="shared" si="47"/>
        <v>0</v>
      </c>
    </row>
    <row r="420" spans="1:20" ht="34.5" customHeight="1">
      <c r="A420" s="67">
        <v>143</v>
      </c>
      <c r="B420" s="309" t="s">
        <v>968</v>
      </c>
      <c r="C420" s="106" t="s">
        <v>971</v>
      </c>
      <c r="D420" s="1252">
        <v>1305.4000000000001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1194" t="s">
        <v>3365</v>
      </c>
      <c r="L420" s="1198" t="s">
        <v>3717</v>
      </c>
      <c r="M420" s="1199">
        <v>1305.4000000000001</v>
      </c>
      <c r="N420" s="246"/>
      <c r="O420" s="243"/>
      <c r="P420" s="243"/>
      <c r="Q420" s="293">
        <f t="shared" si="48"/>
        <v>0</v>
      </c>
      <c r="R420" s="294">
        <f t="shared" si="49"/>
        <v>0</v>
      </c>
      <c r="S420" s="295">
        <f t="shared" si="47"/>
        <v>0</v>
      </c>
    </row>
    <row r="421" spans="1:20" ht="34.5" customHeight="1">
      <c r="A421" s="67">
        <v>144</v>
      </c>
      <c r="B421" s="309" t="s">
        <v>972</v>
      </c>
      <c r="C421" s="106" t="s">
        <v>973</v>
      </c>
      <c r="D421" s="1252">
        <v>37.450000000000003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1194" t="s">
        <v>3367</v>
      </c>
      <c r="L421" s="1198" t="s">
        <v>3718</v>
      </c>
      <c r="M421" s="1199">
        <v>37.450000000000003</v>
      </c>
      <c r="N421" s="246"/>
      <c r="O421" s="243"/>
      <c r="P421" s="243"/>
      <c r="Q421" s="293">
        <f t="shared" si="48"/>
        <v>0</v>
      </c>
      <c r="R421" s="294">
        <f t="shared" si="49"/>
        <v>0</v>
      </c>
      <c r="S421" s="295">
        <f t="shared" si="47"/>
        <v>0</v>
      </c>
    </row>
    <row r="422" spans="1:20" ht="34.5" customHeight="1">
      <c r="A422" s="67">
        <v>145</v>
      </c>
      <c r="B422" s="309" t="s">
        <v>624</v>
      </c>
      <c r="C422" s="106" t="s">
        <v>975</v>
      </c>
      <c r="D422" s="1252">
        <v>37.450000000000003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1194" t="s">
        <v>3390</v>
      </c>
      <c r="L422" s="1198" t="s">
        <v>3719</v>
      </c>
      <c r="M422" s="1199">
        <v>37.450000000000003</v>
      </c>
      <c r="N422" s="246"/>
      <c r="O422" s="243"/>
      <c r="P422" s="243"/>
      <c r="Q422" s="293">
        <f t="shared" si="48"/>
        <v>0</v>
      </c>
      <c r="R422" s="294">
        <f t="shared" si="49"/>
        <v>0</v>
      </c>
      <c r="S422" s="295">
        <f t="shared" si="47"/>
        <v>0</v>
      </c>
    </row>
    <row r="423" spans="1:20" ht="34.5" customHeight="1">
      <c r="A423" s="67">
        <v>146</v>
      </c>
      <c r="B423" s="260" t="s">
        <v>977</v>
      </c>
      <c r="C423" s="106" t="s">
        <v>969</v>
      </c>
      <c r="D423" s="1252">
        <v>3777.1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1194" t="s">
        <v>3421</v>
      </c>
      <c r="L423" s="1198" t="s">
        <v>3720</v>
      </c>
      <c r="M423" s="1199">
        <v>3777.1</v>
      </c>
      <c r="N423" s="246"/>
      <c r="O423" s="243"/>
      <c r="P423" s="243"/>
      <c r="Q423" s="293">
        <f t="shared" si="48"/>
        <v>0</v>
      </c>
      <c r="R423" s="294">
        <f t="shared" si="49"/>
        <v>0</v>
      </c>
      <c r="S423" s="295">
        <f t="shared" si="47"/>
        <v>0</v>
      </c>
    </row>
    <row r="424" spans="1:20" ht="34.5" customHeight="1">
      <c r="A424" s="67">
        <v>147</v>
      </c>
      <c r="B424" s="260" t="s">
        <v>979</v>
      </c>
      <c r="C424" s="106" t="s">
        <v>980</v>
      </c>
      <c r="D424" s="1252">
        <v>53.5</v>
      </c>
      <c r="E424" s="246"/>
      <c r="F424" s="243"/>
      <c r="G424" s="243"/>
      <c r="H424" s="189">
        <v>0</v>
      </c>
      <c r="I424" s="189">
        <v>0</v>
      </c>
      <c r="J424" s="203">
        <v>0</v>
      </c>
      <c r="K424" s="1194">
        <v>46142</v>
      </c>
      <c r="L424" s="1198" t="s">
        <v>3721</v>
      </c>
      <c r="M424" s="1199">
        <v>53.5</v>
      </c>
      <c r="N424" s="246"/>
      <c r="O424" s="243"/>
      <c r="P424" s="243"/>
      <c r="Q424" s="293">
        <f t="shared" si="48"/>
        <v>0</v>
      </c>
      <c r="R424" s="294">
        <f t="shared" si="49"/>
        <v>0</v>
      </c>
      <c r="S424" s="295">
        <f t="shared" si="47"/>
        <v>0</v>
      </c>
    </row>
    <row r="425" spans="1:20" ht="34.5" customHeight="1">
      <c r="A425" s="67">
        <v>148</v>
      </c>
      <c r="B425" s="260" t="s">
        <v>982</v>
      </c>
      <c r="C425" s="106" t="s">
        <v>980</v>
      </c>
      <c r="D425" s="1252">
        <v>2803.4</v>
      </c>
      <c r="E425" s="250"/>
      <c r="F425" s="243"/>
      <c r="G425" s="243"/>
      <c r="H425" s="189">
        <v>0</v>
      </c>
      <c r="I425" s="189">
        <v>0</v>
      </c>
      <c r="J425" s="203">
        <v>0</v>
      </c>
      <c r="K425" s="1194" t="s">
        <v>3421</v>
      </c>
      <c r="L425" s="1198" t="s">
        <v>3722</v>
      </c>
      <c r="M425" s="1199">
        <v>2803.4</v>
      </c>
      <c r="N425" s="246"/>
      <c r="O425" s="243"/>
      <c r="P425" s="243"/>
      <c r="Q425" s="293">
        <f t="shared" si="48"/>
        <v>0</v>
      </c>
      <c r="R425" s="294">
        <f t="shared" si="49"/>
        <v>0</v>
      </c>
      <c r="S425" s="295">
        <f t="shared" si="47"/>
        <v>0</v>
      </c>
    </row>
    <row r="426" spans="1:20" ht="34.5" customHeight="1">
      <c r="A426" s="67">
        <v>149</v>
      </c>
      <c r="B426" s="260" t="s">
        <v>984</v>
      </c>
      <c r="C426" s="106" t="s">
        <v>985</v>
      </c>
      <c r="D426" s="1252">
        <v>428</v>
      </c>
      <c r="E426" s="246"/>
      <c r="F426" s="243"/>
      <c r="G426" s="243"/>
      <c r="H426" s="189">
        <v>0</v>
      </c>
      <c r="I426" s="189">
        <v>0</v>
      </c>
      <c r="J426" s="203">
        <v>0</v>
      </c>
      <c r="K426" s="1194" t="s">
        <v>3723</v>
      </c>
      <c r="L426" s="1198" t="s">
        <v>3724</v>
      </c>
      <c r="M426" s="1199">
        <v>428</v>
      </c>
      <c r="N426" s="250"/>
      <c r="O426" s="243"/>
      <c r="P426" s="243"/>
      <c r="Q426" s="293">
        <f t="shared" si="48"/>
        <v>0</v>
      </c>
      <c r="R426" s="294">
        <f t="shared" si="49"/>
        <v>0</v>
      </c>
      <c r="S426" s="295">
        <f t="shared" si="47"/>
        <v>0</v>
      </c>
    </row>
    <row r="427" spans="1:20" ht="34.5" customHeight="1">
      <c r="A427" s="67">
        <v>150</v>
      </c>
      <c r="B427" s="260" t="s">
        <v>987</v>
      </c>
      <c r="C427" s="106" t="s">
        <v>902</v>
      </c>
      <c r="D427" s="1252">
        <v>1498</v>
      </c>
      <c r="E427" s="246"/>
      <c r="F427" s="243"/>
      <c r="G427" s="243"/>
      <c r="H427" s="189">
        <v>0</v>
      </c>
      <c r="I427" s="189">
        <v>0</v>
      </c>
      <c r="J427" s="203">
        <v>0</v>
      </c>
      <c r="K427" s="1194" t="s">
        <v>3390</v>
      </c>
      <c r="L427" s="1198" t="s">
        <v>3725</v>
      </c>
      <c r="M427" s="1199">
        <v>1498</v>
      </c>
      <c r="N427" s="246"/>
      <c r="O427" s="243"/>
      <c r="P427" s="243"/>
      <c r="Q427" s="293">
        <f t="shared" si="48"/>
        <v>0</v>
      </c>
      <c r="R427" s="294">
        <f t="shared" si="49"/>
        <v>0</v>
      </c>
      <c r="S427" s="295">
        <f t="shared" si="47"/>
        <v>0</v>
      </c>
    </row>
    <row r="428" spans="1:20" ht="34.5" customHeight="1">
      <c r="A428" s="67">
        <v>151</v>
      </c>
      <c r="B428" s="260" t="s">
        <v>989</v>
      </c>
      <c r="C428" s="106" t="s">
        <v>990</v>
      </c>
      <c r="D428" s="1252">
        <v>224.7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1194" t="s">
        <v>3360</v>
      </c>
      <c r="L428" s="1198" t="s">
        <v>3726</v>
      </c>
      <c r="M428" s="1199">
        <v>224.7</v>
      </c>
      <c r="N428" s="246"/>
      <c r="O428" s="243"/>
      <c r="P428" s="243"/>
      <c r="Q428" s="293">
        <f t="shared" si="48"/>
        <v>0</v>
      </c>
      <c r="R428" s="294">
        <f t="shared" si="49"/>
        <v>0</v>
      </c>
      <c r="S428" s="295">
        <f t="shared" si="47"/>
        <v>0</v>
      </c>
    </row>
    <row r="429" spans="1:20" ht="34.5" customHeight="1">
      <c r="A429" s="67">
        <v>152</v>
      </c>
      <c r="B429" s="260" t="s">
        <v>648</v>
      </c>
      <c r="C429" s="106" t="s">
        <v>992</v>
      </c>
      <c r="D429" s="1252">
        <v>486.85</v>
      </c>
      <c r="E429" s="246"/>
      <c r="F429" s="243"/>
      <c r="G429" s="243"/>
      <c r="H429" s="189">
        <v>0</v>
      </c>
      <c r="I429" s="189">
        <v>0</v>
      </c>
      <c r="J429" s="203">
        <v>0</v>
      </c>
      <c r="K429" s="1194" t="s">
        <v>3390</v>
      </c>
      <c r="L429" s="1198" t="s">
        <v>3727</v>
      </c>
      <c r="M429" s="1199">
        <v>486.85</v>
      </c>
      <c r="N429" s="246"/>
      <c r="O429" s="243"/>
      <c r="P429" s="243"/>
      <c r="Q429" s="293">
        <f t="shared" si="48"/>
        <v>0</v>
      </c>
      <c r="R429" s="294">
        <f t="shared" si="49"/>
        <v>0</v>
      </c>
      <c r="S429" s="295">
        <f t="shared" si="47"/>
        <v>0</v>
      </c>
    </row>
    <row r="430" spans="1:20" ht="34.5" customHeight="1">
      <c r="A430" s="67">
        <v>153</v>
      </c>
      <c r="B430" s="260" t="s">
        <v>994</v>
      </c>
      <c r="C430" s="106" t="s">
        <v>911</v>
      </c>
      <c r="D430" s="1252">
        <v>4130.2</v>
      </c>
      <c r="E430" s="246"/>
      <c r="F430" s="243"/>
      <c r="G430" s="243"/>
      <c r="H430" s="189">
        <v>0</v>
      </c>
      <c r="I430" s="189">
        <v>0</v>
      </c>
      <c r="J430" s="203">
        <v>0</v>
      </c>
      <c r="K430" s="1194" t="s">
        <v>3429</v>
      </c>
      <c r="L430" s="1198" t="s">
        <v>3728</v>
      </c>
      <c r="M430" s="1199">
        <v>4130.2</v>
      </c>
      <c r="N430" s="246"/>
      <c r="O430" s="243"/>
      <c r="P430" s="243"/>
      <c r="Q430" s="293">
        <f t="shared" si="48"/>
        <v>0</v>
      </c>
      <c r="R430" s="294">
        <f t="shared" si="49"/>
        <v>0</v>
      </c>
      <c r="S430" s="295">
        <f t="shared" si="47"/>
        <v>0</v>
      </c>
    </row>
    <row r="431" spans="1:20" ht="34.5" customHeight="1">
      <c r="A431" s="67">
        <v>154</v>
      </c>
      <c r="B431" s="270" t="s">
        <v>996</v>
      </c>
      <c r="C431" s="106" t="s">
        <v>969</v>
      </c>
      <c r="D431" s="1252">
        <v>5307.2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1194">
        <v>46142</v>
      </c>
      <c r="L431" s="1198" t="s">
        <v>3729</v>
      </c>
      <c r="M431" s="1199">
        <v>5307.2</v>
      </c>
      <c r="N431" s="246"/>
      <c r="O431" s="243"/>
      <c r="P431" s="243"/>
      <c r="Q431" s="293">
        <f t="shared" si="48"/>
        <v>0</v>
      </c>
      <c r="R431" s="294">
        <f t="shared" si="49"/>
        <v>0</v>
      </c>
      <c r="S431" s="295">
        <f t="shared" si="47"/>
        <v>0</v>
      </c>
    </row>
    <row r="432" spans="1:20" ht="34.5" customHeight="1">
      <c r="A432" s="67">
        <v>155</v>
      </c>
      <c r="B432" s="270" t="s">
        <v>658</v>
      </c>
      <c r="C432" s="106" t="s">
        <v>3323</v>
      </c>
      <c r="D432" s="1252">
        <v>770.4</v>
      </c>
      <c r="E432" s="246"/>
      <c r="F432" s="243"/>
      <c r="G432" s="243"/>
      <c r="H432" s="189">
        <v>0</v>
      </c>
      <c r="I432" s="189">
        <v>0</v>
      </c>
      <c r="J432" s="203">
        <v>0</v>
      </c>
      <c r="K432" s="1194" t="s">
        <v>3390</v>
      </c>
      <c r="L432" s="1198" t="s">
        <v>3730</v>
      </c>
      <c r="M432" s="1199">
        <v>770.4</v>
      </c>
      <c r="N432" s="246"/>
      <c r="O432" s="243"/>
      <c r="P432" s="243"/>
      <c r="Q432" s="293">
        <f t="shared" si="48"/>
        <v>0</v>
      </c>
      <c r="R432" s="294">
        <f t="shared" si="49"/>
        <v>0</v>
      </c>
      <c r="S432" s="295">
        <f t="shared" si="47"/>
        <v>0</v>
      </c>
    </row>
    <row r="433" spans="1:19" ht="34.5" customHeight="1">
      <c r="A433" s="67">
        <v>156</v>
      </c>
      <c r="B433" s="270"/>
      <c r="C433" s="106" t="s">
        <v>971</v>
      </c>
      <c r="D433" s="1252">
        <v>7136.9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1194">
        <v>46142</v>
      </c>
      <c r="L433" s="1198" t="s">
        <v>3731</v>
      </c>
      <c r="M433" s="1199">
        <v>7136.9</v>
      </c>
      <c r="N433" s="246"/>
      <c r="O433" s="243"/>
      <c r="P433" s="243"/>
      <c r="Q433" s="293">
        <f t="shared" si="48"/>
        <v>0</v>
      </c>
      <c r="R433" s="294">
        <f t="shared" si="49"/>
        <v>0</v>
      </c>
      <c r="S433" s="295">
        <f t="shared" si="47"/>
        <v>0</v>
      </c>
    </row>
    <row r="434" spans="1:19" ht="34.5" customHeight="1">
      <c r="A434" s="67">
        <v>157</v>
      </c>
      <c r="B434" s="270" t="s">
        <v>1000</v>
      </c>
      <c r="C434" s="106" t="s">
        <v>969</v>
      </c>
      <c r="D434" s="1252">
        <v>342.4</v>
      </c>
      <c r="E434" s="246"/>
      <c r="F434" s="243"/>
      <c r="G434" s="243"/>
      <c r="H434" s="189">
        <v>0</v>
      </c>
      <c r="I434" s="189">
        <v>0</v>
      </c>
      <c r="J434" s="203">
        <v>0</v>
      </c>
      <c r="K434" s="1194" t="s">
        <v>3367</v>
      </c>
      <c r="L434" s="1198" t="s">
        <v>3732</v>
      </c>
      <c r="M434" s="1199">
        <v>342.4</v>
      </c>
      <c r="N434" s="246"/>
      <c r="O434" s="243"/>
      <c r="P434" s="243"/>
      <c r="Q434" s="293">
        <f t="shared" si="48"/>
        <v>0</v>
      </c>
      <c r="R434" s="294">
        <f t="shared" si="49"/>
        <v>0</v>
      </c>
      <c r="S434" s="295">
        <f t="shared" si="47"/>
        <v>0</v>
      </c>
    </row>
    <row r="435" spans="1:19" ht="34.5" customHeight="1">
      <c r="A435" s="67">
        <v>158</v>
      </c>
      <c r="B435" s="260" t="s">
        <v>1002</v>
      </c>
      <c r="C435" s="106" t="s">
        <v>899</v>
      </c>
      <c r="D435" s="1252">
        <v>2150.6999999999998</v>
      </c>
      <c r="E435" s="246"/>
      <c r="F435" s="243"/>
      <c r="G435" s="243"/>
      <c r="H435" s="189">
        <v>0</v>
      </c>
      <c r="I435" s="189">
        <v>0</v>
      </c>
      <c r="J435" s="203">
        <v>0</v>
      </c>
      <c r="K435" s="1194" t="s">
        <v>3421</v>
      </c>
      <c r="L435" s="1198" t="s">
        <v>3733</v>
      </c>
      <c r="M435" s="1199">
        <v>2150.6999999999998</v>
      </c>
      <c r="N435" s="246"/>
      <c r="O435" s="243"/>
      <c r="P435" s="243"/>
      <c r="Q435" s="293">
        <f t="shared" si="48"/>
        <v>0</v>
      </c>
      <c r="R435" s="294">
        <f t="shared" si="49"/>
        <v>0</v>
      </c>
      <c r="S435" s="295">
        <f t="shared" si="47"/>
        <v>0</v>
      </c>
    </row>
    <row r="436" spans="1:19" ht="34.5" customHeight="1">
      <c r="A436" s="67">
        <v>159</v>
      </c>
      <c r="B436" s="260" t="s">
        <v>1004</v>
      </c>
      <c r="C436" s="106" t="s">
        <v>1005</v>
      </c>
      <c r="D436" s="1252">
        <v>3595.2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1194" t="s">
        <v>3365</v>
      </c>
      <c r="L436" s="1198" t="s">
        <v>3734</v>
      </c>
      <c r="M436" s="1199">
        <v>3595.2</v>
      </c>
      <c r="N436" s="246"/>
      <c r="O436" s="243"/>
      <c r="P436" s="243"/>
      <c r="Q436" s="293">
        <f t="shared" si="48"/>
        <v>0</v>
      </c>
      <c r="R436" s="294">
        <f t="shared" si="49"/>
        <v>0</v>
      </c>
      <c r="S436" s="295">
        <f t="shared" si="47"/>
        <v>0</v>
      </c>
    </row>
    <row r="437" spans="1:19" ht="34.5" customHeight="1">
      <c r="A437" s="67">
        <v>160</v>
      </c>
      <c r="B437" s="260" t="s">
        <v>1007</v>
      </c>
      <c r="C437" s="106" t="s">
        <v>1005</v>
      </c>
      <c r="D437" s="1252">
        <v>53.5</v>
      </c>
      <c r="E437" s="246"/>
      <c r="F437" s="243"/>
      <c r="G437" s="243"/>
      <c r="H437" s="189">
        <v>0</v>
      </c>
      <c r="I437" s="189">
        <v>0</v>
      </c>
      <c r="J437" s="203">
        <v>0</v>
      </c>
      <c r="K437" s="1194" t="s">
        <v>3429</v>
      </c>
      <c r="L437" s="1198" t="s">
        <v>3735</v>
      </c>
      <c r="M437" s="1199">
        <v>53.5</v>
      </c>
      <c r="N437" s="246"/>
      <c r="O437" s="243"/>
      <c r="P437" s="243"/>
      <c r="Q437" s="293">
        <f t="shared" si="48"/>
        <v>0</v>
      </c>
      <c r="R437" s="294">
        <f t="shared" si="49"/>
        <v>0</v>
      </c>
      <c r="S437" s="295">
        <f t="shared" si="47"/>
        <v>0</v>
      </c>
    </row>
    <row r="438" spans="1:19" ht="34.5" customHeight="1">
      <c r="A438" s="67">
        <v>161</v>
      </c>
      <c r="B438" s="260" t="s">
        <v>855</v>
      </c>
      <c r="C438" s="106" t="s">
        <v>1009</v>
      </c>
      <c r="D438" s="1252">
        <v>406.6</v>
      </c>
      <c r="E438" s="246"/>
      <c r="F438" s="243"/>
      <c r="G438" s="243"/>
      <c r="H438" s="189">
        <v>0</v>
      </c>
      <c r="I438" s="189">
        <v>0</v>
      </c>
      <c r="J438" s="203">
        <v>0</v>
      </c>
      <c r="K438" s="1194" t="s">
        <v>3421</v>
      </c>
      <c r="L438" s="1198" t="s">
        <v>3736</v>
      </c>
      <c r="M438" s="1199">
        <v>406.6</v>
      </c>
      <c r="N438" s="246"/>
      <c r="O438" s="243"/>
      <c r="P438" s="243"/>
      <c r="Q438" s="293">
        <f t="shared" si="48"/>
        <v>0</v>
      </c>
      <c r="R438" s="294">
        <f t="shared" si="49"/>
        <v>0</v>
      </c>
      <c r="S438" s="295">
        <f t="shared" ref="S438:S445" si="50">+D438+J438-M438</f>
        <v>0</v>
      </c>
    </row>
    <row r="439" spans="1:19" ht="34.5" customHeight="1">
      <c r="A439" s="67">
        <v>162</v>
      </c>
      <c r="B439" s="260" t="s">
        <v>1011</v>
      </c>
      <c r="C439" s="106" t="s">
        <v>1005</v>
      </c>
      <c r="D439" s="1252">
        <v>7083.4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1194" t="s">
        <v>3360</v>
      </c>
      <c r="L439" s="1198" t="s">
        <v>3737</v>
      </c>
      <c r="M439" s="1199">
        <v>7083.4</v>
      </c>
      <c r="N439" s="246"/>
      <c r="O439" s="243"/>
      <c r="P439" s="243"/>
      <c r="Q439" s="293">
        <f t="shared" si="48"/>
        <v>0</v>
      </c>
      <c r="R439" s="294">
        <f t="shared" si="49"/>
        <v>0</v>
      </c>
      <c r="S439" s="295">
        <f t="shared" si="50"/>
        <v>0</v>
      </c>
    </row>
    <row r="440" spans="1:19" ht="34.5" customHeight="1">
      <c r="A440" s="67">
        <v>163</v>
      </c>
      <c r="B440" s="260" t="s">
        <v>1011</v>
      </c>
      <c r="C440" s="106" t="s">
        <v>1005</v>
      </c>
      <c r="D440" s="1252">
        <v>909.5</v>
      </c>
      <c r="E440" s="246"/>
      <c r="F440" s="243"/>
      <c r="G440" s="243"/>
      <c r="H440" s="189">
        <v>0</v>
      </c>
      <c r="I440" s="189">
        <v>0</v>
      </c>
      <c r="J440" s="203">
        <v>0</v>
      </c>
      <c r="K440" s="1194" t="s">
        <v>3360</v>
      </c>
      <c r="L440" s="1198" t="s">
        <v>3737</v>
      </c>
      <c r="M440" s="1199">
        <v>909.5</v>
      </c>
      <c r="N440" s="246"/>
      <c r="O440" s="243"/>
      <c r="P440" s="243"/>
      <c r="Q440" s="293">
        <f t="shared" si="48"/>
        <v>0</v>
      </c>
      <c r="R440" s="294">
        <f t="shared" si="49"/>
        <v>0</v>
      </c>
      <c r="S440" s="295">
        <f t="shared" si="50"/>
        <v>0</v>
      </c>
    </row>
    <row r="441" spans="1:19" ht="34.5" customHeight="1">
      <c r="A441" s="67">
        <v>164</v>
      </c>
      <c r="B441" s="260" t="s">
        <v>653</v>
      </c>
      <c r="C441" s="106" t="s">
        <v>1013</v>
      </c>
      <c r="D441" s="1252">
        <v>1508.7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1194">
        <v>46142</v>
      </c>
      <c r="L441" s="1198" t="s">
        <v>3738</v>
      </c>
      <c r="M441" s="1199">
        <v>1508.7</v>
      </c>
      <c r="N441" s="246"/>
      <c r="O441" s="243"/>
      <c r="P441" s="243"/>
      <c r="Q441" s="293">
        <f t="shared" si="48"/>
        <v>0</v>
      </c>
      <c r="R441" s="294">
        <f t="shared" si="49"/>
        <v>0</v>
      </c>
      <c r="S441" s="295">
        <f t="shared" si="50"/>
        <v>0</v>
      </c>
    </row>
    <row r="442" spans="1:19" ht="34.5" customHeight="1">
      <c r="A442" s="67">
        <v>165</v>
      </c>
      <c r="B442" s="260" t="s">
        <v>1015</v>
      </c>
      <c r="C442" s="106" t="s">
        <v>1016</v>
      </c>
      <c r="D442" s="1252">
        <v>53.5</v>
      </c>
      <c r="E442" s="246"/>
      <c r="F442" s="243"/>
      <c r="G442" s="243"/>
      <c r="H442" s="189"/>
      <c r="I442" s="189"/>
      <c r="J442" s="203"/>
      <c r="K442" s="1194" t="s">
        <v>3365</v>
      </c>
      <c r="L442" s="1198" t="s">
        <v>3739</v>
      </c>
      <c r="M442" s="1199">
        <v>53.5</v>
      </c>
      <c r="N442" s="246"/>
      <c r="O442" s="243"/>
      <c r="P442" s="243"/>
      <c r="Q442" s="293"/>
      <c r="R442" s="294"/>
      <c r="S442" s="295"/>
    </row>
    <row r="443" spans="1:19" ht="34.5" customHeight="1">
      <c r="A443" s="67">
        <v>166</v>
      </c>
      <c r="B443" s="260" t="s">
        <v>2137</v>
      </c>
      <c r="C443" s="106" t="s">
        <v>971</v>
      </c>
      <c r="D443" s="1252">
        <v>1904.6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1194" t="s">
        <v>3390</v>
      </c>
      <c r="L443" s="1198" t="s">
        <v>3740</v>
      </c>
      <c r="M443" s="1199">
        <v>1904.6</v>
      </c>
      <c r="N443" s="246"/>
      <c r="O443" s="243"/>
      <c r="P443" s="243"/>
      <c r="Q443" s="293">
        <f t="shared" si="48"/>
        <v>0</v>
      </c>
      <c r="R443" s="294">
        <f t="shared" si="49"/>
        <v>0</v>
      </c>
      <c r="S443" s="295">
        <f t="shared" si="50"/>
        <v>0</v>
      </c>
    </row>
    <row r="444" spans="1:19" ht="34.5" customHeight="1">
      <c r="A444" s="67">
        <v>167</v>
      </c>
      <c r="B444" s="260" t="s">
        <v>2138</v>
      </c>
      <c r="C444" s="106" t="s">
        <v>1005</v>
      </c>
      <c r="D444" s="1252">
        <v>107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1194" t="s">
        <v>3360</v>
      </c>
      <c r="L444" s="1198" t="s">
        <v>3741</v>
      </c>
      <c r="M444" s="1199">
        <v>107</v>
      </c>
      <c r="N444" s="246"/>
      <c r="O444" s="243"/>
      <c r="P444" s="243"/>
      <c r="Q444" s="293">
        <f t="shared" si="48"/>
        <v>0</v>
      </c>
      <c r="R444" s="294">
        <f t="shared" si="49"/>
        <v>0</v>
      </c>
      <c r="S444" s="295">
        <f t="shared" si="50"/>
        <v>0</v>
      </c>
    </row>
    <row r="445" spans="1:19" ht="34.5" customHeight="1">
      <c r="A445" s="67">
        <v>168</v>
      </c>
      <c r="B445" s="260" t="s">
        <v>2923</v>
      </c>
      <c r="C445" s="106" t="s">
        <v>3336</v>
      </c>
      <c r="D445" s="1252">
        <v>734.02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1194">
        <v>46142</v>
      </c>
      <c r="L445" s="1264" t="s">
        <v>3742</v>
      </c>
      <c r="M445" s="1199">
        <v>734.02</v>
      </c>
      <c r="N445" s="246"/>
      <c r="O445" s="243"/>
      <c r="P445" s="243"/>
      <c r="Q445" s="293">
        <f t="shared" si="48"/>
        <v>0</v>
      </c>
      <c r="R445" s="294">
        <f t="shared" si="49"/>
        <v>0</v>
      </c>
      <c r="S445" s="295">
        <f t="shared" si="50"/>
        <v>0</v>
      </c>
    </row>
    <row r="446" spans="1:19" ht="34.5" customHeight="1" thickBot="1">
      <c r="A446" s="322"/>
      <c r="B446" s="100" t="s">
        <v>19</v>
      </c>
      <c r="C446" s="101"/>
      <c r="D446" s="102">
        <f>SUM(D277:D445)</f>
        <v>246135.34000000008</v>
      </c>
      <c r="E446" s="257"/>
      <c r="F446" s="258"/>
      <c r="G446" s="258"/>
      <c r="H446" s="105">
        <f>SUM(H277:H445)</f>
        <v>25780</v>
      </c>
      <c r="I446" s="105">
        <f>SUM(I277:I445)</f>
        <v>1804.6000000000001</v>
      </c>
      <c r="J446" s="105">
        <f>SUM(J277:J445)</f>
        <v>27584.600000000002</v>
      </c>
      <c r="K446" s="103"/>
      <c r="L446" s="103"/>
      <c r="M446" s="155">
        <f>SUM(M277:M445)</f>
        <v>250676.42000000004</v>
      </c>
      <c r="N446" s="257"/>
      <c r="O446" s="258"/>
      <c r="P446" s="258"/>
      <c r="Q446" s="105">
        <f>SUM(Q277:Q445)-Q396</f>
        <v>21536</v>
      </c>
      <c r="R446" s="105">
        <f>SUM(R277:R445)-R396</f>
        <v>1507.52</v>
      </c>
      <c r="S446" s="105">
        <f>SUM(S277:S445)</f>
        <v>23043.52</v>
      </c>
    </row>
    <row r="447" spans="1:19" ht="34.5" customHeight="1" thickTop="1">
      <c r="A447" s="30"/>
      <c r="B447" s="52" t="s">
        <v>1018</v>
      </c>
      <c r="C447" s="53"/>
      <c r="D447" s="54"/>
      <c r="E447" s="55"/>
      <c r="F447" s="54"/>
      <c r="G447" s="56"/>
      <c r="H447" s="57"/>
      <c r="I447" s="57"/>
      <c r="J447" s="57"/>
      <c r="K447" s="58"/>
      <c r="L447" s="59"/>
      <c r="M447" s="248"/>
      <c r="N447" s="237"/>
      <c r="O447" s="238"/>
      <c r="P447" s="238"/>
      <c r="Q447" s="239"/>
      <c r="R447" s="240"/>
      <c r="S447" s="323"/>
    </row>
    <row r="448" spans="1:19" ht="34.200000000000003" customHeight="1">
      <c r="A448" s="30">
        <v>1</v>
      </c>
      <c r="B448" s="324" t="s">
        <v>227</v>
      </c>
      <c r="C448" s="325" t="s">
        <v>228</v>
      </c>
      <c r="D448" s="326">
        <v>0</v>
      </c>
      <c r="E448" s="174"/>
      <c r="F448" s="327"/>
      <c r="G448" s="327"/>
      <c r="H448" s="142">
        <v>0</v>
      </c>
      <c r="I448" s="142"/>
      <c r="J448" s="142">
        <v>0</v>
      </c>
      <c r="K448" s="328"/>
      <c r="L448" s="329"/>
      <c r="M448" s="330"/>
      <c r="N448" s="331"/>
      <c r="O448" s="332"/>
      <c r="P448" s="332"/>
      <c r="Q448" s="239">
        <f t="shared" ref="Q448" si="51">J448-M448</f>
        <v>0</v>
      </c>
      <c r="R448" s="240"/>
      <c r="S448" s="66">
        <f t="shared" ref="S448" si="52">J448-M448</f>
        <v>0</v>
      </c>
    </row>
    <row r="449" spans="1:20" ht="34.5" customHeight="1" thickBot="1">
      <c r="A449" s="99"/>
      <c r="B449" s="100" t="s">
        <v>19</v>
      </c>
      <c r="C449" s="160"/>
      <c r="D449" s="102">
        <f>SUM(D448:D448)</f>
        <v>0</v>
      </c>
      <c r="E449" s="103"/>
      <c r="F449" s="102"/>
      <c r="G449" s="102"/>
      <c r="H449" s="104">
        <v>0</v>
      </c>
      <c r="I449" s="104">
        <v>0</v>
      </c>
      <c r="J449" s="104">
        <v>0</v>
      </c>
      <c r="K449" s="103"/>
      <c r="L449" s="103"/>
      <c r="M449" s="247">
        <f>SUM(M448:M448)</f>
        <v>0</v>
      </c>
      <c r="N449" s="129"/>
      <c r="O449" s="102"/>
      <c r="P449" s="102"/>
      <c r="Q449" s="104">
        <f>SUM(Q448:Q448)</f>
        <v>0</v>
      </c>
      <c r="R449" s="155">
        <f>SUM(R448:R448)</f>
        <v>0</v>
      </c>
      <c r="S449" s="162">
        <f>SUM(S448:S448)</f>
        <v>0</v>
      </c>
    </row>
    <row r="450" spans="1:20" ht="34.5" customHeight="1" thickTop="1">
      <c r="A450" s="30"/>
      <c r="B450" s="52" t="s">
        <v>1019</v>
      </c>
      <c r="C450" s="53"/>
      <c r="D450" s="54"/>
      <c r="E450" s="55"/>
      <c r="F450" s="54"/>
      <c r="G450" s="56"/>
      <c r="H450" s="57"/>
      <c r="I450" s="57"/>
      <c r="J450" s="57"/>
      <c r="K450" s="58"/>
      <c r="L450" s="59"/>
      <c r="M450" s="248"/>
      <c r="N450" s="237"/>
      <c r="O450" s="238"/>
      <c r="P450" s="238"/>
      <c r="Q450" s="239"/>
      <c r="R450" s="240"/>
      <c r="S450" s="66"/>
    </row>
    <row r="451" spans="1:20" ht="34.5" customHeight="1">
      <c r="A451" s="30">
        <v>1</v>
      </c>
      <c r="B451" s="31"/>
      <c r="C451" s="32"/>
      <c r="D451" s="33"/>
      <c r="E451" s="34"/>
      <c r="F451" s="33"/>
      <c r="G451" s="33"/>
      <c r="H451" s="35"/>
      <c r="I451" s="35"/>
      <c r="J451" s="35"/>
      <c r="K451" s="156"/>
      <c r="L451" s="157"/>
      <c r="M451" s="289"/>
      <c r="N451" s="246"/>
      <c r="O451" s="243"/>
      <c r="P451" s="243"/>
      <c r="Q451" s="189"/>
      <c r="R451" s="8"/>
      <c r="S451" s="66"/>
    </row>
    <row r="452" spans="1:20" ht="34.5" customHeight="1" thickBot="1">
      <c r="A452" s="99"/>
      <c r="B452" s="100" t="s">
        <v>19</v>
      </c>
      <c r="C452" s="160"/>
      <c r="D452" s="102">
        <v>0</v>
      </c>
      <c r="E452" s="103"/>
      <c r="F452" s="102"/>
      <c r="G452" s="102"/>
      <c r="H452" s="104">
        <v>0</v>
      </c>
      <c r="I452" s="104">
        <v>0</v>
      </c>
      <c r="J452" s="104">
        <v>0</v>
      </c>
      <c r="K452" s="161"/>
      <c r="L452" s="103"/>
      <c r="M452" s="247"/>
      <c r="N452" s="333"/>
      <c r="O452" s="334"/>
      <c r="P452" s="334"/>
      <c r="Q452" s="162">
        <v>0</v>
      </c>
      <c r="R452" s="335">
        <v>0</v>
      </c>
      <c r="S452" s="162">
        <v>0</v>
      </c>
    </row>
    <row r="453" spans="1:20" s="351" customFormat="1" ht="34.5" customHeight="1" thickTop="1">
      <c r="A453" s="336"/>
      <c r="B453" s="337" t="s">
        <v>1020</v>
      </c>
      <c r="C453" s="338"/>
      <c r="D453" s="339"/>
      <c r="E453" s="340"/>
      <c r="F453" s="339"/>
      <c r="G453" s="341"/>
      <c r="H453" s="342"/>
      <c r="I453" s="342"/>
      <c r="J453" s="342"/>
      <c r="K453" s="1244"/>
      <c r="L453" s="1245"/>
      <c r="M453" s="1246"/>
      <c r="N453" s="618"/>
      <c r="O453" s="619"/>
      <c r="P453" s="619"/>
      <c r="Q453" s="621"/>
      <c r="R453" s="622"/>
      <c r="S453" s="623"/>
    </row>
    <row r="454" spans="1:20" s="351" customFormat="1" ht="34.5" customHeight="1">
      <c r="A454" s="336">
        <v>1</v>
      </c>
      <c r="B454" s="620" t="s">
        <v>175</v>
      </c>
      <c r="C454" s="610" t="s">
        <v>176</v>
      </c>
      <c r="D454" s="611"/>
      <c r="E454" s="612"/>
      <c r="F454" s="611"/>
      <c r="G454" s="613"/>
      <c r="H454" s="614"/>
      <c r="I454" s="614"/>
      <c r="J454" s="614"/>
      <c r="K454" s="1247"/>
      <c r="L454" s="1248"/>
      <c r="M454" s="1249"/>
      <c r="N454" s="625"/>
      <c r="O454" s="626"/>
      <c r="P454" s="626"/>
      <c r="Q454" s="627">
        <f t="shared" ref="Q454:Q455" si="53">SUM(D454+J454-M454)</f>
        <v>0</v>
      </c>
      <c r="R454" s="629"/>
      <c r="S454" s="628">
        <f t="shared" ref="S454:S455" si="54">SUM(D454+J454-M454)</f>
        <v>0</v>
      </c>
    </row>
    <row r="455" spans="1:20" s="351" customFormat="1" ht="34.5" customHeight="1">
      <c r="A455" s="336">
        <v>2</v>
      </c>
      <c r="B455" s="620" t="s">
        <v>212</v>
      </c>
      <c r="C455" s="610" t="s">
        <v>213</v>
      </c>
      <c r="D455" s="611"/>
      <c r="E455" s="612" t="s">
        <v>2936</v>
      </c>
      <c r="F455" s="611">
        <v>1</v>
      </c>
      <c r="G455" s="613">
        <v>1</v>
      </c>
      <c r="H455" s="614">
        <v>1135</v>
      </c>
      <c r="I455" s="614"/>
      <c r="J455" s="614">
        <v>1135</v>
      </c>
      <c r="K455" s="1265" t="s">
        <v>3541</v>
      </c>
      <c r="L455" s="1266" t="s">
        <v>3743</v>
      </c>
      <c r="M455" s="1267">
        <v>1135</v>
      </c>
      <c r="N455" s="625"/>
      <c r="O455" s="626"/>
      <c r="P455" s="626"/>
      <c r="Q455" s="627">
        <f t="shared" si="53"/>
        <v>0</v>
      </c>
      <c r="R455" s="629"/>
      <c r="S455" s="628">
        <f t="shared" si="54"/>
        <v>0</v>
      </c>
    </row>
    <row r="456" spans="1:20" s="351" customFormat="1" ht="34.5" customHeight="1">
      <c r="A456" s="336">
        <v>3</v>
      </c>
      <c r="B456" s="620" t="s">
        <v>227</v>
      </c>
      <c r="C456" s="610" t="s">
        <v>228</v>
      </c>
      <c r="D456" s="611"/>
      <c r="E456" s="612"/>
      <c r="F456" s="611"/>
      <c r="G456" s="613"/>
      <c r="H456" s="614"/>
      <c r="I456" s="614"/>
      <c r="J456" s="614"/>
      <c r="K456" s="1247"/>
      <c r="L456" s="1248"/>
      <c r="M456" s="1249"/>
      <c r="N456" s="625"/>
      <c r="O456" s="626"/>
      <c r="P456" s="626"/>
      <c r="Q456" s="627"/>
      <c r="R456" s="629"/>
      <c r="S456" s="628"/>
      <c r="T456" s="351" t="s">
        <v>3340</v>
      </c>
    </row>
    <row r="457" spans="1:20" s="371" customFormat="1" ht="37.5" customHeight="1" thickBot="1">
      <c r="A457" s="367"/>
      <c r="B457" s="368" t="s">
        <v>19</v>
      </c>
      <c r="C457" s="368"/>
      <c r="D457" s="369">
        <f>SUM(D454:D456)</f>
        <v>0</v>
      </c>
      <c r="E457" s="369"/>
      <c r="F457" s="369"/>
      <c r="G457" s="369"/>
      <c r="H457" s="369">
        <f>SUM(H454:H456)</f>
        <v>1135</v>
      </c>
      <c r="I457" s="369">
        <f t="shared" ref="I457:J457" si="55">SUM(I454:I456)</f>
        <v>0</v>
      </c>
      <c r="J457" s="369">
        <f t="shared" si="55"/>
        <v>1135</v>
      </c>
      <c r="K457" s="370"/>
      <c r="L457" s="370"/>
      <c r="M457" s="369">
        <f>SUM(M454:M456)</f>
        <v>1135</v>
      </c>
      <c r="N457" s="370"/>
      <c r="O457" s="369"/>
      <c r="P457" s="369"/>
      <c r="Q457" s="369">
        <f>SUM(Q454:Q456)</f>
        <v>0</v>
      </c>
      <c r="R457" s="369">
        <f>SUM(R454:R456)</f>
        <v>0</v>
      </c>
      <c r="S457" s="369">
        <f>SUM(S454:S456)</f>
        <v>0</v>
      </c>
    </row>
    <row r="458" spans="1:20" s="376" customFormat="1" ht="37.5" customHeight="1" thickTop="1">
      <c r="A458" s="372"/>
      <c r="B458" s="373"/>
      <c r="C458" s="373"/>
      <c r="D458" s="374"/>
      <c r="E458" s="374"/>
      <c r="F458" s="374"/>
      <c r="G458" s="374"/>
      <c r="H458" s="374"/>
      <c r="I458" s="374"/>
      <c r="J458" s="374"/>
      <c r="K458" s="1250"/>
      <c r="L458" s="1250"/>
      <c r="M458" s="1251"/>
      <c r="N458" s="375"/>
      <c r="O458" s="374"/>
      <c r="P458" s="374"/>
      <c r="Q458" s="374"/>
      <c r="R458" s="374"/>
      <c r="S458" s="374"/>
    </row>
    <row r="459" spans="1:20" ht="34.5" customHeight="1" thickBot="1">
      <c r="A459" s="377"/>
      <c r="B459" s="378" t="s">
        <v>1022</v>
      </c>
      <c r="C459" s="379"/>
      <c r="D459" s="380">
        <f>SUM(D14+D32+D47+D50+D54+D64+D67+D73+D104+D109+D140+D275+D446+D449+D452+D457)</f>
        <v>651087.66000000015</v>
      </c>
      <c r="E459" s="381"/>
      <c r="F459" s="380"/>
      <c r="G459" s="380"/>
      <c r="H459" s="382">
        <f>SUM(H457+H452+H449+H446+H275+H140+H109+H104+H73+H70+H67+H64+H54+H50+H47+H32+H14)</f>
        <v>115642.27</v>
      </c>
      <c r="I459" s="382">
        <f>SUM(I457+I452+I449+I446+I275+I140+I109+I104+I73+I70+I67+I64+I54+I50+I47+I32+I14)</f>
        <v>5300.52</v>
      </c>
      <c r="J459" s="382">
        <f>SUM(J457+J452+J449+J446+J275+J140+J109+J104+J73+J70+J67+J64+J54+J50+J47+J32+J14)</f>
        <v>120942.79</v>
      </c>
      <c r="K459" s="383"/>
      <c r="L459" s="383"/>
      <c r="M459" s="382">
        <f>SUM(M457+M452+M449+M446+M275+M140+M109+M104+M73+M70+M67+M64+M54+M50+M47+M32+M14)</f>
        <v>673324.45000000007</v>
      </c>
      <c r="N459" s="384"/>
      <c r="O459" s="382"/>
      <c r="P459" s="382"/>
      <c r="Q459" s="382">
        <f>SUM(Q457+Q452+Q449+Q446+Q275+Q140+Q109+Q104+Q73+Q70+Q67+Q64+Q54+Q50+Q47+Q32+Q14)</f>
        <v>96288.94</v>
      </c>
      <c r="R459" s="382">
        <f>SUM(R457+R452+R449+R446+R275+R140+R109+R104+R73+R70+R67+R64+R54+R50+R47+R32+R14)</f>
        <v>4664.0599999999995</v>
      </c>
      <c r="S459" s="382">
        <f>SUM(S457+S452+S449+S446+S275+S140+S109+S104+S73+S70+S67+S64+S54+S50+S47+S32+S14)</f>
        <v>100952.99999999999</v>
      </c>
    </row>
    <row r="460" spans="1:20" s="386" customFormat="1" ht="34.5" customHeight="1" thickTop="1">
      <c r="A460" s="385"/>
      <c r="C460" s="387"/>
      <c r="D460" s="388"/>
      <c r="E460" s="389"/>
      <c r="F460" s="388"/>
      <c r="G460" s="388"/>
      <c r="H460" s="390"/>
      <c r="I460" s="390"/>
      <c r="J460" s="390"/>
      <c r="K460" s="391"/>
      <c r="L460" s="391"/>
      <c r="M460" s="390"/>
      <c r="N460" s="392"/>
      <c r="O460" s="390"/>
      <c r="P460" s="390"/>
      <c r="Q460" s="390"/>
      <c r="R460" s="390"/>
      <c r="S460" s="390"/>
    </row>
    <row r="461" spans="1:20" s="386" customFormat="1" ht="48" customHeight="1">
      <c r="A461" s="1332" t="s">
        <v>1023</v>
      </c>
      <c r="B461" s="1332"/>
      <c r="C461" s="1332"/>
      <c r="D461" s="1332"/>
      <c r="E461" s="1332"/>
      <c r="F461" s="1332"/>
      <c r="G461" s="1332"/>
      <c r="H461" s="1332"/>
      <c r="I461" s="1332"/>
      <c r="J461" s="1332"/>
      <c r="K461" s="1332"/>
      <c r="L461" s="1332"/>
      <c r="M461" s="1332"/>
      <c r="N461" s="1332"/>
      <c r="O461" s="1332"/>
      <c r="P461" s="1332"/>
      <c r="Q461" s="1332"/>
      <c r="R461" s="1332"/>
      <c r="S461" s="1332"/>
    </row>
    <row r="462" spans="1:20" ht="34.5" customHeight="1">
      <c r="A462" s="243">
        <v>1</v>
      </c>
      <c r="B462" s="393" t="s">
        <v>1024</v>
      </c>
      <c r="C462" s="394" t="s">
        <v>1025</v>
      </c>
      <c r="D462" s="395"/>
      <c r="E462" s="293"/>
      <c r="F462" s="395"/>
      <c r="G462" s="395"/>
      <c r="H462" s="189">
        <v>14871.5</v>
      </c>
      <c r="I462" s="66"/>
      <c r="J462" s="66">
        <v>14871.5</v>
      </c>
      <c r="K462" s="1268" t="s">
        <v>3360</v>
      </c>
      <c r="L462" s="1269" t="s">
        <v>3744</v>
      </c>
      <c r="M462" s="1270">
        <v>100</v>
      </c>
      <c r="N462" s="293"/>
      <c r="O462" s="243"/>
      <c r="P462" s="243"/>
      <c r="Q462" s="189">
        <f>SUM(H462-M462)</f>
        <v>14771.5</v>
      </c>
      <c r="R462" s="189"/>
      <c r="S462" s="203">
        <f>SUM(Q462)</f>
        <v>14771.5</v>
      </c>
    </row>
    <row r="463" spans="1:20" ht="34.5" customHeight="1">
      <c r="A463" s="243">
        <v>2</v>
      </c>
      <c r="B463" s="394" t="s">
        <v>1028</v>
      </c>
      <c r="C463" s="394" t="s">
        <v>1029</v>
      </c>
      <c r="D463" s="295">
        <v>0</v>
      </c>
      <c r="E463" s="399"/>
      <c r="F463" s="243"/>
      <c r="G463" s="243"/>
      <c r="H463" s="189">
        <v>0</v>
      </c>
      <c r="I463" s="189"/>
      <c r="J463" s="66">
        <v>0</v>
      </c>
      <c r="K463" s="290"/>
      <c r="L463" s="291"/>
      <c r="M463" s="400"/>
      <c r="N463" s="401"/>
      <c r="O463" s="402"/>
      <c r="P463" s="402"/>
      <c r="Q463" s="189">
        <f>S463</f>
        <v>0</v>
      </c>
      <c r="R463" s="189"/>
      <c r="S463" s="203">
        <f>+D463+J463-M463</f>
        <v>0</v>
      </c>
    </row>
    <row r="464" spans="1:20" ht="34.5" customHeight="1" thickBot="1">
      <c r="A464" s="284"/>
      <c r="B464" s="257" t="s">
        <v>19</v>
      </c>
      <c r="C464" s="160"/>
      <c r="D464" s="102">
        <v>0</v>
      </c>
      <c r="E464" s="103"/>
      <c r="F464" s="102"/>
      <c r="G464" s="102"/>
      <c r="H464" s="104">
        <f>SUM(H462:H463)</f>
        <v>14871.5</v>
      </c>
      <c r="I464" s="104">
        <f t="shared" ref="I464:J464" si="56">SUM(I462:I463)</f>
        <v>0</v>
      </c>
      <c r="J464" s="104">
        <f t="shared" si="56"/>
        <v>14871.5</v>
      </c>
      <c r="K464" s="105"/>
      <c r="L464" s="105"/>
      <c r="M464" s="104">
        <f>SUM(M462:M463)</f>
        <v>100</v>
      </c>
      <c r="N464" s="105"/>
      <c r="O464" s="104"/>
      <c r="P464" s="104"/>
      <c r="Q464" s="104">
        <f>SUM(Q462:Q463)</f>
        <v>14771.5</v>
      </c>
      <c r="R464" s="155"/>
      <c r="S464" s="104">
        <f>SUM(S462:S463)</f>
        <v>14771.5</v>
      </c>
    </row>
    <row r="465" spans="1:19" s="386" customFormat="1" ht="34.5" customHeight="1" thickTop="1">
      <c r="A465" s="385"/>
      <c r="C465" s="387"/>
      <c r="D465" s="388"/>
      <c r="E465" s="389"/>
      <c r="F465" s="388"/>
      <c r="G465" s="388"/>
      <c r="H465" s="390"/>
      <c r="I465" s="390"/>
      <c r="J465" s="390"/>
      <c r="K465" s="391"/>
      <c r="L465" s="391"/>
      <c r="M465" s="390"/>
      <c r="N465" s="392"/>
      <c r="O465" s="390"/>
      <c r="P465" s="390"/>
      <c r="Q465" s="390"/>
      <c r="R465" s="390"/>
      <c r="S465" s="390"/>
    </row>
    <row r="466" spans="1:19" s="403" customFormat="1" ht="43.5" customHeight="1">
      <c r="A466" s="1332" t="s">
        <v>1032</v>
      </c>
      <c r="B466" s="1332"/>
      <c r="C466" s="1332"/>
      <c r="D466" s="1332"/>
      <c r="E466" s="1332"/>
      <c r="F466" s="1332"/>
      <c r="G466" s="1332"/>
      <c r="H466" s="1332"/>
      <c r="I466" s="1332"/>
      <c r="J466" s="1332"/>
      <c r="K466" s="1332"/>
      <c r="L466" s="1332"/>
      <c r="M466" s="1332"/>
      <c r="N466" s="1332"/>
      <c r="O466" s="1332"/>
      <c r="P466" s="1332"/>
      <c r="Q466" s="1332"/>
      <c r="R466" s="1332"/>
      <c r="S466" s="1332"/>
    </row>
    <row r="467" spans="1:19" s="414" customFormat="1" ht="34.5" customHeight="1">
      <c r="A467" s="404">
        <v>1</v>
      </c>
      <c r="B467" s="405" t="s">
        <v>1033</v>
      </c>
      <c r="C467" s="406" t="s">
        <v>1034</v>
      </c>
      <c r="D467" s="407"/>
      <c r="E467" s="408" t="s">
        <v>1035</v>
      </c>
      <c r="F467" s="409">
        <v>4</v>
      </c>
      <c r="G467" s="409">
        <v>4</v>
      </c>
      <c r="H467" s="408">
        <v>14582</v>
      </c>
      <c r="I467" s="407"/>
      <c r="J467" s="410">
        <v>14582</v>
      </c>
      <c r="K467" s="411"/>
      <c r="L467" s="411"/>
      <c r="M467" s="412"/>
      <c r="N467" s="408" t="s">
        <v>1035</v>
      </c>
      <c r="O467" s="413">
        <v>4</v>
      </c>
      <c r="P467" s="413">
        <v>4</v>
      </c>
      <c r="Q467" s="408">
        <v>14582</v>
      </c>
      <c r="R467" s="407"/>
      <c r="S467" s="410">
        <f>+D467+J467-M467</f>
        <v>14582</v>
      </c>
    </row>
    <row r="468" spans="1:19" s="414" customFormat="1" ht="34.5" customHeight="1">
      <c r="A468" s="404">
        <v>2</v>
      </c>
      <c r="B468" s="405" t="s">
        <v>1033</v>
      </c>
      <c r="C468" s="406" t="s">
        <v>1036</v>
      </c>
      <c r="D468" s="407"/>
      <c r="E468" s="408" t="s">
        <v>1037</v>
      </c>
      <c r="F468" s="409">
        <v>4</v>
      </c>
      <c r="G468" s="409">
        <v>4</v>
      </c>
      <c r="H468" s="408">
        <v>373.83</v>
      </c>
      <c r="I468" s="407">
        <v>26.17</v>
      </c>
      <c r="J468" s="410">
        <v>400</v>
      </c>
      <c r="K468" s="411"/>
      <c r="L468" s="411"/>
      <c r="M468" s="412"/>
      <c r="N468" s="408" t="s">
        <v>1037</v>
      </c>
      <c r="O468" s="413">
        <v>4</v>
      </c>
      <c r="P468" s="413">
        <v>4</v>
      </c>
      <c r="Q468" s="408">
        <f>ROUND(S468*100/107,2)</f>
        <v>373.83</v>
      </c>
      <c r="R468" s="407">
        <f>ROUND((Q468*0.07),2)</f>
        <v>26.17</v>
      </c>
      <c r="S468" s="410">
        <f>+D468+J468-M468</f>
        <v>400</v>
      </c>
    </row>
    <row r="469" spans="1:19" s="414" customFormat="1" ht="34.5" customHeight="1">
      <c r="A469" s="404">
        <v>3</v>
      </c>
      <c r="B469" s="405" t="s">
        <v>1033</v>
      </c>
      <c r="C469" s="406" t="s">
        <v>1038</v>
      </c>
      <c r="D469" s="407"/>
      <c r="E469" s="408" t="s">
        <v>1039</v>
      </c>
      <c r="F469" s="409">
        <v>5</v>
      </c>
      <c r="G469" s="409">
        <v>5</v>
      </c>
      <c r="H469" s="408">
        <v>17955</v>
      </c>
      <c r="I469" s="407">
        <v>1256.8499999999999</v>
      </c>
      <c r="J469" s="410">
        <v>19211.849999999999</v>
      </c>
      <c r="K469" s="411"/>
      <c r="L469" s="411"/>
      <c r="M469" s="412"/>
      <c r="N469" s="408" t="s">
        <v>1039</v>
      </c>
      <c r="O469" s="413">
        <v>5</v>
      </c>
      <c r="P469" s="413">
        <v>5</v>
      </c>
      <c r="Q469" s="408">
        <f>ROUND(S469*100/107,2)</f>
        <v>17955</v>
      </c>
      <c r="R469" s="407">
        <f>ROUND((Q469*0.07),2)</f>
        <v>1256.8499999999999</v>
      </c>
      <c r="S469" s="410">
        <f>+D469+J469-M469</f>
        <v>19211.849999999999</v>
      </c>
    </row>
    <row r="470" spans="1:19" s="414" customFormat="1" ht="34.5" customHeight="1">
      <c r="A470" s="404">
        <v>4</v>
      </c>
      <c r="B470" s="405" t="s">
        <v>1033</v>
      </c>
      <c r="C470" s="406" t="s">
        <v>1040</v>
      </c>
      <c r="D470" s="407"/>
      <c r="E470" s="408" t="s">
        <v>1041</v>
      </c>
      <c r="F470" s="409">
        <v>6</v>
      </c>
      <c r="G470" s="409">
        <v>6</v>
      </c>
      <c r="H470" s="408">
        <v>1935</v>
      </c>
      <c r="I470" s="407">
        <v>135.44999999999999</v>
      </c>
      <c r="J470" s="410">
        <v>2070.4499999999998</v>
      </c>
      <c r="K470" s="411"/>
      <c r="L470" s="411"/>
      <c r="M470" s="412"/>
      <c r="N470" s="408" t="s">
        <v>1041</v>
      </c>
      <c r="O470" s="413">
        <v>6</v>
      </c>
      <c r="P470" s="413">
        <v>6</v>
      </c>
      <c r="Q470" s="408">
        <f>ROUND(S470*100/107,2)</f>
        <v>1935</v>
      </c>
      <c r="R470" s="415">
        <f>ROUND((Q470*0.07),2)</f>
        <v>135.44999999999999</v>
      </c>
      <c r="S470" s="410">
        <f>+D470+J470-M470</f>
        <v>2070.4499999999998</v>
      </c>
    </row>
    <row r="471" spans="1:19" s="416" customFormat="1" ht="34.5" customHeight="1">
      <c r="A471" s="404">
        <v>5</v>
      </c>
      <c r="B471" s="405" t="s">
        <v>1033</v>
      </c>
      <c r="C471" s="406" t="s">
        <v>902</v>
      </c>
      <c r="D471" s="407"/>
      <c r="E471" s="408" t="s">
        <v>1041</v>
      </c>
      <c r="F471" s="409">
        <v>6</v>
      </c>
      <c r="G471" s="409">
        <v>6</v>
      </c>
      <c r="H471" s="408">
        <v>44400</v>
      </c>
      <c r="I471" s="407">
        <v>3108</v>
      </c>
      <c r="J471" s="410">
        <v>47508</v>
      </c>
      <c r="K471" s="411"/>
      <c r="L471" s="411"/>
      <c r="M471" s="412"/>
      <c r="N471" s="408" t="s">
        <v>1041</v>
      </c>
      <c r="O471" s="413">
        <v>6</v>
      </c>
      <c r="P471" s="413">
        <v>6</v>
      </c>
      <c r="Q471" s="408">
        <f>ROUND(S471*100/107,2)</f>
        <v>44400</v>
      </c>
      <c r="R471" s="415">
        <f>ROUND((Q471*0.07),2)</f>
        <v>3108</v>
      </c>
      <c r="S471" s="410">
        <f>+D471+J471-M471</f>
        <v>47508</v>
      </c>
    </row>
    <row r="472" spans="1:19" s="425" customFormat="1" ht="34.5" customHeight="1">
      <c r="A472" s="1365" t="s">
        <v>1042</v>
      </c>
      <c r="B472" s="1366"/>
      <c r="C472" s="1366"/>
      <c r="D472" s="1366"/>
      <c r="E472" s="417"/>
      <c r="F472" s="418"/>
      <c r="G472" s="418"/>
      <c r="H472" s="417"/>
      <c r="I472" s="419"/>
      <c r="J472" s="420"/>
      <c r="K472" s="421"/>
      <c r="L472" s="421"/>
      <c r="M472" s="422"/>
      <c r="N472" s="417"/>
      <c r="O472" s="419"/>
      <c r="P472" s="423"/>
      <c r="Q472" s="417"/>
      <c r="R472" s="419"/>
      <c r="S472" s="424"/>
    </row>
    <row r="473" spans="1:19" ht="34.5" customHeight="1" thickBot="1">
      <c r="A473" s="426"/>
      <c r="B473" s="257" t="s">
        <v>19</v>
      </c>
      <c r="C473" s="427"/>
      <c r="D473" s="428"/>
      <c r="E473" s="429">
        <v>0</v>
      </c>
      <c r="F473" s="428"/>
      <c r="G473" s="428"/>
      <c r="H473" s="430">
        <f>SUM(H467:H472)</f>
        <v>79245.83</v>
      </c>
      <c r="I473" s="431">
        <f t="shared" ref="I473:J473" si="57">SUM(I467:I472)</f>
        <v>4526.47</v>
      </c>
      <c r="J473" s="431">
        <f t="shared" si="57"/>
        <v>83772.299999999988</v>
      </c>
      <c r="K473" s="429">
        <f>SUM(K484:K491)</f>
        <v>0</v>
      </c>
      <c r="L473" s="429">
        <f>SUM(L484:L491)</f>
        <v>0</v>
      </c>
      <c r="M473" s="428">
        <f>SUM(M484:M491)</f>
        <v>0</v>
      </c>
      <c r="N473" s="429">
        <f>SUM(N484:N491)</f>
        <v>0</v>
      </c>
      <c r="O473" s="428"/>
      <c r="P473" s="428"/>
      <c r="Q473" s="432">
        <f>SUM(Q467:Q472)</f>
        <v>79245.83</v>
      </c>
      <c r="R473" s="432">
        <f t="shared" ref="R473:S473" si="58">SUM(R467:R472)</f>
        <v>4526.47</v>
      </c>
      <c r="S473" s="430">
        <f t="shared" si="58"/>
        <v>83772.299999999988</v>
      </c>
    </row>
    <row r="474" spans="1:19" ht="34.5" customHeight="1" thickTop="1">
      <c r="A474" s="433"/>
      <c r="B474" s="297"/>
      <c r="C474" s="2"/>
      <c r="D474" s="419"/>
      <c r="E474" s="417"/>
      <c r="F474" s="419"/>
      <c r="G474" s="419"/>
      <c r="H474" s="419"/>
      <c r="I474" s="419"/>
      <c r="J474" s="419"/>
      <c r="K474" s="417"/>
      <c r="L474" s="417"/>
      <c r="M474" s="419"/>
      <c r="N474" s="417"/>
      <c r="O474" s="419"/>
      <c r="P474" s="419"/>
      <c r="Q474" s="419"/>
      <c r="R474" s="419"/>
      <c r="S474" s="419"/>
    </row>
    <row r="475" spans="1:19" s="403" customFormat="1" ht="43.5" customHeight="1">
      <c r="A475" s="1332" t="s">
        <v>1043</v>
      </c>
      <c r="B475" s="1332"/>
      <c r="C475" s="1332"/>
      <c r="D475" s="1332"/>
      <c r="E475" s="1332"/>
      <c r="F475" s="1332"/>
      <c r="G475" s="1332"/>
      <c r="H475" s="1332"/>
      <c r="I475" s="1332"/>
      <c r="J475" s="1332"/>
      <c r="K475" s="1332"/>
      <c r="L475" s="1332"/>
      <c r="M475" s="1332"/>
      <c r="N475" s="1332"/>
      <c r="O475" s="1332"/>
      <c r="P475" s="1332"/>
      <c r="Q475" s="1332"/>
      <c r="R475" s="1332"/>
      <c r="S475" s="1332"/>
    </row>
    <row r="476" spans="1:19" ht="34.5" customHeight="1">
      <c r="A476" s="127"/>
      <c r="B476" s="434"/>
      <c r="C476" s="435"/>
      <c r="D476" s="222"/>
      <c r="E476" s="436"/>
      <c r="F476" s="127"/>
      <c r="G476" s="127"/>
      <c r="H476" s="72">
        <v>0</v>
      </c>
      <c r="I476" s="437"/>
      <c r="J476" s="438">
        <v>0</v>
      </c>
      <c r="K476" s="251"/>
      <c r="L476" s="252"/>
      <c r="M476" s="253"/>
      <c r="N476" s="436"/>
      <c r="O476" s="3"/>
      <c r="P476" s="3"/>
      <c r="Q476" s="439">
        <f>S476</f>
        <v>0</v>
      </c>
      <c r="R476" s="51"/>
      <c r="S476" s="439">
        <f>+D476+J476-M476</f>
        <v>0</v>
      </c>
    </row>
    <row r="477" spans="1:19" ht="34.5" customHeight="1">
      <c r="A477" s="440"/>
      <c r="B477" s="440"/>
      <c r="C477" s="440"/>
      <c r="D477" s="440"/>
      <c r="E477" s="440"/>
      <c r="F477" s="440"/>
      <c r="G477" s="440"/>
      <c r="H477" s="41"/>
      <c r="J477" s="442"/>
      <c r="K477" s="443"/>
      <c r="L477" s="444"/>
      <c r="M477" s="445"/>
      <c r="N477" s="1"/>
      <c r="Q477" s="41"/>
      <c r="R477" s="41"/>
      <c r="S477" s="41"/>
    </row>
    <row r="478" spans="1:19" ht="34.5" customHeight="1" thickBot="1">
      <c r="A478" s="447"/>
      <c r="B478" s="448" t="s">
        <v>19</v>
      </c>
      <c r="C478" s="449"/>
      <c r="D478" s="450"/>
      <c r="E478" s="451">
        <v>0</v>
      </c>
      <c r="F478" s="450"/>
      <c r="G478" s="450"/>
      <c r="H478" s="452">
        <v>0</v>
      </c>
      <c r="I478" s="452">
        <v>0</v>
      </c>
      <c r="J478" s="452">
        <v>0</v>
      </c>
      <c r="K478" s="451">
        <f>SUM(K488:K494)</f>
        <v>0</v>
      </c>
      <c r="L478" s="453">
        <f>SUM(L488:L494)</f>
        <v>0</v>
      </c>
      <c r="M478" s="452">
        <f>SUM(M476:M477)</f>
        <v>0</v>
      </c>
      <c r="N478" s="451">
        <f>SUM(N488:N494)</f>
        <v>0</v>
      </c>
      <c r="O478" s="450"/>
      <c r="P478" s="450"/>
      <c r="Q478" s="454">
        <f t="shared" ref="Q478:S478" si="59">SUM(Q476)</f>
        <v>0</v>
      </c>
      <c r="R478" s="454">
        <f t="shared" si="59"/>
        <v>0</v>
      </c>
      <c r="S478" s="454">
        <f t="shared" si="59"/>
        <v>0</v>
      </c>
    </row>
    <row r="479" spans="1:19" ht="34.5" customHeight="1" thickTop="1">
      <c r="A479" s="433"/>
      <c r="B479" s="297"/>
      <c r="C479" s="2"/>
      <c r="D479" s="419"/>
      <c r="E479" s="417"/>
      <c r="F479" s="419"/>
      <c r="G479" s="419"/>
      <c r="H479" s="419"/>
      <c r="I479" s="419"/>
      <c r="J479" s="419"/>
      <c r="K479" s="417"/>
      <c r="L479" s="417"/>
      <c r="M479" s="419"/>
      <c r="N479" s="417"/>
      <c r="O479" s="419"/>
      <c r="P479" s="419"/>
      <c r="Q479" s="419"/>
      <c r="R479" s="419"/>
      <c r="S479" s="419"/>
    </row>
    <row r="480" spans="1:19" s="386" customFormat="1" ht="40.5" customHeight="1">
      <c r="A480" s="1332" t="s">
        <v>1044</v>
      </c>
      <c r="B480" s="1332"/>
      <c r="C480" s="1332"/>
      <c r="D480" s="1332"/>
      <c r="E480" s="1332"/>
      <c r="F480" s="1332"/>
      <c r="G480" s="1332"/>
      <c r="H480" s="1332"/>
      <c r="I480" s="1332"/>
      <c r="J480" s="1332"/>
      <c r="K480" s="1332"/>
      <c r="L480" s="1332"/>
      <c r="M480" s="1332"/>
      <c r="N480" s="1332"/>
      <c r="O480" s="1332"/>
      <c r="P480" s="1332"/>
      <c r="Q480" s="1332"/>
      <c r="R480" s="1332"/>
      <c r="S480" s="1332"/>
    </row>
    <row r="481" spans="1:19" s="414" customFormat="1" ht="34.5" customHeight="1">
      <c r="A481" s="404">
        <v>1</v>
      </c>
      <c r="B481" s="406" t="s">
        <v>1045</v>
      </c>
      <c r="C481" s="455" t="s">
        <v>1046</v>
      </c>
      <c r="D481" s="456">
        <v>0</v>
      </c>
      <c r="E481" s="457" t="s">
        <v>1047</v>
      </c>
      <c r="F481" s="402" t="s">
        <v>1048</v>
      </c>
      <c r="G481" s="402" t="s">
        <v>1048</v>
      </c>
      <c r="H481" s="408">
        <v>234301.93</v>
      </c>
      <c r="I481" s="402"/>
      <c r="J481" s="458">
        <v>234301.93</v>
      </c>
      <c r="K481" s="290"/>
      <c r="L481" s="459"/>
      <c r="M481" s="460"/>
      <c r="N481" s="457" t="s">
        <v>1047</v>
      </c>
      <c r="O481" s="402" t="s">
        <v>1048</v>
      </c>
      <c r="P481" s="402" t="s">
        <v>1048</v>
      </c>
      <c r="Q481" s="408">
        <f>S481</f>
        <v>234301.93</v>
      </c>
      <c r="R481" s="461"/>
      <c r="S481" s="410">
        <f>+D481+J481-M481</f>
        <v>234301.93</v>
      </c>
    </row>
    <row r="482" spans="1:19" s="414" customFormat="1" ht="34.5" customHeight="1">
      <c r="A482" s="404">
        <f>A481+1</f>
        <v>2</v>
      </c>
      <c r="B482" s="406" t="s">
        <v>1045</v>
      </c>
      <c r="C482" s="455" t="s">
        <v>1049</v>
      </c>
      <c r="D482" s="462">
        <v>0</v>
      </c>
      <c r="E482" s="457" t="s">
        <v>1050</v>
      </c>
      <c r="F482" s="402" t="s">
        <v>1048</v>
      </c>
      <c r="G482" s="402" t="s">
        <v>1048</v>
      </c>
      <c r="H482" s="462">
        <v>84356.53</v>
      </c>
      <c r="I482" s="408">
        <v>5904.96</v>
      </c>
      <c r="J482" s="462">
        <v>90261.49</v>
      </c>
      <c r="K482" s="290"/>
      <c r="L482" s="459"/>
      <c r="M482" s="292"/>
      <c r="N482" s="457" t="s">
        <v>1050</v>
      </c>
      <c r="O482" s="402" t="s">
        <v>1048</v>
      </c>
      <c r="P482" s="402" t="s">
        <v>1048</v>
      </c>
      <c r="Q482" s="408">
        <v>84356.53</v>
      </c>
      <c r="R482" s="463">
        <v>5904.96</v>
      </c>
      <c r="S482" s="410">
        <v>90261.49</v>
      </c>
    </row>
    <row r="483" spans="1:19" s="414" customFormat="1" ht="34.5" customHeight="1">
      <c r="A483" s="404">
        <f>A482+1</f>
        <v>3</v>
      </c>
      <c r="B483" s="406" t="s">
        <v>1045</v>
      </c>
      <c r="C483" s="455" t="s">
        <v>1051</v>
      </c>
      <c r="D483" s="462">
        <v>0</v>
      </c>
      <c r="E483" s="457" t="s">
        <v>1050</v>
      </c>
      <c r="F483" s="402" t="s">
        <v>1048</v>
      </c>
      <c r="G483" s="402" t="s">
        <v>1048</v>
      </c>
      <c r="H483" s="462">
        <v>46294.83</v>
      </c>
      <c r="I483" s="408">
        <v>3240.64</v>
      </c>
      <c r="J483" s="462">
        <v>49535.47</v>
      </c>
      <c r="K483" s="290"/>
      <c r="L483" s="459"/>
      <c r="M483" s="292"/>
      <c r="N483" s="457" t="s">
        <v>1050</v>
      </c>
      <c r="O483" s="402" t="s">
        <v>1048</v>
      </c>
      <c r="P483" s="402" t="s">
        <v>1048</v>
      </c>
      <c r="Q483" s="408">
        <f>ROUND(S483*100/107,2)</f>
        <v>46294.83</v>
      </c>
      <c r="R483" s="463">
        <f>ROUND((Q483*0.07),2)</f>
        <v>3240.64</v>
      </c>
      <c r="S483" s="410">
        <f>+D483+J483-M483</f>
        <v>49535.47</v>
      </c>
    </row>
    <row r="484" spans="1:19" s="414" customFormat="1" ht="34.5" customHeight="1">
      <c r="A484" s="404"/>
      <c r="B484" s="464" t="s">
        <v>1052</v>
      </c>
      <c r="C484" s="455"/>
      <c r="D484" s="462"/>
      <c r="E484" s="457"/>
      <c r="F484" s="402"/>
      <c r="G484" s="402"/>
      <c r="H484" s="462"/>
      <c r="I484" s="408"/>
      <c r="J484" s="462"/>
      <c r="K484" s="290"/>
      <c r="L484" s="459"/>
      <c r="M484" s="292"/>
      <c r="N484" s="457"/>
      <c r="O484" s="402"/>
      <c r="P484" s="402"/>
      <c r="Q484" s="408"/>
      <c r="R484" s="463"/>
      <c r="S484" s="410"/>
    </row>
    <row r="485" spans="1:19" s="414" customFormat="1" ht="34.5" customHeight="1">
      <c r="A485" s="404">
        <v>4</v>
      </c>
      <c r="B485" s="406" t="s">
        <v>1061</v>
      </c>
      <c r="C485" s="455" t="s">
        <v>1054</v>
      </c>
      <c r="D485" s="462">
        <v>0</v>
      </c>
      <c r="E485" s="457" t="s">
        <v>1055</v>
      </c>
      <c r="F485" s="402">
        <v>8</v>
      </c>
      <c r="G485" s="402">
        <v>8</v>
      </c>
      <c r="H485" s="462">
        <v>20667.22</v>
      </c>
      <c r="I485" s="408"/>
      <c r="J485" s="462">
        <v>20667.22</v>
      </c>
      <c r="K485" s="290"/>
      <c r="L485" s="459"/>
      <c r="M485" s="292"/>
      <c r="N485" s="457" t="s">
        <v>1055</v>
      </c>
      <c r="O485" s="402">
        <v>8</v>
      </c>
      <c r="P485" s="402">
        <v>8</v>
      </c>
      <c r="Q485" s="408">
        <v>20667.22</v>
      </c>
      <c r="R485" s="463"/>
      <c r="S485" s="410">
        <v>20667.22</v>
      </c>
    </row>
    <row r="486" spans="1:19" s="414" customFormat="1" ht="34.5" customHeight="1">
      <c r="A486" s="404">
        <v>5</v>
      </c>
      <c r="B486" s="406" t="s">
        <v>1061</v>
      </c>
      <c r="C486" s="455" t="s">
        <v>1056</v>
      </c>
      <c r="D486" s="462">
        <v>0</v>
      </c>
      <c r="E486" s="457" t="s">
        <v>1057</v>
      </c>
      <c r="F486" s="402">
        <v>7</v>
      </c>
      <c r="G486" s="402">
        <v>7</v>
      </c>
      <c r="H486" s="462">
        <v>1372.93</v>
      </c>
      <c r="I486" s="408">
        <v>96.11</v>
      </c>
      <c r="J486" s="462">
        <v>1469.03</v>
      </c>
      <c r="K486" s="290"/>
      <c r="L486" s="459"/>
      <c r="M486" s="292"/>
      <c r="N486" s="457" t="s">
        <v>1057</v>
      </c>
      <c r="O486" s="402">
        <v>7</v>
      </c>
      <c r="P486" s="402">
        <v>7</v>
      </c>
      <c r="Q486" s="408">
        <v>1372.93</v>
      </c>
      <c r="R486" s="463">
        <v>96.11</v>
      </c>
      <c r="S486" s="410">
        <f t="shared" ref="S486:S489" si="60">+D486+J486-M486</f>
        <v>1469.03</v>
      </c>
    </row>
    <row r="487" spans="1:19" s="414" customFormat="1" ht="34.5" customHeight="1">
      <c r="A487" s="404">
        <f t="shared" ref="A487:A488" si="61">A486+1</f>
        <v>6</v>
      </c>
      <c r="B487" s="406" t="s">
        <v>1061</v>
      </c>
      <c r="C487" s="455" t="s">
        <v>1058</v>
      </c>
      <c r="D487" s="462">
        <v>0</v>
      </c>
      <c r="E487" s="457" t="s">
        <v>1057</v>
      </c>
      <c r="F487" s="402">
        <v>7</v>
      </c>
      <c r="G487" s="402">
        <v>7</v>
      </c>
      <c r="H487" s="462">
        <v>344.74</v>
      </c>
      <c r="I487" s="408">
        <v>24.13</v>
      </c>
      <c r="J487" s="462">
        <v>368.87</v>
      </c>
      <c r="K487" s="290"/>
      <c r="L487" s="459"/>
      <c r="M487" s="292"/>
      <c r="N487" s="457" t="s">
        <v>1057</v>
      </c>
      <c r="O487" s="402">
        <v>7</v>
      </c>
      <c r="P487" s="402">
        <v>7</v>
      </c>
      <c r="Q487" s="408">
        <f t="shared" ref="Q487" si="62">ROUND(S487*100/107,2)</f>
        <v>344.74</v>
      </c>
      <c r="R487" s="463">
        <f t="shared" ref="R487" si="63">ROUND((Q487*0.07),2)</f>
        <v>24.13</v>
      </c>
      <c r="S487" s="410">
        <f t="shared" si="60"/>
        <v>368.87</v>
      </c>
    </row>
    <row r="488" spans="1:19" s="414" customFormat="1" ht="34.5" customHeight="1">
      <c r="A488" s="404">
        <f t="shared" si="61"/>
        <v>7</v>
      </c>
      <c r="B488" s="406" t="s">
        <v>1061</v>
      </c>
      <c r="C488" s="455" t="s">
        <v>1059</v>
      </c>
      <c r="D488" s="462">
        <v>0</v>
      </c>
      <c r="E488" s="457" t="s">
        <v>1060</v>
      </c>
      <c r="F488" s="402"/>
      <c r="G488" s="402"/>
      <c r="H488" s="462">
        <v>15813.94</v>
      </c>
      <c r="I488" s="408"/>
      <c r="J488" s="462">
        <v>15813.94</v>
      </c>
      <c r="K488" s="290"/>
      <c r="L488" s="459"/>
      <c r="M488" s="292"/>
      <c r="N488" s="457" t="s">
        <v>1060</v>
      </c>
      <c r="O488" s="402"/>
      <c r="P488" s="402"/>
      <c r="Q488" s="408">
        <v>15813.94</v>
      </c>
      <c r="R488" s="463"/>
      <c r="S488" s="410">
        <f t="shared" si="60"/>
        <v>15813.94</v>
      </c>
    </row>
    <row r="489" spans="1:19" s="414" customFormat="1" ht="34.5" customHeight="1">
      <c r="A489" s="404">
        <f>A488+1</f>
        <v>8</v>
      </c>
      <c r="B489" s="455" t="s">
        <v>1061</v>
      </c>
      <c r="C489" s="406" t="s">
        <v>1062</v>
      </c>
      <c r="D489" s="407"/>
      <c r="E489" s="408" t="s">
        <v>1063</v>
      </c>
      <c r="F489" s="407"/>
      <c r="G489" s="407"/>
      <c r="H489" s="408">
        <v>2832.41</v>
      </c>
      <c r="I489" s="407"/>
      <c r="J489" s="410">
        <v>2832.41</v>
      </c>
      <c r="K489" s="411"/>
      <c r="L489" s="411"/>
      <c r="M489" s="412">
        <v>0</v>
      </c>
      <c r="N489" s="465" t="s">
        <v>1063</v>
      </c>
      <c r="O489" s="407"/>
      <c r="P489" s="407"/>
      <c r="Q489" s="408">
        <f t="shared" ref="Q489" si="64">S489</f>
        <v>2832.41</v>
      </c>
      <c r="R489" s="415"/>
      <c r="S489" s="410">
        <f t="shared" si="60"/>
        <v>2832.41</v>
      </c>
    </row>
    <row r="490" spans="1:19" s="414" customFormat="1" ht="34.5" customHeight="1">
      <c r="A490" s="466">
        <v>9</v>
      </c>
      <c r="B490" s="455" t="s">
        <v>1061</v>
      </c>
      <c r="C490" s="468" t="s">
        <v>2963</v>
      </c>
      <c r="D490" s="469"/>
      <c r="E490" s="470"/>
      <c r="F490" s="469"/>
      <c r="G490" s="469"/>
      <c r="H490" s="470">
        <v>6000</v>
      </c>
      <c r="I490" s="469"/>
      <c r="J490" s="471">
        <v>6000</v>
      </c>
      <c r="K490" s="472"/>
      <c r="L490" s="472"/>
      <c r="M490" s="473"/>
      <c r="N490" s="661"/>
      <c r="O490" s="469"/>
      <c r="P490" s="469"/>
      <c r="Q490" s="470">
        <v>6000</v>
      </c>
      <c r="R490" s="474"/>
      <c r="S490" s="471">
        <v>6000</v>
      </c>
    </row>
    <row r="491" spans="1:19" s="414" customFormat="1" ht="34.5" customHeight="1">
      <c r="A491" s="466"/>
      <c r="B491" s="467" t="s">
        <v>1064</v>
      </c>
      <c r="C491" s="468"/>
      <c r="D491" s="469"/>
      <c r="E491" s="470"/>
      <c r="F491" s="469"/>
      <c r="G491" s="469"/>
      <c r="H491" s="470"/>
      <c r="I491" s="469"/>
      <c r="J491" s="471"/>
      <c r="K491" s="472"/>
      <c r="L491" s="472"/>
      <c r="M491" s="473"/>
      <c r="N491" s="470"/>
      <c r="O491" s="469"/>
      <c r="P491" s="469"/>
      <c r="Q491" s="470"/>
      <c r="R491" s="474"/>
      <c r="S491" s="471"/>
    </row>
    <row r="492" spans="1:19" s="479" customFormat="1" ht="34.5" customHeight="1" thickBot="1">
      <c r="A492" s="475"/>
      <c r="B492" s="1333" t="s">
        <v>1065</v>
      </c>
      <c r="C492" s="1333"/>
      <c r="D492" s="428"/>
      <c r="E492" s="429"/>
      <c r="F492" s="428"/>
      <c r="G492" s="428"/>
      <c r="H492" s="476">
        <f>SUM(H481:H491)</f>
        <v>411984.52999999997</v>
      </c>
      <c r="I492" s="476">
        <f>SUM(I481:I491)</f>
        <v>9265.84</v>
      </c>
      <c r="J492" s="477">
        <f>SUM(J481:J491)</f>
        <v>421250.36</v>
      </c>
      <c r="K492" s="429"/>
      <c r="L492" s="477"/>
      <c r="M492" s="430"/>
      <c r="N492" s="429"/>
      <c r="O492" s="428"/>
      <c r="P492" s="428"/>
      <c r="Q492" s="477">
        <f>SUM(Q481:Q491)</f>
        <v>411984.52999999997</v>
      </c>
      <c r="R492" s="428">
        <f t="shared" ref="R492" si="65">SUM(R481:R491)</f>
        <v>9265.84</v>
      </c>
      <c r="S492" s="478">
        <f>SUM(S481:S491)</f>
        <v>421250.36</v>
      </c>
    </row>
    <row r="493" spans="1:19" s="403" customFormat="1" ht="34.5" customHeight="1" thickTop="1">
      <c r="A493" s="480"/>
      <c r="B493" s="481"/>
      <c r="C493" s="482"/>
      <c r="D493" s="483"/>
      <c r="E493" s="484"/>
      <c r="F493" s="483"/>
      <c r="G493" s="483"/>
      <c r="H493" s="484"/>
      <c r="I493" s="483"/>
      <c r="J493" s="485"/>
      <c r="K493" s="484"/>
      <c r="L493" s="484"/>
      <c r="M493" s="483"/>
      <c r="N493" s="484"/>
      <c r="O493" s="483"/>
      <c r="P493" s="483"/>
      <c r="Q493" s="484"/>
      <c r="R493" s="483"/>
      <c r="S493" s="485"/>
    </row>
    <row r="494" spans="1:19" ht="34.5" customHeight="1" thickBot="1">
      <c r="A494" s="486"/>
      <c r="B494" s="487"/>
      <c r="C494" s="488" t="s">
        <v>1066</v>
      </c>
      <c r="D494" s="488"/>
      <c r="E494" s="489"/>
      <c r="F494" s="486"/>
      <c r="G494" s="486"/>
      <c r="H494" s="490">
        <f>SUM(H492+H478+H473+H464+H459)</f>
        <v>621744.13</v>
      </c>
      <c r="I494" s="490">
        <f t="shared" ref="I494:J494" si="66">SUM(I492+I478+I473+I464+I459)</f>
        <v>19092.830000000002</v>
      </c>
      <c r="J494" s="490">
        <f t="shared" si="66"/>
        <v>640836.94999999995</v>
      </c>
      <c r="K494" s="491"/>
      <c r="L494" s="488"/>
      <c r="M494" s="492">
        <f>SUM(M492+M478+M473+M464+M459)</f>
        <v>673424.45000000007</v>
      </c>
      <c r="N494" s="488"/>
      <c r="O494" s="486"/>
      <c r="P494" s="486"/>
      <c r="Q494" s="383">
        <f>SUM(Q492+Q478+Q473+Q464+Q459)</f>
        <v>602290.80000000005</v>
      </c>
      <c r="R494" s="493">
        <f>SUM(R492+R478+R473+R464+R459)</f>
        <v>18456.370000000003</v>
      </c>
      <c r="S494" s="383">
        <f>SUM(S492+S478+S473+S464+S459)</f>
        <v>620747.15999999992</v>
      </c>
    </row>
    <row r="495" spans="1:19" ht="34.5" customHeight="1" thickTop="1">
      <c r="Q495" s="159"/>
      <c r="R495" s="159"/>
      <c r="S495" s="500"/>
    </row>
    <row r="496" spans="1:19" ht="34.5" customHeight="1">
      <c r="Q496" s="159"/>
      <c r="R496" s="159"/>
      <c r="S496" s="500"/>
    </row>
    <row r="497" spans="1:20" s="403" customFormat="1" ht="43.5" customHeight="1">
      <c r="A497" s="1332" t="s">
        <v>1067</v>
      </c>
      <c r="B497" s="1332"/>
      <c r="C497" s="1332"/>
      <c r="D497" s="1332"/>
      <c r="E497" s="1332"/>
      <c r="F497" s="1332"/>
      <c r="G497" s="1332"/>
      <c r="H497" s="1332"/>
      <c r="I497" s="1332"/>
      <c r="J497" s="1332"/>
      <c r="K497" s="1332"/>
      <c r="L497" s="1332"/>
      <c r="M497" s="1332"/>
      <c r="N497" s="1332"/>
      <c r="O497" s="1332"/>
      <c r="P497" s="1332"/>
      <c r="Q497" s="1332"/>
      <c r="R497" s="1332"/>
      <c r="S497" s="1332"/>
    </row>
    <row r="498" spans="1:20" ht="34.5" customHeight="1">
      <c r="A498" s="243">
        <v>1</v>
      </c>
      <c r="B498" s="266" t="s">
        <v>1068</v>
      </c>
      <c r="C498" s="394" t="s">
        <v>235</v>
      </c>
      <c r="D498" s="295"/>
      <c r="E498" s="399"/>
      <c r="F498" s="243"/>
      <c r="G498" s="243"/>
      <c r="H498" s="66">
        <v>0</v>
      </c>
      <c r="I498" s="501"/>
      <c r="J498" s="502">
        <v>0</v>
      </c>
      <c r="K498" s="290"/>
      <c r="L498" s="291"/>
      <c r="M498" s="292"/>
      <c r="N498" s="246"/>
      <c r="O498" s="243"/>
      <c r="P498" s="243"/>
      <c r="Q498" s="66">
        <f>S498</f>
        <v>0</v>
      </c>
      <c r="R498" s="66"/>
      <c r="S498" s="66">
        <f>+D498+J498-M498</f>
        <v>0</v>
      </c>
      <c r="T498" s="2" t="s">
        <v>2958</v>
      </c>
    </row>
    <row r="499" spans="1:20" ht="34.5" customHeight="1">
      <c r="A499" s="243">
        <v>2</v>
      </c>
      <c r="B499" s="503" t="s">
        <v>1068</v>
      </c>
      <c r="C499" s="504" t="s">
        <v>1072</v>
      </c>
      <c r="D499" s="505"/>
      <c r="E499" s="506"/>
      <c r="F499" s="402"/>
      <c r="G499" s="243"/>
      <c r="H499" s="203">
        <v>0</v>
      </c>
      <c r="I499" s="203">
        <v>0</v>
      </c>
      <c r="J499" s="203">
        <v>0</v>
      </c>
      <c r="K499" s="290"/>
      <c r="L499" s="291"/>
      <c r="M499" s="292"/>
      <c r="N499" s="250"/>
      <c r="O499" s="243"/>
      <c r="P499" s="243"/>
      <c r="Q499" s="66">
        <f>ROUND(S499*100/107,2)</f>
        <v>0</v>
      </c>
      <c r="R499" s="66">
        <f>ROUND((Q499*0.07),2)</f>
        <v>0</v>
      </c>
      <c r="S499" s="66">
        <f>+D499+J499-M499</f>
        <v>0</v>
      </c>
      <c r="T499" s="2" t="s">
        <v>2958</v>
      </c>
    </row>
    <row r="500" spans="1:20" ht="34.5" customHeight="1">
      <c r="A500" s="243">
        <v>3</v>
      </c>
      <c r="B500" s="503" t="s">
        <v>1068</v>
      </c>
      <c r="C500" s="504" t="s">
        <v>771</v>
      </c>
      <c r="D500" s="505"/>
      <c r="E500" s="250"/>
      <c r="F500" s="243"/>
      <c r="G500" s="243"/>
      <c r="H500" s="203">
        <v>0</v>
      </c>
      <c r="I500" s="203">
        <v>0</v>
      </c>
      <c r="J500" s="203">
        <v>0</v>
      </c>
      <c r="K500" s="290"/>
      <c r="L500" s="291"/>
      <c r="M500" s="292"/>
      <c r="N500" s="250"/>
      <c r="O500" s="243"/>
      <c r="P500" s="243"/>
      <c r="Q500" s="66">
        <f>ROUND(S500*100/107,2)</f>
        <v>0</v>
      </c>
      <c r="R500" s="66">
        <f>ROUND((Q500*0.07),2)</f>
        <v>0</v>
      </c>
      <c r="S500" s="66">
        <f>+D500+J500-M500</f>
        <v>0</v>
      </c>
      <c r="T500" s="2" t="s">
        <v>2958</v>
      </c>
    </row>
    <row r="501" spans="1:20" ht="34.5" customHeight="1" thickBot="1">
      <c r="A501" s="426"/>
      <c r="B501" s="257" t="s">
        <v>19</v>
      </c>
      <c r="C501" s="427"/>
      <c r="D501" s="428">
        <f>SUM(D498:D500)</f>
        <v>0</v>
      </c>
      <c r="E501" s="429">
        <v>0</v>
      </c>
      <c r="F501" s="428"/>
      <c r="G501" s="428"/>
      <c r="H501" s="430">
        <f>SUM(H498:H500)</f>
        <v>0</v>
      </c>
      <c r="I501" s="430">
        <f t="shared" ref="I501:J501" si="67">SUM(I498:I500)</f>
        <v>0</v>
      </c>
      <c r="J501" s="430">
        <f t="shared" si="67"/>
        <v>0</v>
      </c>
      <c r="K501" s="476">
        <f>SUM(K494:K496)</f>
        <v>0</v>
      </c>
      <c r="L501" s="476">
        <f>SUM(L494:L496)</f>
        <v>0</v>
      </c>
      <c r="M501" s="430">
        <f>SUM(M498:M500)</f>
        <v>0</v>
      </c>
      <c r="N501" s="429">
        <f>SUM(N494:N496)</f>
        <v>0</v>
      </c>
      <c r="O501" s="428"/>
      <c r="P501" s="428"/>
      <c r="Q501" s="432">
        <f>SUM(Q498:Q500)</f>
        <v>0</v>
      </c>
      <c r="R501" s="432">
        <f t="shared" ref="R501:S501" si="68">SUM(R498:R500)</f>
        <v>0</v>
      </c>
      <c r="S501" s="432">
        <f t="shared" si="68"/>
        <v>0</v>
      </c>
    </row>
    <row r="502" spans="1:20" s="446" customFormat="1" ht="34.200000000000003" thickTop="1">
      <c r="B502" s="494"/>
      <c r="C502" s="495"/>
      <c r="D502" s="496"/>
      <c r="E502" s="1"/>
      <c r="H502" s="442"/>
      <c r="I502" s="441"/>
      <c r="J502" s="497"/>
      <c r="K502" s="498"/>
      <c r="L502" s="297"/>
      <c r="M502" s="499"/>
      <c r="N502" s="297"/>
      <c r="Q502" s="507"/>
      <c r="R502" s="507"/>
      <c r="S502" s="249"/>
      <c r="T502" s="2"/>
    </row>
    <row r="504" spans="1:20">
      <c r="M504" s="499">
        <f>SUM(M494+M501)</f>
        <v>673424.45000000007</v>
      </c>
    </row>
  </sheetData>
  <mergeCells count="27"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A480:S480"/>
    <mergeCell ref="B492:C492"/>
    <mergeCell ref="A497:S497"/>
    <mergeCell ref="N5:N6"/>
    <mergeCell ref="O5:O6"/>
    <mergeCell ref="Q5:S5"/>
    <mergeCell ref="A466:S466"/>
    <mergeCell ref="A472:D472"/>
    <mergeCell ref="A475:S475"/>
    <mergeCell ref="B104:C104"/>
    <mergeCell ref="A461:S461"/>
    <mergeCell ref="E5:E6"/>
    <mergeCell ref="F5:F6"/>
    <mergeCell ref="H5:J5"/>
    <mergeCell ref="K5:K6"/>
    <mergeCell ref="L5:L6"/>
  </mergeCells>
  <pageMargins left="0.16" right="0.16" top="0.16" bottom="0.16" header="0.16" footer="0.3"/>
  <pageSetup scale="3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ADE4-D734-475B-B665-48FF0BA0B8C4}">
  <sheetPr codeName="Sheet29">
    <tabColor rgb="FF92D050"/>
  </sheetPr>
  <dimension ref="A1:J416"/>
  <sheetViews>
    <sheetView zoomScale="50" zoomScaleNormal="50" workbookViewId="0">
      <pane ySplit="9" topLeftCell="A410" activePane="bottomLeft" state="frozen"/>
      <selection pane="bottomLeft" activeCell="H427" sqref="H427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3346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83" t="s">
        <v>3349</v>
      </c>
      <c r="E11" s="84" t="s">
        <v>3350</v>
      </c>
      <c r="F11" s="85">
        <v>22877.670000000002</v>
      </c>
    </row>
    <row r="12" spans="1:8" ht="34.5" customHeight="1" thickBot="1">
      <c r="A12" s="99"/>
      <c r="B12" s="100" t="s">
        <v>19</v>
      </c>
      <c r="C12" s="101"/>
      <c r="D12" s="105"/>
      <c r="E12" s="105"/>
      <c r="F12" s="104">
        <v>22877.670000000002</v>
      </c>
      <c r="H12" s="508">
        <f>SUM(F11)</f>
        <v>22877.670000000002</v>
      </c>
    </row>
    <row r="13" spans="1:8" ht="34.5" customHeight="1" thickTop="1">
      <c r="A13" s="30"/>
      <c r="B13" s="52" t="s">
        <v>31</v>
      </c>
      <c r="C13" s="53"/>
      <c r="D13" s="58"/>
      <c r="E13" s="59"/>
      <c r="F13" s="60"/>
    </row>
    <row r="14" spans="1:8" ht="34.5" customHeight="1">
      <c r="A14" s="67">
        <v>1</v>
      </c>
      <c r="B14" s="106" t="s">
        <v>32</v>
      </c>
      <c r="C14" s="106" t="s">
        <v>33</v>
      </c>
      <c r="D14" s="112" t="s">
        <v>3352</v>
      </c>
      <c r="E14" s="113" t="s">
        <v>3353</v>
      </c>
      <c r="F14" s="114">
        <v>321</v>
      </c>
    </row>
    <row r="15" spans="1:8" ht="34.5" customHeight="1">
      <c r="A15" s="67">
        <v>2</v>
      </c>
      <c r="B15" s="106" t="s">
        <v>35</v>
      </c>
      <c r="C15" s="106" t="s">
        <v>36</v>
      </c>
      <c r="D15" s="112" t="s">
        <v>3354</v>
      </c>
      <c r="E15" s="113" t="s">
        <v>3355</v>
      </c>
      <c r="F15" s="114">
        <v>321</v>
      </c>
    </row>
    <row r="16" spans="1:8" ht="34.5" customHeight="1">
      <c r="A16" s="67">
        <v>3</v>
      </c>
      <c r="B16" s="106" t="s">
        <v>39</v>
      </c>
      <c r="C16" s="106" t="s">
        <v>40</v>
      </c>
      <c r="D16" s="112" t="s">
        <v>3356</v>
      </c>
      <c r="E16" s="113" t="s">
        <v>3357</v>
      </c>
      <c r="F16" s="114">
        <v>642</v>
      </c>
    </row>
    <row r="17" spans="1:10" ht="34.5" customHeight="1">
      <c r="A17" s="67">
        <v>4</v>
      </c>
      <c r="B17" s="106" t="s">
        <v>45</v>
      </c>
      <c r="C17" s="123" t="s">
        <v>46</v>
      </c>
      <c r="D17" s="119">
        <v>46142</v>
      </c>
      <c r="E17" s="120" t="s">
        <v>3358</v>
      </c>
      <c r="F17" s="121">
        <v>963</v>
      </c>
    </row>
    <row r="18" spans="1:10" ht="34.5" customHeight="1">
      <c r="A18" s="67">
        <v>5</v>
      </c>
      <c r="B18" s="106" t="s">
        <v>50</v>
      </c>
      <c r="C18" s="106" t="s">
        <v>51</v>
      </c>
      <c r="D18" s="119">
        <v>46142</v>
      </c>
      <c r="E18" s="120" t="s">
        <v>3359</v>
      </c>
      <c r="F18" s="121">
        <v>963</v>
      </c>
    </row>
    <row r="19" spans="1:10" ht="34.5" customHeight="1">
      <c r="A19" s="67">
        <v>6</v>
      </c>
      <c r="B19" s="125" t="s">
        <v>52</v>
      </c>
      <c r="C19" s="125" t="s">
        <v>53</v>
      </c>
      <c r="D19" s="119" t="s">
        <v>3360</v>
      </c>
      <c r="E19" s="120" t="s">
        <v>3361</v>
      </c>
      <c r="F19" s="121">
        <v>1926</v>
      </c>
    </row>
    <row r="20" spans="1:10" ht="34.5" customHeight="1">
      <c r="A20" s="67">
        <v>7</v>
      </c>
      <c r="B20" s="125" t="s">
        <v>54</v>
      </c>
      <c r="C20" s="125" t="s">
        <v>55</v>
      </c>
      <c r="D20" s="112" t="s">
        <v>3360</v>
      </c>
      <c r="E20" s="113" t="s">
        <v>3362</v>
      </c>
      <c r="F20" s="114">
        <v>321</v>
      </c>
    </row>
    <row r="21" spans="1:10" ht="34.5" customHeight="1">
      <c r="A21" s="67">
        <v>8</v>
      </c>
      <c r="B21" s="125" t="s">
        <v>57</v>
      </c>
      <c r="C21" s="125" t="s">
        <v>58</v>
      </c>
      <c r="D21" s="112" t="s">
        <v>3360</v>
      </c>
      <c r="E21" s="113" t="s">
        <v>3363</v>
      </c>
      <c r="F21" s="114">
        <v>321</v>
      </c>
    </row>
    <row r="22" spans="1:10" ht="34.5" customHeight="1">
      <c r="A22" s="67">
        <v>9</v>
      </c>
      <c r="B22" s="115" t="s">
        <v>60</v>
      </c>
      <c r="C22" s="106" t="s">
        <v>61</v>
      </c>
      <c r="D22" s="119">
        <v>46114</v>
      </c>
      <c r="E22" s="120" t="s">
        <v>3364</v>
      </c>
      <c r="F22" s="121">
        <v>321</v>
      </c>
    </row>
    <row r="23" spans="1:10" ht="34.5" customHeight="1">
      <c r="A23" s="67">
        <v>10</v>
      </c>
      <c r="B23" s="125" t="s">
        <v>62</v>
      </c>
      <c r="C23" s="125" t="s">
        <v>63</v>
      </c>
      <c r="D23" s="112" t="s">
        <v>3365</v>
      </c>
      <c r="E23" s="113" t="s">
        <v>3366</v>
      </c>
      <c r="F23" s="114">
        <v>642</v>
      </c>
    </row>
    <row r="24" spans="1:10" ht="34.5" customHeight="1">
      <c r="A24" s="67">
        <v>11</v>
      </c>
      <c r="B24" s="106" t="s">
        <v>65</v>
      </c>
      <c r="C24" s="106" t="s">
        <v>66</v>
      </c>
      <c r="D24" s="112" t="s">
        <v>3367</v>
      </c>
      <c r="E24" s="113" t="s">
        <v>3368</v>
      </c>
      <c r="F24" s="114">
        <v>963</v>
      </c>
    </row>
    <row r="25" spans="1:10" ht="34.5" customHeight="1">
      <c r="A25" s="67">
        <v>12</v>
      </c>
      <c r="B25" s="106" t="s">
        <v>68</v>
      </c>
      <c r="C25" s="106" t="s">
        <v>69</v>
      </c>
      <c r="D25" s="112">
        <v>46142</v>
      </c>
      <c r="E25" s="113" t="s">
        <v>3369</v>
      </c>
      <c r="F25" s="114">
        <v>963</v>
      </c>
    </row>
    <row r="26" spans="1:10" ht="34.5" customHeight="1">
      <c r="A26" s="67">
        <v>13</v>
      </c>
      <c r="B26" s="106" t="s">
        <v>72</v>
      </c>
      <c r="C26" s="106" t="s">
        <v>66</v>
      </c>
      <c r="D26" s="112">
        <v>46142</v>
      </c>
      <c r="E26" s="113" t="s">
        <v>3370</v>
      </c>
      <c r="F26" s="114">
        <v>963</v>
      </c>
    </row>
    <row r="27" spans="1:10" ht="34.5" customHeight="1">
      <c r="A27" s="67">
        <v>14</v>
      </c>
      <c r="B27" s="106" t="s">
        <v>74</v>
      </c>
      <c r="C27" s="106" t="s">
        <v>75</v>
      </c>
      <c r="D27" s="112" t="s">
        <v>3360</v>
      </c>
      <c r="E27" s="113" t="s">
        <v>3373</v>
      </c>
      <c r="F27" s="114">
        <v>2471.6999999999998</v>
      </c>
    </row>
    <row r="28" spans="1:10" ht="34.5" customHeight="1" thickBot="1">
      <c r="A28" s="99"/>
      <c r="B28" s="100" t="s">
        <v>19</v>
      </c>
      <c r="C28" s="101"/>
      <c r="D28" s="103"/>
      <c r="E28" s="103"/>
      <c r="F28" s="102">
        <v>12101.7</v>
      </c>
      <c r="H28" s="509">
        <f>SUM(F14:F27)</f>
        <v>12101.7</v>
      </c>
    </row>
    <row r="29" spans="1:10" ht="34.5" customHeight="1" thickTop="1">
      <c r="A29" s="30"/>
      <c r="B29" s="52" t="s">
        <v>79</v>
      </c>
      <c r="C29" s="53"/>
      <c r="D29" s="58"/>
      <c r="E29" s="59"/>
      <c r="F29" s="60"/>
    </row>
    <row r="30" spans="1:10" ht="34.5" customHeight="1">
      <c r="A30" s="130">
        <v>1</v>
      </c>
      <c r="B30" s="131" t="s">
        <v>80</v>
      </c>
      <c r="C30" s="132" t="s">
        <v>81</v>
      </c>
      <c r="D30" s="119" t="s">
        <v>3375</v>
      </c>
      <c r="E30" s="120" t="s">
        <v>3376</v>
      </c>
      <c r="F30" s="1238">
        <v>27279.379999999997</v>
      </c>
      <c r="G30" s="663"/>
      <c r="H30" s="663"/>
      <c r="I30" s="663"/>
      <c r="J30" s="664"/>
    </row>
    <row r="31" spans="1:10" ht="34.5" customHeight="1">
      <c r="A31" s="130">
        <v>2</v>
      </c>
      <c r="B31" s="131" t="s">
        <v>85</v>
      </c>
      <c r="C31" s="132" t="s">
        <v>81</v>
      </c>
      <c r="D31" s="119" t="s">
        <v>3378</v>
      </c>
      <c r="E31" s="120" t="s">
        <v>3379</v>
      </c>
      <c r="F31" s="1238">
        <v>13780.529999999999</v>
      </c>
    </row>
    <row r="32" spans="1:10" ht="34.5" customHeight="1">
      <c r="A32" s="130">
        <v>3</v>
      </c>
      <c r="B32" s="131" t="s">
        <v>88</v>
      </c>
      <c r="C32" s="132" t="s">
        <v>81</v>
      </c>
      <c r="D32" s="119" t="s">
        <v>3356</v>
      </c>
      <c r="E32" s="120" t="s">
        <v>3381</v>
      </c>
      <c r="F32" s="1238">
        <v>5397.62</v>
      </c>
    </row>
    <row r="33" spans="1:8" ht="34.5" customHeight="1">
      <c r="A33" s="130">
        <v>4</v>
      </c>
      <c r="B33" s="140" t="s">
        <v>98</v>
      </c>
      <c r="C33" s="141" t="s">
        <v>81</v>
      </c>
      <c r="D33" s="119" t="s">
        <v>3367</v>
      </c>
      <c r="E33" s="120" t="s">
        <v>3383</v>
      </c>
      <c r="F33" s="1238">
        <v>772.81</v>
      </c>
    </row>
    <row r="34" spans="1:8" ht="34.5" customHeight="1">
      <c r="A34" s="130">
        <v>5</v>
      </c>
      <c r="B34" s="140" t="s">
        <v>100</v>
      </c>
      <c r="C34" s="141" t="s">
        <v>81</v>
      </c>
      <c r="D34" s="119" t="s">
        <v>3384</v>
      </c>
      <c r="E34" s="120" t="s">
        <v>3385</v>
      </c>
      <c r="F34" s="1238">
        <v>404.46</v>
      </c>
    </row>
    <row r="35" spans="1:8" ht="34.5" customHeight="1">
      <c r="A35" s="130">
        <v>6</v>
      </c>
      <c r="B35" s="131" t="s">
        <v>103</v>
      </c>
      <c r="C35" s="141" t="s">
        <v>81</v>
      </c>
      <c r="D35" s="119" t="s">
        <v>3360</v>
      </c>
      <c r="E35" s="120" t="s">
        <v>3386</v>
      </c>
      <c r="F35" s="1238">
        <v>2267.87</v>
      </c>
    </row>
    <row r="36" spans="1:8" ht="34.5" customHeight="1">
      <c r="A36" s="130">
        <v>7</v>
      </c>
      <c r="B36" s="140" t="s">
        <v>105</v>
      </c>
      <c r="C36" s="141" t="s">
        <v>81</v>
      </c>
      <c r="D36" s="119" t="s">
        <v>3388</v>
      </c>
      <c r="E36" s="120" t="s">
        <v>3389</v>
      </c>
      <c r="F36" s="1238">
        <v>19.260000000000002</v>
      </c>
    </row>
    <row r="37" spans="1:8" ht="34.5" customHeight="1">
      <c r="A37" s="130">
        <v>8</v>
      </c>
      <c r="B37" s="140" t="s">
        <v>107</v>
      </c>
      <c r="C37" s="141" t="s">
        <v>81</v>
      </c>
      <c r="D37" s="119" t="s">
        <v>3390</v>
      </c>
      <c r="E37" s="120" t="s">
        <v>3391</v>
      </c>
      <c r="F37" s="1238">
        <v>541.69000000000005</v>
      </c>
    </row>
    <row r="38" spans="1:8" ht="34.5" customHeight="1">
      <c r="A38" s="130">
        <v>9</v>
      </c>
      <c r="B38" s="131" t="s">
        <v>109</v>
      </c>
      <c r="C38" s="141" t="s">
        <v>81</v>
      </c>
      <c r="D38" s="119" t="s">
        <v>3388</v>
      </c>
      <c r="E38" s="120" t="s">
        <v>3393</v>
      </c>
      <c r="F38" s="1238">
        <v>7.22</v>
      </c>
    </row>
    <row r="39" spans="1:8" ht="34.5" customHeight="1">
      <c r="A39" s="130">
        <v>10</v>
      </c>
      <c r="B39" s="150" t="s">
        <v>111</v>
      </c>
      <c r="C39" s="141" t="s">
        <v>81</v>
      </c>
      <c r="D39" s="119" t="s">
        <v>3384</v>
      </c>
      <c r="E39" s="120" t="s">
        <v>3394</v>
      </c>
      <c r="F39" s="1238">
        <v>300.94</v>
      </c>
    </row>
    <row r="40" spans="1:8" ht="34.5" customHeight="1">
      <c r="A40" s="130">
        <v>11</v>
      </c>
      <c r="B40" s="151" t="s">
        <v>113</v>
      </c>
      <c r="C40" s="152" t="s">
        <v>81</v>
      </c>
      <c r="D40" s="119" t="s">
        <v>3395</v>
      </c>
      <c r="E40" s="120" t="s">
        <v>3396</v>
      </c>
      <c r="F40" s="1238">
        <v>27252.9</v>
      </c>
    </row>
    <row r="41" spans="1:8" ht="34.5" customHeight="1" thickBot="1">
      <c r="A41" s="99"/>
      <c r="B41" s="100" t="s">
        <v>19</v>
      </c>
      <c r="C41" s="101"/>
      <c r="D41" s="103"/>
      <c r="E41" s="103"/>
      <c r="F41" s="102">
        <v>78024.680000000008</v>
      </c>
      <c r="H41" s="510">
        <f>SUM(F30:F40)</f>
        <v>78024.680000000008</v>
      </c>
    </row>
    <row r="42" spans="1:8" ht="34.5" customHeight="1" thickTop="1">
      <c r="A42" s="30"/>
      <c r="B42" s="52" t="s">
        <v>117</v>
      </c>
      <c r="C42" s="53"/>
      <c r="D42" s="58"/>
      <c r="E42" s="59"/>
      <c r="F42" s="60"/>
    </row>
    <row r="43" spans="1:8" ht="34.5" customHeight="1">
      <c r="A43" s="30">
        <v>1</v>
      </c>
      <c r="B43" s="163" t="s">
        <v>22</v>
      </c>
      <c r="C43" s="164" t="s">
        <v>118</v>
      </c>
      <c r="D43" s="112" t="s">
        <v>3349</v>
      </c>
      <c r="E43" s="113" t="s">
        <v>3398</v>
      </c>
      <c r="F43" s="169">
        <v>4575.53</v>
      </c>
    </row>
    <row r="44" spans="1:8" ht="34.5" customHeight="1" thickBot="1">
      <c r="A44" s="99"/>
      <c r="B44" s="100" t="s">
        <v>19</v>
      </c>
      <c r="C44" s="101"/>
      <c r="D44" s="103"/>
      <c r="E44" s="103"/>
      <c r="F44" s="102">
        <v>4575.53</v>
      </c>
      <c r="H44" s="509">
        <f>SUM(F43)</f>
        <v>4575.53</v>
      </c>
    </row>
    <row r="45" spans="1:8" ht="34.5" customHeight="1" thickTop="1">
      <c r="A45" s="30"/>
      <c r="B45" s="52" t="s">
        <v>121</v>
      </c>
      <c r="C45" s="53"/>
      <c r="D45" s="58"/>
      <c r="E45" s="59"/>
      <c r="F45" s="60"/>
    </row>
    <row r="46" spans="1:8" s="181" customFormat="1" ht="34.5" customHeight="1">
      <c r="A46" s="67">
        <v>1</v>
      </c>
      <c r="B46" s="173" t="s">
        <v>122</v>
      </c>
      <c r="C46" s="173" t="s">
        <v>123</v>
      </c>
      <c r="D46" s="75">
        <v>46142</v>
      </c>
      <c r="E46" s="179" t="s">
        <v>3399</v>
      </c>
      <c r="F46" s="180">
        <v>2000</v>
      </c>
    </row>
    <row r="47" spans="1:8" s="181" customFormat="1" ht="34.5" customHeight="1">
      <c r="A47" s="67">
        <v>2</v>
      </c>
      <c r="B47" s="173" t="s">
        <v>125</v>
      </c>
      <c r="C47" s="173" t="s">
        <v>123</v>
      </c>
      <c r="D47" s="75" t="s">
        <v>3390</v>
      </c>
      <c r="E47" s="179" t="s">
        <v>3400</v>
      </c>
      <c r="F47" s="180">
        <v>2000</v>
      </c>
    </row>
    <row r="48" spans="1:8" s="181" customFormat="1" ht="34.5" customHeight="1">
      <c r="A48" s="67">
        <v>3</v>
      </c>
      <c r="B48" s="173" t="s">
        <v>127</v>
      </c>
      <c r="C48" s="173" t="s">
        <v>123</v>
      </c>
      <c r="D48" s="75" t="s">
        <v>3390</v>
      </c>
      <c r="E48" s="179" t="s">
        <v>3401</v>
      </c>
      <c r="F48" s="180">
        <v>2000</v>
      </c>
    </row>
    <row r="49" spans="1:8" s="181" customFormat="1" ht="34.5" customHeight="1">
      <c r="A49" s="67">
        <v>4</v>
      </c>
      <c r="B49" s="173" t="s">
        <v>91</v>
      </c>
      <c r="C49" s="173" t="s">
        <v>129</v>
      </c>
      <c r="D49" s="83">
        <v>46119</v>
      </c>
      <c r="E49" s="1239" t="s">
        <v>3402</v>
      </c>
      <c r="F49" s="1240">
        <v>3210</v>
      </c>
    </row>
    <row r="50" spans="1:8" s="181" customFormat="1" ht="34.5" customHeight="1">
      <c r="A50" s="67">
        <v>5</v>
      </c>
      <c r="B50" s="173" t="s">
        <v>91</v>
      </c>
      <c r="C50" s="173" t="s">
        <v>131</v>
      </c>
      <c r="D50" s="83">
        <v>46119</v>
      </c>
      <c r="E50" s="1239" t="s">
        <v>3403</v>
      </c>
      <c r="F50" s="1240">
        <v>2140</v>
      </c>
    </row>
    <row r="51" spans="1:8" s="181" customFormat="1" ht="34.5" customHeight="1">
      <c r="A51" s="67">
        <v>6</v>
      </c>
      <c r="B51" s="173" t="s">
        <v>133</v>
      </c>
      <c r="C51" s="173" t="s">
        <v>131</v>
      </c>
      <c r="D51" s="83" t="s">
        <v>3360</v>
      </c>
      <c r="E51" s="1239" t="s">
        <v>3404</v>
      </c>
      <c r="F51" s="1240">
        <v>2140</v>
      </c>
    </row>
    <row r="52" spans="1:8" s="181" customFormat="1" ht="34.5" customHeight="1">
      <c r="A52" s="67">
        <v>7</v>
      </c>
      <c r="B52" s="173" t="s">
        <v>133</v>
      </c>
      <c r="C52" s="173" t="s">
        <v>135</v>
      </c>
      <c r="D52" s="83" t="s">
        <v>3360</v>
      </c>
      <c r="E52" s="1239" t="s">
        <v>3405</v>
      </c>
      <c r="F52" s="1240">
        <v>3210</v>
      </c>
    </row>
    <row r="53" spans="1:8" ht="34.5" customHeight="1">
      <c r="A53" s="67">
        <v>8</v>
      </c>
      <c r="B53" s="183" t="s">
        <v>137</v>
      </c>
      <c r="C53" s="183" t="s">
        <v>138</v>
      </c>
      <c r="D53" s="75" t="s">
        <v>3367</v>
      </c>
      <c r="E53" s="179" t="s">
        <v>3406</v>
      </c>
      <c r="F53" s="180">
        <v>3745</v>
      </c>
    </row>
    <row r="54" spans="1:8" ht="34.5" customHeight="1" thickBot="1">
      <c r="A54" s="99"/>
      <c r="B54" s="100" t="s">
        <v>19</v>
      </c>
      <c r="C54" s="101"/>
      <c r="D54" s="103"/>
      <c r="E54" s="103"/>
      <c r="F54" s="102">
        <v>20445</v>
      </c>
      <c r="H54" s="509">
        <f>SUM(F46:F53)</f>
        <v>20445</v>
      </c>
    </row>
    <row r="55" spans="1:8" ht="34.5" customHeight="1" thickTop="1">
      <c r="A55" s="30"/>
      <c r="B55" s="193" t="s">
        <v>144</v>
      </c>
      <c r="C55" s="194"/>
      <c r="D55" s="25"/>
      <c r="E55" s="26"/>
      <c r="F55" s="27"/>
    </row>
    <row r="56" spans="1:8" ht="34.5" customHeight="1">
      <c r="A56" s="67">
        <v>1</v>
      </c>
      <c r="B56" s="173" t="s">
        <v>145</v>
      </c>
      <c r="C56" s="69" t="s">
        <v>146</v>
      </c>
      <c r="D56" s="75" t="s">
        <v>3407</v>
      </c>
      <c r="E56" s="76" t="s">
        <v>3408</v>
      </c>
      <c r="F56" s="77">
        <v>9126</v>
      </c>
    </row>
    <row r="57" spans="1:8" ht="34.5" customHeight="1">
      <c r="A57" s="67">
        <v>2</v>
      </c>
      <c r="B57" s="173" t="s">
        <v>149</v>
      </c>
      <c r="C57" s="69" t="s">
        <v>150</v>
      </c>
      <c r="D57" s="75" t="s">
        <v>3360</v>
      </c>
      <c r="E57" s="76" t="s">
        <v>3409</v>
      </c>
      <c r="F57" s="77">
        <v>4563</v>
      </c>
    </row>
    <row r="58" spans="1:8" ht="34.5" customHeight="1">
      <c r="A58" s="67">
        <v>3</v>
      </c>
      <c r="B58" s="173" t="s">
        <v>152</v>
      </c>
      <c r="C58" s="69" t="s">
        <v>153</v>
      </c>
      <c r="D58" s="75">
        <v>46142</v>
      </c>
      <c r="E58" s="76" t="s">
        <v>3410</v>
      </c>
      <c r="F58" s="77">
        <v>4563</v>
      </c>
    </row>
    <row r="59" spans="1:8" ht="34.5" customHeight="1">
      <c r="A59" s="67">
        <v>4</v>
      </c>
      <c r="B59" s="173" t="s">
        <v>155</v>
      </c>
      <c r="C59" s="69" t="s">
        <v>156</v>
      </c>
      <c r="D59" s="75">
        <v>46142</v>
      </c>
      <c r="E59" s="76" t="s">
        <v>3411</v>
      </c>
      <c r="F59" s="77">
        <v>4563</v>
      </c>
    </row>
    <row r="60" spans="1:8" ht="34.5" customHeight="1">
      <c r="A60" s="67">
        <v>5</v>
      </c>
      <c r="B60" s="68" t="s">
        <v>158</v>
      </c>
      <c r="C60" s="69" t="s">
        <v>159</v>
      </c>
      <c r="D60" s="75">
        <v>46142</v>
      </c>
      <c r="E60" s="76" t="s">
        <v>3412</v>
      </c>
      <c r="F60" s="77">
        <v>4563</v>
      </c>
    </row>
    <row r="61" spans="1:8" ht="34.5" customHeight="1">
      <c r="A61" s="67">
        <v>6</v>
      </c>
      <c r="B61" s="68" t="s">
        <v>161</v>
      </c>
      <c r="C61" s="69" t="s">
        <v>162</v>
      </c>
      <c r="D61" s="75">
        <v>46142</v>
      </c>
      <c r="E61" s="76" t="s">
        <v>3413</v>
      </c>
      <c r="F61" s="77">
        <v>4563</v>
      </c>
    </row>
    <row r="62" spans="1:8" ht="34.5" customHeight="1">
      <c r="A62" s="67">
        <v>7</v>
      </c>
      <c r="B62" s="68" t="s">
        <v>164</v>
      </c>
      <c r="C62" s="69" t="s">
        <v>165</v>
      </c>
      <c r="D62" s="75" t="s">
        <v>3360</v>
      </c>
      <c r="E62" s="76" t="s">
        <v>3414</v>
      </c>
      <c r="F62" s="77">
        <v>4563</v>
      </c>
    </row>
    <row r="63" spans="1:8" ht="34.5" customHeight="1">
      <c r="A63" s="67">
        <v>8</v>
      </c>
      <c r="B63" s="68" t="s">
        <v>164</v>
      </c>
      <c r="C63" s="69" t="s">
        <v>167</v>
      </c>
      <c r="D63" s="75" t="s">
        <v>3360</v>
      </c>
      <c r="E63" s="76" t="s">
        <v>3415</v>
      </c>
      <c r="F63" s="77">
        <v>4563</v>
      </c>
    </row>
    <row r="64" spans="1:8" ht="34.5" customHeight="1">
      <c r="A64" s="67">
        <v>9</v>
      </c>
      <c r="B64" s="207" t="s">
        <v>169</v>
      </c>
      <c r="C64" s="69" t="s">
        <v>170</v>
      </c>
      <c r="D64" s="75">
        <v>46142</v>
      </c>
      <c r="E64" s="76" t="s">
        <v>3416</v>
      </c>
      <c r="F64" s="77">
        <v>4563</v>
      </c>
    </row>
    <row r="65" spans="1:6" ht="34.5" customHeight="1">
      <c r="A65" s="67">
        <v>10</v>
      </c>
      <c r="B65" s="68" t="s">
        <v>172</v>
      </c>
      <c r="C65" s="69" t="s">
        <v>173</v>
      </c>
      <c r="D65" s="75" t="s">
        <v>3360</v>
      </c>
      <c r="E65" s="76" t="s">
        <v>3417</v>
      </c>
      <c r="F65" s="77">
        <v>4563</v>
      </c>
    </row>
    <row r="66" spans="1:6" ht="34.5" customHeight="1">
      <c r="A66" s="67">
        <v>11</v>
      </c>
      <c r="B66" s="68" t="s">
        <v>175</v>
      </c>
      <c r="C66" s="69" t="s">
        <v>176</v>
      </c>
      <c r="D66" s="75" t="s">
        <v>3390</v>
      </c>
      <c r="E66" s="76" t="s">
        <v>3418</v>
      </c>
      <c r="F66" s="77">
        <v>9126</v>
      </c>
    </row>
    <row r="67" spans="1:6" s="219" customFormat="1" ht="34.5" customHeight="1">
      <c r="A67" s="67">
        <v>12</v>
      </c>
      <c r="B67" s="209" t="s">
        <v>178</v>
      </c>
      <c r="C67" s="210" t="s">
        <v>179</v>
      </c>
      <c r="D67" s="75">
        <v>46142</v>
      </c>
      <c r="E67" s="76" t="s">
        <v>3419</v>
      </c>
      <c r="F67" s="77">
        <v>4563</v>
      </c>
    </row>
    <row r="68" spans="1:6" ht="34.5" customHeight="1">
      <c r="A68" s="67">
        <v>13</v>
      </c>
      <c r="B68" s="68" t="s">
        <v>181</v>
      </c>
      <c r="C68" s="69" t="s">
        <v>182</v>
      </c>
      <c r="D68" s="75" t="s">
        <v>3390</v>
      </c>
      <c r="E68" s="76" t="s">
        <v>3420</v>
      </c>
      <c r="F68" s="77">
        <v>4563</v>
      </c>
    </row>
    <row r="69" spans="1:6" ht="34.5" customHeight="1">
      <c r="A69" s="67">
        <v>14</v>
      </c>
      <c r="B69" s="68" t="s">
        <v>184</v>
      </c>
      <c r="C69" s="69" t="s">
        <v>185</v>
      </c>
      <c r="D69" s="75" t="s">
        <v>3421</v>
      </c>
      <c r="E69" s="76" t="s">
        <v>3422</v>
      </c>
      <c r="F69" s="77">
        <v>4563</v>
      </c>
    </row>
    <row r="70" spans="1:6" ht="34.5" customHeight="1">
      <c r="A70" s="67">
        <v>15</v>
      </c>
      <c r="B70" s="68" t="s">
        <v>187</v>
      </c>
      <c r="C70" s="69" t="s">
        <v>188</v>
      </c>
      <c r="D70" s="75" t="s">
        <v>3421</v>
      </c>
      <c r="E70" s="76" t="s">
        <v>3423</v>
      </c>
      <c r="F70" s="77">
        <v>4563</v>
      </c>
    </row>
    <row r="71" spans="1:6" ht="34.5" customHeight="1">
      <c r="A71" s="67">
        <v>16</v>
      </c>
      <c r="B71" s="68" t="s">
        <v>190</v>
      </c>
      <c r="C71" s="69" t="s">
        <v>191</v>
      </c>
      <c r="D71" s="75" t="s">
        <v>3424</v>
      </c>
      <c r="E71" s="76" t="s">
        <v>3425</v>
      </c>
      <c r="F71" s="77">
        <v>4563</v>
      </c>
    </row>
    <row r="72" spans="1:6" ht="34.5" customHeight="1">
      <c r="A72" s="67">
        <v>17</v>
      </c>
      <c r="B72" s="68" t="s">
        <v>194</v>
      </c>
      <c r="C72" s="69" t="s">
        <v>195</v>
      </c>
      <c r="D72" s="75" t="s">
        <v>3360</v>
      </c>
      <c r="E72" s="76" t="s">
        <v>3426</v>
      </c>
      <c r="F72" s="77">
        <v>9126</v>
      </c>
    </row>
    <row r="73" spans="1:6" ht="34.5" customHeight="1">
      <c r="A73" s="67">
        <v>18</v>
      </c>
      <c r="B73" s="68" t="s">
        <v>197</v>
      </c>
      <c r="C73" s="69" t="s">
        <v>198</v>
      </c>
      <c r="D73" s="75" t="s">
        <v>3427</v>
      </c>
      <c r="E73" s="76" t="s">
        <v>3428</v>
      </c>
      <c r="F73" s="77">
        <v>9126</v>
      </c>
    </row>
    <row r="74" spans="1:6" ht="34.5" customHeight="1">
      <c r="A74" s="67">
        <v>19</v>
      </c>
      <c r="B74" s="68" t="s">
        <v>200</v>
      </c>
      <c r="C74" s="69" t="s">
        <v>201</v>
      </c>
      <c r="D74" s="75" t="s">
        <v>3429</v>
      </c>
      <c r="E74" s="76" t="s">
        <v>3430</v>
      </c>
      <c r="F74" s="77">
        <v>4563</v>
      </c>
    </row>
    <row r="75" spans="1:6" ht="34.5" customHeight="1">
      <c r="A75" s="67">
        <v>20</v>
      </c>
      <c r="B75" s="68" t="s">
        <v>203</v>
      </c>
      <c r="C75" s="69" t="s">
        <v>204</v>
      </c>
      <c r="D75" s="75" t="s">
        <v>3360</v>
      </c>
      <c r="E75" s="76" t="s">
        <v>3431</v>
      </c>
      <c r="F75" s="77">
        <v>4563</v>
      </c>
    </row>
    <row r="76" spans="1:6" ht="34.5" customHeight="1">
      <c r="A76" s="67">
        <v>21</v>
      </c>
      <c r="B76" s="68" t="s">
        <v>206</v>
      </c>
      <c r="C76" s="69" t="s">
        <v>207</v>
      </c>
      <c r="D76" s="75" t="s">
        <v>3360</v>
      </c>
      <c r="E76" s="76" t="s">
        <v>3432</v>
      </c>
      <c r="F76" s="77">
        <v>4563</v>
      </c>
    </row>
    <row r="77" spans="1:6" ht="34.5" customHeight="1">
      <c r="A77" s="67">
        <v>22</v>
      </c>
      <c r="B77" s="68" t="s">
        <v>209</v>
      </c>
      <c r="C77" s="69" t="s">
        <v>210</v>
      </c>
      <c r="D77" s="75" t="s">
        <v>3390</v>
      </c>
      <c r="E77" s="76" t="s">
        <v>3433</v>
      </c>
      <c r="F77" s="77">
        <v>4563</v>
      </c>
    </row>
    <row r="78" spans="1:6" ht="34.5" customHeight="1">
      <c r="A78" s="67">
        <v>23</v>
      </c>
      <c r="B78" s="68" t="s">
        <v>212</v>
      </c>
      <c r="C78" s="69" t="s">
        <v>213</v>
      </c>
      <c r="D78" s="75" t="s">
        <v>3434</v>
      </c>
      <c r="E78" s="76" t="s">
        <v>3435</v>
      </c>
      <c r="F78" s="77">
        <v>9126</v>
      </c>
    </row>
    <row r="79" spans="1:6" ht="34.5" customHeight="1">
      <c r="A79" s="67">
        <v>24</v>
      </c>
      <c r="B79" s="68" t="s">
        <v>215</v>
      </c>
      <c r="C79" s="69" t="s">
        <v>216</v>
      </c>
      <c r="D79" s="75">
        <v>46142</v>
      </c>
      <c r="E79" s="76" t="s">
        <v>3436</v>
      </c>
      <c r="F79" s="77">
        <v>4563</v>
      </c>
    </row>
    <row r="80" spans="1:6" ht="34.5" customHeight="1">
      <c r="A80" s="67">
        <v>25</v>
      </c>
      <c r="B80" s="68" t="s">
        <v>218</v>
      </c>
      <c r="C80" s="69" t="s">
        <v>219</v>
      </c>
      <c r="D80" s="75" t="s">
        <v>3390</v>
      </c>
      <c r="E80" s="76" t="s">
        <v>3437</v>
      </c>
      <c r="F80" s="77">
        <v>4563</v>
      </c>
    </row>
    <row r="81" spans="1:8" ht="34.5" customHeight="1">
      <c r="A81" s="67">
        <v>26</v>
      </c>
      <c r="B81" s="68" t="s">
        <v>221</v>
      </c>
      <c r="C81" s="69" t="s">
        <v>222</v>
      </c>
      <c r="D81" s="75" t="s">
        <v>3390</v>
      </c>
      <c r="E81" s="76" t="s">
        <v>3438</v>
      </c>
      <c r="F81" s="77">
        <v>4563</v>
      </c>
    </row>
    <row r="82" spans="1:8" ht="34.5" customHeight="1">
      <c r="A82" s="67">
        <v>27</v>
      </c>
      <c r="B82" s="68" t="s">
        <v>224</v>
      </c>
      <c r="C82" s="69" t="s">
        <v>225</v>
      </c>
      <c r="D82" s="75" t="s">
        <v>3407</v>
      </c>
      <c r="E82" s="76" t="s">
        <v>3439</v>
      </c>
      <c r="F82" s="77">
        <v>4563</v>
      </c>
    </row>
    <row r="83" spans="1:8" ht="34.5" customHeight="1">
      <c r="A83" s="67">
        <v>28</v>
      </c>
      <c r="B83" s="68" t="s">
        <v>227</v>
      </c>
      <c r="C83" s="69" t="s">
        <v>228</v>
      </c>
      <c r="D83" s="75" t="s">
        <v>3440</v>
      </c>
      <c r="E83" s="76" t="s">
        <v>3441</v>
      </c>
      <c r="F83" s="77">
        <v>4563</v>
      </c>
    </row>
    <row r="84" spans="1:8" ht="34.5" customHeight="1">
      <c r="A84" s="67">
        <v>29</v>
      </c>
      <c r="B84" s="220" t="s">
        <v>230</v>
      </c>
      <c r="C84" s="221" t="s">
        <v>231</v>
      </c>
      <c r="D84" s="83" t="s">
        <v>3365</v>
      </c>
      <c r="E84" s="84" t="s">
        <v>3442</v>
      </c>
      <c r="F84" s="85">
        <v>13689</v>
      </c>
    </row>
    <row r="85" spans="1:8" ht="34.5" customHeight="1">
      <c r="A85" s="223"/>
      <c r="B85" s="1364" t="s">
        <v>19</v>
      </c>
      <c r="C85" s="1364"/>
      <c r="D85" s="228"/>
      <c r="E85" s="229"/>
      <c r="F85" s="230">
        <v>164268</v>
      </c>
      <c r="H85" s="508">
        <f>SUM(F56:F84)</f>
        <v>164268</v>
      </c>
    </row>
    <row r="86" spans="1:8" ht="34.5" customHeight="1">
      <c r="A86" s="30"/>
      <c r="B86" s="231" t="s">
        <v>233</v>
      </c>
      <c r="C86" s="232"/>
      <c r="D86" s="234"/>
      <c r="E86" s="235"/>
      <c r="F86" s="236"/>
    </row>
    <row r="87" spans="1:8" ht="34.5" customHeight="1">
      <c r="A87" s="67">
        <v>1</v>
      </c>
      <c r="B87" s="68" t="s">
        <v>234</v>
      </c>
      <c r="C87" s="173" t="s">
        <v>235</v>
      </c>
      <c r="D87" s="75" t="s">
        <v>3365</v>
      </c>
      <c r="E87" s="76" t="s">
        <v>3443</v>
      </c>
      <c r="F87" s="77">
        <v>2645</v>
      </c>
    </row>
    <row r="88" spans="1:8" ht="34.5" customHeight="1">
      <c r="A88" s="67">
        <v>2</v>
      </c>
      <c r="B88" s="163" t="s">
        <v>2636</v>
      </c>
      <c r="C88" s="604" t="s">
        <v>235</v>
      </c>
      <c r="D88" s="75">
        <v>46142</v>
      </c>
      <c r="E88" s="76" t="s">
        <v>3444</v>
      </c>
      <c r="F88" s="77">
        <v>4200</v>
      </c>
    </row>
    <row r="89" spans="1:8" ht="34.5" customHeight="1">
      <c r="A89" s="67">
        <v>3</v>
      </c>
      <c r="B89" s="244" t="s">
        <v>91</v>
      </c>
      <c r="C89" s="245" t="s">
        <v>237</v>
      </c>
      <c r="D89" s="83" t="s">
        <v>3388</v>
      </c>
      <c r="E89" s="84" t="s">
        <v>3445</v>
      </c>
      <c r="F89" s="85">
        <v>18000</v>
      </c>
    </row>
    <row r="90" spans="1:8" ht="34.5" customHeight="1" thickBot="1">
      <c r="A90" s="99"/>
      <c r="B90" s="100" t="s">
        <v>19</v>
      </c>
      <c r="C90" s="101"/>
      <c r="D90" s="103"/>
      <c r="E90" s="103"/>
      <c r="F90" s="247">
        <v>24845</v>
      </c>
      <c r="H90" s="508">
        <f>SUM(F87:F89)</f>
        <v>24845</v>
      </c>
    </row>
    <row r="91" spans="1:8" ht="34.5" customHeight="1" thickTop="1">
      <c r="A91" s="30"/>
      <c r="B91" s="52" t="s">
        <v>239</v>
      </c>
      <c r="C91" s="53"/>
      <c r="D91" s="58"/>
      <c r="E91" s="59"/>
      <c r="F91" s="248"/>
    </row>
    <row r="92" spans="1:8" ht="34.5" customHeight="1">
      <c r="A92" s="67">
        <v>1</v>
      </c>
      <c r="B92" s="173" t="s">
        <v>240</v>
      </c>
      <c r="C92" s="69" t="s">
        <v>241</v>
      </c>
      <c r="D92" s="75" t="s">
        <v>3360</v>
      </c>
      <c r="E92" s="76" t="s">
        <v>3446</v>
      </c>
      <c r="F92" s="77">
        <v>100</v>
      </c>
    </row>
    <row r="93" spans="1:8" ht="34.5" customHeight="1">
      <c r="A93" s="67">
        <v>2</v>
      </c>
      <c r="B93" s="173" t="s">
        <v>243</v>
      </c>
      <c r="C93" s="69" t="s">
        <v>244</v>
      </c>
      <c r="D93" s="75" t="s">
        <v>3360</v>
      </c>
      <c r="E93" s="76" t="s">
        <v>3447</v>
      </c>
      <c r="F93" s="77">
        <v>100</v>
      </c>
    </row>
    <row r="94" spans="1:8" ht="34.5" customHeight="1">
      <c r="A94" s="67">
        <v>3</v>
      </c>
      <c r="B94" s="173" t="s">
        <v>246</v>
      </c>
      <c r="C94" s="69" t="s">
        <v>247</v>
      </c>
      <c r="D94" s="75">
        <v>46142</v>
      </c>
      <c r="E94" s="76" t="s">
        <v>3449</v>
      </c>
      <c r="F94" s="77">
        <v>100</v>
      </c>
    </row>
    <row r="95" spans="1:8" ht="34.5" customHeight="1">
      <c r="A95" s="67">
        <v>4</v>
      </c>
      <c r="B95" s="173" t="s">
        <v>249</v>
      </c>
      <c r="C95" s="69" t="s">
        <v>250</v>
      </c>
      <c r="D95" s="75">
        <v>46142</v>
      </c>
      <c r="E95" s="76" t="s">
        <v>3450</v>
      </c>
      <c r="F95" s="77">
        <v>100</v>
      </c>
    </row>
    <row r="96" spans="1:8" ht="34.5" customHeight="1">
      <c r="A96" s="67">
        <v>5</v>
      </c>
      <c r="B96" s="68" t="s">
        <v>252</v>
      </c>
      <c r="C96" s="69" t="s">
        <v>253</v>
      </c>
      <c r="D96" s="75">
        <v>46142</v>
      </c>
      <c r="E96" s="76" t="s">
        <v>3451</v>
      </c>
      <c r="F96" s="77">
        <v>100</v>
      </c>
    </row>
    <row r="97" spans="1:6" ht="34.5" customHeight="1">
      <c r="A97" s="67">
        <v>6</v>
      </c>
      <c r="B97" s="68" t="s">
        <v>161</v>
      </c>
      <c r="C97" s="69" t="s">
        <v>255</v>
      </c>
      <c r="D97" s="75">
        <v>46142</v>
      </c>
      <c r="E97" s="76" t="s">
        <v>3452</v>
      </c>
      <c r="F97" s="77">
        <v>100</v>
      </c>
    </row>
    <row r="98" spans="1:6" ht="34.5" customHeight="1">
      <c r="A98" s="67">
        <v>7</v>
      </c>
      <c r="B98" s="68" t="s">
        <v>257</v>
      </c>
      <c r="C98" s="69" t="s">
        <v>258</v>
      </c>
      <c r="D98" s="75" t="s">
        <v>3360</v>
      </c>
      <c r="E98" s="76" t="s">
        <v>3453</v>
      </c>
      <c r="F98" s="77">
        <v>100</v>
      </c>
    </row>
    <row r="99" spans="1:6" ht="34.5" customHeight="1">
      <c r="A99" s="67">
        <v>8</v>
      </c>
      <c r="B99" s="68" t="s">
        <v>260</v>
      </c>
      <c r="C99" s="69" t="s">
        <v>261</v>
      </c>
      <c r="D99" s="75" t="s">
        <v>3360</v>
      </c>
      <c r="E99" s="76" t="s">
        <v>3454</v>
      </c>
      <c r="F99" s="77">
        <v>100</v>
      </c>
    </row>
    <row r="100" spans="1:6" ht="34.5" customHeight="1">
      <c r="A100" s="67">
        <v>9</v>
      </c>
      <c r="B100" s="68" t="s">
        <v>169</v>
      </c>
      <c r="C100" s="69" t="s">
        <v>263</v>
      </c>
      <c r="D100" s="75">
        <v>46142</v>
      </c>
      <c r="E100" s="76" t="s">
        <v>3455</v>
      </c>
      <c r="F100" s="77">
        <v>100</v>
      </c>
    </row>
    <row r="101" spans="1:6" ht="34.5" customHeight="1">
      <c r="A101" s="67">
        <v>10</v>
      </c>
      <c r="B101" s="68" t="s">
        <v>172</v>
      </c>
      <c r="C101" s="69" t="s">
        <v>265</v>
      </c>
      <c r="D101" s="75" t="s">
        <v>3360</v>
      </c>
      <c r="E101" s="76" t="s">
        <v>3456</v>
      </c>
      <c r="F101" s="77">
        <v>100</v>
      </c>
    </row>
    <row r="102" spans="1:6" ht="34.5" customHeight="1">
      <c r="A102" s="67">
        <v>11</v>
      </c>
      <c r="B102" s="68" t="s">
        <v>267</v>
      </c>
      <c r="C102" s="69" t="s">
        <v>268</v>
      </c>
      <c r="D102" s="75">
        <v>46142</v>
      </c>
      <c r="E102" s="76" t="s">
        <v>3457</v>
      </c>
      <c r="F102" s="77">
        <v>100</v>
      </c>
    </row>
    <row r="103" spans="1:6" ht="34.5" customHeight="1">
      <c r="A103" s="67">
        <v>12</v>
      </c>
      <c r="B103" s="68" t="s">
        <v>178</v>
      </c>
      <c r="C103" s="69" t="s">
        <v>270</v>
      </c>
      <c r="D103" s="75">
        <v>46142</v>
      </c>
      <c r="E103" s="76" t="s">
        <v>3458</v>
      </c>
      <c r="F103" s="77">
        <v>100</v>
      </c>
    </row>
    <row r="104" spans="1:6" ht="34.5" customHeight="1">
      <c r="A104" s="67">
        <v>13</v>
      </c>
      <c r="B104" s="68" t="s">
        <v>272</v>
      </c>
      <c r="C104" s="69" t="s">
        <v>273</v>
      </c>
      <c r="D104" s="75" t="s">
        <v>3390</v>
      </c>
      <c r="E104" s="76" t="s">
        <v>3459</v>
      </c>
      <c r="F104" s="77">
        <v>100</v>
      </c>
    </row>
    <row r="105" spans="1:6" ht="34.5" customHeight="1">
      <c r="A105" s="67">
        <v>14</v>
      </c>
      <c r="B105" s="68" t="s">
        <v>275</v>
      </c>
      <c r="C105" s="69" t="s">
        <v>276</v>
      </c>
      <c r="D105" s="75" t="s">
        <v>3421</v>
      </c>
      <c r="E105" s="76" t="s">
        <v>3460</v>
      </c>
      <c r="F105" s="77">
        <v>100</v>
      </c>
    </row>
    <row r="106" spans="1:6" ht="34.5" customHeight="1">
      <c r="A106" s="67">
        <v>15</v>
      </c>
      <c r="B106" s="68" t="s">
        <v>278</v>
      </c>
      <c r="C106" s="69" t="s">
        <v>279</v>
      </c>
      <c r="D106" s="75" t="s">
        <v>3421</v>
      </c>
      <c r="E106" s="76" t="s">
        <v>3461</v>
      </c>
      <c r="F106" s="77">
        <v>100</v>
      </c>
    </row>
    <row r="107" spans="1:6" ht="34.5" customHeight="1">
      <c r="A107" s="67">
        <v>16</v>
      </c>
      <c r="B107" s="68" t="s">
        <v>281</v>
      </c>
      <c r="C107" s="69" t="s">
        <v>282</v>
      </c>
      <c r="D107" s="75" t="s">
        <v>3424</v>
      </c>
      <c r="E107" s="76" t="s">
        <v>3462</v>
      </c>
      <c r="F107" s="77">
        <v>100</v>
      </c>
    </row>
    <row r="108" spans="1:6" ht="34.5" customHeight="1">
      <c r="A108" s="67">
        <v>17</v>
      </c>
      <c r="B108" s="68" t="s">
        <v>194</v>
      </c>
      <c r="C108" s="69" t="s">
        <v>284</v>
      </c>
      <c r="D108" s="75" t="s">
        <v>3360</v>
      </c>
      <c r="E108" s="76" t="s">
        <v>3463</v>
      </c>
      <c r="F108" s="77">
        <v>100</v>
      </c>
    </row>
    <row r="109" spans="1:6" ht="34.5" customHeight="1">
      <c r="A109" s="67">
        <v>18</v>
      </c>
      <c r="B109" s="68" t="s">
        <v>286</v>
      </c>
      <c r="C109" s="69" t="s">
        <v>287</v>
      </c>
      <c r="D109" s="75" t="s">
        <v>3427</v>
      </c>
      <c r="E109" s="76" t="s">
        <v>3464</v>
      </c>
      <c r="F109" s="77">
        <v>200</v>
      </c>
    </row>
    <row r="110" spans="1:6" ht="34.5" customHeight="1">
      <c r="A110" s="67">
        <v>19</v>
      </c>
      <c r="B110" s="68" t="s">
        <v>289</v>
      </c>
      <c r="C110" s="69" t="s">
        <v>290</v>
      </c>
      <c r="D110" s="75" t="s">
        <v>3429</v>
      </c>
      <c r="E110" s="76" t="s">
        <v>3465</v>
      </c>
      <c r="F110" s="77">
        <v>100</v>
      </c>
    </row>
    <row r="111" spans="1:6" ht="34.5" customHeight="1">
      <c r="A111" s="67">
        <v>20</v>
      </c>
      <c r="B111" s="68" t="s">
        <v>292</v>
      </c>
      <c r="C111" s="69" t="s">
        <v>293</v>
      </c>
      <c r="D111" s="75" t="s">
        <v>3360</v>
      </c>
      <c r="E111" s="76" t="s">
        <v>3466</v>
      </c>
      <c r="F111" s="77">
        <v>100</v>
      </c>
    </row>
    <row r="112" spans="1:6" ht="34.5" customHeight="1">
      <c r="A112" s="67">
        <v>21</v>
      </c>
      <c r="B112" s="68" t="s">
        <v>206</v>
      </c>
      <c r="C112" s="69" t="s">
        <v>295</v>
      </c>
      <c r="D112" s="75" t="s">
        <v>3360</v>
      </c>
      <c r="E112" s="76" t="s">
        <v>3467</v>
      </c>
      <c r="F112" s="77">
        <v>100</v>
      </c>
    </row>
    <row r="113" spans="1:8" ht="34.5" customHeight="1">
      <c r="A113" s="67">
        <v>22</v>
      </c>
      <c r="B113" s="68" t="s">
        <v>297</v>
      </c>
      <c r="C113" s="69" t="s">
        <v>298</v>
      </c>
      <c r="D113" s="75" t="s">
        <v>3390</v>
      </c>
      <c r="E113" s="76" t="s">
        <v>3468</v>
      </c>
      <c r="F113" s="77">
        <v>100</v>
      </c>
    </row>
    <row r="114" spans="1:8" ht="34.5" customHeight="1">
      <c r="A114" s="67">
        <v>23</v>
      </c>
      <c r="B114" s="68" t="s">
        <v>300</v>
      </c>
      <c r="C114" s="69" t="s">
        <v>301</v>
      </c>
      <c r="D114" s="75" t="s">
        <v>3434</v>
      </c>
      <c r="E114" s="76" t="s">
        <v>3469</v>
      </c>
      <c r="F114" s="77">
        <v>300</v>
      </c>
    </row>
    <row r="115" spans="1:8" ht="34.5" customHeight="1">
      <c r="A115" s="67">
        <v>24</v>
      </c>
      <c r="B115" s="68" t="s">
        <v>304</v>
      </c>
      <c r="C115" s="69" t="s">
        <v>305</v>
      </c>
      <c r="D115" s="75">
        <v>46142</v>
      </c>
      <c r="E115" s="76" t="s">
        <v>3470</v>
      </c>
      <c r="F115" s="77">
        <v>100</v>
      </c>
    </row>
    <row r="116" spans="1:8" ht="34.5" customHeight="1">
      <c r="A116" s="67">
        <v>25</v>
      </c>
      <c r="B116" s="68" t="s">
        <v>307</v>
      </c>
      <c r="C116" s="69" t="s">
        <v>308</v>
      </c>
      <c r="D116" s="75" t="s">
        <v>3390</v>
      </c>
      <c r="E116" s="76" t="s">
        <v>3471</v>
      </c>
      <c r="F116" s="77">
        <v>100</v>
      </c>
    </row>
    <row r="117" spans="1:8" ht="34.5" customHeight="1">
      <c r="A117" s="67">
        <v>26</v>
      </c>
      <c r="B117" s="68" t="s">
        <v>310</v>
      </c>
      <c r="C117" s="69" t="s">
        <v>311</v>
      </c>
      <c r="D117" s="75" t="s">
        <v>3390</v>
      </c>
      <c r="E117" s="76" t="s">
        <v>3472</v>
      </c>
      <c r="F117" s="77">
        <v>100</v>
      </c>
    </row>
    <row r="118" spans="1:8" ht="34.5" customHeight="1">
      <c r="A118" s="67">
        <v>27</v>
      </c>
      <c r="B118" s="68" t="s">
        <v>313</v>
      </c>
      <c r="C118" s="69" t="s">
        <v>314</v>
      </c>
      <c r="D118" s="75">
        <v>46142</v>
      </c>
      <c r="E118" s="76" t="s">
        <v>3473</v>
      </c>
      <c r="F118" s="77">
        <v>100</v>
      </c>
    </row>
    <row r="119" spans="1:8" ht="34.5" customHeight="1">
      <c r="A119" s="67">
        <v>28</v>
      </c>
      <c r="B119" s="68" t="s">
        <v>227</v>
      </c>
      <c r="C119" s="69" t="s">
        <v>316</v>
      </c>
      <c r="D119" s="75" t="s">
        <v>3440</v>
      </c>
      <c r="E119" s="76" t="s">
        <v>3474</v>
      </c>
      <c r="F119" s="77">
        <v>100</v>
      </c>
    </row>
    <row r="120" spans="1:8" ht="34.5" customHeight="1">
      <c r="A120" s="67">
        <v>29</v>
      </c>
      <c r="B120" s="68" t="s">
        <v>318</v>
      </c>
      <c r="C120" s="69" t="s">
        <v>319</v>
      </c>
      <c r="D120" s="75" t="s">
        <v>3365</v>
      </c>
      <c r="E120" s="76" t="s">
        <v>3475</v>
      </c>
      <c r="F120" s="77">
        <v>100</v>
      </c>
    </row>
    <row r="121" spans="1:8" ht="34.5" customHeight="1" thickBot="1">
      <c r="A121" s="99"/>
      <c r="B121" s="100" t="s">
        <v>19</v>
      </c>
      <c r="C121" s="101"/>
      <c r="D121" s="254"/>
      <c r="E121" s="255"/>
      <c r="F121" s="256">
        <v>3200</v>
      </c>
      <c r="H121" s="508">
        <f>SUM(F92:F120)</f>
        <v>3200</v>
      </c>
    </row>
    <row r="122" spans="1:8" ht="34.5" customHeight="1" thickTop="1">
      <c r="A122" s="30"/>
      <c r="B122" s="52" t="s">
        <v>321</v>
      </c>
      <c r="C122" s="53"/>
      <c r="D122" s="58"/>
      <c r="E122" s="59"/>
      <c r="F122" s="248"/>
    </row>
    <row r="123" spans="1:8" ht="34.5" customHeight="1">
      <c r="A123" s="67">
        <v>1</v>
      </c>
      <c r="B123" s="106" t="s">
        <v>322</v>
      </c>
      <c r="C123" s="260" t="s">
        <v>323</v>
      </c>
      <c r="D123" s="75" t="s">
        <v>3360</v>
      </c>
      <c r="E123" s="76" t="s">
        <v>3476</v>
      </c>
      <c r="F123" s="77">
        <v>674.1</v>
      </c>
    </row>
    <row r="124" spans="1:8" ht="34.5" customHeight="1">
      <c r="A124" s="67">
        <v>2</v>
      </c>
      <c r="B124" s="106" t="s">
        <v>243</v>
      </c>
      <c r="C124" s="260" t="s">
        <v>325</v>
      </c>
      <c r="D124" s="75" t="s">
        <v>3360</v>
      </c>
      <c r="E124" s="76" t="s">
        <v>3477</v>
      </c>
      <c r="F124" s="77">
        <v>299.60000000000002</v>
      </c>
    </row>
    <row r="125" spans="1:8" ht="34.5" customHeight="1">
      <c r="A125" s="67">
        <v>3</v>
      </c>
      <c r="B125" s="106" t="s">
        <v>246</v>
      </c>
      <c r="C125" s="260" t="s">
        <v>327</v>
      </c>
      <c r="D125" s="75">
        <v>46142</v>
      </c>
      <c r="E125" s="76" t="s">
        <v>3478</v>
      </c>
      <c r="F125" s="77">
        <v>112.35</v>
      </c>
    </row>
    <row r="126" spans="1:8" ht="34.5" customHeight="1">
      <c r="A126" s="67">
        <v>4</v>
      </c>
      <c r="B126" s="106" t="s">
        <v>329</v>
      </c>
      <c r="C126" s="260" t="s">
        <v>330</v>
      </c>
      <c r="D126" s="75">
        <v>46142</v>
      </c>
      <c r="E126" s="76" t="s">
        <v>3479</v>
      </c>
      <c r="F126" s="77">
        <v>112.35</v>
      </c>
    </row>
    <row r="127" spans="1:8" ht="34.5" customHeight="1">
      <c r="A127" s="67">
        <v>5</v>
      </c>
      <c r="B127" s="263" t="s">
        <v>252</v>
      </c>
      <c r="C127" s="260" t="s">
        <v>332</v>
      </c>
      <c r="D127" s="75">
        <v>46142</v>
      </c>
      <c r="E127" s="76" t="s">
        <v>3480</v>
      </c>
      <c r="F127" s="77">
        <v>636.65</v>
      </c>
    </row>
    <row r="128" spans="1:8" ht="34.5" customHeight="1">
      <c r="A128" s="67">
        <v>6</v>
      </c>
      <c r="B128" s="263" t="s">
        <v>161</v>
      </c>
      <c r="C128" s="260" t="s">
        <v>334</v>
      </c>
      <c r="D128" s="75">
        <v>46142</v>
      </c>
      <c r="E128" s="76" t="s">
        <v>3481</v>
      </c>
      <c r="F128" s="77">
        <v>149.80000000000001</v>
      </c>
    </row>
    <row r="129" spans="1:6" ht="34.5" customHeight="1">
      <c r="A129" s="67">
        <v>7</v>
      </c>
      <c r="B129" s="263" t="s">
        <v>260</v>
      </c>
      <c r="C129" s="260" t="s">
        <v>337</v>
      </c>
      <c r="D129" s="75" t="s">
        <v>3360</v>
      </c>
      <c r="E129" s="76" t="s">
        <v>3482</v>
      </c>
      <c r="F129" s="77">
        <v>898.8</v>
      </c>
    </row>
    <row r="130" spans="1:6" ht="34.5" customHeight="1">
      <c r="A130" s="67">
        <v>8</v>
      </c>
      <c r="B130" s="263" t="s">
        <v>169</v>
      </c>
      <c r="C130" s="260" t="s">
        <v>339</v>
      </c>
      <c r="D130" s="75">
        <v>46142</v>
      </c>
      <c r="E130" s="76" t="s">
        <v>3483</v>
      </c>
      <c r="F130" s="77">
        <v>749</v>
      </c>
    </row>
    <row r="131" spans="1:6" ht="34.5" customHeight="1">
      <c r="A131" s="67">
        <v>9</v>
      </c>
      <c r="B131" s="263" t="s">
        <v>341</v>
      </c>
      <c r="C131" s="260" t="s">
        <v>342</v>
      </c>
      <c r="D131" s="75" t="s">
        <v>3360</v>
      </c>
      <c r="E131" s="76" t="s">
        <v>3484</v>
      </c>
      <c r="F131" s="77">
        <v>112.35</v>
      </c>
    </row>
    <row r="132" spans="1:6" ht="34.5" customHeight="1">
      <c r="A132" s="67">
        <v>10</v>
      </c>
      <c r="B132" s="263" t="s">
        <v>267</v>
      </c>
      <c r="C132" s="260" t="s">
        <v>344</v>
      </c>
      <c r="D132" s="75">
        <v>46142</v>
      </c>
      <c r="E132" s="76" t="s">
        <v>3485</v>
      </c>
      <c r="F132" s="77">
        <v>1048.5999999999999</v>
      </c>
    </row>
    <row r="133" spans="1:6" ht="34.5" customHeight="1">
      <c r="A133" s="67">
        <v>11</v>
      </c>
      <c r="B133" s="263" t="s">
        <v>178</v>
      </c>
      <c r="C133" s="260" t="s">
        <v>346</v>
      </c>
      <c r="D133" s="75">
        <v>46142</v>
      </c>
      <c r="E133" s="76" t="s">
        <v>3486</v>
      </c>
      <c r="F133" s="77">
        <v>823.9</v>
      </c>
    </row>
    <row r="134" spans="1:6" ht="34.5" customHeight="1">
      <c r="A134" s="67">
        <v>12</v>
      </c>
      <c r="B134" s="263" t="s">
        <v>272</v>
      </c>
      <c r="C134" s="260" t="s">
        <v>348</v>
      </c>
      <c r="D134" s="75" t="s">
        <v>3390</v>
      </c>
      <c r="E134" s="76" t="s">
        <v>3487</v>
      </c>
      <c r="F134" s="77">
        <v>112.35</v>
      </c>
    </row>
    <row r="135" spans="1:6" ht="34.5" customHeight="1">
      <c r="A135" s="67">
        <v>13</v>
      </c>
      <c r="B135" s="263" t="s">
        <v>275</v>
      </c>
      <c r="C135" s="260" t="s">
        <v>350</v>
      </c>
      <c r="D135" s="75" t="s">
        <v>3421</v>
      </c>
      <c r="E135" s="76" t="s">
        <v>3488</v>
      </c>
      <c r="F135" s="77">
        <v>1385.65</v>
      </c>
    </row>
    <row r="136" spans="1:6" ht="34.5" customHeight="1">
      <c r="A136" s="67">
        <v>14</v>
      </c>
      <c r="B136" s="263" t="s">
        <v>352</v>
      </c>
      <c r="C136" s="260" t="s">
        <v>353</v>
      </c>
      <c r="D136" s="75" t="s">
        <v>3421</v>
      </c>
      <c r="E136" s="76" t="s">
        <v>3489</v>
      </c>
      <c r="F136" s="77">
        <v>1011.15</v>
      </c>
    </row>
    <row r="137" spans="1:6" ht="34.5" customHeight="1">
      <c r="A137" s="67">
        <v>15</v>
      </c>
      <c r="B137" s="263" t="s">
        <v>355</v>
      </c>
      <c r="C137" s="260" t="s">
        <v>356</v>
      </c>
      <c r="D137" s="75" t="s">
        <v>3490</v>
      </c>
      <c r="E137" s="76" t="s">
        <v>3491</v>
      </c>
      <c r="F137" s="77">
        <v>262.14999999999998</v>
      </c>
    </row>
    <row r="138" spans="1:6" ht="34.5" customHeight="1">
      <c r="A138" s="67">
        <v>16</v>
      </c>
      <c r="B138" s="263" t="s">
        <v>355</v>
      </c>
      <c r="C138" s="260" t="s">
        <v>356</v>
      </c>
      <c r="D138" s="75">
        <v>46142</v>
      </c>
      <c r="E138" s="76" t="s">
        <v>3492</v>
      </c>
      <c r="F138" s="77">
        <v>112.35</v>
      </c>
    </row>
    <row r="139" spans="1:6" ht="34.5" customHeight="1">
      <c r="A139" s="67">
        <v>17</v>
      </c>
      <c r="B139" s="263" t="s">
        <v>360</v>
      </c>
      <c r="C139" s="260" t="s">
        <v>361</v>
      </c>
      <c r="D139" s="75" t="s">
        <v>3360</v>
      </c>
      <c r="E139" s="76" t="s">
        <v>3493</v>
      </c>
      <c r="F139" s="77">
        <v>1310.75</v>
      </c>
    </row>
    <row r="140" spans="1:6" ht="34.5" customHeight="1">
      <c r="A140" s="67">
        <v>18</v>
      </c>
      <c r="B140" s="263" t="s">
        <v>286</v>
      </c>
      <c r="C140" s="260" t="s">
        <v>363</v>
      </c>
      <c r="D140" s="75" t="s">
        <v>3427</v>
      </c>
      <c r="E140" s="76" t="s">
        <v>3494</v>
      </c>
      <c r="F140" s="77">
        <v>411.95</v>
      </c>
    </row>
    <row r="141" spans="1:6" ht="34.5" customHeight="1">
      <c r="A141" s="67">
        <v>19</v>
      </c>
      <c r="B141" s="263" t="s">
        <v>289</v>
      </c>
      <c r="C141" s="260" t="s">
        <v>365</v>
      </c>
      <c r="D141" s="75" t="s">
        <v>3429</v>
      </c>
      <c r="E141" s="76" t="s">
        <v>3495</v>
      </c>
      <c r="F141" s="77">
        <v>112.35</v>
      </c>
    </row>
    <row r="142" spans="1:6" ht="34.5" customHeight="1">
      <c r="A142" s="67">
        <v>20</v>
      </c>
      <c r="B142" s="263" t="s">
        <v>292</v>
      </c>
      <c r="C142" s="260" t="s">
        <v>367</v>
      </c>
      <c r="D142" s="75" t="s">
        <v>3360</v>
      </c>
      <c r="E142" s="76" t="s">
        <v>3496</v>
      </c>
      <c r="F142" s="77">
        <v>898.8</v>
      </c>
    </row>
    <row r="143" spans="1:6" ht="34.5" customHeight="1">
      <c r="A143" s="67">
        <v>21</v>
      </c>
      <c r="B143" s="263" t="s">
        <v>206</v>
      </c>
      <c r="C143" s="260" t="s">
        <v>369</v>
      </c>
      <c r="D143" s="75" t="s">
        <v>3360</v>
      </c>
      <c r="E143" s="76" t="s">
        <v>3497</v>
      </c>
      <c r="F143" s="77">
        <v>374.5</v>
      </c>
    </row>
    <row r="144" spans="1:6" ht="34.5" customHeight="1">
      <c r="A144" s="67">
        <v>22</v>
      </c>
      <c r="B144" s="263" t="s">
        <v>371</v>
      </c>
      <c r="C144" s="260" t="s">
        <v>372</v>
      </c>
      <c r="D144" s="75" t="s">
        <v>3390</v>
      </c>
      <c r="E144" s="76" t="s">
        <v>3498</v>
      </c>
      <c r="F144" s="77">
        <v>936.25</v>
      </c>
    </row>
    <row r="145" spans="1:6" ht="34.5" customHeight="1">
      <c r="A145" s="67">
        <v>23</v>
      </c>
      <c r="B145" s="263" t="s">
        <v>300</v>
      </c>
      <c r="C145" s="260" t="s">
        <v>374</v>
      </c>
      <c r="D145" s="75" t="s">
        <v>3434</v>
      </c>
      <c r="E145" s="76" t="s">
        <v>3499</v>
      </c>
      <c r="F145" s="77">
        <v>486.85</v>
      </c>
    </row>
    <row r="146" spans="1:6" ht="34.5" customHeight="1">
      <c r="A146" s="67">
        <v>24</v>
      </c>
      <c r="B146" s="263" t="s">
        <v>304</v>
      </c>
      <c r="C146" s="260" t="s">
        <v>376</v>
      </c>
      <c r="D146" s="75">
        <v>46142</v>
      </c>
      <c r="E146" s="76" t="s">
        <v>3500</v>
      </c>
      <c r="F146" s="77">
        <v>112.35</v>
      </c>
    </row>
    <row r="147" spans="1:6" ht="34.5" customHeight="1">
      <c r="A147" s="67">
        <v>25</v>
      </c>
      <c r="B147" s="263" t="s">
        <v>378</v>
      </c>
      <c r="C147" s="260" t="s">
        <v>379</v>
      </c>
      <c r="D147" s="75" t="s">
        <v>3390</v>
      </c>
      <c r="E147" s="76" t="s">
        <v>3501</v>
      </c>
      <c r="F147" s="77">
        <v>149.80000000000001</v>
      </c>
    </row>
    <row r="148" spans="1:6" ht="34.5" customHeight="1">
      <c r="A148" s="67">
        <v>26</v>
      </c>
      <c r="B148" s="263" t="s">
        <v>310</v>
      </c>
      <c r="C148" s="260" t="s">
        <v>381</v>
      </c>
      <c r="D148" s="75" t="s">
        <v>3390</v>
      </c>
      <c r="E148" s="76" t="s">
        <v>3502</v>
      </c>
      <c r="F148" s="77">
        <v>411.95</v>
      </c>
    </row>
    <row r="149" spans="1:6" ht="34.5" customHeight="1">
      <c r="A149" s="67">
        <v>27</v>
      </c>
      <c r="B149" s="263" t="s">
        <v>313</v>
      </c>
      <c r="C149" s="260" t="s">
        <v>383</v>
      </c>
      <c r="D149" s="75">
        <v>46142</v>
      </c>
      <c r="E149" s="76" t="s">
        <v>3503</v>
      </c>
      <c r="F149" s="77">
        <v>112.35</v>
      </c>
    </row>
    <row r="150" spans="1:6" ht="34.5" customHeight="1">
      <c r="A150" s="67">
        <v>28</v>
      </c>
      <c r="B150" s="263" t="s">
        <v>227</v>
      </c>
      <c r="C150" s="260" t="s">
        <v>385</v>
      </c>
      <c r="D150" s="75" t="s">
        <v>3440</v>
      </c>
      <c r="E150" s="76" t="s">
        <v>3504</v>
      </c>
      <c r="F150" s="77">
        <v>262.14999999999998</v>
      </c>
    </row>
    <row r="151" spans="1:6" ht="34.5" customHeight="1">
      <c r="A151" s="67">
        <v>29</v>
      </c>
      <c r="B151" s="263" t="s">
        <v>318</v>
      </c>
      <c r="C151" s="260" t="s">
        <v>387</v>
      </c>
      <c r="D151" s="75" t="s">
        <v>3365</v>
      </c>
      <c r="E151" s="76" t="s">
        <v>3505</v>
      </c>
      <c r="F151" s="77">
        <v>187.25</v>
      </c>
    </row>
    <row r="152" spans="1:6" ht="34.5" customHeight="1">
      <c r="A152" s="67">
        <v>30</v>
      </c>
      <c r="B152" s="263" t="s">
        <v>389</v>
      </c>
      <c r="C152" s="260" t="s">
        <v>390</v>
      </c>
      <c r="D152" s="75" t="s">
        <v>3390</v>
      </c>
      <c r="E152" s="76" t="s">
        <v>3506</v>
      </c>
      <c r="F152" s="77">
        <v>337.05</v>
      </c>
    </row>
    <row r="153" spans="1:6" ht="34.5" customHeight="1">
      <c r="A153" s="67">
        <v>31</v>
      </c>
      <c r="B153" s="263" t="s">
        <v>392</v>
      </c>
      <c r="C153" s="260" t="s">
        <v>393</v>
      </c>
      <c r="D153" s="75" t="s">
        <v>3390</v>
      </c>
      <c r="E153" s="76" t="s">
        <v>3507</v>
      </c>
      <c r="F153" s="77">
        <v>262.14999999999998</v>
      </c>
    </row>
    <row r="154" spans="1:6" ht="34.5" customHeight="1">
      <c r="A154" s="67">
        <v>32</v>
      </c>
      <c r="B154" s="263" t="s">
        <v>395</v>
      </c>
      <c r="C154" s="260" t="s">
        <v>400</v>
      </c>
      <c r="D154" s="75" t="s">
        <v>3390</v>
      </c>
      <c r="E154" s="76" t="s">
        <v>3508</v>
      </c>
      <c r="F154" s="77">
        <v>224.7</v>
      </c>
    </row>
    <row r="155" spans="1:6" ht="34.5" customHeight="1">
      <c r="A155" s="67">
        <v>33</v>
      </c>
      <c r="B155" s="263" t="s">
        <v>401</v>
      </c>
      <c r="C155" s="260" t="s">
        <v>402</v>
      </c>
      <c r="D155" s="75" t="s">
        <v>3365</v>
      </c>
      <c r="E155" s="76" t="s">
        <v>3509</v>
      </c>
      <c r="F155" s="77">
        <v>112.35</v>
      </c>
    </row>
    <row r="156" spans="1:6" ht="34.5" customHeight="1">
      <c r="A156" s="67">
        <v>34</v>
      </c>
      <c r="B156" s="263" t="s">
        <v>404</v>
      </c>
      <c r="C156" s="260" t="s">
        <v>405</v>
      </c>
      <c r="D156" s="75" t="s">
        <v>3390</v>
      </c>
      <c r="E156" s="76" t="s">
        <v>3510</v>
      </c>
      <c r="F156" s="77">
        <v>112.35</v>
      </c>
    </row>
    <row r="157" spans="1:6" ht="34.5" customHeight="1">
      <c r="A157" s="67">
        <v>35</v>
      </c>
      <c r="B157" s="263" t="s">
        <v>409</v>
      </c>
      <c r="C157" s="260" t="s">
        <v>410</v>
      </c>
      <c r="D157" s="75" t="s">
        <v>3421</v>
      </c>
      <c r="E157" s="76" t="s">
        <v>3511</v>
      </c>
      <c r="F157" s="77">
        <v>187.25</v>
      </c>
    </row>
    <row r="158" spans="1:6" ht="34.5" customHeight="1">
      <c r="A158" s="67">
        <v>36</v>
      </c>
      <c r="B158" s="263" t="s">
        <v>413</v>
      </c>
      <c r="C158" s="260" t="s">
        <v>414</v>
      </c>
      <c r="D158" s="75" t="s">
        <v>3390</v>
      </c>
      <c r="E158" s="76" t="s">
        <v>3512</v>
      </c>
      <c r="F158" s="77">
        <v>749</v>
      </c>
    </row>
    <row r="159" spans="1:6" ht="34.5" customHeight="1">
      <c r="A159" s="67">
        <v>37</v>
      </c>
      <c r="B159" s="263" t="s">
        <v>417</v>
      </c>
      <c r="C159" s="260" t="s">
        <v>418</v>
      </c>
      <c r="D159" s="75" t="s">
        <v>3367</v>
      </c>
      <c r="E159" s="76" t="s">
        <v>3513</v>
      </c>
      <c r="F159" s="77">
        <v>224.7</v>
      </c>
    </row>
    <row r="160" spans="1:6" ht="34.5" customHeight="1">
      <c r="A160" s="67">
        <v>38</v>
      </c>
      <c r="B160" s="263" t="s">
        <v>420</v>
      </c>
      <c r="C160" s="260" t="s">
        <v>421</v>
      </c>
      <c r="D160" s="75" t="s">
        <v>3390</v>
      </c>
      <c r="E160" s="76" t="s">
        <v>3514</v>
      </c>
      <c r="F160" s="77">
        <v>112.35</v>
      </c>
    </row>
    <row r="161" spans="1:6" ht="34.5" customHeight="1">
      <c r="A161" s="67">
        <v>39</v>
      </c>
      <c r="B161" s="263" t="s">
        <v>425</v>
      </c>
      <c r="C161" s="260" t="s">
        <v>426</v>
      </c>
      <c r="D161" s="75" t="s">
        <v>3365</v>
      </c>
      <c r="E161" s="76" t="s">
        <v>3515</v>
      </c>
      <c r="F161" s="77">
        <v>112.35</v>
      </c>
    </row>
    <row r="162" spans="1:6" ht="34.5" customHeight="1">
      <c r="A162" s="67">
        <v>40</v>
      </c>
      <c r="B162" s="263" t="s">
        <v>430</v>
      </c>
      <c r="C162" s="260" t="s">
        <v>431</v>
      </c>
      <c r="D162" s="75" t="s">
        <v>3365</v>
      </c>
      <c r="E162" s="76" t="s">
        <v>3516</v>
      </c>
      <c r="F162" s="77">
        <v>187.25</v>
      </c>
    </row>
    <row r="163" spans="1:6" ht="34.5" customHeight="1">
      <c r="A163" s="67">
        <v>41</v>
      </c>
      <c r="B163" s="263" t="s">
        <v>433</v>
      </c>
      <c r="C163" s="260" t="s">
        <v>434</v>
      </c>
      <c r="D163" s="75" t="s">
        <v>3365</v>
      </c>
      <c r="E163" s="76" t="s">
        <v>3517</v>
      </c>
      <c r="F163" s="77">
        <v>187.25</v>
      </c>
    </row>
    <row r="164" spans="1:6" ht="34.5" customHeight="1">
      <c r="A164" s="67">
        <v>42</v>
      </c>
      <c r="B164" s="263" t="s">
        <v>436</v>
      </c>
      <c r="C164" s="260" t="s">
        <v>437</v>
      </c>
      <c r="D164" s="75" t="s">
        <v>3390</v>
      </c>
      <c r="E164" s="76" t="s">
        <v>3518</v>
      </c>
      <c r="F164" s="77">
        <v>149.80000000000001</v>
      </c>
    </row>
    <row r="165" spans="1:6" ht="34.5" customHeight="1">
      <c r="A165" s="67">
        <v>43</v>
      </c>
      <c r="B165" s="263" t="s">
        <v>441</v>
      </c>
      <c r="C165" s="260" t="s">
        <v>442</v>
      </c>
      <c r="D165" s="75" t="s">
        <v>3390</v>
      </c>
      <c r="E165" s="76" t="s">
        <v>3519</v>
      </c>
      <c r="F165" s="77">
        <v>112.35</v>
      </c>
    </row>
    <row r="166" spans="1:6" ht="34.5" customHeight="1">
      <c r="A166" s="67">
        <v>44</v>
      </c>
      <c r="B166" s="263" t="s">
        <v>444</v>
      </c>
      <c r="C166" s="260" t="s">
        <v>445</v>
      </c>
      <c r="D166" s="75" t="s">
        <v>3390</v>
      </c>
      <c r="E166" s="76" t="s">
        <v>3520</v>
      </c>
      <c r="F166" s="77">
        <v>337.05</v>
      </c>
    </row>
    <row r="167" spans="1:6" ht="34.5" customHeight="1">
      <c r="A167" s="67">
        <v>45</v>
      </c>
      <c r="B167" s="263" t="s">
        <v>447</v>
      </c>
      <c r="C167" s="260" t="s">
        <v>448</v>
      </c>
      <c r="D167" s="75" t="s">
        <v>3365</v>
      </c>
      <c r="E167" s="76" t="s">
        <v>3521</v>
      </c>
      <c r="F167" s="77">
        <v>449.4</v>
      </c>
    </row>
    <row r="168" spans="1:6" ht="34.5" customHeight="1">
      <c r="A168" s="67">
        <v>46</v>
      </c>
      <c r="B168" s="263" t="s">
        <v>45</v>
      </c>
      <c r="C168" s="260" t="s">
        <v>452</v>
      </c>
      <c r="D168" s="75" t="s">
        <v>3367</v>
      </c>
      <c r="E168" s="76" t="s">
        <v>3522</v>
      </c>
      <c r="F168" s="77">
        <v>936.25</v>
      </c>
    </row>
    <row r="169" spans="1:6" ht="34.5" customHeight="1">
      <c r="A169" s="67">
        <v>47</v>
      </c>
      <c r="B169" s="267" t="s">
        <v>45</v>
      </c>
      <c r="C169" s="260" t="s">
        <v>454</v>
      </c>
      <c r="D169" s="75" t="s">
        <v>3367</v>
      </c>
      <c r="E169" s="76" t="s">
        <v>3523</v>
      </c>
      <c r="F169" s="77">
        <v>973.7</v>
      </c>
    </row>
    <row r="170" spans="1:6" ht="34.5" customHeight="1">
      <c r="A170" s="67">
        <v>48</v>
      </c>
      <c r="B170" s="263" t="s">
        <v>456</v>
      </c>
      <c r="C170" s="260" t="s">
        <v>457</v>
      </c>
      <c r="D170" s="75" t="s">
        <v>3367</v>
      </c>
      <c r="E170" s="76" t="s">
        <v>3524</v>
      </c>
      <c r="F170" s="77">
        <v>636.65</v>
      </c>
    </row>
    <row r="171" spans="1:6" ht="34.5" customHeight="1">
      <c r="A171" s="67">
        <v>49</v>
      </c>
      <c r="B171" s="263" t="s">
        <v>462</v>
      </c>
      <c r="C171" s="260" t="s">
        <v>463</v>
      </c>
      <c r="D171" s="75" t="s">
        <v>3390</v>
      </c>
      <c r="E171" s="76" t="s">
        <v>3525</v>
      </c>
      <c r="F171" s="77">
        <v>112.35</v>
      </c>
    </row>
    <row r="172" spans="1:6" ht="34.5" customHeight="1">
      <c r="A172" s="67">
        <v>50</v>
      </c>
      <c r="B172" s="263" t="s">
        <v>465</v>
      </c>
      <c r="C172" s="260" t="s">
        <v>466</v>
      </c>
      <c r="D172" s="75" t="s">
        <v>3421</v>
      </c>
      <c r="E172" s="76" t="s">
        <v>3526</v>
      </c>
      <c r="F172" s="77">
        <v>112.35</v>
      </c>
    </row>
    <row r="173" spans="1:6" ht="34.5" customHeight="1">
      <c r="A173" s="67">
        <v>51</v>
      </c>
      <c r="B173" s="263" t="s">
        <v>468</v>
      </c>
      <c r="C173" s="260" t="s">
        <v>469</v>
      </c>
      <c r="D173" s="75" t="s">
        <v>3365</v>
      </c>
      <c r="E173" s="76" t="s">
        <v>3527</v>
      </c>
      <c r="F173" s="77">
        <v>411.95</v>
      </c>
    </row>
    <row r="174" spans="1:6" ht="34.5" customHeight="1">
      <c r="A174" s="67">
        <v>52</v>
      </c>
      <c r="B174" s="263" t="s">
        <v>472</v>
      </c>
      <c r="C174" s="260" t="s">
        <v>473</v>
      </c>
      <c r="D174" s="75" t="s">
        <v>3360</v>
      </c>
      <c r="E174" s="76" t="s">
        <v>3528</v>
      </c>
      <c r="F174" s="77">
        <v>674.1</v>
      </c>
    </row>
    <row r="175" spans="1:6" ht="34.5" customHeight="1">
      <c r="A175" s="67">
        <v>53</v>
      </c>
      <c r="B175" s="263" t="s">
        <v>105</v>
      </c>
      <c r="C175" s="106" t="s">
        <v>475</v>
      </c>
      <c r="D175" s="75">
        <v>46142</v>
      </c>
      <c r="E175" s="76" t="s">
        <v>3529</v>
      </c>
      <c r="F175" s="77">
        <v>112.35</v>
      </c>
    </row>
    <row r="176" spans="1:6" ht="34.5" customHeight="1">
      <c r="A176" s="67">
        <v>54</v>
      </c>
      <c r="B176" s="263" t="s">
        <v>105</v>
      </c>
      <c r="C176" s="106" t="s">
        <v>477</v>
      </c>
      <c r="D176" s="75">
        <v>46142</v>
      </c>
      <c r="E176" s="76" t="s">
        <v>3529</v>
      </c>
      <c r="F176" s="77">
        <v>112.35</v>
      </c>
    </row>
    <row r="177" spans="1:6" ht="34.5" customHeight="1">
      <c r="A177" s="67">
        <v>55</v>
      </c>
      <c r="B177" s="263" t="s">
        <v>105</v>
      </c>
      <c r="C177" s="106" t="s">
        <v>477</v>
      </c>
      <c r="D177" s="75">
        <v>46142</v>
      </c>
      <c r="E177" s="76" t="s">
        <v>3529</v>
      </c>
      <c r="F177" s="77">
        <v>112.35</v>
      </c>
    </row>
    <row r="178" spans="1:6" ht="34.5" customHeight="1">
      <c r="A178" s="67">
        <v>56</v>
      </c>
      <c r="B178" s="263" t="s">
        <v>478</v>
      </c>
      <c r="C178" s="106" t="s">
        <v>479</v>
      </c>
      <c r="D178" s="75">
        <v>46142</v>
      </c>
      <c r="E178" s="76" t="s">
        <v>3530</v>
      </c>
      <c r="F178" s="77">
        <v>6928.25</v>
      </c>
    </row>
    <row r="179" spans="1:6" ht="34.5" customHeight="1">
      <c r="A179" s="67">
        <v>57</v>
      </c>
      <c r="B179" s="263" t="s">
        <v>481</v>
      </c>
      <c r="C179" s="260" t="s">
        <v>482</v>
      </c>
      <c r="D179" s="75" t="s">
        <v>3367</v>
      </c>
      <c r="E179" s="76" t="s">
        <v>3531</v>
      </c>
      <c r="F179" s="77">
        <v>1123.5</v>
      </c>
    </row>
    <row r="180" spans="1:6" ht="34.5" customHeight="1">
      <c r="A180" s="67">
        <v>58</v>
      </c>
      <c r="B180" s="263" t="s">
        <v>484</v>
      </c>
      <c r="C180" s="260" t="s">
        <v>485</v>
      </c>
      <c r="D180" s="75" t="s">
        <v>3429</v>
      </c>
      <c r="E180" s="76" t="s">
        <v>3532</v>
      </c>
      <c r="F180" s="77">
        <v>112.35</v>
      </c>
    </row>
    <row r="181" spans="1:6" ht="34.5" customHeight="1">
      <c r="A181" s="67">
        <v>59</v>
      </c>
      <c r="B181" s="263" t="s">
        <v>484</v>
      </c>
      <c r="C181" s="260" t="s">
        <v>487</v>
      </c>
      <c r="D181" s="75" t="s">
        <v>3429</v>
      </c>
      <c r="E181" s="76" t="s">
        <v>3532</v>
      </c>
      <c r="F181" s="77">
        <v>112.35</v>
      </c>
    </row>
    <row r="182" spans="1:6" ht="34.5" customHeight="1">
      <c r="A182" s="67">
        <v>60</v>
      </c>
      <c r="B182" s="263" t="s">
        <v>489</v>
      </c>
      <c r="C182" s="260" t="s">
        <v>490</v>
      </c>
      <c r="D182" s="75" t="s">
        <v>3421</v>
      </c>
      <c r="E182" s="76" t="s">
        <v>3533</v>
      </c>
      <c r="F182" s="77">
        <v>149.80000000000001</v>
      </c>
    </row>
    <row r="183" spans="1:6" ht="34.5" customHeight="1">
      <c r="A183" s="67">
        <v>61</v>
      </c>
      <c r="B183" s="263" t="s">
        <v>492</v>
      </c>
      <c r="C183" s="260" t="s">
        <v>493</v>
      </c>
      <c r="D183" s="75" t="s">
        <v>3429</v>
      </c>
      <c r="E183" s="76" t="s">
        <v>3534</v>
      </c>
      <c r="F183" s="77">
        <v>1011.15</v>
      </c>
    </row>
    <row r="184" spans="1:6" ht="34.5" customHeight="1">
      <c r="A184" s="67">
        <v>62</v>
      </c>
      <c r="B184" s="268" t="s">
        <v>107</v>
      </c>
      <c r="C184" s="260" t="s">
        <v>495</v>
      </c>
      <c r="D184" s="75">
        <v>46142</v>
      </c>
      <c r="E184" s="76" t="s">
        <v>3535</v>
      </c>
      <c r="F184" s="77">
        <v>898.8</v>
      </c>
    </row>
    <row r="185" spans="1:6" ht="34.5" customHeight="1">
      <c r="A185" s="67">
        <v>63</v>
      </c>
      <c r="B185" s="106" t="s">
        <v>499</v>
      </c>
      <c r="C185" s="260" t="s">
        <v>500</v>
      </c>
      <c r="D185" s="75" t="s">
        <v>3421</v>
      </c>
      <c r="E185" s="76" t="s">
        <v>3536</v>
      </c>
      <c r="F185" s="77">
        <v>112.35</v>
      </c>
    </row>
    <row r="186" spans="1:6" ht="34.5" customHeight="1">
      <c r="A186" s="67">
        <v>64</v>
      </c>
      <c r="B186" s="263" t="s">
        <v>503</v>
      </c>
      <c r="C186" s="260" t="s">
        <v>504</v>
      </c>
      <c r="D186" s="75" t="s">
        <v>3360</v>
      </c>
      <c r="E186" s="76" t="s">
        <v>3537</v>
      </c>
      <c r="F186" s="77">
        <v>112.35</v>
      </c>
    </row>
    <row r="187" spans="1:6" ht="34.5" customHeight="1">
      <c r="A187" s="67">
        <v>65</v>
      </c>
      <c r="B187" s="263" t="s">
        <v>509</v>
      </c>
      <c r="C187" s="260" t="s">
        <v>510</v>
      </c>
      <c r="D187" s="75" t="s">
        <v>3367</v>
      </c>
      <c r="E187" s="76" t="s">
        <v>3538</v>
      </c>
      <c r="F187" s="77">
        <v>486.85</v>
      </c>
    </row>
    <row r="188" spans="1:6" ht="34.5" customHeight="1">
      <c r="A188" s="67">
        <v>66</v>
      </c>
      <c r="B188" s="263" t="s">
        <v>513</v>
      </c>
      <c r="C188" s="260" t="s">
        <v>514</v>
      </c>
      <c r="D188" s="75" t="s">
        <v>3390</v>
      </c>
      <c r="E188" s="76" t="s">
        <v>3539</v>
      </c>
      <c r="F188" s="77">
        <v>299.60000000000002</v>
      </c>
    </row>
    <row r="189" spans="1:6" ht="34.5" customHeight="1">
      <c r="A189" s="67">
        <v>67</v>
      </c>
      <c r="B189" s="263" t="s">
        <v>516</v>
      </c>
      <c r="C189" s="260" t="s">
        <v>517</v>
      </c>
      <c r="D189" s="75">
        <v>46142</v>
      </c>
      <c r="E189" s="76" t="s">
        <v>3540</v>
      </c>
      <c r="F189" s="77">
        <v>1198.4000000000001</v>
      </c>
    </row>
    <row r="190" spans="1:6" ht="34.5" customHeight="1">
      <c r="A190" s="67">
        <v>68</v>
      </c>
      <c r="B190" s="106" t="s">
        <v>521</v>
      </c>
      <c r="C190" s="260" t="s">
        <v>522</v>
      </c>
      <c r="D190" s="75" t="s">
        <v>3541</v>
      </c>
      <c r="E190" s="76" t="s">
        <v>3542</v>
      </c>
      <c r="F190" s="77">
        <v>711.55</v>
      </c>
    </row>
    <row r="191" spans="1:6" ht="34.5" customHeight="1">
      <c r="A191" s="67">
        <v>69</v>
      </c>
      <c r="B191" s="106" t="s">
        <v>529</v>
      </c>
      <c r="C191" s="260" t="s">
        <v>530</v>
      </c>
      <c r="D191" s="75">
        <v>46142</v>
      </c>
      <c r="E191" s="76" t="s">
        <v>3543</v>
      </c>
      <c r="F191" s="77">
        <v>599.20000000000005</v>
      </c>
    </row>
    <row r="192" spans="1:6" ht="34.5" customHeight="1">
      <c r="A192" s="67">
        <v>70</v>
      </c>
      <c r="B192" s="263" t="s">
        <v>532</v>
      </c>
      <c r="C192" s="260" t="s">
        <v>533</v>
      </c>
      <c r="D192" s="75" t="s">
        <v>3390</v>
      </c>
      <c r="E192" s="76" t="s">
        <v>3544</v>
      </c>
      <c r="F192" s="77">
        <v>187.25</v>
      </c>
    </row>
    <row r="193" spans="1:6" ht="34.5" customHeight="1">
      <c r="A193" s="67">
        <v>71</v>
      </c>
      <c r="B193" s="263" t="s">
        <v>536</v>
      </c>
      <c r="C193" s="260" t="s">
        <v>537</v>
      </c>
      <c r="D193" s="75" t="s">
        <v>3390</v>
      </c>
      <c r="E193" s="76" t="s">
        <v>3545</v>
      </c>
      <c r="F193" s="77">
        <v>112.35</v>
      </c>
    </row>
    <row r="194" spans="1:6" ht="34.5" customHeight="1">
      <c r="A194" s="67">
        <v>72</v>
      </c>
      <c r="B194" s="263" t="s">
        <v>539</v>
      </c>
      <c r="C194" s="260" t="s">
        <v>540</v>
      </c>
      <c r="D194" s="75" t="s">
        <v>3360</v>
      </c>
      <c r="E194" s="76" t="s">
        <v>3546</v>
      </c>
      <c r="F194" s="77">
        <v>112.35</v>
      </c>
    </row>
    <row r="195" spans="1:6" ht="34.5" customHeight="1">
      <c r="A195" s="67">
        <v>73</v>
      </c>
      <c r="B195" s="263" t="s">
        <v>313</v>
      </c>
      <c r="C195" s="260" t="s">
        <v>542</v>
      </c>
      <c r="D195" s="75">
        <v>46142</v>
      </c>
      <c r="E195" s="76" t="s">
        <v>3547</v>
      </c>
      <c r="F195" s="77">
        <v>112.35</v>
      </c>
    </row>
    <row r="196" spans="1:6" s="1234" customFormat="1" ht="34.5" customHeight="1">
      <c r="A196" s="67">
        <v>74</v>
      </c>
      <c r="B196" s="1221" t="s">
        <v>544</v>
      </c>
      <c r="C196" s="1222" t="s">
        <v>545</v>
      </c>
      <c r="D196" s="1241">
        <v>46142</v>
      </c>
      <c r="E196" s="1242" t="s">
        <v>3548</v>
      </c>
      <c r="F196" s="1243">
        <v>374.5</v>
      </c>
    </row>
    <row r="197" spans="1:6" ht="34.5" customHeight="1">
      <c r="A197" s="67">
        <v>75</v>
      </c>
      <c r="B197" s="263" t="s">
        <v>852</v>
      </c>
      <c r="C197" s="260" t="s">
        <v>1598</v>
      </c>
      <c r="D197" s="75" t="s">
        <v>3365</v>
      </c>
      <c r="E197" s="76" t="s">
        <v>3549</v>
      </c>
      <c r="F197" s="77">
        <v>112.35</v>
      </c>
    </row>
    <row r="198" spans="1:6" ht="34.5" customHeight="1">
      <c r="A198" s="67">
        <v>76</v>
      </c>
      <c r="B198" s="263" t="s">
        <v>549</v>
      </c>
      <c r="C198" s="260" t="s">
        <v>550</v>
      </c>
      <c r="D198" s="75" t="s">
        <v>3421</v>
      </c>
      <c r="E198" s="76" t="s">
        <v>3550</v>
      </c>
      <c r="F198" s="77">
        <v>149.80000000000001</v>
      </c>
    </row>
    <row r="199" spans="1:6" ht="34.5" customHeight="1">
      <c r="A199" s="67">
        <v>77</v>
      </c>
      <c r="B199" s="263" t="s">
        <v>552</v>
      </c>
      <c r="C199" s="260" t="s">
        <v>553</v>
      </c>
      <c r="D199" s="75" t="s">
        <v>3365</v>
      </c>
      <c r="E199" s="76" t="s">
        <v>3551</v>
      </c>
      <c r="F199" s="77">
        <v>411.95</v>
      </c>
    </row>
    <row r="200" spans="1:6" ht="34.5" customHeight="1">
      <c r="A200" s="67">
        <v>78</v>
      </c>
      <c r="B200" s="263" t="s">
        <v>555</v>
      </c>
      <c r="C200" s="260" t="s">
        <v>556</v>
      </c>
      <c r="D200" s="75" t="s">
        <v>3367</v>
      </c>
      <c r="E200" s="76" t="s">
        <v>3552</v>
      </c>
      <c r="F200" s="77">
        <v>112.35</v>
      </c>
    </row>
    <row r="201" spans="1:6" ht="34.5" customHeight="1">
      <c r="A201" s="67">
        <v>79</v>
      </c>
      <c r="B201" s="263" t="s">
        <v>558</v>
      </c>
      <c r="C201" s="260" t="s">
        <v>559</v>
      </c>
      <c r="D201" s="75" t="s">
        <v>3390</v>
      </c>
      <c r="E201" s="76" t="s">
        <v>3553</v>
      </c>
      <c r="F201" s="77">
        <v>224.7</v>
      </c>
    </row>
    <row r="202" spans="1:6" ht="34.5" customHeight="1">
      <c r="A202" s="67">
        <v>80</v>
      </c>
      <c r="B202" s="263" t="s">
        <v>558</v>
      </c>
      <c r="C202" s="260" t="s">
        <v>559</v>
      </c>
      <c r="D202" s="75" t="s">
        <v>3390</v>
      </c>
      <c r="E202" s="76" t="s">
        <v>3553</v>
      </c>
      <c r="F202" s="77">
        <v>524.29999999999995</v>
      </c>
    </row>
    <row r="203" spans="1:6" ht="34.5" customHeight="1">
      <c r="A203" s="67">
        <v>81</v>
      </c>
      <c r="B203" s="263" t="s">
        <v>562</v>
      </c>
      <c r="C203" s="260" t="s">
        <v>563</v>
      </c>
      <c r="D203" s="75" t="s">
        <v>3421</v>
      </c>
      <c r="E203" s="76" t="s">
        <v>3554</v>
      </c>
      <c r="F203" s="77">
        <v>524.29999999999995</v>
      </c>
    </row>
    <row r="204" spans="1:6" ht="34.5" customHeight="1">
      <c r="A204" s="67">
        <v>82</v>
      </c>
      <c r="B204" s="263" t="s">
        <v>558</v>
      </c>
      <c r="C204" s="260" t="s">
        <v>564</v>
      </c>
      <c r="D204" s="75" t="s">
        <v>3390</v>
      </c>
      <c r="E204" s="76" t="s">
        <v>3555</v>
      </c>
      <c r="F204" s="77">
        <v>411.95</v>
      </c>
    </row>
    <row r="205" spans="1:6" s="1234" customFormat="1" ht="34.5" customHeight="1">
      <c r="A205" s="67">
        <v>83</v>
      </c>
      <c r="B205" s="1221" t="s">
        <v>566</v>
      </c>
      <c r="C205" s="1222" t="s">
        <v>567</v>
      </c>
      <c r="D205" s="1241" t="s">
        <v>3360</v>
      </c>
      <c r="E205" s="1242" t="s">
        <v>3556</v>
      </c>
      <c r="F205" s="1243">
        <v>112.35</v>
      </c>
    </row>
    <row r="206" spans="1:6" ht="34.5" customHeight="1">
      <c r="A206" s="67">
        <v>84</v>
      </c>
      <c r="B206" s="263" t="s">
        <v>572</v>
      </c>
      <c r="C206" s="260" t="s">
        <v>573</v>
      </c>
      <c r="D206" s="75" t="s">
        <v>3390</v>
      </c>
      <c r="E206" s="76" t="s">
        <v>3557</v>
      </c>
      <c r="F206" s="77">
        <v>262.14999999999998</v>
      </c>
    </row>
    <row r="207" spans="1:6" ht="34.5" customHeight="1">
      <c r="A207" s="67">
        <v>85</v>
      </c>
      <c r="B207" s="267" t="s">
        <v>572</v>
      </c>
      <c r="C207" s="260" t="s">
        <v>575</v>
      </c>
      <c r="D207" s="75" t="s">
        <v>3390</v>
      </c>
      <c r="E207" s="76" t="s">
        <v>3558</v>
      </c>
      <c r="F207" s="77">
        <v>224.7</v>
      </c>
    </row>
    <row r="208" spans="1:6" ht="34.5" customHeight="1">
      <c r="A208" s="67">
        <v>86</v>
      </c>
      <c r="B208" s="263" t="s">
        <v>577</v>
      </c>
      <c r="C208" s="260" t="s">
        <v>578</v>
      </c>
      <c r="D208" s="75" t="s">
        <v>3352</v>
      </c>
      <c r="E208" s="76" t="s">
        <v>3559</v>
      </c>
      <c r="F208" s="77">
        <v>449.4</v>
      </c>
    </row>
    <row r="209" spans="1:6" ht="34.5" customHeight="1">
      <c r="A209" s="67">
        <v>87</v>
      </c>
      <c r="B209" s="263" t="s">
        <v>580</v>
      </c>
      <c r="C209" s="260" t="s">
        <v>3159</v>
      </c>
      <c r="D209" s="75">
        <v>46142</v>
      </c>
      <c r="E209" s="76" t="s">
        <v>3560</v>
      </c>
      <c r="F209" s="77">
        <v>636.65</v>
      </c>
    </row>
    <row r="210" spans="1:6" ht="34.5" customHeight="1">
      <c r="A210" s="67">
        <v>88</v>
      </c>
      <c r="B210" s="267" t="s">
        <v>516</v>
      </c>
      <c r="C210" s="260" t="s">
        <v>585</v>
      </c>
      <c r="D210" s="75">
        <v>46142</v>
      </c>
      <c r="E210" s="76" t="s">
        <v>3561</v>
      </c>
      <c r="F210" s="77">
        <v>374.5</v>
      </c>
    </row>
    <row r="211" spans="1:6" ht="34.5" customHeight="1">
      <c r="A211" s="67">
        <v>89</v>
      </c>
      <c r="B211" s="267" t="s">
        <v>587</v>
      </c>
      <c r="C211" s="260" t="s">
        <v>588</v>
      </c>
      <c r="D211" s="75">
        <v>46142</v>
      </c>
      <c r="E211" s="76" t="s">
        <v>3562</v>
      </c>
      <c r="F211" s="77">
        <v>1535.45</v>
      </c>
    </row>
    <row r="212" spans="1:6" ht="34.5" customHeight="1">
      <c r="A212" s="67">
        <v>90</v>
      </c>
      <c r="B212" s="267" t="s">
        <v>591</v>
      </c>
      <c r="C212" s="260" t="s">
        <v>592</v>
      </c>
      <c r="D212" s="75" t="s">
        <v>3390</v>
      </c>
      <c r="E212" s="76" t="s">
        <v>3563</v>
      </c>
      <c r="F212" s="77">
        <v>112.35</v>
      </c>
    </row>
    <row r="213" spans="1:6" ht="34.5" customHeight="1">
      <c r="A213" s="67">
        <v>91</v>
      </c>
      <c r="B213" s="267" t="s">
        <v>91</v>
      </c>
      <c r="C213" s="260" t="s">
        <v>594</v>
      </c>
      <c r="D213" s="75">
        <v>46142</v>
      </c>
      <c r="E213" s="76" t="s">
        <v>3564</v>
      </c>
      <c r="F213" s="77">
        <v>674.1</v>
      </c>
    </row>
    <row r="214" spans="1:6" ht="34.5" customHeight="1">
      <c r="A214" s="67">
        <v>92</v>
      </c>
      <c r="B214" s="263" t="s">
        <v>91</v>
      </c>
      <c r="C214" s="260" t="s">
        <v>596</v>
      </c>
      <c r="D214" s="75" t="s">
        <v>3390</v>
      </c>
      <c r="E214" s="76" t="s">
        <v>3565</v>
      </c>
      <c r="F214" s="77">
        <v>149.80000000000001</v>
      </c>
    </row>
    <row r="215" spans="1:6" ht="34.5" customHeight="1">
      <c r="A215" s="67">
        <v>93</v>
      </c>
      <c r="B215" s="263" t="s">
        <v>91</v>
      </c>
      <c r="C215" s="260" t="s">
        <v>598</v>
      </c>
      <c r="D215" s="75">
        <v>46142</v>
      </c>
      <c r="E215" s="76" t="s">
        <v>3566</v>
      </c>
      <c r="F215" s="114">
        <v>23360</v>
      </c>
    </row>
    <row r="216" spans="1:6" ht="34.5" customHeight="1">
      <c r="A216" s="67">
        <v>94</v>
      </c>
      <c r="B216" s="106" t="s">
        <v>91</v>
      </c>
      <c r="C216" s="106" t="s">
        <v>598</v>
      </c>
      <c r="D216" s="75">
        <v>46142</v>
      </c>
      <c r="E216" s="76" t="s">
        <v>3566</v>
      </c>
      <c r="F216" s="114">
        <v>10640</v>
      </c>
    </row>
    <row r="217" spans="1:6" ht="34.5" customHeight="1">
      <c r="A217" s="67">
        <v>95</v>
      </c>
      <c r="B217" s="106" t="s">
        <v>600</v>
      </c>
      <c r="C217" s="106" t="s">
        <v>601</v>
      </c>
      <c r="D217" s="75">
        <v>46142</v>
      </c>
      <c r="E217" s="76" t="s">
        <v>3567</v>
      </c>
      <c r="F217" s="77">
        <v>149.80000000000001</v>
      </c>
    </row>
    <row r="218" spans="1:6" ht="34.5" customHeight="1">
      <c r="A218" s="67">
        <v>96</v>
      </c>
      <c r="B218" s="106" t="s">
        <v>603</v>
      </c>
      <c r="C218" s="106" t="s">
        <v>604</v>
      </c>
      <c r="D218" s="75" t="s">
        <v>3568</v>
      </c>
      <c r="E218" s="76" t="s">
        <v>3569</v>
      </c>
      <c r="F218" s="77">
        <v>224.7</v>
      </c>
    </row>
    <row r="219" spans="1:6" ht="34.5" customHeight="1">
      <c r="A219" s="67">
        <v>97</v>
      </c>
      <c r="B219" s="106" t="s">
        <v>606</v>
      </c>
      <c r="C219" s="106" t="s">
        <v>607</v>
      </c>
      <c r="D219" s="75">
        <v>46142</v>
      </c>
      <c r="E219" s="76" t="s">
        <v>3570</v>
      </c>
      <c r="F219" s="77">
        <v>1310.75</v>
      </c>
    </row>
    <row r="220" spans="1:6" ht="34.5" customHeight="1">
      <c r="A220" s="67">
        <v>98</v>
      </c>
      <c r="B220" s="267" t="s">
        <v>125</v>
      </c>
      <c r="C220" s="260" t="s">
        <v>609</v>
      </c>
      <c r="D220" s="75" t="s">
        <v>3390</v>
      </c>
      <c r="E220" s="76" t="s">
        <v>3571</v>
      </c>
      <c r="F220" s="77">
        <v>112.35</v>
      </c>
    </row>
    <row r="221" spans="1:6" ht="34.5" customHeight="1">
      <c r="A221" s="67">
        <v>99</v>
      </c>
      <c r="B221" s="267" t="s">
        <v>611</v>
      </c>
      <c r="C221" s="260" t="s">
        <v>612</v>
      </c>
      <c r="D221" s="75" t="s">
        <v>3421</v>
      </c>
      <c r="E221" s="76" t="s">
        <v>3572</v>
      </c>
      <c r="F221" s="77">
        <v>112.35</v>
      </c>
    </row>
    <row r="222" spans="1:6" ht="34.5" customHeight="1">
      <c r="A222" s="67">
        <v>100</v>
      </c>
      <c r="B222" s="260" t="s">
        <v>507</v>
      </c>
      <c r="C222" s="106" t="s">
        <v>615</v>
      </c>
      <c r="D222" s="75" t="s">
        <v>3429</v>
      </c>
      <c r="E222" s="76" t="s">
        <v>3573</v>
      </c>
      <c r="F222" s="77">
        <v>561.75</v>
      </c>
    </row>
    <row r="223" spans="1:6" ht="34.5" customHeight="1">
      <c r="A223" s="67">
        <v>101</v>
      </c>
      <c r="B223" s="260" t="s">
        <v>617</v>
      </c>
      <c r="C223" s="106" t="s">
        <v>618</v>
      </c>
      <c r="D223" s="75" t="s">
        <v>3367</v>
      </c>
      <c r="E223" s="76" t="s">
        <v>3574</v>
      </c>
      <c r="F223" s="77">
        <v>374.5</v>
      </c>
    </row>
    <row r="224" spans="1:6" ht="34.5" customHeight="1">
      <c r="A224" s="67">
        <v>102</v>
      </c>
      <c r="B224" s="260" t="s">
        <v>620</v>
      </c>
      <c r="C224" s="106" t="s">
        <v>621</v>
      </c>
      <c r="D224" s="75" t="s">
        <v>3360</v>
      </c>
      <c r="E224" s="76" t="s">
        <v>3575</v>
      </c>
      <c r="F224" s="77">
        <v>449.4</v>
      </c>
    </row>
    <row r="225" spans="1:6" ht="34.5" customHeight="1">
      <c r="A225" s="67">
        <v>103</v>
      </c>
      <c r="B225" s="260" t="s">
        <v>275</v>
      </c>
      <c r="C225" s="106" t="s">
        <v>618</v>
      </c>
      <c r="D225" s="75" t="s">
        <v>3390</v>
      </c>
      <c r="E225" s="76" t="s">
        <v>3576</v>
      </c>
      <c r="F225" s="77">
        <v>1086.05</v>
      </c>
    </row>
    <row r="226" spans="1:6" ht="34.5" customHeight="1">
      <c r="A226" s="67">
        <v>104</v>
      </c>
      <c r="B226" s="270" t="s">
        <v>624</v>
      </c>
      <c r="C226" s="106" t="s">
        <v>625</v>
      </c>
      <c r="D226" s="75" t="s">
        <v>3390</v>
      </c>
      <c r="E226" s="76" t="s">
        <v>3577</v>
      </c>
      <c r="F226" s="77">
        <v>224.7</v>
      </c>
    </row>
    <row r="227" spans="1:6" ht="34.5" customHeight="1">
      <c r="A227" s="67">
        <v>105</v>
      </c>
      <c r="B227" s="270" t="s">
        <v>627</v>
      </c>
      <c r="C227" s="106" t="s">
        <v>628</v>
      </c>
      <c r="D227" s="75" t="s">
        <v>3390</v>
      </c>
      <c r="E227" s="76" t="s">
        <v>3578</v>
      </c>
      <c r="F227" s="77">
        <v>214</v>
      </c>
    </row>
    <row r="228" spans="1:6" ht="34.5" customHeight="1">
      <c r="A228" s="67">
        <v>106</v>
      </c>
      <c r="B228" s="270" t="s">
        <v>65</v>
      </c>
      <c r="C228" s="106" t="s">
        <v>618</v>
      </c>
      <c r="D228" s="75" t="s">
        <v>3367</v>
      </c>
      <c r="E228" s="76" t="s">
        <v>3579</v>
      </c>
      <c r="F228" s="77">
        <v>936.25</v>
      </c>
    </row>
    <row r="229" spans="1:6" ht="34.5" customHeight="1">
      <c r="A229" s="67">
        <v>107</v>
      </c>
      <c r="B229" s="271" t="s">
        <v>631</v>
      </c>
      <c r="C229" s="271" t="s">
        <v>2767</v>
      </c>
      <c r="D229" s="75" t="s">
        <v>3390</v>
      </c>
      <c r="E229" s="76" t="s">
        <v>3580</v>
      </c>
      <c r="F229" s="77">
        <v>599.20000000000005</v>
      </c>
    </row>
    <row r="230" spans="1:6" ht="34.5" customHeight="1">
      <c r="A230" s="67">
        <v>108</v>
      </c>
      <c r="B230" s="271" t="s">
        <v>634</v>
      </c>
      <c r="C230" s="106" t="s">
        <v>635</v>
      </c>
      <c r="D230" s="75" t="s">
        <v>3360</v>
      </c>
      <c r="E230" s="76" t="s">
        <v>3581</v>
      </c>
      <c r="F230" s="77">
        <v>112.35</v>
      </c>
    </row>
    <row r="231" spans="1:6" ht="34.5" customHeight="1">
      <c r="A231" s="67">
        <v>109</v>
      </c>
      <c r="B231" s="272" t="s">
        <v>634</v>
      </c>
      <c r="C231" s="271" t="s">
        <v>637</v>
      </c>
      <c r="D231" s="75" t="s">
        <v>3390</v>
      </c>
      <c r="E231" s="76" t="s">
        <v>3582</v>
      </c>
      <c r="F231" s="77">
        <v>749</v>
      </c>
    </row>
    <row r="232" spans="1:6" ht="34.5" customHeight="1">
      <c r="A232" s="67">
        <v>110</v>
      </c>
      <c r="B232" s="272" t="s">
        <v>395</v>
      </c>
      <c r="C232" s="271" t="s">
        <v>639</v>
      </c>
      <c r="D232" s="75" t="s">
        <v>3390</v>
      </c>
      <c r="E232" s="76" t="s">
        <v>3583</v>
      </c>
      <c r="F232" s="77">
        <v>112.35</v>
      </c>
    </row>
    <row r="233" spans="1:6" ht="34.5" customHeight="1">
      <c r="A233" s="67">
        <v>111</v>
      </c>
      <c r="B233" s="260" t="s">
        <v>641</v>
      </c>
      <c r="C233" s="273" t="s">
        <v>642</v>
      </c>
      <c r="D233" s="75" t="s">
        <v>3360</v>
      </c>
      <c r="E233" s="76" t="s">
        <v>3584</v>
      </c>
      <c r="F233" s="77">
        <v>374.5</v>
      </c>
    </row>
    <row r="234" spans="1:6" ht="34.5" customHeight="1">
      <c r="A234" s="67">
        <v>112</v>
      </c>
      <c r="B234" s="260" t="s">
        <v>641</v>
      </c>
      <c r="C234" s="273" t="s">
        <v>644</v>
      </c>
      <c r="D234" s="75" t="s">
        <v>3390</v>
      </c>
      <c r="E234" s="76" t="s">
        <v>3585</v>
      </c>
      <c r="F234" s="77">
        <v>112.35</v>
      </c>
    </row>
    <row r="235" spans="1:6" ht="34.5" customHeight="1">
      <c r="A235" s="67">
        <v>113</v>
      </c>
      <c r="B235" s="260" t="s">
        <v>634</v>
      </c>
      <c r="C235" s="273" t="s">
        <v>646</v>
      </c>
      <c r="D235" s="75" t="s">
        <v>3390</v>
      </c>
      <c r="E235" s="76" t="s">
        <v>3586</v>
      </c>
      <c r="F235" s="77">
        <v>411.95</v>
      </c>
    </row>
    <row r="236" spans="1:6" ht="34.5" customHeight="1">
      <c r="A236" s="67">
        <v>114</v>
      </c>
      <c r="B236" s="260" t="s">
        <v>648</v>
      </c>
      <c r="C236" s="273" t="s">
        <v>570</v>
      </c>
      <c r="D236" s="75" t="s">
        <v>3390</v>
      </c>
      <c r="E236" s="76" t="s">
        <v>3587</v>
      </c>
      <c r="F236" s="77">
        <v>262.14999999999998</v>
      </c>
    </row>
    <row r="237" spans="1:6" ht="34.5" customHeight="1">
      <c r="A237" s="67">
        <v>115</v>
      </c>
      <c r="B237" s="260" t="s">
        <v>650</v>
      </c>
      <c r="C237" s="273" t="s">
        <v>651</v>
      </c>
      <c r="D237" s="75" t="s">
        <v>3390</v>
      </c>
      <c r="E237" s="76" t="s">
        <v>3588</v>
      </c>
      <c r="F237" s="77">
        <v>1048.5999999999999</v>
      </c>
    </row>
    <row r="238" spans="1:6" ht="34.5" customHeight="1">
      <c r="A238" s="67">
        <v>116</v>
      </c>
      <c r="B238" s="260" t="s">
        <v>653</v>
      </c>
      <c r="C238" s="275" t="s">
        <v>654</v>
      </c>
      <c r="D238" s="75">
        <v>46142</v>
      </c>
      <c r="E238" s="76" t="s">
        <v>3589</v>
      </c>
      <c r="F238" s="77">
        <v>1760.15</v>
      </c>
    </row>
    <row r="239" spans="1:6" ht="34.5" customHeight="1">
      <c r="A239" s="67">
        <v>117</v>
      </c>
      <c r="B239" s="260" t="s">
        <v>656</v>
      </c>
      <c r="C239" s="275" t="s">
        <v>2778</v>
      </c>
      <c r="D239" s="75" t="s">
        <v>3365</v>
      </c>
      <c r="E239" s="76" t="s">
        <v>3590</v>
      </c>
      <c r="F239" s="77">
        <v>786.45</v>
      </c>
    </row>
    <row r="240" spans="1:6" ht="34.5" customHeight="1">
      <c r="A240" s="67">
        <v>118</v>
      </c>
      <c r="B240" s="276" t="s">
        <v>658</v>
      </c>
      <c r="C240" s="277" t="s">
        <v>659</v>
      </c>
      <c r="D240" s="75" t="s">
        <v>3390</v>
      </c>
      <c r="E240" s="76" t="s">
        <v>3591</v>
      </c>
      <c r="F240" s="77">
        <v>898.8</v>
      </c>
    </row>
    <row r="241" spans="1:8" ht="34.5" customHeight="1">
      <c r="A241" s="67">
        <v>119</v>
      </c>
      <c r="B241" s="279" t="s">
        <v>2636</v>
      </c>
      <c r="C241" s="277"/>
      <c r="D241" s="75">
        <v>46142</v>
      </c>
      <c r="E241" s="76" t="s">
        <v>3592</v>
      </c>
      <c r="F241" s="77">
        <v>112.35</v>
      </c>
    </row>
    <row r="242" spans="1:8" s="42" customFormat="1" ht="34.5" customHeight="1" thickBot="1">
      <c r="A242" s="284"/>
      <c r="B242" s="100" t="s">
        <v>19</v>
      </c>
      <c r="C242" s="101"/>
      <c r="D242" s="257"/>
      <c r="E242" s="257"/>
      <c r="F242" s="287">
        <v>91175.449999999983</v>
      </c>
      <c r="H242" s="511">
        <f>SUM(F123:F241)</f>
        <v>91175.449999999983</v>
      </c>
    </row>
    <row r="243" spans="1:8" ht="34.5" customHeight="1" thickTop="1">
      <c r="A243" s="30"/>
      <c r="B243" s="231" t="s">
        <v>661</v>
      </c>
      <c r="C243" s="232"/>
      <c r="D243" s="156"/>
      <c r="E243" s="157"/>
      <c r="F243" s="289"/>
    </row>
    <row r="244" spans="1:8" ht="34.5" customHeight="1">
      <c r="A244" s="67">
        <v>1</v>
      </c>
      <c r="B244" s="106" t="s">
        <v>322</v>
      </c>
      <c r="C244" s="260" t="s">
        <v>662</v>
      </c>
      <c r="D244" s="1194" t="s">
        <v>3360</v>
      </c>
      <c r="E244" s="1198" t="s">
        <v>3593</v>
      </c>
      <c r="F244" s="1199">
        <v>951.23</v>
      </c>
    </row>
    <row r="245" spans="1:8" ht="34.5" customHeight="1">
      <c r="A245" s="67">
        <v>2</v>
      </c>
      <c r="B245" s="106" t="s">
        <v>243</v>
      </c>
      <c r="C245" s="260" t="s">
        <v>664</v>
      </c>
      <c r="D245" s="1194" t="s">
        <v>3360</v>
      </c>
      <c r="E245" s="1198" t="s">
        <v>3594</v>
      </c>
      <c r="F245" s="1199">
        <v>97.37</v>
      </c>
    </row>
    <row r="246" spans="1:8" ht="34.5" customHeight="1">
      <c r="A246" s="67">
        <v>3</v>
      </c>
      <c r="B246" s="106" t="s">
        <v>246</v>
      </c>
      <c r="C246" s="260" t="s">
        <v>666</v>
      </c>
      <c r="D246" s="1194">
        <v>46142</v>
      </c>
      <c r="E246" s="1198" t="s">
        <v>3595</v>
      </c>
      <c r="F246" s="1199">
        <v>37.450000000000003</v>
      </c>
    </row>
    <row r="247" spans="1:8" ht="34.5" customHeight="1">
      <c r="A247" s="67">
        <v>4</v>
      </c>
      <c r="B247" s="106" t="s">
        <v>249</v>
      </c>
      <c r="C247" s="260" t="s">
        <v>668</v>
      </c>
      <c r="D247" s="1194">
        <v>46142</v>
      </c>
      <c r="E247" s="1198" t="s">
        <v>3596</v>
      </c>
      <c r="F247" s="1199">
        <v>37.450000000000003</v>
      </c>
    </row>
    <row r="248" spans="1:8" ht="34.5" customHeight="1">
      <c r="A248" s="67">
        <v>5</v>
      </c>
      <c r="B248" s="263" t="s">
        <v>252</v>
      </c>
      <c r="C248" s="260" t="s">
        <v>670</v>
      </c>
      <c r="D248" s="1194">
        <v>46142</v>
      </c>
      <c r="E248" s="1198" t="s">
        <v>3597</v>
      </c>
      <c r="F248" s="1199">
        <v>674.1</v>
      </c>
    </row>
    <row r="249" spans="1:8" ht="34.5" customHeight="1">
      <c r="A249" s="67">
        <v>6</v>
      </c>
      <c r="B249" s="263" t="s">
        <v>252</v>
      </c>
      <c r="C249" s="260" t="s">
        <v>672</v>
      </c>
      <c r="D249" s="1194">
        <v>46142</v>
      </c>
      <c r="E249" s="1198" t="s">
        <v>3597</v>
      </c>
      <c r="F249" s="1199">
        <v>53.5</v>
      </c>
    </row>
    <row r="250" spans="1:8" ht="34.5" customHeight="1">
      <c r="A250" s="67">
        <v>7</v>
      </c>
      <c r="B250" s="263" t="s">
        <v>161</v>
      </c>
      <c r="C250" s="260" t="s">
        <v>673</v>
      </c>
      <c r="D250" s="1194">
        <v>46142</v>
      </c>
      <c r="E250" s="1198" t="s">
        <v>3598</v>
      </c>
      <c r="F250" s="1199">
        <v>3424</v>
      </c>
    </row>
    <row r="251" spans="1:8" ht="34.5" customHeight="1">
      <c r="A251" s="67">
        <v>8</v>
      </c>
      <c r="B251" s="263" t="s">
        <v>676</v>
      </c>
      <c r="C251" s="260" t="s">
        <v>678</v>
      </c>
      <c r="D251" s="1194" t="s">
        <v>3360</v>
      </c>
      <c r="E251" s="1198" t="s">
        <v>3599</v>
      </c>
      <c r="F251" s="1199">
        <v>1130.99</v>
      </c>
    </row>
    <row r="252" spans="1:8" ht="34.5" customHeight="1">
      <c r="A252" s="67">
        <v>9</v>
      </c>
      <c r="B252" s="263" t="s">
        <v>169</v>
      </c>
      <c r="C252" s="260" t="s">
        <v>680</v>
      </c>
      <c r="D252" s="1194">
        <v>46142</v>
      </c>
      <c r="E252" s="1198" t="s">
        <v>3600</v>
      </c>
      <c r="F252" s="1199">
        <v>666.61</v>
      </c>
    </row>
    <row r="253" spans="1:8" ht="34.5" customHeight="1">
      <c r="A253" s="67">
        <v>10</v>
      </c>
      <c r="B253" s="263" t="s">
        <v>341</v>
      </c>
      <c r="C253" s="260" t="s">
        <v>682</v>
      </c>
      <c r="D253" s="1194" t="s">
        <v>3360</v>
      </c>
      <c r="E253" s="1198" t="s">
        <v>3601</v>
      </c>
      <c r="F253" s="1199">
        <v>37.450000000000003</v>
      </c>
    </row>
    <row r="254" spans="1:8" ht="34.5" customHeight="1">
      <c r="A254" s="67">
        <v>11</v>
      </c>
      <c r="B254" s="263" t="s">
        <v>267</v>
      </c>
      <c r="C254" s="260" t="s">
        <v>684</v>
      </c>
      <c r="D254" s="1194">
        <v>46142</v>
      </c>
      <c r="E254" s="1198" t="s">
        <v>3602</v>
      </c>
      <c r="F254" s="1199">
        <v>2311.1999999999998</v>
      </c>
    </row>
    <row r="255" spans="1:8" ht="34.5" customHeight="1">
      <c r="A255" s="67">
        <v>12</v>
      </c>
      <c r="B255" s="263" t="s">
        <v>178</v>
      </c>
      <c r="C255" s="260" t="s">
        <v>686</v>
      </c>
      <c r="D255" s="1194">
        <v>46142</v>
      </c>
      <c r="E255" s="1198" t="s">
        <v>3603</v>
      </c>
      <c r="F255" s="1199">
        <v>2726.36</v>
      </c>
    </row>
    <row r="256" spans="1:8" ht="34.5" customHeight="1">
      <c r="A256" s="67">
        <v>13</v>
      </c>
      <c r="B256" s="263" t="s">
        <v>272</v>
      </c>
      <c r="C256" s="260" t="s">
        <v>688</v>
      </c>
      <c r="D256" s="1194" t="s">
        <v>3390</v>
      </c>
      <c r="E256" s="1198" t="s">
        <v>3604</v>
      </c>
      <c r="F256" s="1199">
        <v>172.27</v>
      </c>
    </row>
    <row r="257" spans="1:6" ht="34.5" customHeight="1">
      <c r="A257" s="67">
        <v>14</v>
      </c>
      <c r="B257" s="263" t="s">
        <v>275</v>
      </c>
      <c r="C257" s="260" t="s">
        <v>690</v>
      </c>
      <c r="D257" s="1194" t="s">
        <v>3421</v>
      </c>
      <c r="E257" s="1198" t="s">
        <v>3605</v>
      </c>
      <c r="F257" s="1199">
        <v>853.86</v>
      </c>
    </row>
    <row r="258" spans="1:6" ht="34.5" customHeight="1">
      <c r="A258" s="67">
        <v>15</v>
      </c>
      <c r="B258" s="263" t="s">
        <v>352</v>
      </c>
      <c r="C258" s="260" t="s">
        <v>692</v>
      </c>
      <c r="D258" s="1194" t="s">
        <v>3421</v>
      </c>
      <c r="E258" s="1198" t="s">
        <v>3606</v>
      </c>
      <c r="F258" s="1199">
        <v>816.41</v>
      </c>
    </row>
    <row r="259" spans="1:6" ht="34.5" customHeight="1">
      <c r="A259" s="67">
        <v>16</v>
      </c>
      <c r="B259" s="263" t="s">
        <v>694</v>
      </c>
      <c r="C259" s="260" t="s">
        <v>695</v>
      </c>
      <c r="D259" s="1194" t="s">
        <v>3490</v>
      </c>
      <c r="E259" s="1198" t="s">
        <v>3607</v>
      </c>
      <c r="F259" s="1199">
        <v>404.46</v>
      </c>
    </row>
    <row r="260" spans="1:6" ht="34.5" customHeight="1">
      <c r="A260" s="67">
        <v>17</v>
      </c>
      <c r="B260" s="296" t="s">
        <v>697</v>
      </c>
      <c r="C260" s="260" t="s">
        <v>695</v>
      </c>
      <c r="D260" s="1194">
        <v>46142</v>
      </c>
      <c r="E260" s="1198" t="s">
        <v>3608</v>
      </c>
      <c r="F260" s="1199">
        <v>3003.49</v>
      </c>
    </row>
    <row r="261" spans="1:6" ht="34.5" customHeight="1">
      <c r="A261" s="67">
        <v>18</v>
      </c>
      <c r="B261" s="296" t="s">
        <v>360</v>
      </c>
      <c r="C261" s="260" t="s">
        <v>699</v>
      </c>
      <c r="D261" s="1194" t="s">
        <v>3360</v>
      </c>
      <c r="E261" s="1198" t="s">
        <v>3609</v>
      </c>
      <c r="F261" s="1199">
        <v>588.5</v>
      </c>
    </row>
    <row r="262" spans="1:6" ht="34.5" customHeight="1">
      <c r="A262" s="67">
        <v>19</v>
      </c>
      <c r="B262" s="263" t="s">
        <v>286</v>
      </c>
      <c r="C262" s="260" t="s">
        <v>701</v>
      </c>
      <c r="D262" s="1194" t="s">
        <v>3427</v>
      </c>
      <c r="E262" s="1198" t="s">
        <v>3610</v>
      </c>
      <c r="F262" s="1199">
        <v>8228.2999999999993</v>
      </c>
    </row>
    <row r="263" spans="1:6" ht="34.5" customHeight="1">
      <c r="A263" s="67">
        <v>20</v>
      </c>
      <c r="B263" s="263" t="s">
        <v>289</v>
      </c>
      <c r="C263" s="260" t="s">
        <v>703</v>
      </c>
      <c r="D263" s="1194" t="s">
        <v>3429</v>
      </c>
      <c r="E263" s="1198" t="s">
        <v>3611</v>
      </c>
      <c r="F263" s="1199">
        <v>37.450000000000003</v>
      </c>
    </row>
    <row r="264" spans="1:6" ht="34.5" customHeight="1">
      <c r="A264" s="67">
        <v>21</v>
      </c>
      <c r="B264" s="263" t="s">
        <v>292</v>
      </c>
      <c r="C264" s="260" t="s">
        <v>705</v>
      </c>
      <c r="D264" s="1194" t="s">
        <v>3360</v>
      </c>
      <c r="E264" s="1198" t="s">
        <v>3612</v>
      </c>
      <c r="F264" s="1199">
        <v>337.05</v>
      </c>
    </row>
    <row r="265" spans="1:6" ht="34.5" customHeight="1">
      <c r="A265" s="67">
        <v>22</v>
      </c>
      <c r="B265" s="263" t="s">
        <v>206</v>
      </c>
      <c r="C265" s="260" t="s">
        <v>707</v>
      </c>
      <c r="D265" s="1194" t="s">
        <v>3390</v>
      </c>
      <c r="E265" s="1198" t="s">
        <v>3613</v>
      </c>
      <c r="F265" s="1199">
        <v>1333.22</v>
      </c>
    </row>
    <row r="266" spans="1:6" ht="34.5" customHeight="1">
      <c r="A266" s="67">
        <v>23</v>
      </c>
      <c r="B266" s="263" t="s">
        <v>371</v>
      </c>
      <c r="C266" s="260" t="s">
        <v>709</v>
      </c>
      <c r="D266" s="1195" t="s">
        <v>3390</v>
      </c>
      <c r="E266" s="1200" t="s">
        <v>3498</v>
      </c>
      <c r="F266" s="1201">
        <v>1190.9100000000001</v>
      </c>
    </row>
    <row r="267" spans="1:6" ht="34.5" customHeight="1">
      <c r="A267" s="67">
        <v>24</v>
      </c>
      <c r="B267" s="263" t="s">
        <v>300</v>
      </c>
      <c r="C267" s="260" t="s">
        <v>711</v>
      </c>
      <c r="D267" s="1194" t="s">
        <v>3434</v>
      </c>
      <c r="E267" s="1198" t="s">
        <v>3614</v>
      </c>
      <c r="F267" s="1199">
        <v>524.29999999999995</v>
      </c>
    </row>
    <row r="268" spans="1:6" ht="34.5" customHeight="1">
      <c r="A268" s="67">
        <v>25</v>
      </c>
      <c r="B268" s="263" t="s">
        <v>300</v>
      </c>
      <c r="C268" s="260" t="s">
        <v>713</v>
      </c>
      <c r="D268" s="1194" t="s">
        <v>3615</v>
      </c>
      <c r="E268" s="1198" t="s">
        <v>3616</v>
      </c>
      <c r="F268" s="1199">
        <v>1765.5</v>
      </c>
    </row>
    <row r="269" spans="1:6" ht="34.5" customHeight="1">
      <c r="A269" s="67">
        <v>26</v>
      </c>
      <c r="B269" s="263" t="s">
        <v>304</v>
      </c>
      <c r="C269" s="260" t="s">
        <v>715</v>
      </c>
      <c r="D269" s="1194">
        <v>46142</v>
      </c>
      <c r="E269" s="1198" t="s">
        <v>3617</v>
      </c>
      <c r="F269" s="1199">
        <v>44.94</v>
      </c>
    </row>
    <row r="270" spans="1:6" ht="34.5" customHeight="1">
      <c r="A270" s="67">
        <v>27</v>
      </c>
      <c r="B270" s="263" t="s">
        <v>378</v>
      </c>
      <c r="C270" s="260" t="s">
        <v>717</v>
      </c>
      <c r="D270" s="1194" t="s">
        <v>3390</v>
      </c>
      <c r="E270" s="1198" t="s">
        <v>3618</v>
      </c>
      <c r="F270" s="1199">
        <v>1250.83</v>
      </c>
    </row>
    <row r="271" spans="1:6" ht="34.5" customHeight="1">
      <c r="A271" s="67">
        <v>28</v>
      </c>
      <c r="B271" s="263" t="s">
        <v>310</v>
      </c>
      <c r="C271" s="260" t="s">
        <v>719</v>
      </c>
      <c r="D271" s="1194" t="s">
        <v>3390</v>
      </c>
      <c r="E271" s="1198" t="s">
        <v>3619</v>
      </c>
      <c r="F271" s="1199">
        <v>2456.7199999999998</v>
      </c>
    </row>
    <row r="272" spans="1:6" ht="34.5" customHeight="1">
      <c r="A272" s="67">
        <v>29</v>
      </c>
      <c r="B272" s="263" t="s">
        <v>721</v>
      </c>
      <c r="C272" s="260" t="s">
        <v>722</v>
      </c>
      <c r="D272" s="1194">
        <v>46142</v>
      </c>
      <c r="E272" s="1198" t="s">
        <v>3620</v>
      </c>
      <c r="F272" s="1199">
        <v>37.450000000000003</v>
      </c>
    </row>
    <row r="273" spans="1:6" ht="34.5" customHeight="1">
      <c r="A273" s="67">
        <v>30</v>
      </c>
      <c r="B273" s="263" t="s">
        <v>227</v>
      </c>
      <c r="C273" s="260" t="s">
        <v>724</v>
      </c>
      <c r="D273" s="1194" t="s">
        <v>3440</v>
      </c>
      <c r="E273" s="1198" t="s">
        <v>3621</v>
      </c>
      <c r="F273" s="1199">
        <v>531.79</v>
      </c>
    </row>
    <row r="274" spans="1:6" ht="34.5" customHeight="1">
      <c r="A274" s="67">
        <v>31</v>
      </c>
      <c r="B274" s="263" t="s">
        <v>318</v>
      </c>
      <c r="C274" s="260" t="s">
        <v>726</v>
      </c>
      <c r="D274" s="1194" t="s">
        <v>3365</v>
      </c>
      <c r="E274" s="1198" t="s">
        <v>3622</v>
      </c>
      <c r="F274" s="1199">
        <v>1080.7</v>
      </c>
    </row>
    <row r="275" spans="1:6" ht="34.5" customHeight="1">
      <c r="A275" s="67">
        <v>32</v>
      </c>
      <c r="B275" s="263" t="s">
        <v>389</v>
      </c>
      <c r="C275" s="260" t="s">
        <v>728</v>
      </c>
      <c r="D275" s="1194" t="s">
        <v>3390</v>
      </c>
      <c r="E275" s="1198" t="s">
        <v>3623</v>
      </c>
      <c r="F275" s="1199">
        <v>37.450000000000003</v>
      </c>
    </row>
    <row r="276" spans="1:6" ht="34.5" customHeight="1">
      <c r="A276" s="67">
        <v>33</v>
      </c>
      <c r="B276" s="263" t="s">
        <v>392</v>
      </c>
      <c r="C276" s="260" t="s">
        <v>730</v>
      </c>
      <c r="D276" s="1194" t="s">
        <v>3390</v>
      </c>
      <c r="E276" s="1198" t="s">
        <v>3624</v>
      </c>
      <c r="F276" s="1199">
        <v>456.89</v>
      </c>
    </row>
    <row r="277" spans="1:6" ht="34.5" customHeight="1">
      <c r="A277" s="67">
        <v>34</v>
      </c>
      <c r="B277" s="263" t="s">
        <v>395</v>
      </c>
      <c r="C277" s="260" t="s">
        <v>732</v>
      </c>
      <c r="D277" s="1194" t="s">
        <v>3390</v>
      </c>
      <c r="E277" s="1198" t="s">
        <v>3625</v>
      </c>
      <c r="F277" s="1199">
        <v>224.7</v>
      </c>
    </row>
    <row r="278" spans="1:6" ht="34.5" customHeight="1">
      <c r="A278" s="67">
        <v>35</v>
      </c>
      <c r="B278" s="263" t="s">
        <v>401</v>
      </c>
      <c r="C278" s="260" t="s">
        <v>736</v>
      </c>
      <c r="D278" s="865" t="s">
        <v>3365</v>
      </c>
      <c r="E278" s="886" t="s">
        <v>3626</v>
      </c>
      <c r="F278" s="887">
        <v>37.450000000000003</v>
      </c>
    </row>
    <row r="279" spans="1:6" ht="34.5" customHeight="1">
      <c r="A279" s="67">
        <v>36</v>
      </c>
      <c r="B279" s="263" t="s">
        <v>404</v>
      </c>
      <c r="C279" s="260" t="s">
        <v>738</v>
      </c>
      <c r="D279" s="865" t="s">
        <v>3390</v>
      </c>
      <c r="E279" s="886" t="s">
        <v>3627</v>
      </c>
      <c r="F279" s="887">
        <v>37.450000000000003</v>
      </c>
    </row>
    <row r="280" spans="1:6" ht="34.5" customHeight="1">
      <c r="A280" s="67">
        <v>37</v>
      </c>
      <c r="B280" s="263" t="s">
        <v>409</v>
      </c>
      <c r="C280" s="260" t="s">
        <v>741</v>
      </c>
      <c r="D280" s="865" t="s">
        <v>3421</v>
      </c>
      <c r="E280" s="886" t="s">
        <v>3628</v>
      </c>
      <c r="F280" s="887">
        <v>37.450000000000003</v>
      </c>
    </row>
    <row r="281" spans="1:6" ht="34.5" customHeight="1">
      <c r="A281" s="67">
        <v>38</v>
      </c>
      <c r="B281" s="263" t="s">
        <v>413</v>
      </c>
      <c r="C281" s="260" t="s">
        <v>744</v>
      </c>
      <c r="D281" s="865" t="s">
        <v>3390</v>
      </c>
      <c r="E281" s="886" t="s">
        <v>3629</v>
      </c>
      <c r="F281" s="887">
        <v>74.900000000000006</v>
      </c>
    </row>
    <row r="282" spans="1:6" ht="34.5" customHeight="1">
      <c r="A282" s="67">
        <v>39</v>
      </c>
      <c r="B282" s="263" t="s">
        <v>420</v>
      </c>
      <c r="C282" s="260" t="s">
        <v>748</v>
      </c>
      <c r="D282" s="1194" t="s">
        <v>3390</v>
      </c>
      <c r="E282" s="1198" t="s">
        <v>3630</v>
      </c>
      <c r="F282" s="1199">
        <v>37.450000000000003</v>
      </c>
    </row>
    <row r="283" spans="1:6" ht="34.5" customHeight="1">
      <c r="A283" s="67">
        <v>40</v>
      </c>
      <c r="B283" s="263" t="s">
        <v>423</v>
      </c>
      <c r="C283" s="260" t="s">
        <v>750</v>
      </c>
      <c r="D283" s="1194" t="s">
        <v>3390</v>
      </c>
      <c r="E283" s="1198" t="s">
        <v>3631</v>
      </c>
      <c r="F283" s="1199">
        <v>352.03</v>
      </c>
    </row>
    <row r="284" spans="1:6" ht="34.5" customHeight="1">
      <c r="A284" s="67">
        <v>41</v>
      </c>
      <c r="B284" s="263" t="s">
        <v>425</v>
      </c>
      <c r="C284" s="260" t="s">
        <v>752</v>
      </c>
      <c r="D284" s="1194" t="s">
        <v>3365</v>
      </c>
      <c r="E284" s="1198" t="s">
        <v>3632</v>
      </c>
      <c r="F284" s="1199">
        <v>37.450000000000003</v>
      </c>
    </row>
    <row r="285" spans="1:6" ht="34.5" customHeight="1">
      <c r="A285" s="67">
        <v>42</v>
      </c>
      <c r="B285" s="263" t="s">
        <v>430</v>
      </c>
      <c r="C285" s="260" t="s">
        <v>758</v>
      </c>
      <c r="D285" s="1194" t="s">
        <v>3365</v>
      </c>
      <c r="E285" s="1198" t="s">
        <v>3633</v>
      </c>
      <c r="F285" s="1199">
        <v>112.35</v>
      </c>
    </row>
    <row r="286" spans="1:6" ht="34.5" customHeight="1">
      <c r="A286" s="67">
        <v>43</v>
      </c>
      <c r="B286" s="263" t="s">
        <v>433</v>
      </c>
      <c r="C286" s="260" t="s">
        <v>760</v>
      </c>
      <c r="D286" s="1194" t="s">
        <v>3365</v>
      </c>
      <c r="E286" s="1198" t="s">
        <v>3634</v>
      </c>
      <c r="F286" s="1199">
        <v>104.86</v>
      </c>
    </row>
    <row r="287" spans="1:6" ht="34.5" customHeight="1">
      <c r="A287" s="67">
        <v>44</v>
      </c>
      <c r="B287" s="263" t="s">
        <v>436</v>
      </c>
      <c r="C287" s="260" t="s">
        <v>762</v>
      </c>
      <c r="D287" s="1194" t="s">
        <v>3390</v>
      </c>
      <c r="E287" s="1198" t="s">
        <v>3635</v>
      </c>
      <c r="F287" s="1199">
        <v>37.450000000000003</v>
      </c>
    </row>
    <row r="288" spans="1:6" ht="34.5" customHeight="1">
      <c r="A288" s="67">
        <v>45</v>
      </c>
      <c r="B288" s="263" t="s">
        <v>441</v>
      </c>
      <c r="C288" s="260" t="s">
        <v>767</v>
      </c>
      <c r="D288" s="1194" t="s">
        <v>3390</v>
      </c>
      <c r="E288" s="1198" t="s">
        <v>3636</v>
      </c>
      <c r="F288" s="1199">
        <v>37.450000000000003</v>
      </c>
    </row>
    <row r="289" spans="1:6" ht="34.5" customHeight="1">
      <c r="A289" s="67">
        <v>46</v>
      </c>
      <c r="B289" s="263" t="s">
        <v>444</v>
      </c>
      <c r="C289" s="260" t="s">
        <v>769</v>
      </c>
      <c r="D289" s="1194" t="s">
        <v>3390</v>
      </c>
      <c r="E289" s="1198" t="s">
        <v>3637</v>
      </c>
      <c r="F289" s="1199">
        <v>426.93</v>
      </c>
    </row>
    <row r="290" spans="1:6" ht="34.5" customHeight="1">
      <c r="A290" s="67">
        <v>47</v>
      </c>
      <c r="B290" s="263" t="s">
        <v>447</v>
      </c>
      <c r="C290" s="260" t="s">
        <v>771</v>
      </c>
      <c r="D290" s="1194" t="s">
        <v>3365</v>
      </c>
      <c r="E290" s="1198" t="s">
        <v>3638</v>
      </c>
      <c r="F290" s="1199">
        <v>2891.14</v>
      </c>
    </row>
    <row r="291" spans="1:6" ht="34.5" customHeight="1">
      <c r="A291" s="67">
        <v>48</v>
      </c>
      <c r="B291" s="263" t="s">
        <v>45</v>
      </c>
      <c r="C291" s="260" t="s">
        <v>775</v>
      </c>
      <c r="D291" s="1194" t="s">
        <v>3367</v>
      </c>
      <c r="E291" s="1198" t="s">
        <v>3639</v>
      </c>
      <c r="F291" s="1199">
        <v>621.66999999999996</v>
      </c>
    </row>
    <row r="292" spans="1:6" ht="34.5" customHeight="1">
      <c r="A292" s="67">
        <v>49</v>
      </c>
      <c r="B292" s="263" t="s">
        <v>456</v>
      </c>
      <c r="C292" s="260" t="s">
        <v>777</v>
      </c>
      <c r="D292" s="1194" t="s">
        <v>3367</v>
      </c>
      <c r="E292" s="1198" t="s">
        <v>3640</v>
      </c>
      <c r="F292" s="1199">
        <v>1153.46</v>
      </c>
    </row>
    <row r="293" spans="1:6" ht="34.5" customHeight="1">
      <c r="A293" s="67">
        <v>50</v>
      </c>
      <c r="B293" s="263" t="s">
        <v>462</v>
      </c>
      <c r="C293" s="260" t="s">
        <v>781</v>
      </c>
      <c r="D293" s="1194" t="s">
        <v>3390</v>
      </c>
      <c r="E293" s="1198" t="s">
        <v>3641</v>
      </c>
      <c r="F293" s="1199">
        <v>449.4</v>
      </c>
    </row>
    <row r="294" spans="1:6" ht="34.5" customHeight="1">
      <c r="A294" s="67">
        <v>51</v>
      </c>
      <c r="B294" s="263" t="s">
        <v>783</v>
      </c>
      <c r="C294" s="260" t="s">
        <v>784</v>
      </c>
      <c r="D294" s="1194" t="s">
        <v>3421</v>
      </c>
      <c r="E294" s="1198" t="s">
        <v>3642</v>
      </c>
      <c r="F294" s="1199">
        <v>381.99</v>
      </c>
    </row>
    <row r="295" spans="1:6" ht="34.5" customHeight="1">
      <c r="A295" s="67">
        <v>52</v>
      </c>
      <c r="B295" s="263" t="s">
        <v>468</v>
      </c>
      <c r="C295" s="260" t="s">
        <v>786</v>
      </c>
      <c r="D295" s="1194" t="s">
        <v>3365</v>
      </c>
      <c r="E295" s="1198" t="s">
        <v>3643</v>
      </c>
      <c r="F295" s="1199">
        <v>651.63</v>
      </c>
    </row>
    <row r="296" spans="1:6" ht="34.5" customHeight="1">
      <c r="A296" s="67">
        <v>53</v>
      </c>
      <c r="B296" s="263" t="s">
        <v>468</v>
      </c>
      <c r="C296" s="260" t="s">
        <v>788</v>
      </c>
      <c r="D296" s="1194" t="s">
        <v>3365</v>
      </c>
      <c r="E296" s="1198" t="s">
        <v>3644</v>
      </c>
      <c r="F296" s="1199">
        <v>363.8</v>
      </c>
    </row>
    <row r="297" spans="1:6" ht="34.5" customHeight="1">
      <c r="A297" s="67">
        <v>54</v>
      </c>
      <c r="B297" s="263" t="s">
        <v>472</v>
      </c>
      <c r="C297" s="260" t="s">
        <v>791</v>
      </c>
      <c r="D297" s="1194" t="s">
        <v>3360</v>
      </c>
      <c r="E297" s="1198" t="s">
        <v>3645</v>
      </c>
      <c r="F297" s="1199">
        <v>67.41</v>
      </c>
    </row>
    <row r="298" spans="1:6" ht="34.5" customHeight="1">
      <c r="A298" s="67">
        <v>55</v>
      </c>
      <c r="B298" s="263" t="s">
        <v>105</v>
      </c>
      <c r="C298" s="260" t="s">
        <v>793</v>
      </c>
      <c r="D298" s="1194">
        <v>46142</v>
      </c>
      <c r="E298" s="1198" t="s">
        <v>3646</v>
      </c>
      <c r="F298" s="1193">
        <v>1078.56</v>
      </c>
    </row>
    <row r="299" spans="1:6" ht="34.5" customHeight="1">
      <c r="A299" s="67">
        <v>56</v>
      </c>
      <c r="B299" s="263" t="s">
        <v>105</v>
      </c>
      <c r="C299" s="260" t="s">
        <v>793</v>
      </c>
      <c r="D299" s="1194">
        <v>46142</v>
      </c>
      <c r="E299" s="1198" t="s">
        <v>3646</v>
      </c>
      <c r="F299" s="1193">
        <v>209.72</v>
      </c>
    </row>
    <row r="300" spans="1:6" ht="34.5" customHeight="1">
      <c r="A300" s="67">
        <v>57</v>
      </c>
      <c r="B300" s="263" t="s">
        <v>105</v>
      </c>
      <c r="C300" s="260" t="s">
        <v>793</v>
      </c>
      <c r="D300" s="1194">
        <v>46142</v>
      </c>
      <c r="E300" s="1198" t="s">
        <v>3646</v>
      </c>
      <c r="F300" s="1193">
        <v>37.450000000000003</v>
      </c>
    </row>
    <row r="301" spans="1:6" ht="34.5" customHeight="1">
      <c r="A301" s="67">
        <v>58</v>
      </c>
      <c r="B301" s="263" t="s">
        <v>105</v>
      </c>
      <c r="C301" s="260" t="s">
        <v>793</v>
      </c>
      <c r="D301" s="1194">
        <v>46142</v>
      </c>
      <c r="E301" s="1198" t="s">
        <v>3646</v>
      </c>
      <c r="F301" s="1193">
        <v>37.450000000000003</v>
      </c>
    </row>
    <row r="302" spans="1:6" ht="34.5" customHeight="1">
      <c r="A302" s="67">
        <v>59</v>
      </c>
      <c r="B302" s="263" t="s">
        <v>795</v>
      </c>
      <c r="C302" s="260" t="s">
        <v>796</v>
      </c>
      <c r="D302" s="1194">
        <v>46142</v>
      </c>
      <c r="E302" s="1198" t="s">
        <v>3647</v>
      </c>
      <c r="F302" s="1193">
        <v>8381.31</v>
      </c>
    </row>
    <row r="303" spans="1:6" ht="34.5" customHeight="1">
      <c r="A303" s="67">
        <v>60</v>
      </c>
      <c r="B303" s="263" t="s">
        <v>795</v>
      </c>
      <c r="C303" s="260" t="s">
        <v>796</v>
      </c>
      <c r="D303" s="1194">
        <v>46142</v>
      </c>
      <c r="E303" s="1198" t="s">
        <v>3647</v>
      </c>
      <c r="F303" s="1193">
        <v>943.74</v>
      </c>
    </row>
    <row r="304" spans="1:6" ht="34.5" customHeight="1">
      <c r="A304" s="67">
        <v>61</v>
      </c>
      <c r="B304" s="263" t="s">
        <v>795</v>
      </c>
      <c r="C304" s="260" t="s">
        <v>796</v>
      </c>
      <c r="D304" s="1194">
        <v>46142</v>
      </c>
      <c r="E304" s="1198" t="s">
        <v>3647</v>
      </c>
      <c r="F304" s="1193">
        <v>1594.3</v>
      </c>
    </row>
    <row r="305" spans="1:6" ht="34.5" customHeight="1">
      <c r="A305" s="67">
        <v>62</v>
      </c>
      <c r="B305" s="263" t="s">
        <v>798</v>
      </c>
      <c r="C305" s="260" t="s">
        <v>799</v>
      </c>
      <c r="D305" s="1194" t="s">
        <v>3367</v>
      </c>
      <c r="E305" s="1198" t="s">
        <v>3648</v>
      </c>
      <c r="F305" s="1199">
        <v>1093.54</v>
      </c>
    </row>
    <row r="306" spans="1:6" ht="34.5" customHeight="1">
      <c r="A306" s="67">
        <v>63</v>
      </c>
      <c r="B306" s="263" t="s">
        <v>484</v>
      </c>
      <c r="C306" s="260" t="s">
        <v>802</v>
      </c>
      <c r="D306" s="1194" t="s">
        <v>3429</v>
      </c>
      <c r="E306" s="1198" t="s">
        <v>3649</v>
      </c>
      <c r="F306" s="1199">
        <v>37.450000000000003</v>
      </c>
    </row>
    <row r="307" spans="1:6" ht="34.5" customHeight="1">
      <c r="A307" s="67">
        <v>64</v>
      </c>
      <c r="B307" s="263" t="s">
        <v>484</v>
      </c>
      <c r="C307" s="260" t="s">
        <v>802</v>
      </c>
      <c r="D307" s="1194" t="s">
        <v>3429</v>
      </c>
      <c r="E307" s="1198" t="s">
        <v>3649</v>
      </c>
      <c r="F307" s="1199">
        <v>37.450000000000003</v>
      </c>
    </row>
    <row r="308" spans="1:6" ht="34.5" customHeight="1">
      <c r="A308" s="67">
        <v>65</v>
      </c>
      <c r="B308" s="263" t="s">
        <v>484</v>
      </c>
      <c r="C308" s="260" t="s">
        <v>802</v>
      </c>
      <c r="D308" s="1194" t="s">
        <v>3429</v>
      </c>
      <c r="E308" s="1198" t="s">
        <v>3649</v>
      </c>
      <c r="F308" s="1199">
        <v>37.450000000000003</v>
      </c>
    </row>
    <row r="309" spans="1:6" ht="34.5" customHeight="1">
      <c r="A309" s="67">
        <v>66</v>
      </c>
      <c r="B309" s="263" t="s">
        <v>489</v>
      </c>
      <c r="C309" s="260" t="s">
        <v>804</v>
      </c>
      <c r="D309" s="1194" t="s">
        <v>3421</v>
      </c>
      <c r="E309" s="1198" t="s">
        <v>3650</v>
      </c>
      <c r="F309" s="1199">
        <v>2044.77</v>
      </c>
    </row>
    <row r="310" spans="1:6" ht="34.5" customHeight="1">
      <c r="A310" s="67">
        <v>67</v>
      </c>
      <c r="B310" s="263" t="s">
        <v>492</v>
      </c>
      <c r="C310" s="260" t="s">
        <v>806</v>
      </c>
      <c r="D310" s="1194" t="s">
        <v>3429</v>
      </c>
      <c r="E310" s="1198" t="s">
        <v>3651</v>
      </c>
      <c r="F310" s="1199">
        <v>629.16</v>
      </c>
    </row>
    <row r="311" spans="1:6" ht="34.5" customHeight="1">
      <c r="A311" s="67">
        <v>68</v>
      </c>
      <c r="B311" s="263" t="s">
        <v>107</v>
      </c>
      <c r="C311" s="260" t="s">
        <v>808</v>
      </c>
      <c r="D311" s="1194">
        <v>46142</v>
      </c>
      <c r="E311" s="1198" t="s">
        <v>3652</v>
      </c>
      <c r="F311" s="1199">
        <v>8703.3799999999992</v>
      </c>
    </row>
    <row r="312" spans="1:6" ht="34.5" customHeight="1">
      <c r="A312" s="67">
        <v>69</v>
      </c>
      <c r="B312" s="263" t="s">
        <v>810</v>
      </c>
      <c r="C312" s="106" t="s">
        <v>811</v>
      </c>
      <c r="D312" s="1194">
        <v>46142</v>
      </c>
      <c r="E312" s="1198" t="s">
        <v>3653</v>
      </c>
      <c r="F312" s="1199">
        <v>53.5</v>
      </c>
    </row>
    <row r="313" spans="1:6" ht="34.5" customHeight="1">
      <c r="A313" s="67">
        <v>70</v>
      </c>
      <c r="B313" s="263" t="s">
        <v>489</v>
      </c>
      <c r="C313" s="106" t="s">
        <v>813</v>
      </c>
      <c r="D313" s="1194" t="s">
        <v>3421</v>
      </c>
      <c r="E313" s="1198" t="s">
        <v>3654</v>
      </c>
      <c r="F313" s="1199">
        <v>37.450000000000003</v>
      </c>
    </row>
    <row r="314" spans="1:6" ht="34.5" customHeight="1">
      <c r="A314" s="67">
        <v>71</v>
      </c>
      <c r="B314" s="263" t="s">
        <v>503</v>
      </c>
      <c r="C314" s="106" t="s">
        <v>816</v>
      </c>
      <c r="D314" s="1194" t="s">
        <v>3360</v>
      </c>
      <c r="E314" s="1198" t="s">
        <v>3655</v>
      </c>
      <c r="F314" s="1199">
        <v>37.450000000000003</v>
      </c>
    </row>
    <row r="315" spans="1:6" ht="34.5" customHeight="1">
      <c r="A315" s="67">
        <v>72</v>
      </c>
      <c r="B315" s="263" t="s">
        <v>509</v>
      </c>
      <c r="C315" s="106" t="s">
        <v>820</v>
      </c>
      <c r="D315" s="1194" t="s">
        <v>3367</v>
      </c>
      <c r="E315" s="1198" t="s">
        <v>3656</v>
      </c>
      <c r="F315" s="1199">
        <v>614.17999999999995</v>
      </c>
    </row>
    <row r="316" spans="1:6" ht="34.5" customHeight="1">
      <c r="A316" s="67">
        <v>73</v>
      </c>
      <c r="B316" s="263" t="s">
        <v>823</v>
      </c>
      <c r="C316" s="106" t="s">
        <v>824</v>
      </c>
      <c r="D316" s="1194" t="s">
        <v>3390</v>
      </c>
      <c r="E316" s="1198" t="s">
        <v>3657</v>
      </c>
      <c r="F316" s="1199">
        <v>277.13</v>
      </c>
    </row>
    <row r="317" spans="1:6" ht="34.5" customHeight="1">
      <c r="A317" s="67">
        <v>74</v>
      </c>
      <c r="B317" s="263" t="s">
        <v>516</v>
      </c>
      <c r="C317" s="260" t="s">
        <v>827</v>
      </c>
      <c r="D317" s="1194">
        <v>46142</v>
      </c>
      <c r="E317" s="1198" t="s">
        <v>3658</v>
      </c>
      <c r="F317" s="1199">
        <v>471.87</v>
      </c>
    </row>
    <row r="318" spans="1:6" ht="34.5" customHeight="1">
      <c r="A318" s="67">
        <v>75</v>
      </c>
      <c r="B318" s="263" t="s">
        <v>519</v>
      </c>
      <c r="C318" s="260" t="s">
        <v>829</v>
      </c>
      <c r="D318" s="1194" t="s">
        <v>3360</v>
      </c>
      <c r="E318" s="1198" t="s">
        <v>3659</v>
      </c>
      <c r="F318" s="1199">
        <v>1475.53</v>
      </c>
    </row>
    <row r="319" spans="1:6" ht="34.5" customHeight="1">
      <c r="A319" s="67">
        <v>76</v>
      </c>
      <c r="B319" s="263" t="s">
        <v>831</v>
      </c>
      <c r="C319" s="260" t="s">
        <v>832</v>
      </c>
      <c r="D319" s="1194" t="s">
        <v>3541</v>
      </c>
      <c r="E319" s="1198" t="s">
        <v>3660</v>
      </c>
      <c r="F319" s="1199">
        <v>1198.4000000000001</v>
      </c>
    </row>
    <row r="320" spans="1:6" ht="34.5" customHeight="1">
      <c r="A320" s="67">
        <v>77</v>
      </c>
      <c r="B320" s="263" t="s">
        <v>529</v>
      </c>
      <c r="C320" s="260" t="s">
        <v>836</v>
      </c>
      <c r="D320" s="1194">
        <v>46142</v>
      </c>
      <c r="E320" s="1198" t="s">
        <v>3661</v>
      </c>
      <c r="F320" s="1199">
        <v>861.35</v>
      </c>
    </row>
    <row r="321" spans="1:6" ht="34.5" customHeight="1">
      <c r="A321" s="67">
        <v>78</v>
      </c>
      <c r="B321" s="263" t="s">
        <v>532</v>
      </c>
      <c r="C321" s="260" t="s">
        <v>838</v>
      </c>
      <c r="D321" s="1194" t="s">
        <v>3390</v>
      </c>
      <c r="E321" s="1198" t="s">
        <v>3662</v>
      </c>
      <c r="F321" s="1199">
        <v>1984.85</v>
      </c>
    </row>
    <row r="322" spans="1:6" ht="34.5" customHeight="1">
      <c r="A322" s="67">
        <v>79</v>
      </c>
      <c r="B322" s="263" t="s">
        <v>532</v>
      </c>
      <c r="C322" s="260" t="s">
        <v>840</v>
      </c>
      <c r="D322" s="1194" t="s">
        <v>3390</v>
      </c>
      <c r="E322" s="1198" t="s">
        <v>3662</v>
      </c>
      <c r="F322" s="1199">
        <v>342.4</v>
      </c>
    </row>
    <row r="323" spans="1:6" ht="34.5" customHeight="1">
      <c r="A323" s="67">
        <v>80</v>
      </c>
      <c r="B323" s="263" t="s">
        <v>536</v>
      </c>
      <c r="C323" s="260" t="s">
        <v>841</v>
      </c>
      <c r="D323" s="1194" t="s">
        <v>3390</v>
      </c>
      <c r="E323" s="1198" t="s">
        <v>3663</v>
      </c>
      <c r="F323" s="1199">
        <v>37.450000000000003</v>
      </c>
    </row>
    <row r="324" spans="1:6" ht="34.5" customHeight="1">
      <c r="A324" s="67">
        <v>81</v>
      </c>
      <c r="B324" s="268" t="s">
        <v>539</v>
      </c>
      <c r="C324" s="260" t="s">
        <v>843</v>
      </c>
      <c r="D324" s="1194" t="s">
        <v>3360</v>
      </c>
      <c r="E324" s="1198" t="s">
        <v>3664</v>
      </c>
      <c r="F324" s="1199">
        <v>546.77</v>
      </c>
    </row>
    <row r="325" spans="1:6" ht="34.5" customHeight="1">
      <c r="A325" s="67">
        <v>82</v>
      </c>
      <c r="B325" s="106" t="s">
        <v>544</v>
      </c>
      <c r="C325" s="260" t="s">
        <v>840</v>
      </c>
      <c r="D325" s="1194">
        <v>46142</v>
      </c>
      <c r="E325" s="1198" t="s">
        <v>3665</v>
      </c>
      <c r="F325" s="1193">
        <v>2996</v>
      </c>
    </row>
    <row r="326" spans="1:6" ht="34.5" customHeight="1">
      <c r="A326" s="67">
        <v>83</v>
      </c>
      <c r="B326" s="263" t="s">
        <v>544</v>
      </c>
      <c r="C326" s="260" t="s">
        <v>848</v>
      </c>
      <c r="D326" s="1194">
        <v>46142</v>
      </c>
      <c r="E326" s="1198" t="s">
        <v>3665</v>
      </c>
      <c r="F326" s="1193">
        <v>3199.3</v>
      </c>
    </row>
    <row r="327" spans="1:6" ht="34.5" customHeight="1">
      <c r="A327" s="67">
        <v>84</v>
      </c>
      <c r="B327" s="263" t="s">
        <v>547</v>
      </c>
      <c r="C327" s="260" t="s">
        <v>849</v>
      </c>
      <c r="D327" s="1195">
        <v>46142</v>
      </c>
      <c r="E327" s="1200" t="s">
        <v>3666</v>
      </c>
      <c r="F327" s="1201">
        <v>460.1</v>
      </c>
    </row>
    <row r="328" spans="1:6" ht="34.5" customHeight="1">
      <c r="A328" s="67">
        <v>85</v>
      </c>
      <c r="B328" s="2" t="s">
        <v>852</v>
      </c>
      <c r="C328" s="260" t="s">
        <v>853</v>
      </c>
      <c r="D328" s="1194" t="s">
        <v>3365</v>
      </c>
      <c r="E328" s="1198" t="s">
        <v>3667</v>
      </c>
      <c r="F328" s="1199">
        <v>37.450000000000003</v>
      </c>
    </row>
    <row r="329" spans="1:6" ht="34.5" customHeight="1">
      <c r="A329" s="67">
        <v>86</v>
      </c>
      <c r="B329" s="2" t="s">
        <v>855</v>
      </c>
      <c r="C329" s="260" t="s">
        <v>856</v>
      </c>
      <c r="D329" s="1194" t="s">
        <v>3421</v>
      </c>
      <c r="E329" s="1198" t="s">
        <v>3668</v>
      </c>
      <c r="F329" s="1199">
        <v>629.16</v>
      </c>
    </row>
    <row r="330" spans="1:6" ht="34.5" customHeight="1">
      <c r="A330" s="67">
        <v>87</v>
      </c>
      <c r="B330" s="263" t="s">
        <v>858</v>
      </c>
      <c r="C330" s="260" t="s">
        <v>859</v>
      </c>
      <c r="D330" s="1194" t="s">
        <v>3365</v>
      </c>
      <c r="E330" s="1198" t="s">
        <v>3669</v>
      </c>
      <c r="F330" s="1199">
        <v>1850.03</v>
      </c>
    </row>
    <row r="331" spans="1:6" ht="34.5" customHeight="1">
      <c r="A331" s="67">
        <v>88</v>
      </c>
      <c r="B331" s="263" t="s">
        <v>555</v>
      </c>
      <c r="C331" s="260" t="s">
        <v>861</v>
      </c>
      <c r="D331" s="1194" t="s">
        <v>3367</v>
      </c>
      <c r="E331" s="1198" t="s">
        <v>3670</v>
      </c>
      <c r="F331" s="1199">
        <v>142.31</v>
      </c>
    </row>
    <row r="332" spans="1:6" ht="34.5" customHeight="1">
      <c r="A332" s="67">
        <v>89</v>
      </c>
      <c r="B332" s="263" t="s">
        <v>558</v>
      </c>
      <c r="C332" s="260" t="s">
        <v>863</v>
      </c>
      <c r="D332" s="1194" t="s">
        <v>3390</v>
      </c>
      <c r="E332" s="1198" t="s">
        <v>3671</v>
      </c>
      <c r="F332" s="1199">
        <v>868.84</v>
      </c>
    </row>
    <row r="333" spans="1:6" ht="34.5" customHeight="1">
      <c r="A333" s="67">
        <v>90</v>
      </c>
      <c r="B333" s="263" t="s">
        <v>562</v>
      </c>
      <c r="C333" s="260" t="s">
        <v>865</v>
      </c>
      <c r="D333" s="1194" t="s">
        <v>3421</v>
      </c>
      <c r="E333" s="1198" t="s">
        <v>3672</v>
      </c>
      <c r="F333" s="1199">
        <v>651.63</v>
      </c>
    </row>
    <row r="334" spans="1:6" ht="34.5" customHeight="1">
      <c r="A334" s="67">
        <v>91</v>
      </c>
      <c r="B334" s="106" t="s">
        <v>558</v>
      </c>
      <c r="C334" s="260" t="s">
        <v>867</v>
      </c>
      <c r="D334" s="1194" t="s">
        <v>3390</v>
      </c>
      <c r="E334" s="1198" t="s">
        <v>3673</v>
      </c>
      <c r="F334" s="1199">
        <v>2748.83</v>
      </c>
    </row>
    <row r="335" spans="1:6" ht="34.5" customHeight="1">
      <c r="A335" s="67">
        <v>92</v>
      </c>
      <c r="B335" s="106" t="s">
        <v>869</v>
      </c>
      <c r="C335" s="260" t="s">
        <v>870</v>
      </c>
      <c r="D335" s="1194" t="s">
        <v>3360</v>
      </c>
      <c r="E335" s="1198" t="s">
        <v>3674</v>
      </c>
      <c r="F335" s="1199">
        <v>37.450000000000003</v>
      </c>
    </row>
    <row r="336" spans="1:6" ht="34.5" customHeight="1">
      <c r="A336" s="67">
        <v>93</v>
      </c>
      <c r="B336" s="106"/>
      <c r="C336" s="260"/>
      <c r="D336" s="1194" t="s">
        <v>3390</v>
      </c>
      <c r="E336" s="1198" t="s">
        <v>3675</v>
      </c>
      <c r="F336" s="1199">
        <v>10838.03</v>
      </c>
    </row>
    <row r="337" spans="1:6" ht="34.5" customHeight="1">
      <c r="A337" s="67">
        <v>94</v>
      </c>
      <c r="B337" s="263" t="s">
        <v>572</v>
      </c>
      <c r="C337" s="260" t="s">
        <v>872</v>
      </c>
      <c r="D337" s="1194" t="s">
        <v>3390</v>
      </c>
      <c r="E337" s="1198" t="s">
        <v>3676</v>
      </c>
      <c r="F337" s="1199">
        <v>3789.94</v>
      </c>
    </row>
    <row r="338" spans="1:6" ht="34.5" customHeight="1">
      <c r="A338" s="67">
        <v>95</v>
      </c>
      <c r="B338" s="263" t="s">
        <v>572</v>
      </c>
      <c r="C338" s="260" t="s">
        <v>874</v>
      </c>
      <c r="D338" s="1194" t="s">
        <v>3390</v>
      </c>
      <c r="E338" s="1198" t="s">
        <v>3677</v>
      </c>
      <c r="F338" s="1199">
        <v>1483.02</v>
      </c>
    </row>
    <row r="339" spans="1:6" ht="34.5" customHeight="1">
      <c r="A339" s="67">
        <v>96</v>
      </c>
      <c r="B339" s="263" t="s">
        <v>577</v>
      </c>
      <c r="C339" s="260" t="s">
        <v>876</v>
      </c>
      <c r="D339" s="1194" t="s">
        <v>3678</v>
      </c>
      <c r="E339" s="1198" t="s">
        <v>3679</v>
      </c>
      <c r="F339" s="1199">
        <v>1018.64</v>
      </c>
    </row>
    <row r="340" spans="1:6" ht="34.5" customHeight="1">
      <c r="A340" s="67">
        <v>97</v>
      </c>
      <c r="B340" s="263" t="s">
        <v>580</v>
      </c>
      <c r="C340" s="260" t="s">
        <v>878</v>
      </c>
      <c r="D340" s="1194">
        <v>46142</v>
      </c>
      <c r="E340" s="1198" t="s">
        <v>3680</v>
      </c>
      <c r="F340" s="1199">
        <v>711.55</v>
      </c>
    </row>
    <row r="341" spans="1:6" ht="34.5" customHeight="1">
      <c r="A341" s="67">
        <v>98</v>
      </c>
      <c r="B341" s="263" t="s">
        <v>516</v>
      </c>
      <c r="C341" s="260" t="s">
        <v>880</v>
      </c>
      <c r="D341" s="1194">
        <v>46142</v>
      </c>
      <c r="E341" s="1198" t="s">
        <v>3681</v>
      </c>
      <c r="F341" s="1199">
        <v>577.79999999999995</v>
      </c>
    </row>
    <row r="342" spans="1:6" ht="34.5" customHeight="1">
      <c r="A342" s="67">
        <v>99</v>
      </c>
      <c r="B342" s="298" t="s">
        <v>587</v>
      </c>
      <c r="C342" s="299" t="s">
        <v>882</v>
      </c>
      <c r="D342" s="1194">
        <v>46142</v>
      </c>
      <c r="E342" s="1198" t="s">
        <v>3682</v>
      </c>
      <c r="F342" s="1199">
        <v>2516.64</v>
      </c>
    </row>
    <row r="343" spans="1:6" ht="34.5" customHeight="1">
      <c r="A343" s="67">
        <v>100</v>
      </c>
      <c r="B343" s="298" t="s">
        <v>885</v>
      </c>
      <c r="C343" s="299" t="s">
        <v>886</v>
      </c>
      <c r="D343" s="1194" t="s">
        <v>3390</v>
      </c>
      <c r="E343" s="1198" t="s">
        <v>3683</v>
      </c>
      <c r="F343" s="1199">
        <v>307.08999999999997</v>
      </c>
    </row>
    <row r="344" spans="1:6" ht="34.5" customHeight="1">
      <c r="A344" s="67">
        <v>101</v>
      </c>
      <c r="B344" s="263" t="s">
        <v>91</v>
      </c>
      <c r="C344" s="260" t="s">
        <v>888</v>
      </c>
      <c r="D344" s="1194">
        <v>46142</v>
      </c>
      <c r="E344" s="1198" t="s">
        <v>3684</v>
      </c>
      <c r="F344" s="1199">
        <v>6687.5</v>
      </c>
    </row>
    <row r="345" spans="1:6" ht="34.5" customHeight="1">
      <c r="A345" s="67">
        <v>102</v>
      </c>
      <c r="B345" s="263" t="s">
        <v>91</v>
      </c>
      <c r="C345" s="260" t="s">
        <v>890</v>
      </c>
      <c r="D345" s="1194" t="s">
        <v>3390</v>
      </c>
      <c r="E345" s="1198" t="s">
        <v>3685</v>
      </c>
      <c r="F345" s="1199">
        <v>139.1</v>
      </c>
    </row>
    <row r="346" spans="1:6" ht="34.5" customHeight="1">
      <c r="A346" s="67">
        <v>103</v>
      </c>
      <c r="B346" s="263" t="s">
        <v>91</v>
      </c>
      <c r="C346" s="260" t="s">
        <v>892</v>
      </c>
      <c r="D346" s="1194">
        <v>46142</v>
      </c>
      <c r="E346" s="1198" t="s">
        <v>3686</v>
      </c>
      <c r="F346" s="1199">
        <v>12936.3</v>
      </c>
    </row>
    <row r="347" spans="1:6" ht="34.5" customHeight="1">
      <c r="A347" s="67">
        <v>104</v>
      </c>
      <c r="B347" s="263" t="s">
        <v>91</v>
      </c>
      <c r="C347" s="260" t="s">
        <v>894</v>
      </c>
      <c r="D347" s="1194">
        <v>46142</v>
      </c>
      <c r="E347" s="1198" t="s">
        <v>3687</v>
      </c>
      <c r="F347" s="1199">
        <v>3819.9</v>
      </c>
    </row>
    <row r="348" spans="1:6" s="1234" customFormat="1" ht="34.5" customHeight="1">
      <c r="A348" s="67">
        <v>105</v>
      </c>
      <c r="B348" s="1221" t="s">
        <v>133</v>
      </c>
      <c r="C348" s="1222" t="s">
        <v>896</v>
      </c>
      <c r="D348" s="1226" t="s">
        <v>3360</v>
      </c>
      <c r="E348" s="1227" t="s">
        <v>3688</v>
      </c>
      <c r="F348" s="1228">
        <v>14049.1</v>
      </c>
    </row>
    <row r="349" spans="1:6" ht="34.5" customHeight="1">
      <c r="A349" s="67">
        <v>106</v>
      </c>
      <c r="B349" s="263" t="s">
        <v>898</v>
      </c>
      <c r="C349" s="260" t="s">
        <v>899</v>
      </c>
      <c r="D349" s="1194" t="s">
        <v>3568</v>
      </c>
      <c r="E349" s="1198" t="s">
        <v>3689</v>
      </c>
      <c r="F349" s="1199">
        <v>10593</v>
      </c>
    </row>
    <row r="350" spans="1:6" ht="34.5" customHeight="1">
      <c r="A350" s="67">
        <v>107</v>
      </c>
      <c r="B350" s="263" t="s">
        <v>904</v>
      </c>
      <c r="C350" s="260" t="s">
        <v>905</v>
      </c>
      <c r="D350" s="1194">
        <v>46142</v>
      </c>
      <c r="E350" s="1198" t="s">
        <v>3690</v>
      </c>
      <c r="F350" s="1199">
        <v>4665.2</v>
      </c>
    </row>
    <row r="351" spans="1:6" ht="34.5" customHeight="1">
      <c r="A351" s="67">
        <v>108</v>
      </c>
      <c r="B351" s="263" t="s">
        <v>907</v>
      </c>
      <c r="C351" s="260" t="s">
        <v>908</v>
      </c>
      <c r="D351" s="1194">
        <v>46142</v>
      </c>
      <c r="E351" s="1198" t="s">
        <v>3691</v>
      </c>
      <c r="F351" s="1199">
        <v>6944.3</v>
      </c>
    </row>
    <row r="352" spans="1:6" ht="34.5" customHeight="1">
      <c r="A352" s="67">
        <v>109</v>
      </c>
      <c r="B352" s="263" t="s">
        <v>910</v>
      </c>
      <c r="C352" s="260" t="s">
        <v>911</v>
      </c>
      <c r="D352" s="1194" t="s">
        <v>3692</v>
      </c>
      <c r="E352" s="1198" t="s">
        <v>3693</v>
      </c>
      <c r="F352" s="1199">
        <v>2033</v>
      </c>
    </row>
    <row r="353" spans="1:6" ht="34.5" customHeight="1">
      <c r="A353" s="67">
        <v>110</v>
      </c>
      <c r="B353" s="263" t="s">
        <v>913</v>
      </c>
      <c r="C353" s="260" t="s">
        <v>899</v>
      </c>
      <c r="D353" s="1194">
        <v>46142</v>
      </c>
      <c r="E353" s="1198" t="s">
        <v>3694</v>
      </c>
      <c r="F353" s="1199">
        <v>1391</v>
      </c>
    </row>
    <row r="354" spans="1:6" ht="34.5" customHeight="1">
      <c r="A354" s="67">
        <v>111</v>
      </c>
      <c r="B354" s="263" t="s">
        <v>916</v>
      </c>
      <c r="C354" s="260" t="s">
        <v>899</v>
      </c>
      <c r="D354" s="1194">
        <v>46142</v>
      </c>
      <c r="E354" s="1198" t="s">
        <v>3695</v>
      </c>
      <c r="F354" s="1199">
        <v>1048.5999999999999</v>
      </c>
    </row>
    <row r="355" spans="1:6" ht="34.5" customHeight="1">
      <c r="A355" s="67">
        <v>112</v>
      </c>
      <c r="B355" s="263" t="s">
        <v>919</v>
      </c>
      <c r="C355" s="260" t="s">
        <v>899</v>
      </c>
      <c r="D355" s="1194" t="s">
        <v>3365</v>
      </c>
      <c r="E355" s="1198" t="s">
        <v>3696</v>
      </c>
      <c r="F355" s="1199">
        <v>171.2</v>
      </c>
    </row>
    <row r="356" spans="1:6" ht="34.5" customHeight="1">
      <c r="A356" s="67">
        <v>113</v>
      </c>
      <c r="B356" s="267" t="s">
        <v>921</v>
      </c>
      <c r="C356" s="260" t="s">
        <v>922</v>
      </c>
      <c r="D356" s="1194">
        <v>46142</v>
      </c>
      <c r="E356" s="1198" t="s">
        <v>3697</v>
      </c>
      <c r="F356" s="1199">
        <v>269.64</v>
      </c>
    </row>
    <row r="357" spans="1:6" ht="34.5" customHeight="1">
      <c r="A357" s="67">
        <v>114</v>
      </c>
      <c r="B357" s="263" t="s">
        <v>45</v>
      </c>
      <c r="C357" s="260" t="s">
        <v>924</v>
      </c>
      <c r="D357" s="1194" t="s">
        <v>3367</v>
      </c>
      <c r="E357" s="1198" t="s">
        <v>3698</v>
      </c>
      <c r="F357" s="1199">
        <v>37.450000000000003</v>
      </c>
    </row>
    <row r="358" spans="1:6" ht="34.5" customHeight="1">
      <c r="A358" s="67">
        <v>115</v>
      </c>
      <c r="B358" s="263" t="s">
        <v>614</v>
      </c>
      <c r="C358" s="260" t="s">
        <v>925</v>
      </c>
      <c r="D358" s="1194" t="s">
        <v>3390</v>
      </c>
      <c r="E358" s="1198" t="s">
        <v>3699</v>
      </c>
      <c r="F358" s="1199">
        <v>149.80000000000001</v>
      </c>
    </row>
    <row r="359" spans="1:6" ht="34.5" customHeight="1">
      <c r="A359" s="67">
        <v>116</v>
      </c>
      <c r="B359" s="267" t="s">
        <v>620</v>
      </c>
      <c r="C359" s="260" t="s">
        <v>927</v>
      </c>
      <c r="D359" s="1194" t="s">
        <v>3360</v>
      </c>
      <c r="E359" s="1198" t="s">
        <v>3700</v>
      </c>
      <c r="F359" s="1199">
        <v>1250.83</v>
      </c>
    </row>
    <row r="360" spans="1:6" ht="34.5" customHeight="1">
      <c r="A360" s="67">
        <v>117</v>
      </c>
      <c r="B360" s="267" t="s">
        <v>611</v>
      </c>
      <c r="C360" s="260" t="s">
        <v>929</v>
      </c>
      <c r="D360" s="1194" t="s">
        <v>3421</v>
      </c>
      <c r="E360" s="1198" t="s">
        <v>3701</v>
      </c>
      <c r="F360" s="1199">
        <v>104.86</v>
      </c>
    </row>
    <row r="361" spans="1:6" ht="34.5" customHeight="1">
      <c r="A361" s="67">
        <v>118</v>
      </c>
      <c r="B361" s="263" t="s">
        <v>42</v>
      </c>
      <c r="C361" s="260" t="s">
        <v>931</v>
      </c>
      <c r="D361" s="1194">
        <v>46142</v>
      </c>
      <c r="E361" s="1198" t="s">
        <v>3702</v>
      </c>
      <c r="F361" s="1199">
        <v>53.5</v>
      </c>
    </row>
    <row r="362" spans="1:6" ht="34.5" customHeight="1">
      <c r="A362" s="67">
        <v>119</v>
      </c>
      <c r="B362" s="263" t="s">
        <v>933</v>
      </c>
      <c r="C362" s="260" t="s">
        <v>934</v>
      </c>
      <c r="D362" s="1194" t="s">
        <v>3365</v>
      </c>
      <c r="E362" s="1198" t="s">
        <v>3703</v>
      </c>
      <c r="F362" s="1199">
        <v>3948.3</v>
      </c>
    </row>
    <row r="363" spans="1:6" ht="34.5" customHeight="1">
      <c r="A363" s="67">
        <v>120</v>
      </c>
      <c r="B363" s="263" t="s">
        <v>937</v>
      </c>
      <c r="C363" s="260" t="s">
        <v>938</v>
      </c>
      <c r="D363" s="1194" t="s">
        <v>3568</v>
      </c>
      <c r="E363" s="1198" t="s">
        <v>3704</v>
      </c>
      <c r="F363" s="1199">
        <v>8677.7000000000007</v>
      </c>
    </row>
    <row r="364" spans="1:6" ht="34.5" customHeight="1">
      <c r="A364" s="67">
        <v>121</v>
      </c>
      <c r="B364" s="106" t="s">
        <v>941</v>
      </c>
      <c r="C364" s="106" t="s">
        <v>942</v>
      </c>
      <c r="D364" s="1194">
        <v>46142</v>
      </c>
      <c r="E364" s="1198" t="s">
        <v>3705</v>
      </c>
      <c r="F364" s="1199">
        <v>716.9</v>
      </c>
    </row>
    <row r="365" spans="1:6" ht="34.5" customHeight="1">
      <c r="A365" s="67">
        <v>122</v>
      </c>
      <c r="B365" s="106" t="s">
        <v>62</v>
      </c>
      <c r="C365" s="106" t="s">
        <v>942</v>
      </c>
      <c r="D365" s="1194" t="s">
        <v>3365</v>
      </c>
      <c r="E365" s="1198" t="s">
        <v>3706</v>
      </c>
      <c r="F365" s="1199">
        <v>1476.6</v>
      </c>
    </row>
    <row r="366" spans="1:6" ht="34.5" customHeight="1">
      <c r="A366" s="67">
        <v>123</v>
      </c>
      <c r="B366" s="106" t="s">
        <v>507</v>
      </c>
      <c r="C366" s="106" t="s">
        <v>948</v>
      </c>
      <c r="D366" s="1194" t="s">
        <v>3429</v>
      </c>
      <c r="E366" s="1198" t="s">
        <v>3707</v>
      </c>
      <c r="F366" s="1199">
        <v>82.39</v>
      </c>
    </row>
    <row r="367" spans="1:6" ht="34.5" customHeight="1">
      <c r="A367" s="67">
        <v>124</v>
      </c>
      <c r="B367" s="263" t="s">
        <v>631</v>
      </c>
      <c r="C367" s="106" t="s">
        <v>950</v>
      </c>
      <c r="D367" s="1194" t="s">
        <v>3390</v>
      </c>
      <c r="E367" s="1198" t="s">
        <v>3708</v>
      </c>
      <c r="F367" s="1199">
        <v>157.29</v>
      </c>
    </row>
    <row r="368" spans="1:6" ht="34.5" customHeight="1">
      <c r="A368" s="67">
        <v>125</v>
      </c>
      <c r="B368" s="263" t="s">
        <v>634</v>
      </c>
      <c r="C368" s="106" t="s">
        <v>952</v>
      </c>
      <c r="D368" s="1194" t="s">
        <v>3360</v>
      </c>
      <c r="E368" s="1198" t="s">
        <v>3709</v>
      </c>
      <c r="F368" s="1199">
        <v>82.39</v>
      </c>
    </row>
    <row r="369" spans="1:6" ht="34.5" customHeight="1">
      <c r="A369" s="67">
        <v>126</v>
      </c>
      <c r="B369" s="263" t="s">
        <v>634</v>
      </c>
      <c r="C369" s="106" t="s">
        <v>954</v>
      </c>
      <c r="D369" s="1194" t="s">
        <v>3390</v>
      </c>
      <c r="E369" s="1198" t="s">
        <v>3710</v>
      </c>
      <c r="F369" s="1199">
        <v>719.04</v>
      </c>
    </row>
    <row r="370" spans="1:6" ht="34.5" customHeight="1">
      <c r="A370" s="67">
        <v>127</v>
      </c>
      <c r="B370" s="267" t="s">
        <v>395</v>
      </c>
      <c r="C370" s="260" t="s">
        <v>956</v>
      </c>
      <c r="D370" s="1194" t="s">
        <v>3390</v>
      </c>
      <c r="E370" s="1198" t="s">
        <v>3711</v>
      </c>
      <c r="F370" s="1199">
        <v>187.25</v>
      </c>
    </row>
    <row r="371" spans="1:6" ht="34.5" customHeight="1">
      <c r="A371" s="67">
        <v>128</v>
      </c>
      <c r="B371" s="267" t="s">
        <v>641</v>
      </c>
      <c r="C371" s="260" t="s">
        <v>958</v>
      </c>
      <c r="D371" s="1194" t="s">
        <v>3360</v>
      </c>
      <c r="E371" s="1198" t="s">
        <v>3712</v>
      </c>
      <c r="F371" s="1199">
        <v>689.08</v>
      </c>
    </row>
    <row r="372" spans="1:6" ht="34.5" customHeight="1">
      <c r="A372" s="67">
        <v>129</v>
      </c>
      <c r="B372" s="260" t="s">
        <v>641</v>
      </c>
      <c r="C372" s="260" t="s">
        <v>960</v>
      </c>
      <c r="D372" s="1194" t="s">
        <v>3390</v>
      </c>
      <c r="E372" s="1198" t="s">
        <v>3713</v>
      </c>
      <c r="F372" s="1199">
        <v>52.43</v>
      </c>
    </row>
    <row r="373" spans="1:6" ht="34.5" customHeight="1">
      <c r="A373" s="67">
        <v>130</v>
      </c>
      <c r="B373" s="307" t="s">
        <v>634</v>
      </c>
      <c r="C373" s="308" t="s">
        <v>962</v>
      </c>
      <c r="D373" s="1194" t="s">
        <v>3390</v>
      </c>
      <c r="E373" s="1198" t="s">
        <v>3714</v>
      </c>
      <c r="F373" s="1199">
        <v>516.80999999999995</v>
      </c>
    </row>
    <row r="374" spans="1:6" ht="34.5" customHeight="1">
      <c r="A374" s="67">
        <v>131</v>
      </c>
      <c r="B374" s="260" t="s">
        <v>68</v>
      </c>
      <c r="C374" s="106" t="s">
        <v>713</v>
      </c>
      <c r="D374" s="1194">
        <v>46142</v>
      </c>
      <c r="E374" s="1198" t="s">
        <v>3715</v>
      </c>
      <c r="F374" s="1199">
        <v>3520.3</v>
      </c>
    </row>
    <row r="375" spans="1:6" ht="34.5" customHeight="1">
      <c r="A375" s="67">
        <v>132</v>
      </c>
      <c r="B375" s="260" t="s">
        <v>965</v>
      </c>
      <c r="C375" s="106" t="s">
        <v>966</v>
      </c>
      <c r="D375" s="1194" t="s">
        <v>3367</v>
      </c>
      <c r="E375" s="1198" t="s">
        <v>3716</v>
      </c>
      <c r="F375" s="1199">
        <v>3500</v>
      </c>
    </row>
    <row r="376" spans="1:6" ht="34.5" customHeight="1">
      <c r="A376" s="67">
        <v>133</v>
      </c>
      <c r="B376" s="260" t="s">
        <v>968</v>
      </c>
      <c r="C376" s="106" t="s">
        <v>969</v>
      </c>
      <c r="D376" s="1194" t="s">
        <v>3365</v>
      </c>
      <c r="E376" s="1198" t="s">
        <v>3717</v>
      </c>
      <c r="F376" s="1199">
        <v>53.5</v>
      </c>
    </row>
    <row r="377" spans="1:6" ht="34.5" customHeight="1">
      <c r="A377" s="67">
        <v>134</v>
      </c>
      <c r="B377" s="309" t="s">
        <v>968</v>
      </c>
      <c r="C377" s="106" t="s">
        <v>971</v>
      </c>
      <c r="D377" s="1194" t="s">
        <v>3365</v>
      </c>
      <c r="E377" s="1198" t="s">
        <v>3717</v>
      </c>
      <c r="F377" s="1199">
        <v>1305.4000000000001</v>
      </c>
    </row>
    <row r="378" spans="1:6" ht="34.5" customHeight="1">
      <c r="A378" s="67">
        <v>135</v>
      </c>
      <c r="B378" s="309" t="s">
        <v>972</v>
      </c>
      <c r="C378" s="106" t="s">
        <v>973</v>
      </c>
      <c r="D378" s="1194" t="s">
        <v>3367</v>
      </c>
      <c r="E378" s="1198" t="s">
        <v>3718</v>
      </c>
      <c r="F378" s="1199">
        <v>37.450000000000003</v>
      </c>
    </row>
    <row r="379" spans="1:6" ht="34.5" customHeight="1">
      <c r="A379" s="67">
        <v>136</v>
      </c>
      <c r="B379" s="309" t="s">
        <v>624</v>
      </c>
      <c r="C379" s="106" t="s">
        <v>975</v>
      </c>
      <c r="D379" s="1194" t="s">
        <v>3390</v>
      </c>
      <c r="E379" s="1198" t="s">
        <v>3719</v>
      </c>
      <c r="F379" s="1199">
        <v>37.450000000000003</v>
      </c>
    </row>
    <row r="380" spans="1:6" ht="34.5" customHeight="1">
      <c r="A380" s="67">
        <v>137</v>
      </c>
      <c r="B380" s="260" t="s">
        <v>977</v>
      </c>
      <c r="C380" s="106" t="s">
        <v>969</v>
      </c>
      <c r="D380" s="1194" t="s">
        <v>3421</v>
      </c>
      <c r="E380" s="1198" t="s">
        <v>3720</v>
      </c>
      <c r="F380" s="1199">
        <v>3777.1</v>
      </c>
    </row>
    <row r="381" spans="1:6" ht="34.5" customHeight="1">
      <c r="A381" s="67">
        <v>138</v>
      </c>
      <c r="B381" s="260" t="s">
        <v>979</v>
      </c>
      <c r="C381" s="106" t="s">
        <v>980</v>
      </c>
      <c r="D381" s="1194">
        <v>46142</v>
      </c>
      <c r="E381" s="1198" t="s">
        <v>3721</v>
      </c>
      <c r="F381" s="1199">
        <v>53.5</v>
      </c>
    </row>
    <row r="382" spans="1:6" ht="34.5" customHeight="1">
      <c r="A382" s="67">
        <v>139</v>
      </c>
      <c r="B382" s="260" t="s">
        <v>982</v>
      </c>
      <c r="C382" s="106" t="s">
        <v>980</v>
      </c>
      <c r="D382" s="1194" t="s">
        <v>3421</v>
      </c>
      <c r="E382" s="1198" t="s">
        <v>3722</v>
      </c>
      <c r="F382" s="1199">
        <v>2803.4</v>
      </c>
    </row>
    <row r="383" spans="1:6" ht="34.5" customHeight="1">
      <c r="A383" s="67">
        <v>140</v>
      </c>
      <c r="B383" s="260" t="s">
        <v>984</v>
      </c>
      <c r="C383" s="106" t="s">
        <v>985</v>
      </c>
      <c r="D383" s="1194" t="s">
        <v>3723</v>
      </c>
      <c r="E383" s="1198" t="s">
        <v>3724</v>
      </c>
      <c r="F383" s="1199">
        <v>428</v>
      </c>
    </row>
    <row r="384" spans="1:6" ht="34.5" customHeight="1">
      <c r="A384" s="67">
        <v>141</v>
      </c>
      <c r="B384" s="260" t="s">
        <v>987</v>
      </c>
      <c r="C384" s="106" t="s">
        <v>902</v>
      </c>
      <c r="D384" s="1194" t="s">
        <v>3390</v>
      </c>
      <c r="E384" s="1198" t="s">
        <v>3725</v>
      </c>
      <c r="F384" s="1199">
        <v>1498</v>
      </c>
    </row>
    <row r="385" spans="1:6" ht="34.5" customHeight="1">
      <c r="A385" s="67">
        <v>142</v>
      </c>
      <c r="B385" s="260" t="s">
        <v>989</v>
      </c>
      <c r="C385" s="106" t="s">
        <v>990</v>
      </c>
      <c r="D385" s="1194" t="s">
        <v>3360</v>
      </c>
      <c r="E385" s="1198" t="s">
        <v>3726</v>
      </c>
      <c r="F385" s="1199">
        <v>224.7</v>
      </c>
    </row>
    <row r="386" spans="1:6" ht="34.5" customHeight="1">
      <c r="A386" s="67">
        <v>143</v>
      </c>
      <c r="B386" s="260" t="s">
        <v>648</v>
      </c>
      <c r="C386" s="106" t="s">
        <v>992</v>
      </c>
      <c r="D386" s="1194" t="s">
        <v>3390</v>
      </c>
      <c r="E386" s="1198" t="s">
        <v>3727</v>
      </c>
      <c r="F386" s="1199">
        <v>486.85</v>
      </c>
    </row>
    <row r="387" spans="1:6" ht="34.5" customHeight="1">
      <c r="A387" s="67">
        <v>144</v>
      </c>
      <c r="B387" s="260" t="s">
        <v>994</v>
      </c>
      <c r="C387" s="106" t="s">
        <v>911</v>
      </c>
      <c r="D387" s="1194" t="s">
        <v>3429</v>
      </c>
      <c r="E387" s="1198" t="s">
        <v>3728</v>
      </c>
      <c r="F387" s="1199">
        <v>4130.2</v>
      </c>
    </row>
    <row r="388" spans="1:6" ht="34.5" customHeight="1">
      <c r="A388" s="67">
        <v>145</v>
      </c>
      <c r="B388" s="270" t="s">
        <v>996</v>
      </c>
      <c r="C388" s="106" t="s">
        <v>969</v>
      </c>
      <c r="D388" s="1194">
        <v>46142</v>
      </c>
      <c r="E388" s="1198" t="s">
        <v>3729</v>
      </c>
      <c r="F388" s="1199">
        <v>5307.2</v>
      </c>
    </row>
    <row r="389" spans="1:6" ht="34.5" customHeight="1">
      <c r="A389" s="67">
        <v>146</v>
      </c>
      <c r="B389" s="270" t="s">
        <v>658</v>
      </c>
      <c r="C389" s="106" t="s">
        <v>3323</v>
      </c>
      <c r="D389" s="1194" t="s">
        <v>3390</v>
      </c>
      <c r="E389" s="1198" t="s">
        <v>3730</v>
      </c>
      <c r="F389" s="1199">
        <v>770.4</v>
      </c>
    </row>
    <row r="390" spans="1:6" ht="34.5" customHeight="1">
      <c r="A390" s="67">
        <v>147</v>
      </c>
      <c r="B390" s="270"/>
      <c r="C390" s="106" t="s">
        <v>971</v>
      </c>
      <c r="D390" s="1194">
        <v>46142</v>
      </c>
      <c r="E390" s="1198" t="s">
        <v>3731</v>
      </c>
      <c r="F390" s="1199">
        <v>7136.9</v>
      </c>
    </row>
    <row r="391" spans="1:6" ht="34.5" customHeight="1">
      <c r="A391" s="67">
        <v>148</v>
      </c>
      <c r="B391" s="270" t="s">
        <v>1000</v>
      </c>
      <c r="C391" s="106" t="s">
        <v>969</v>
      </c>
      <c r="D391" s="1194" t="s">
        <v>3367</v>
      </c>
      <c r="E391" s="1198" t="s">
        <v>3732</v>
      </c>
      <c r="F391" s="1199">
        <v>342.4</v>
      </c>
    </row>
    <row r="392" spans="1:6" ht="34.5" customHeight="1">
      <c r="A392" s="67">
        <v>149</v>
      </c>
      <c r="B392" s="260" t="s">
        <v>1002</v>
      </c>
      <c r="C392" s="106" t="s">
        <v>899</v>
      </c>
      <c r="D392" s="1194" t="s">
        <v>3421</v>
      </c>
      <c r="E392" s="1198" t="s">
        <v>3733</v>
      </c>
      <c r="F392" s="1199">
        <v>2150.6999999999998</v>
      </c>
    </row>
    <row r="393" spans="1:6" ht="34.5" customHeight="1">
      <c r="A393" s="67">
        <v>150</v>
      </c>
      <c r="B393" s="260" t="s">
        <v>1004</v>
      </c>
      <c r="C393" s="106" t="s">
        <v>1005</v>
      </c>
      <c r="D393" s="1194" t="s">
        <v>3365</v>
      </c>
      <c r="E393" s="1198" t="s">
        <v>3734</v>
      </c>
      <c r="F393" s="1199">
        <v>3595.2</v>
      </c>
    </row>
    <row r="394" spans="1:6" ht="34.5" customHeight="1">
      <c r="A394" s="67">
        <v>151</v>
      </c>
      <c r="B394" s="260" t="s">
        <v>1007</v>
      </c>
      <c r="C394" s="106" t="s">
        <v>1005</v>
      </c>
      <c r="D394" s="1194" t="s">
        <v>3429</v>
      </c>
      <c r="E394" s="1198" t="s">
        <v>3735</v>
      </c>
      <c r="F394" s="1199">
        <v>53.5</v>
      </c>
    </row>
    <row r="395" spans="1:6" ht="34.5" customHeight="1">
      <c r="A395" s="67">
        <v>152</v>
      </c>
      <c r="B395" s="260" t="s">
        <v>855</v>
      </c>
      <c r="C395" s="106" t="s">
        <v>1009</v>
      </c>
      <c r="D395" s="1194" t="s">
        <v>3421</v>
      </c>
      <c r="E395" s="1198" t="s">
        <v>3736</v>
      </c>
      <c r="F395" s="1199">
        <v>406.6</v>
      </c>
    </row>
    <row r="396" spans="1:6" ht="34.5" customHeight="1">
      <c r="A396" s="67">
        <v>153</v>
      </c>
      <c r="B396" s="260" t="s">
        <v>1011</v>
      </c>
      <c r="C396" s="106" t="s">
        <v>1005</v>
      </c>
      <c r="D396" s="1194" t="s">
        <v>3360</v>
      </c>
      <c r="E396" s="1198" t="s">
        <v>3737</v>
      </c>
      <c r="F396" s="1199">
        <v>7083.4</v>
      </c>
    </row>
    <row r="397" spans="1:6" ht="34.5" customHeight="1">
      <c r="A397" s="67">
        <v>154</v>
      </c>
      <c r="B397" s="260" t="s">
        <v>1011</v>
      </c>
      <c r="C397" s="106" t="s">
        <v>1005</v>
      </c>
      <c r="D397" s="1194" t="s">
        <v>3360</v>
      </c>
      <c r="E397" s="1198" t="s">
        <v>3737</v>
      </c>
      <c r="F397" s="1199">
        <v>909.5</v>
      </c>
    </row>
    <row r="398" spans="1:6" ht="34.5" customHeight="1">
      <c r="A398" s="67">
        <v>155</v>
      </c>
      <c r="B398" s="260" t="s">
        <v>653</v>
      </c>
      <c r="C398" s="106" t="s">
        <v>1013</v>
      </c>
      <c r="D398" s="1194">
        <v>46142</v>
      </c>
      <c r="E398" s="1198" t="s">
        <v>3738</v>
      </c>
      <c r="F398" s="1199">
        <v>1508.7</v>
      </c>
    </row>
    <row r="399" spans="1:6" ht="34.5" customHeight="1">
      <c r="A399" s="67">
        <v>156</v>
      </c>
      <c r="B399" s="260" t="s">
        <v>1015</v>
      </c>
      <c r="C399" s="106" t="s">
        <v>1016</v>
      </c>
      <c r="D399" s="1194" t="s">
        <v>3365</v>
      </c>
      <c r="E399" s="1198" t="s">
        <v>3739</v>
      </c>
      <c r="F399" s="1199">
        <v>53.5</v>
      </c>
    </row>
    <row r="400" spans="1:6" ht="34.5" customHeight="1">
      <c r="A400" s="67">
        <v>157</v>
      </c>
      <c r="B400" s="260" t="s">
        <v>2137</v>
      </c>
      <c r="C400" s="106" t="s">
        <v>971</v>
      </c>
      <c r="D400" s="1194" t="s">
        <v>3390</v>
      </c>
      <c r="E400" s="1198" t="s">
        <v>3740</v>
      </c>
      <c r="F400" s="1199">
        <v>1904.6</v>
      </c>
    </row>
    <row r="401" spans="1:9" ht="34.5" customHeight="1">
      <c r="A401" s="67">
        <v>158</v>
      </c>
      <c r="B401" s="260" t="s">
        <v>2138</v>
      </c>
      <c r="C401" s="106" t="s">
        <v>1005</v>
      </c>
      <c r="D401" s="1194" t="s">
        <v>3360</v>
      </c>
      <c r="E401" s="1198" t="s">
        <v>3741</v>
      </c>
      <c r="F401" s="1199">
        <v>107</v>
      </c>
    </row>
    <row r="402" spans="1:9" ht="34.5" customHeight="1">
      <c r="A402" s="67">
        <v>159</v>
      </c>
      <c r="B402" s="260" t="s">
        <v>2923</v>
      </c>
      <c r="C402" s="106" t="s">
        <v>3336</v>
      </c>
      <c r="D402" s="1194">
        <v>46142</v>
      </c>
      <c r="E402" s="1264" t="s">
        <v>3742</v>
      </c>
      <c r="F402" s="1199">
        <v>734.02</v>
      </c>
    </row>
    <row r="403" spans="1:9" ht="34.5" customHeight="1" thickBot="1">
      <c r="A403" s="322"/>
      <c r="B403" s="100" t="s">
        <v>19</v>
      </c>
      <c r="C403" s="101"/>
      <c r="D403" s="103"/>
      <c r="E403" s="103"/>
      <c r="F403" s="155">
        <v>250676.42000000004</v>
      </c>
      <c r="H403" s="508">
        <f>SUM(F244:F402)</f>
        <v>250676.42000000004</v>
      </c>
    </row>
    <row r="404" spans="1:9" s="351" customFormat="1" ht="34.5" customHeight="1" thickTop="1">
      <c r="A404" s="336"/>
      <c r="B404" s="337" t="s">
        <v>1020</v>
      </c>
      <c r="C404" s="338"/>
      <c r="D404" s="1244"/>
      <c r="E404" s="1245"/>
      <c r="F404" s="1246"/>
    </row>
    <row r="405" spans="1:9" s="351" customFormat="1" ht="34.5" customHeight="1">
      <c r="A405" s="336">
        <v>1</v>
      </c>
      <c r="B405" s="620" t="s">
        <v>212</v>
      </c>
      <c r="C405" s="610" t="s">
        <v>213</v>
      </c>
      <c r="D405" s="1265" t="s">
        <v>3541</v>
      </c>
      <c r="E405" s="1266" t="s">
        <v>3743</v>
      </c>
      <c r="F405" s="1267">
        <v>1135</v>
      </c>
    </row>
    <row r="406" spans="1:9" s="371" customFormat="1" ht="37.5" customHeight="1" thickBot="1">
      <c r="A406" s="367"/>
      <c r="B406" s="368" t="s">
        <v>19</v>
      </c>
      <c r="C406" s="368"/>
      <c r="D406" s="370"/>
      <c r="E406" s="370"/>
      <c r="F406" s="369">
        <v>1135</v>
      </c>
      <c r="H406" s="371">
        <f>SUM(F405)</f>
        <v>1135</v>
      </c>
    </row>
    <row r="407" spans="1:9" s="376" customFormat="1" ht="37.5" customHeight="1" thickTop="1">
      <c r="A407" s="372"/>
      <c r="B407" s="373"/>
      <c r="C407" s="373"/>
      <c r="D407" s="1250"/>
      <c r="E407" s="1250"/>
      <c r="F407" s="1251"/>
      <c r="I407" s="1276">
        <f>SUM(H12:H406)</f>
        <v>673324.45000000007</v>
      </c>
    </row>
    <row r="408" spans="1:9" ht="34.5" customHeight="1" thickBot="1">
      <c r="A408" s="377"/>
      <c r="B408" s="378" t="s">
        <v>1022</v>
      </c>
      <c r="C408" s="379"/>
      <c r="D408" s="383"/>
      <c r="E408" s="383"/>
      <c r="F408" s="382">
        <v>673324.45000000007</v>
      </c>
    </row>
    <row r="409" spans="1:9" s="386" customFormat="1" ht="34.5" customHeight="1" thickTop="1">
      <c r="A409" s="385"/>
      <c r="C409" s="387"/>
      <c r="D409" s="391"/>
      <c r="E409" s="391"/>
      <c r="F409" s="390"/>
    </row>
    <row r="410" spans="1:9" s="386" customFormat="1" ht="48" customHeight="1">
      <c r="A410" s="1332" t="s">
        <v>1023</v>
      </c>
      <c r="B410" s="1332"/>
      <c r="C410" s="1332"/>
      <c r="D410" s="1332"/>
      <c r="E410" s="1332"/>
      <c r="F410" s="1332"/>
    </row>
    <row r="411" spans="1:9" ht="34.5" customHeight="1">
      <c r="A411" s="243">
        <v>1</v>
      </c>
      <c r="B411" s="393" t="s">
        <v>1024</v>
      </c>
      <c r="C411" s="394" t="s">
        <v>1025</v>
      </c>
      <c r="D411" s="1268" t="s">
        <v>3360</v>
      </c>
      <c r="E411" s="1269" t="s">
        <v>3744</v>
      </c>
      <c r="F411" s="1270">
        <v>100</v>
      </c>
    </row>
    <row r="412" spans="1:9" ht="34.5" customHeight="1" thickBot="1">
      <c r="A412" s="284"/>
      <c r="B412" s="257" t="s">
        <v>19</v>
      </c>
      <c r="C412" s="160"/>
      <c r="D412" s="105"/>
      <c r="E412" s="105"/>
      <c r="F412" s="104">
        <v>100</v>
      </c>
      <c r="H412" s="508">
        <f>SUM(F411)</f>
        <v>100</v>
      </c>
    </row>
    <row r="413" spans="1:9" s="386" customFormat="1" ht="34.5" customHeight="1" thickTop="1">
      <c r="A413" s="385"/>
      <c r="C413" s="387"/>
      <c r="D413" s="391"/>
      <c r="E413" s="391"/>
      <c r="F413" s="390"/>
    </row>
    <row r="414" spans="1:9" ht="34.5" customHeight="1" thickBot="1">
      <c r="A414" s="486"/>
      <c r="B414" s="487"/>
      <c r="C414" s="488" t="s">
        <v>1066</v>
      </c>
      <c r="D414" s="491"/>
      <c r="E414" s="488"/>
      <c r="F414" s="492">
        <v>673424.45000000007</v>
      </c>
      <c r="I414" s="499">
        <f>SUM(I407+H412)</f>
        <v>673424.45000000007</v>
      </c>
    </row>
    <row r="415" spans="1:9" ht="34.5" customHeight="1" thickTop="1"/>
    <row r="416" spans="1:9" ht="34.5" customHeight="1"/>
  </sheetData>
  <mergeCells count="12">
    <mergeCell ref="B85:C85"/>
    <mergeCell ref="A410:F410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16" right="0.16" top="0.16" bottom="0.16" header="0.16" footer="0.3"/>
  <pageSetup scale="3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25D1-1151-4647-979B-673194F56E40}">
  <sheetPr codeName="Sheet30">
    <tabColor rgb="FF92D050"/>
  </sheetPr>
  <dimension ref="A1:O110"/>
  <sheetViews>
    <sheetView zoomScale="50" zoomScaleNormal="50" workbookViewId="0">
      <pane ySplit="9" topLeftCell="A52" activePane="bottomLeft" state="frozen"/>
      <selection pane="bottomLeft" activeCell="I45" sqref="I45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3346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1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1271" t="s">
        <v>3351</v>
      </c>
      <c r="F11" s="79">
        <v>1</v>
      </c>
      <c r="G11" s="66">
        <v>7741.450000000008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7741.4499999999971</v>
      </c>
      <c r="I12" s="497">
        <f>SUM(G11)</f>
        <v>7741.450000000008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4</v>
      </c>
      <c r="B14" s="115" t="s">
        <v>42</v>
      </c>
      <c r="C14" s="115" t="s">
        <v>43</v>
      </c>
      <c r="D14" s="550"/>
      <c r="E14" s="122" t="s">
        <v>3745</v>
      </c>
      <c r="F14" s="67">
        <v>1</v>
      </c>
      <c r="G14" s="66">
        <v>321</v>
      </c>
    </row>
    <row r="15" spans="1:9" ht="34.5" customHeight="1">
      <c r="A15" s="67">
        <v>5</v>
      </c>
      <c r="B15" s="106" t="s">
        <v>45</v>
      </c>
      <c r="C15" s="123" t="s">
        <v>46</v>
      </c>
      <c r="D15" s="528">
        <v>642</v>
      </c>
      <c r="E15" s="19"/>
      <c r="F15" s="67"/>
      <c r="G15" s="66"/>
    </row>
    <row r="16" spans="1:9" ht="34.5" customHeight="1">
      <c r="A16" s="67">
        <v>6</v>
      </c>
      <c r="B16" s="106" t="s">
        <v>50</v>
      </c>
      <c r="C16" s="106" t="s">
        <v>51</v>
      </c>
      <c r="D16" s="528">
        <v>642</v>
      </c>
      <c r="E16" s="122"/>
      <c r="F16" s="67"/>
      <c r="G16" s="66"/>
    </row>
    <row r="17" spans="1:15" ht="34.5" customHeight="1">
      <c r="A17" s="67">
        <v>7</v>
      </c>
      <c r="B17" s="125" t="s">
        <v>52</v>
      </c>
      <c r="C17" s="125" t="s">
        <v>53</v>
      </c>
      <c r="D17" s="528">
        <v>963</v>
      </c>
      <c r="E17" s="122"/>
      <c r="F17" s="127"/>
      <c r="G17" s="66"/>
    </row>
    <row r="18" spans="1:15" ht="34.5" customHeight="1">
      <c r="A18" s="67">
        <v>15</v>
      </c>
      <c r="B18" s="106" t="s">
        <v>74</v>
      </c>
      <c r="C18" s="106" t="s">
        <v>75</v>
      </c>
      <c r="D18" s="1277"/>
      <c r="E18" s="1272" t="s">
        <v>3374</v>
      </c>
      <c r="F18" s="1273">
        <v>1</v>
      </c>
      <c r="G18" s="66">
        <v>2321.9000000000015</v>
      </c>
    </row>
    <row r="19" spans="1:15" ht="34.5" customHeight="1" thickBot="1">
      <c r="A19" s="99"/>
      <c r="B19" s="100" t="s">
        <v>19</v>
      </c>
      <c r="C19" s="101"/>
      <c r="D19" s="527"/>
      <c r="E19" s="129"/>
      <c r="F19" s="102"/>
      <c r="G19" s="104">
        <v>2642.9000000000015</v>
      </c>
      <c r="I19" s="497">
        <f>SUM(G14:G18)</f>
        <v>2642.9000000000015</v>
      </c>
    </row>
    <row r="20" spans="1:15" ht="34.5" customHeight="1" thickTop="1">
      <c r="A20" s="30"/>
      <c r="B20" s="52" t="s">
        <v>79</v>
      </c>
      <c r="C20" s="53"/>
      <c r="D20" s="525"/>
      <c r="E20" s="61"/>
      <c r="F20" s="62"/>
      <c r="G20" s="66"/>
    </row>
    <row r="21" spans="1:15" ht="34.5" customHeight="1">
      <c r="A21" s="130">
        <v>1</v>
      </c>
      <c r="B21" s="131" t="s">
        <v>80</v>
      </c>
      <c r="C21" s="132" t="s">
        <v>81</v>
      </c>
      <c r="D21" s="529"/>
      <c r="E21" s="1274" t="s">
        <v>3351</v>
      </c>
      <c r="F21" s="1275">
        <v>1</v>
      </c>
      <c r="G21" s="66">
        <v>12509.370000000003</v>
      </c>
      <c r="H21" s="667"/>
      <c r="I21" s="663"/>
      <c r="J21" s="663"/>
      <c r="K21" s="663"/>
      <c r="L21" s="663"/>
      <c r="M21" s="663"/>
      <c r="N21" s="663"/>
      <c r="O21" s="664"/>
    </row>
    <row r="22" spans="1:15" ht="34.5" customHeight="1">
      <c r="A22" s="130">
        <v>2</v>
      </c>
      <c r="B22" s="131" t="s">
        <v>85</v>
      </c>
      <c r="C22" s="132" t="s">
        <v>81</v>
      </c>
      <c r="D22" s="529"/>
      <c r="E22" s="1274" t="s">
        <v>3351</v>
      </c>
      <c r="F22" s="1275">
        <v>1</v>
      </c>
      <c r="G22" s="66">
        <v>5595.0300000000025</v>
      </c>
    </row>
    <row r="23" spans="1:15" ht="34.5" customHeight="1">
      <c r="A23" s="130">
        <v>3</v>
      </c>
      <c r="B23" s="131" t="s">
        <v>88</v>
      </c>
      <c r="C23" s="132" t="s">
        <v>81</v>
      </c>
      <c r="D23" s="529"/>
      <c r="E23" s="1274" t="s">
        <v>3351</v>
      </c>
      <c r="F23" s="1275">
        <v>1</v>
      </c>
      <c r="G23" s="66">
        <v>2424.3499999999995</v>
      </c>
    </row>
    <row r="24" spans="1:15" ht="34.5" customHeight="1">
      <c r="A24" s="130">
        <v>4</v>
      </c>
      <c r="B24" s="140" t="s">
        <v>98</v>
      </c>
      <c r="C24" s="141" t="s">
        <v>81</v>
      </c>
      <c r="D24" s="529"/>
      <c r="E24" s="1274" t="s">
        <v>3374</v>
      </c>
      <c r="F24" s="1275">
        <v>1</v>
      </c>
      <c r="G24" s="66">
        <v>358.7199999999998</v>
      </c>
    </row>
    <row r="25" spans="1:15" ht="34.5" customHeight="1">
      <c r="A25" s="130">
        <v>5</v>
      </c>
      <c r="B25" s="131" t="s">
        <v>103</v>
      </c>
      <c r="C25" s="141" t="s">
        <v>81</v>
      </c>
      <c r="D25" s="529"/>
      <c r="E25" s="1274" t="s">
        <v>3374</v>
      </c>
      <c r="F25" s="1275">
        <v>1</v>
      </c>
      <c r="G25" s="66">
        <v>1709.33</v>
      </c>
    </row>
    <row r="26" spans="1:15" ht="34.5" customHeight="1">
      <c r="A26" s="130">
        <v>6</v>
      </c>
      <c r="B26" s="140" t="s">
        <v>105</v>
      </c>
      <c r="C26" s="141" t="s">
        <v>81</v>
      </c>
      <c r="D26" s="529"/>
      <c r="E26" s="1274" t="s">
        <v>3374</v>
      </c>
      <c r="F26" s="1275">
        <v>1</v>
      </c>
      <c r="G26" s="66">
        <v>7.2199999999999989</v>
      </c>
    </row>
    <row r="27" spans="1:15" ht="34.5" customHeight="1">
      <c r="A27" s="130">
        <v>7</v>
      </c>
      <c r="B27" s="140" t="s">
        <v>107</v>
      </c>
      <c r="C27" s="141" t="s">
        <v>81</v>
      </c>
      <c r="D27" s="529"/>
      <c r="E27" s="1274" t="s">
        <v>3374</v>
      </c>
      <c r="F27" s="1275">
        <v>1</v>
      </c>
      <c r="G27" s="66">
        <v>442.98</v>
      </c>
    </row>
    <row r="28" spans="1:15" ht="34.5" customHeight="1">
      <c r="A28" s="130">
        <v>8</v>
      </c>
      <c r="B28" s="151" t="s">
        <v>113</v>
      </c>
      <c r="C28" s="152" t="s">
        <v>81</v>
      </c>
      <c r="D28" s="529"/>
      <c r="E28" s="1274" t="s">
        <v>3351</v>
      </c>
      <c r="F28" s="1275">
        <v>1</v>
      </c>
      <c r="G28" s="66">
        <v>6143.9399999999951</v>
      </c>
    </row>
    <row r="29" spans="1:15" ht="34.5" customHeight="1" thickBot="1">
      <c r="A29" s="99"/>
      <c r="B29" s="100" t="s">
        <v>19</v>
      </c>
      <c r="C29" s="101"/>
      <c r="D29" s="527"/>
      <c r="E29" s="129"/>
      <c r="F29" s="102"/>
      <c r="G29" s="104">
        <v>29190.94</v>
      </c>
      <c r="I29" s="497">
        <f>SUM(G21:G28)</f>
        <v>29190.94</v>
      </c>
    </row>
    <row r="30" spans="1:15" ht="34.5" customHeight="1" thickTop="1">
      <c r="A30" s="30"/>
      <c r="B30" s="52" t="s">
        <v>117</v>
      </c>
      <c r="C30" s="53"/>
      <c r="D30" s="525"/>
      <c r="E30" s="61"/>
      <c r="F30" s="62"/>
      <c r="G30" s="66"/>
    </row>
    <row r="31" spans="1:15" ht="34.5" customHeight="1">
      <c r="A31" s="30">
        <v>1</v>
      </c>
      <c r="B31" s="163" t="s">
        <v>22</v>
      </c>
      <c r="C31" s="164" t="s">
        <v>118</v>
      </c>
      <c r="D31" s="531"/>
      <c r="E31" s="170" t="s">
        <v>3745</v>
      </c>
      <c r="F31" s="20">
        <v>1</v>
      </c>
      <c r="G31" s="66">
        <v>1548.2899999999945</v>
      </c>
    </row>
    <row r="32" spans="1:15" ht="34.5" customHeight="1" thickBot="1">
      <c r="A32" s="99"/>
      <c r="B32" s="100" t="s">
        <v>19</v>
      </c>
      <c r="C32" s="101"/>
      <c r="D32" s="527"/>
      <c r="E32" s="129"/>
      <c r="F32" s="102"/>
      <c r="G32" s="162">
        <v>1548.2899999999945</v>
      </c>
      <c r="I32" s="497">
        <f>SUM(G31)</f>
        <v>1548.2899999999945</v>
      </c>
    </row>
    <row r="33" spans="1:9" ht="34.5" customHeight="1" thickTop="1">
      <c r="A33" s="30"/>
      <c r="B33" s="52" t="s">
        <v>121</v>
      </c>
      <c r="C33" s="53"/>
      <c r="D33" s="525"/>
      <c r="E33" s="61"/>
      <c r="F33" s="62"/>
      <c r="G33" s="66"/>
    </row>
    <row r="34" spans="1:9" ht="34.5" customHeight="1">
      <c r="A34" s="20">
        <v>1</v>
      </c>
      <c r="B34" s="183" t="s">
        <v>137</v>
      </c>
      <c r="C34" s="183" t="s">
        <v>138</v>
      </c>
      <c r="D34" s="521"/>
      <c r="E34" s="188" t="s">
        <v>3745</v>
      </c>
      <c r="F34" s="144"/>
      <c r="G34" s="66">
        <v>2033</v>
      </c>
    </row>
    <row r="35" spans="1:9" ht="34.5" customHeight="1" thickBot="1">
      <c r="A35" s="99"/>
      <c r="B35" s="100" t="s">
        <v>19</v>
      </c>
      <c r="C35" s="101"/>
      <c r="D35" s="527"/>
      <c r="E35" s="129"/>
      <c r="F35" s="102"/>
      <c r="G35" s="104">
        <v>2033</v>
      </c>
      <c r="I35" s="497">
        <f>SUM(G34)</f>
        <v>2033</v>
      </c>
    </row>
    <row r="36" spans="1:9" ht="34.5" customHeight="1" thickTop="1">
      <c r="A36" s="30"/>
      <c r="B36" s="193" t="s">
        <v>144</v>
      </c>
      <c r="C36" s="194"/>
      <c r="D36" s="532"/>
      <c r="E36" s="197"/>
      <c r="F36" s="127"/>
      <c r="G36" s="66"/>
    </row>
    <row r="37" spans="1:9" ht="34.5" customHeight="1">
      <c r="A37" s="67">
        <v>1</v>
      </c>
      <c r="B37" s="173" t="s">
        <v>145</v>
      </c>
      <c r="C37" s="69" t="s">
        <v>146</v>
      </c>
      <c r="D37" s="526"/>
      <c r="E37" s="128" t="s">
        <v>3745</v>
      </c>
      <c r="F37" s="67">
        <v>1</v>
      </c>
      <c r="G37" s="203">
        <v>9126</v>
      </c>
    </row>
    <row r="38" spans="1:9" ht="34.5" customHeight="1">
      <c r="A38" s="67">
        <v>7</v>
      </c>
      <c r="B38" s="68" t="s">
        <v>164</v>
      </c>
      <c r="C38" s="69" t="s">
        <v>165</v>
      </c>
      <c r="D38" s="526">
        <v>4563</v>
      </c>
      <c r="E38" s="128"/>
      <c r="F38" s="67"/>
      <c r="G38" s="206"/>
    </row>
    <row r="39" spans="1:9" ht="34.5" customHeight="1">
      <c r="A39" s="67">
        <v>8</v>
      </c>
      <c r="B39" s="68" t="s">
        <v>164</v>
      </c>
      <c r="C39" s="69" t="s">
        <v>167</v>
      </c>
      <c r="D39" s="526">
        <v>4563</v>
      </c>
      <c r="E39" s="128"/>
      <c r="F39" s="67"/>
      <c r="G39" s="206"/>
    </row>
    <row r="40" spans="1:9" ht="34.5" customHeight="1">
      <c r="A40" s="67">
        <v>9</v>
      </c>
      <c r="B40" s="207" t="s">
        <v>169</v>
      </c>
      <c r="C40" s="69" t="s">
        <v>170</v>
      </c>
      <c r="D40" s="526">
        <v>4563</v>
      </c>
      <c r="E40" s="128"/>
      <c r="F40" s="67"/>
      <c r="G40" s="206"/>
    </row>
    <row r="41" spans="1:9" ht="34.5" customHeight="1">
      <c r="A41" s="67">
        <v>11</v>
      </c>
      <c r="B41" s="68" t="s">
        <v>175</v>
      </c>
      <c r="C41" s="69" t="s">
        <v>176</v>
      </c>
      <c r="D41" s="526"/>
      <c r="E41" s="128" t="s">
        <v>3745</v>
      </c>
      <c r="F41" s="67">
        <v>1</v>
      </c>
      <c r="G41" s="203">
        <v>9126</v>
      </c>
    </row>
    <row r="42" spans="1:9" s="219" customFormat="1" ht="34.5" customHeight="1">
      <c r="A42" s="208">
        <v>12</v>
      </c>
      <c r="B42" s="209" t="s">
        <v>178</v>
      </c>
      <c r="C42" s="210" t="s">
        <v>179</v>
      </c>
      <c r="D42" s="533">
        <v>4563</v>
      </c>
      <c r="E42" s="216"/>
      <c r="F42" s="213"/>
      <c r="G42" s="218"/>
    </row>
    <row r="43" spans="1:9" ht="34.5" customHeight="1">
      <c r="A43" s="67">
        <v>14</v>
      </c>
      <c r="B43" s="68" t="s">
        <v>184</v>
      </c>
      <c r="C43" s="69" t="s">
        <v>185</v>
      </c>
      <c r="D43" s="526">
        <v>4563</v>
      </c>
      <c r="E43" s="128"/>
      <c r="F43" s="67"/>
      <c r="G43" s="206"/>
    </row>
    <row r="44" spans="1:9" ht="34.5" customHeight="1">
      <c r="A44" s="67">
        <v>15</v>
      </c>
      <c r="B44" s="68" t="s">
        <v>187</v>
      </c>
      <c r="C44" s="69" t="s">
        <v>188</v>
      </c>
      <c r="D44" s="526">
        <v>4563</v>
      </c>
      <c r="E44" s="128"/>
      <c r="F44" s="67"/>
      <c r="G44" s="206"/>
    </row>
    <row r="45" spans="1:9" ht="34.5" customHeight="1">
      <c r="A45" s="67">
        <v>16</v>
      </c>
      <c r="B45" s="68" t="s">
        <v>190</v>
      </c>
      <c r="C45" s="69" t="s">
        <v>191</v>
      </c>
      <c r="D45" s="526"/>
      <c r="E45" s="128" t="s">
        <v>3745</v>
      </c>
      <c r="F45" s="67">
        <v>1</v>
      </c>
      <c r="G45" s="203">
        <v>2281.5</v>
      </c>
    </row>
    <row r="46" spans="1:9" ht="34.5" customHeight="1">
      <c r="A46" s="67">
        <v>19</v>
      </c>
      <c r="B46" s="68" t="s">
        <v>200</v>
      </c>
      <c r="C46" s="69" t="s">
        <v>201</v>
      </c>
      <c r="D46" s="526">
        <v>4563</v>
      </c>
      <c r="E46" s="128"/>
      <c r="F46" s="67"/>
      <c r="G46" s="206"/>
    </row>
    <row r="47" spans="1:9" ht="34.5" customHeight="1">
      <c r="A47" s="67">
        <v>20</v>
      </c>
      <c r="B47" s="68" t="s">
        <v>203</v>
      </c>
      <c r="C47" s="69" t="s">
        <v>204</v>
      </c>
      <c r="D47" s="526">
        <v>4563</v>
      </c>
      <c r="E47" s="128"/>
      <c r="F47" s="67"/>
      <c r="G47" s="206"/>
    </row>
    <row r="48" spans="1:9" ht="34.5" customHeight="1">
      <c r="A48" s="67">
        <v>22</v>
      </c>
      <c r="B48" s="68" t="s">
        <v>209</v>
      </c>
      <c r="C48" s="69" t="s">
        <v>210</v>
      </c>
      <c r="D48" s="526">
        <v>4563</v>
      </c>
      <c r="E48" s="128"/>
      <c r="F48" s="67"/>
      <c r="G48" s="203"/>
    </row>
    <row r="49" spans="1:9" ht="34.5" customHeight="1">
      <c r="A49" s="67">
        <v>26</v>
      </c>
      <c r="B49" s="68" t="s">
        <v>221</v>
      </c>
      <c r="C49" s="69" t="s">
        <v>222</v>
      </c>
      <c r="D49" s="526">
        <v>4563</v>
      </c>
      <c r="E49" s="128"/>
      <c r="F49" s="67"/>
      <c r="G49" s="203"/>
    </row>
    <row r="50" spans="1:9" ht="34.5" customHeight="1">
      <c r="A50" s="67">
        <v>27</v>
      </c>
      <c r="B50" s="68" t="s">
        <v>224</v>
      </c>
      <c r="C50" s="69" t="s">
        <v>225</v>
      </c>
      <c r="D50" s="526"/>
      <c r="E50" s="128" t="s">
        <v>3745</v>
      </c>
      <c r="F50" s="67">
        <v>1</v>
      </c>
      <c r="G50" s="203">
        <v>4563</v>
      </c>
    </row>
    <row r="51" spans="1:9" ht="34.5" customHeight="1">
      <c r="A51" s="67">
        <v>28</v>
      </c>
      <c r="B51" s="68" t="s">
        <v>227</v>
      </c>
      <c r="C51" s="69" t="s">
        <v>228</v>
      </c>
      <c r="D51" s="526"/>
      <c r="E51" s="128" t="s">
        <v>3745</v>
      </c>
      <c r="F51" s="67">
        <v>1</v>
      </c>
      <c r="G51" s="203">
        <v>4563</v>
      </c>
    </row>
    <row r="52" spans="1:9" ht="34.5" customHeight="1">
      <c r="A52" s="223"/>
      <c r="B52" s="1364" t="s">
        <v>19</v>
      </c>
      <c r="C52" s="1364"/>
      <c r="D52" s="534"/>
      <c r="E52" s="224"/>
      <c r="F52" s="223"/>
      <c r="G52" s="227">
        <v>29659.5</v>
      </c>
      <c r="I52" s="497">
        <f>SUM(G37:G51)</f>
        <v>29659.5</v>
      </c>
    </row>
    <row r="53" spans="1:9" ht="34.5" customHeight="1">
      <c r="A53" s="30"/>
      <c r="B53" s="231" t="s">
        <v>233</v>
      </c>
      <c r="C53" s="232"/>
      <c r="D53" s="523"/>
      <c r="E53" s="237"/>
      <c r="F53" s="238"/>
      <c r="G53" s="203"/>
    </row>
    <row r="54" spans="1:9" ht="34.5" customHeight="1">
      <c r="A54" s="67">
        <v>1</v>
      </c>
      <c r="B54" s="68" t="s">
        <v>234</v>
      </c>
      <c r="C54" s="173" t="s">
        <v>235</v>
      </c>
      <c r="D54" s="535">
        <v>2645</v>
      </c>
      <c r="E54" s="242"/>
      <c r="F54" s="243"/>
      <c r="G54" s="189"/>
    </row>
    <row r="55" spans="1:9" ht="34.5" customHeight="1" thickBot="1">
      <c r="A55" s="99"/>
      <c r="B55" s="100" t="s">
        <v>19</v>
      </c>
      <c r="C55" s="101"/>
      <c r="D55" s="527"/>
      <c r="E55" s="129"/>
      <c r="F55" s="102"/>
      <c r="G55" s="104">
        <v>0</v>
      </c>
    </row>
    <row r="56" spans="1:9" ht="34.5" customHeight="1" thickTop="1">
      <c r="A56" s="30"/>
      <c r="B56" s="52" t="s">
        <v>239</v>
      </c>
      <c r="C56" s="53"/>
      <c r="D56" s="523"/>
      <c r="E56" s="237"/>
      <c r="F56" s="238"/>
      <c r="G56" s="66"/>
    </row>
    <row r="57" spans="1:9" ht="34.5" customHeight="1">
      <c r="A57" s="67">
        <v>1</v>
      </c>
      <c r="B57" s="68" t="s">
        <v>281</v>
      </c>
      <c r="C57" s="69" t="s">
        <v>282</v>
      </c>
      <c r="D57" s="521"/>
      <c r="E57" s="250" t="s">
        <v>3745</v>
      </c>
      <c r="F57" s="243">
        <v>1</v>
      </c>
      <c r="G57" s="203">
        <v>50</v>
      </c>
    </row>
    <row r="58" spans="1:9" ht="34.5" customHeight="1">
      <c r="A58" s="67">
        <v>2</v>
      </c>
      <c r="B58" s="68" t="s">
        <v>227</v>
      </c>
      <c r="C58" s="69" t="s">
        <v>316</v>
      </c>
      <c r="D58" s="521"/>
      <c r="E58" s="250" t="s">
        <v>3745</v>
      </c>
      <c r="F58" s="243">
        <v>1</v>
      </c>
      <c r="G58" s="203">
        <v>100</v>
      </c>
    </row>
    <row r="59" spans="1:9" ht="34.5" customHeight="1" thickBot="1">
      <c r="A59" s="99"/>
      <c r="B59" s="100" t="s">
        <v>19</v>
      </c>
      <c r="C59" s="101"/>
      <c r="D59" s="527"/>
      <c r="E59" s="257"/>
      <c r="F59" s="258"/>
      <c r="G59" s="227">
        <v>150</v>
      </c>
      <c r="I59" s="497">
        <f>SUM(G57:G58)</f>
        <v>150</v>
      </c>
    </row>
    <row r="60" spans="1:9" ht="34.5" customHeight="1" thickTop="1">
      <c r="A60" s="30"/>
      <c r="B60" s="52" t="s">
        <v>321</v>
      </c>
      <c r="C60" s="53"/>
      <c r="D60" s="523"/>
      <c r="E60" s="237"/>
      <c r="F60" s="238"/>
      <c r="G60" s="66"/>
    </row>
    <row r="61" spans="1:9" ht="34.5" customHeight="1">
      <c r="A61" s="67">
        <v>16</v>
      </c>
      <c r="B61" s="263" t="s">
        <v>355</v>
      </c>
      <c r="C61" s="260" t="s">
        <v>356</v>
      </c>
      <c r="D61" s="528"/>
      <c r="E61" s="250" t="s">
        <v>3745</v>
      </c>
      <c r="F61" s="243">
        <v>1</v>
      </c>
      <c r="G61" s="203">
        <v>112.35000000000002</v>
      </c>
    </row>
    <row r="62" spans="1:9" ht="34.5" customHeight="1">
      <c r="A62" s="67">
        <v>29</v>
      </c>
      <c r="B62" s="263" t="s">
        <v>227</v>
      </c>
      <c r="C62" s="260" t="s">
        <v>385</v>
      </c>
      <c r="D62" s="528"/>
      <c r="E62" s="250" t="s">
        <v>3745</v>
      </c>
      <c r="F62" s="243">
        <v>1</v>
      </c>
      <c r="G62" s="203">
        <v>224.7</v>
      </c>
    </row>
    <row r="63" spans="1:9" ht="34.5" customHeight="1">
      <c r="A63" s="67">
        <v>52</v>
      </c>
      <c r="B63" s="263" t="s">
        <v>459</v>
      </c>
      <c r="C63" s="260" t="s">
        <v>460</v>
      </c>
      <c r="D63" s="528"/>
      <c r="E63" s="250" t="s">
        <v>3745</v>
      </c>
      <c r="F63" s="243">
        <v>1</v>
      </c>
      <c r="G63" s="203">
        <v>786.45</v>
      </c>
    </row>
    <row r="64" spans="1:9" ht="34.5" customHeight="1">
      <c r="A64" s="67">
        <v>76</v>
      </c>
      <c r="B64" s="106" t="s">
        <v>521</v>
      </c>
      <c r="C64" s="260" t="s">
        <v>522</v>
      </c>
      <c r="D64" s="528"/>
      <c r="E64" s="250" t="s">
        <v>3745</v>
      </c>
      <c r="F64" s="243">
        <v>1</v>
      </c>
      <c r="G64" s="203">
        <v>936.25</v>
      </c>
    </row>
    <row r="65" spans="1:9" ht="34.5" customHeight="1">
      <c r="A65" s="67">
        <v>77</v>
      </c>
      <c r="B65" s="106" t="s">
        <v>525</v>
      </c>
      <c r="C65" s="260" t="s">
        <v>526</v>
      </c>
      <c r="D65" s="528"/>
      <c r="E65" s="250" t="s">
        <v>3745</v>
      </c>
      <c r="F65" s="243">
        <v>1</v>
      </c>
      <c r="G65" s="203">
        <v>2247</v>
      </c>
    </row>
    <row r="66" spans="1:9" ht="34.5" customHeight="1">
      <c r="A66" s="67">
        <v>97</v>
      </c>
      <c r="B66" s="263" t="s">
        <v>577</v>
      </c>
      <c r="C66" s="260" t="s">
        <v>578</v>
      </c>
      <c r="D66" s="528"/>
      <c r="E66" s="250" t="s">
        <v>3745</v>
      </c>
      <c r="F66" s="243">
        <v>1</v>
      </c>
      <c r="G66" s="203">
        <v>411.94999999999993</v>
      </c>
    </row>
    <row r="67" spans="1:9" ht="34.5" customHeight="1">
      <c r="A67" s="67">
        <v>107</v>
      </c>
      <c r="B67" s="106" t="s">
        <v>603</v>
      </c>
      <c r="C67" s="106" t="s">
        <v>604</v>
      </c>
      <c r="D67" s="528"/>
      <c r="E67" s="250" t="s">
        <v>3745</v>
      </c>
      <c r="F67" s="243">
        <v>1</v>
      </c>
      <c r="G67" s="203">
        <v>224.7</v>
      </c>
    </row>
    <row r="68" spans="1:9" s="42" customFormat="1" ht="34.5" customHeight="1" thickBot="1">
      <c r="A68" s="284"/>
      <c r="B68" s="100" t="s">
        <v>19</v>
      </c>
      <c r="C68" s="101"/>
      <c r="D68" s="527"/>
      <c r="E68" s="257"/>
      <c r="F68" s="258"/>
      <c r="G68" s="227">
        <v>4943.3999999999996</v>
      </c>
      <c r="H68" s="288"/>
      <c r="I68" s="548">
        <f>SUM(G61:G67)</f>
        <v>4943.3999999999996</v>
      </c>
    </row>
    <row r="69" spans="1:9" ht="34.5" customHeight="1" thickTop="1">
      <c r="A69" s="30"/>
      <c r="B69" s="231" t="s">
        <v>661</v>
      </c>
      <c r="C69" s="232"/>
      <c r="D69" s="523"/>
      <c r="E69" s="237"/>
      <c r="F69" s="238"/>
      <c r="G69" s="203"/>
    </row>
    <row r="70" spans="1:9" ht="34.5" customHeight="1">
      <c r="A70" s="67">
        <v>17</v>
      </c>
      <c r="B70" s="263" t="s">
        <v>694</v>
      </c>
      <c r="C70" s="260" t="s">
        <v>695</v>
      </c>
      <c r="D70" s="528"/>
      <c r="E70" s="246"/>
      <c r="F70" s="243"/>
      <c r="G70" s="295">
        <v>314.58</v>
      </c>
    </row>
    <row r="71" spans="1:9" ht="34.5" customHeight="1">
      <c r="A71" s="67">
        <v>31</v>
      </c>
      <c r="B71" s="263" t="s">
        <v>227</v>
      </c>
      <c r="C71" s="260" t="s">
        <v>724</v>
      </c>
      <c r="D71" s="528"/>
      <c r="E71" s="250"/>
      <c r="F71" s="243"/>
      <c r="G71" s="295">
        <v>494.33999999999992</v>
      </c>
    </row>
    <row r="72" spans="1:9" ht="34.5" customHeight="1">
      <c r="A72" s="67">
        <v>53</v>
      </c>
      <c r="B72" s="263" t="s">
        <v>459</v>
      </c>
      <c r="C72" s="260" t="s">
        <v>779</v>
      </c>
      <c r="D72" s="528"/>
      <c r="E72" s="246"/>
      <c r="F72" s="243"/>
      <c r="G72" s="295">
        <v>1752.66</v>
      </c>
    </row>
    <row r="73" spans="1:9" ht="34.5" customHeight="1">
      <c r="A73" s="67">
        <v>82</v>
      </c>
      <c r="B73" s="263" t="s">
        <v>831</v>
      </c>
      <c r="C73" s="260" t="s">
        <v>832</v>
      </c>
      <c r="D73" s="528"/>
      <c r="E73" s="250"/>
      <c r="F73" s="243"/>
      <c r="G73" s="295">
        <v>1408.12</v>
      </c>
    </row>
    <row r="74" spans="1:9" ht="34.5" customHeight="1">
      <c r="A74" s="67">
        <v>83</v>
      </c>
      <c r="B74" s="263" t="s">
        <v>50</v>
      </c>
      <c r="C74" s="260" t="s">
        <v>834</v>
      </c>
      <c r="D74" s="528"/>
      <c r="E74" s="250"/>
      <c r="F74" s="243"/>
      <c r="G74" s="295">
        <v>1183.42</v>
      </c>
    </row>
    <row r="75" spans="1:9" ht="34.5" customHeight="1">
      <c r="A75" s="67">
        <v>105</v>
      </c>
      <c r="B75" s="263" t="s">
        <v>577</v>
      </c>
      <c r="C75" s="260" t="s">
        <v>876</v>
      </c>
      <c r="D75" s="528"/>
      <c r="E75" s="246"/>
      <c r="F75" s="243"/>
      <c r="G75" s="295">
        <v>973.70000000000039</v>
      </c>
    </row>
    <row r="76" spans="1:9" ht="34.5" customHeight="1">
      <c r="A76" s="67">
        <v>115</v>
      </c>
      <c r="B76" s="263" t="s">
        <v>898</v>
      </c>
      <c r="C76" s="260" t="s">
        <v>899</v>
      </c>
      <c r="D76" s="528"/>
      <c r="E76" s="246"/>
      <c r="F76" s="243"/>
      <c r="G76" s="295">
        <v>11074.5</v>
      </c>
    </row>
    <row r="77" spans="1:9" ht="34.5" customHeight="1">
      <c r="A77" s="67">
        <v>128</v>
      </c>
      <c r="B77" s="263" t="s">
        <v>937</v>
      </c>
      <c r="C77" s="260" t="s">
        <v>938</v>
      </c>
      <c r="D77" s="528"/>
      <c r="E77" s="246"/>
      <c r="F77" s="243"/>
      <c r="G77" s="295">
        <v>5093.2000000000007</v>
      </c>
    </row>
    <row r="78" spans="1:9" ht="34.5" customHeight="1">
      <c r="A78" s="67">
        <v>131</v>
      </c>
      <c r="B78" s="106" t="s">
        <v>945</v>
      </c>
      <c r="C78" s="106" t="s">
        <v>946</v>
      </c>
      <c r="D78" s="528"/>
      <c r="E78" s="246"/>
      <c r="F78" s="243"/>
      <c r="G78" s="295">
        <v>749</v>
      </c>
    </row>
    <row r="79" spans="1:9" ht="34.5" customHeight="1" thickBot="1">
      <c r="A79" s="322"/>
      <c r="B79" s="100" t="s">
        <v>19</v>
      </c>
      <c r="C79" s="101"/>
      <c r="D79" s="527"/>
      <c r="E79" s="257"/>
      <c r="F79" s="258"/>
      <c r="G79" s="105">
        <v>23043.52</v>
      </c>
      <c r="I79" s="508">
        <f>SUM(G70:G78)</f>
        <v>23043.52</v>
      </c>
    </row>
    <row r="80" spans="1:9" s="376" customFormat="1" ht="37.5" customHeight="1" thickTop="1">
      <c r="A80" s="372"/>
      <c r="B80" s="373"/>
      <c r="C80" s="373"/>
      <c r="D80" s="536"/>
      <c r="E80" s="375"/>
      <c r="F80" s="374"/>
      <c r="G80" s="374"/>
    </row>
    <row r="81" spans="1:11" ht="34.5" customHeight="1" thickBot="1">
      <c r="A81" s="377"/>
      <c r="B81" s="378" t="s">
        <v>1022</v>
      </c>
      <c r="C81" s="379"/>
      <c r="D81" s="537"/>
      <c r="E81" s="384"/>
      <c r="F81" s="382"/>
      <c r="G81" s="382">
        <v>100952.99999999999</v>
      </c>
      <c r="J81" s="669">
        <f>SUM(I12:I79)</f>
        <v>100953</v>
      </c>
      <c r="K81" s="2" t="s">
        <v>1421</v>
      </c>
    </row>
    <row r="82" spans="1:11" s="386" customFormat="1" ht="34.5" customHeight="1" thickTop="1">
      <c r="A82" s="385"/>
      <c r="C82" s="387"/>
      <c r="D82" s="538"/>
      <c r="E82" s="392"/>
      <c r="F82" s="390"/>
      <c r="G82" s="390"/>
    </row>
    <row r="83" spans="1:11" s="386" customFormat="1" ht="48" customHeight="1">
      <c r="A83" s="1332" t="s">
        <v>1023</v>
      </c>
      <c r="B83" s="1332"/>
      <c r="C83" s="1332"/>
      <c r="D83" s="1332"/>
      <c r="E83" s="1332"/>
      <c r="F83" s="1332"/>
      <c r="G83" s="1332"/>
    </row>
    <row r="84" spans="1:11" ht="34.5" customHeight="1">
      <c r="A84" s="243">
        <v>1</v>
      </c>
      <c r="B84" s="393" t="s">
        <v>1024</v>
      </c>
      <c r="C84" s="394" t="s">
        <v>1025</v>
      </c>
      <c r="D84" s="539"/>
      <c r="E84" s="293"/>
      <c r="F84" s="243"/>
      <c r="G84" s="203">
        <v>14771.5</v>
      </c>
    </row>
    <row r="85" spans="1:11" ht="34.5" customHeight="1" thickBot="1">
      <c r="A85" s="284"/>
      <c r="B85" s="257" t="s">
        <v>19</v>
      </c>
      <c r="C85" s="160"/>
      <c r="D85" s="530"/>
      <c r="E85" s="105"/>
      <c r="F85" s="104"/>
      <c r="G85" s="104">
        <v>14771.5</v>
      </c>
      <c r="I85" s="497">
        <f>SUM(G84)</f>
        <v>14771.5</v>
      </c>
    </row>
    <row r="86" spans="1:11" s="386" customFormat="1" ht="34.5" customHeight="1" thickTop="1">
      <c r="A86" s="385"/>
      <c r="C86" s="387"/>
      <c r="D86" s="538"/>
      <c r="E86" s="392"/>
      <c r="F86" s="390"/>
      <c r="G86" s="390"/>
    </row>
    <row r="87" spans="1:11" s="403" customFormat="1" ht="43.5" customHeight="1">
      <c r="A87" s="1332" t="s">
        <v>1032</v>
      </c>
      <c r="B87" s="1332"/>
      <c r="C87" s="1332"/>
      <c r="D87" s="1332"/>
      <c r="E87" s="1332"/>
      <c r="F87" s="1332"/>
      <c r="G87" s="1332"/>
    </row>
    <row r="88" spans="1:11" s="414" customFormat="1" ht="34.5" customHeight="1">
      <c r="A88" s="404">
        <v>1</v>
      </c>
      <c r="B88" s="405" t="s">
        <v>1033</v>
      </c>
      <c r="C88" s="406" t="s">
        <v>1034</v>
      </c>
      <c r="D88" s="540"/>
      <c r="E88" s="408" t="s">
        <v>1035</v>
      </c>
      <c r="F88" s="413">
        <v>4</v>
      </c>
      <c r="G88" s="410">
        <v>14582</v>
      </c>
    </row>
    <row r="89" spans="1:11" s="414" customFormat="1" ht="34.5" customHeight="1">
      <c r="A89" s="404">
        <v>2</v>
      </c>
      <c r="B89" s="405" t="s">
        <v>1033</v>
      </c>
      <c r="C89" s="406" t="s">
        <v>1036</v>
      </c>
      <c r="D89" s="540"/>
      <c r="E89" s="408" t="s">
        <v>1037</v>
      </c>
      <c r="F89" s="413">
        <v>4</v>
      </c>
      <c r="G89" s="410">
        <v>400</v>
      </c>
    </row>
    <row r="90" spans="1:11" s="414" customFormat="1" ht="34.5" customHeight="1">
      <c r="A90" s="404">
        <v>3</v>
      </c>
      <c r="B90" s="405" t="s">
        <v>1033</v>
      </c>
      <c r="C90" s="406" t="s">
        <v>1038</v>
      </c>
      <c r="D90" s="540"/>
      <c r="E90" s="408" t="s">
        <v>1039</v>
      </c>
      <c r="F90" s="413">
        <v>5</v>
      </c>
      <c r="G90" s="410">
        <v>19211.849999999999</v>
      </c>
    </row>
    <row r="91" spans="1:11" s="414" customFormat="1" ht="34.5" customHeight="1">
      <c r="A91" s="404">
        <v>4</v>
      </c>
      <c r="B91" s="405" t="s">
        <v>1033</v>
      </c>
      <c r="C91" s="406" t="s">
        <v>1040</v>
      </c>
      <c r="D91" s="540"/>
      <c r="E91" s="408" t="s">
        <v>1041</v>
      </c>
      <c r="F91" s="413">
        <v>6</v>
      </c>
      <c r="G91" s="410">
        <v>2070.4499999999998</v>
      </c>
    </row>
    <row r="92" spans="1:11" s="416" customFormat="1" ht="34.5" customHeight="1">
      <c r="A92" s="404">
        <v>5</v>
      </c>
      <c r="B92" s="405" t="s">
        <v>1033</v>
      </c>
      <c r="C92" s="406" t="s">
        <v>902</v>
      </c>
      <c r="D92" s="540"/>
      <c r="E92" s="408" t="s">
        <v>1041</v>
      </c>
      <c r="F92" s="413">
        <v>6</v>
      </c>
      <c r="G92" s="410">
        <v>47508</v>
      </c>
    </row>
    <row r="93" spans="1:11" ht="34.5" customHeight="1" thickBot="1">
      <c r="A93" s="426"/>
      <c r="B93" s="257" t="s">
        <v>19</v>
      </c>
      <c r="C93" s="427"/>
      <c r="D93" s="542"/>
      <c r="E93" s="429">
        <v>0</v>
      </c>
      <c r="F93" s="428"/>
      <c r="G93" s="430">
        <v>83772.299999999988</v>
      </c>
      <c r="I93" s="499">
        <f>SUM(G88:G92)</f>
        <v>83772.299999999988</v>
      </c>
    </row>
    <row r="94" spans="1:11" ht="34.5" customHeight="1" thickTop="1">
      <c r="A94" s="433"/>
      <c r="B94" s="297"/>
      <c r="C94" s="2"/>
      <c r="D94" s="512"/>
      <c r="E94" s="417"/>
      <c r="F94" s="419"/>
      <c r="G94" s="419"/>
    </row>
    <row r="95" spans="1:11" s="386" customFormat="1" ht="40.5" customHeight="1">
      <c r="A95" s="1332" t="s">
        <v>1044</v>
      </c>
      <c r="B95" s="1332"/>
      <c r="C95" s="1332"/>
      <c r="D95" s="1332"/>
      <c r="E95" s="1332"/>
      <c r="F95" s="1332"/>
      <c r="G95" s="1332"/>
    </row>
    <row r="96" spans="1:11" s="414" customFormat="1" ht="34.5" customHeight="1">
      <c r="A96" s="404">
        <v>1</v>
      </c>
      <c r="B96" s="406" t="s">
        <v>1045</v>
      </c>
      <c r="C96" s="455" t="s">
        <v>1046</v>
      </c>
      <c r="D96" s="540"/>
      <c r="E96" s="457" t="s">
        <v>1047</v>
      </c>
      <c r="F96" s="402" t="s">
        <v>1048</v>
      </c>
      <c r="G96" s="410">
        <v>234301.93</v>
      </c>
    </row>
    <row r="97" spans="1:11" s="414" customFormat="1" ht="34.5" customHeight="1">
      <c r="A97" s="404">
        <v>2</v>
      </c>
      <c r="B97" s="406" t="s">
        <v>1045</v>
      </c>
      <c r="C97" s="455" t="s">
        <v>1049</v>
      </c>
      <c r="D97" s="540"/>
      <c r="E97" s="457" t="s">
        <v>1050</v>
      </c>
      <c r="F97" s="402" t="s">
        <v>1048</v>
      </c>
      <c r="G97" s="410">
        <v>90261.49</v>
      </c>
    </row>
    <row r="98" spans="1:11" s="414" customFormat="1" ht="34.5" customHeight="1">
      <c r="A98" s="404">
        <v>3</v>
      </c>
      <c r="B98" s="406" t="s">
        <v>1045</v>
      </c>
      <c r="C98" s="455" t="s">
        <v>1051</v>
      </c>
      <c r="D98" s="540"/>
      <c r="E98" s="457" t="s">
        <v>1050</v>
      </c>
      <c r="F98" s="402" t="s">
        <v>1048</v>
      </c>
      <c r="G98" s="410">
        <v>49535.47</v>
      </c>
    </row>
    <row r="99" spans="1:11" s="414" customFormat="1" ht="34.5" customHeight="1">
      <c r="A99" s="404"/>
      <c r="B99" s="464" t="s">
        <v>1052</v>
      </c>
      <c r="C99" s="455"/>
      <c r="D99" s="540"/>
      <c r="E99" s="457"/>
      <c r="F99" s="402"/>
      <c r="G99" s="410"/>
    </row>
    <row r="100" spans="1:11" s="414" customFormat="1" ht="34.5" customHeight="1">
      <c r="A100" s="404">
        <v>4</v>
      </c>
      <c r="B100" s="406" t="s">
        <v>1061</v>
      </c>
      <c r="C100" s="455" t="s">
        <v>1054</v>
      </c>
      <c r="D100" s="540"/>
      <c r="E100" s="457" t="s">
        <v>1055</v>
      </c>
      <c r="F100" s="402">
        <v>8</v>
      </c>
      <c r="G100" s="410">
        <v>20667.22</v>
      </c>
    </row>
    <row r="101" spans="1:11" s="414" customFormat="1" ht="34.5" customHeight="1">
      <c r="A101" s="404">
        <v>5</v>
      </c>
      <c r="B101" s="406" t="s">
        <v>1061</v>
      </c>
      <c r="C101" s="455" t="s">
        <v>1056</v>
      </c>
      <c r="D101" s="540"/>
      <c r="E101" s="457" t="s">
        <v>1057</v>
      </c>
      <c r="F101" s="402">
        <v>7</v>
      </c>
      <c r="G101" s="410">
        <v>1469.03</v>
      </c>
    </row>
    <row r="102" spans="1:11" s="414" customFormat="1" ht="34.5" customHeight="1">
      <c r="A102" s="404">
        <v>6</v>
      </c>
      <c r="B102" s="406" t="s">
        <v>1061</v>
      </c>
      <c r="C102" s="455" t="s">
        <v>1058</v>
      </c>
      <c r="D102" s="540"/>
      <c r="E102" s="457" t="s">
        <v>1057</v>
      </c>
      <c r="F102" s="402">
        <v>7</v>
      </c>
      <c r="G102" s="410">
        <v>368.87</v>
      </c>
    </row>
    <row r="103" spans="1:11" s="414" customFormat="1" ht="34.5" customHeight="1">
      <c r="A103" s="404">
        <v>7</v>
      </c>
      <c r="B103" s="406" t="s">
        <v>1061</v>
      </c>
      <c r="C103" s="455" t="s">
        <v>1059</v>
      </c>
      <c r="D103" s="540"/>
      <c r="E103" s="457" t="s">
        <v>1060</v>
      </c>
      <c r="F103" s="402"/>
      <c r="G103" s="410">
        <v>15813.94</v>
      </c>
    </row>
    <row r="104" spans="1:11" s="414" customFormat="1" ht="34.5" customHeight="1">
      <c r="A104" s="404">
        <v>8</v>
      </c>
      <c r="B104" s="455" t="s">
        <v>1061</v>
      </c>
      <c r="C104" s="406" t="s">
        <v>1062</v>
      </c>
      <c r="D104" s="540"/>
      <c r="E104" s="465" t="s">
        <v>1063</v>
      </c>
      <c r="F104" s="407"/>
      <c r="G104" s="410">
        <v>2832.41</v>
      </c>
    </row>
    <row r="105" spans="1:11" s="414" customFormat="1" ht="34.5" customHeight="1">
      <c r="A105" s="466">
        <v>9</v>
      </c>
      <c r="B105" s="455" t="s">
        <v>1061</v>
      </c>
      <c r="C105" s="468" t="s">
        <v>2963</v>
      </c>
      <c r="D105" s="543"/>
      <c r="E105" s="661"/>
      <c r="F105" s="469"/>
      <c r="G105" s="471">
        <v>6000</v>
      </c>
    </row>
    <row r="106" spans="1:11" s="414" customFormat="1" ht="34.5" customHeight="1">
      <c r="A106" s="466"/>
      <c r="B106" s="467" t="s">
        <v>1064</v>
      </c>
      <c r="C106" s="468"/>
      <c r="D106" s="543"/>
      <c r="E106" s="470"/>
      <c r="F106" s="469"/>
      <c r="G106" s="471"/>
    </row>
    <row r="107" spans="1:11" s="479" customFormat="1" ht="34.5" customHeight="1" thickBot="1">
      <c r="A107" s="475"/>
      <c r="B107" s="1333" t="s">
        <v>1065</v>
      </c>
      <c r="C107" s="1333"/>
      <c r="D107" s="544"/>
      <c r="E107" s="429"/>
      <c r="F107" s="428"/>
      <c r="G107" s="478">
        <v>421250.36</v>
      </c>
      <c r="I107" s="479">
        <f>SUM(G96:G105)</f>
        <v>421250.36</v>
      </c>
    </row>
    <row r="108" spans="1:11" s="403" customFormat="1" ht="34.5" customHeight="1" thickTop="1">
      <c r="A108" s="480"/>
      <c r="B108" s="481"/>
      <c r="C108" s="482"/>
      <c r="D108" s="545"/>
      <c r="E108" s="484"/>
      <c r="F108" s="483"/>
      <c r="G108" s="485"/>
    </row>
    <row r="109" spans="1:11" ht="34.5" customHeight="1" thickBot="1">
      <c r="A109" s="486"/>
      <c r="B109" s="487"/>
      <c r="C109" s="488" t="s">
        <v>1066</v>
      </c>
      <c r="D109" s="546"/>
      <c r="E109" s="488"/>
      <c r="F109" s="486"/>
      <c r="G109" s="383">
        <v>620747.15999999992</v>
      </c>
      <c r="J109" s="669">
        <f>SUM(I12:I107)</f>
        <v>620747.15999999992</v>
      </c>
      <c r="K109" s="2" t="s">
        <v>3746</v>
      </c>
    </row>
    <row r="110" spans="1:11" ht="34.5" customHeight="1" thickTop="1">
      <c r="G110" s="500"/>
    </row>
  </sheetData>
  <mergeCells count="14">
    <mergeCell ref="A95:G95"/>
    <mergeCell ref="B107:C107"/>
    <mergeCell ref="E5:E6"/>
    <mergeCell ref="F5:F6"/>
    <mergeCell ref="B52:C52"/>
    <mergeCell ref="A83:G83"/>
    <mergeCell ref="A87:G87"/>
    <mergeCell ref="A1:G1"/>
    <mergeCell ref="A2:G2"/>
    <mergeCell ref="A3:G3"/>
    <mergeCell ref="A4:A6"/>
    <mergeCell ref="B4:B6"/>
    <mergeCell ref="C4:C6"/>
    <mergeCell ref="E4:G4"/>
  </mergeCells>
  <phoneticPr fontId="25" type="noConversion"/>
  <pageMargins left="0.16" right="0.16" top="0.16" bottom="0.16" header="0.16" footer="0.3"/>
  <pageSetup scale="3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6282-16F7-4FA0-A76F-EBB2A7F84772}">
  <sheetPr codeName="Sheet31">
    <tabColor rgb="FF92D050"/>
  </sheetPr>
  <dimension ref="A1:N76"/>
  <sheetViews>
    <sheetView zoomScale="50" zoomScaleNormal="50" workbookViewId="0">
      <pane ySplit="9" topLeftCell="A10" activePane="bottomLeft" state="frozen"/>
      <selection pane="bottomLeft" activeCell="I23" sqref="I23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16384" width="27.6640625" style="2"/>
  </cols>
  <sheetData>
    <row r="1" spans="1:14" ht="34.5" customHeight="1">
      <c r="A1" s="1334" t="s">
        <v>0</v>
      </c>
      <c r="B1" s="1334"/>
      <c r="C1" s="1334"/>
      <c r="D1" s="1334"/>
      <c r="E1" s="1334"/>
      <c r="F1" s="1334"/>
    </row>
    <row r="2" spans="1:14" ht="34.5" customHeight="1">
      <c r="A2" s="1334" t="s">
        <v>1</v>
      </c>
      <c r="B2" s="1334"/>
      <c r="C2" s="1334"/>
      <c r="D2" s="1334"/>
      <c r="E2" s="1334"/>
      <c r="F2" s="1334"/>
    </row>
    <row r="3" spans="1:14" ht="34.5" customHeight="1">
      <c r="A3" s="1335" t="s">
        <v>3346</v>
      </c>
      <c r="B3" s="1335"/>
      <c r="C3" s="1335"/>
      <c r="D3" s="1335"/>
      <c r="E3" s="1335"/>
      <c r="F3" s="1335"/>
    </row>
    <row r="4" spans="1:14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4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4" ht="34.200000000000003" customHeight="1">
      <c r="A6" s="1337"/>
      <c r="B6" s="1339"/>
      <c r="C6" s="1341"/>
      <c r="D6" s="1346"/>
      <c r="E6" s="1337"/>
      <c r="F6" s="14" t="s">
        <v>19</v>
      </c>
    </row>
    <row r="7" spans="1:14" ht="46.95" hidden="1" customHeight="1">
      <c r="A7" s="15"/>
      <c r="B7" s="16" t="s">
        <v>20</v>
      </c>
      <c r="C7" s="17"/>
      <c r="D7" s="19"/>
      <c r="E7" s="20"/>
      <c r="F7" s="29"/>
    </row>
    <row r="8" spans="1:14" ht="52.95" hidden="1" customHeight="1" thickBot="1">
      <c r="A8" s="30">
        <v>1</v>
      </c>
      <c r="B8" s="31"/>
      <c r="C8" s="32"/>
      <c r="D8" s="10"/>
      <c r="E8" s="4"/>
      <c r="F8" s="41"/>
    </row>
    <row r="9" spans="1:14" ht="1.2" customHeight="1" thickBot="1">
      <c r="A9" s="30"/>
      <c r="B9" s="42" t="s">
        <v>19</v>
      </c>
      <c r="C9" s="43"/>
      <c r="D9" s="50"/>
      <c r="E9" s="44"/>
      <c r="F9" s="51">
        <v>0</v>
      </c>
    </row>
    <row r="10" spans="1:14" ht="63" customHeight="1" thickTop="1">
      <c r="A10" s="30"/>
      <c r="B10" s="434" t="s">
        <v>1425</v>
      </c>
      <c r="C10" s="32"/>
      <c r="D10" s="591"/>
      <c r="E10" s="33"/>
      <c r="F10" s="51"/>
    </row>
    <row r="11" spans="1:14" ht="34.5" customHeight="1">
      <c r="A11" s="67">
        <v>1</v>
      </c>
      <c r="B11" s="68" t="s">
        <v>22</v>
      </c>
      <c r="C11" s="69" t="s">
        <v>23</v>
      </c>
      <c r="D11" s="1271" t="s">
        <v>3351</v>
      </c>
      <c r="E11" s="79">
        <v>1</v>
      </c>
      <c r="F11" s="66">
        <v>7741.450000000008</v>
      </c>
    </row>
    <row r="12" spans="1:14" ht="34.5" customHeight="1">
      <c r="A12" s="67">
        <v>2</v>
      </c>
      <c r="B12" s="115" t="s">
        <v>42</v>
      </c>
      <c r="C12" s="115" t="s">
        <v>43</v>
      </c>
      <c r="D12" s="122" t="s">
        <v>3745</v>
      </c>
      <c r="E12" s="67">
        <v>1</v>
      </c>
      <c r="F12" s="66">
        <v>321</v>
      </c>
    </row>
    <row r="13" spans="1:14" ht="34.5" customHeight="1">
      <c r="A13" s="67">
        <v>3</v>
      </c>
      <c r="B13" s="106" t="s">
        <v>74</v>
      </c>
      <c r="C13" s="106" t="s">
        <v>75</v>
      </c>
      <c r="D13" s="1272" t="s">
        <v>3374</v>
      </c>
      <c r="E13" s="1273">
        <v>1</v>
      </c>
      <c r="F13" s="66">
        <v>2321.9000000000015</v>
      </c>
    </row>
    <row r="14" spans="1:14" ht="34.5" customHeight="1">
      <c r="A14" s="67">
        <v>4</v>
      </c>
      <c r="B14" s="131" t="s">
        <v>80</v>
      </c>
      <c r="C14" s="132" t="s">
        <v>81</v>
      </c>
      <c r="D14" s="1274" t="s">
        <v>3351</v>
      </c>
      <c r="E14" s="1275">
        <v>1</v>
      </c>
      <c r="F14" s="66">
        <v>12509.370000000003</v>
      </c>
      <c r="G14" s="667"/>
      <c r="H14" s="663"/>
      <c r="I14" s="663"/>
      <c r="J14" s="663"/>
      <c r="K14" s="663"/>
      <c r="L14" s="663"/>
      <c r="M14" s="663"/>
      <c r="N14" s="664"/>
    </row>
    <row r="15" spans="1:14" ht="34.5" customHeight="1">
      <c r="A15" s="67">
        <v>5</v>
      </c>
      <c r="B15" s="131" t="s">
        <v>85</v>
      </c>
      <c r="C15" s="132" t="s">
        <v>81</v>
      </c>
      <c r="D15" s="1274" t="s">
        <v>3351</v>
      </c>
      <c r="E15" s="1275">
        <v>1</v>
      </c>
      <c r="F15" s="66">
        <v>5595.0300000000025</v>
      </c>
    </row>
    <row r="16" spans="1:14" ht="34.5" customHeight="1">
      <c r="A16" s="67">
        <v>6</v>
      </c>
      <c r="B16" s="131" t="s">
        <v>88</v>
      </c>
      <c r="C16" s="132" t="s">
        <v>81</v>
      </c>
      <c r="D16" s="1274" t="s">
        <v>3351</v>
      </c>
      <c r="E16" s="1275">
        <v>1</v>
      </c>
      <c r="F16" s="66">
        <v>2424.3499999999995</v>
      </c>
    </row>
    <row r="17" spans="1:6" ht="34.5" customHeight="1">
      <c r="A17" s="67">
        <v>7</v>
      </c>
      <c r="B17" s="140" t="s">
        <v>98</v>
      </c>
      <c r="C17" s="141" t="s">
        <v>81</v>
      </c>
      <c r="D17" s="1274" t="s">
        <v>3374</v>
      </c>
      <c r="E17" s="1275">
        <v>1</v>
      </c>
      <c r="F17" s="66">
        <v>358.7199999999998</v>
      </c>
    </row>
    <row r="18" spans="1:6" ht="34.5" customHeight="1">
      <c r="A18" s="67">
        <v>8</v>
      </c>
      <c r="B18" s="131" t="s">
        <v>103</v>
      </c>
      <c r="C18" s="141" t="s">
        <v>81</v>
      </c>
      <c r="D18" s="1274" t="s">
        <v>3374</v>
      </c>
      <c r="E18" s="1275">
        <v>1</v>
      </c>
      <c r="F18" s="66">
        <v>1709.33</v>
      </c>
    </row>
    <row r="19" spans="1:6" ht="34.5" customHeight="1">
      <c r="A19" s="67">
        <v>9</v>
      </c>
      <c r="B19" s="140" t="s">
        <v>105</v>
      </c>
      <c r="C19" s="141" t="s">
        <v>81</v>
      </c>
      <c r="D19" s="1274" t="s">
        <v>3374</v>
      </c>
      <c r="E19" s="1275">
        <v>1</v>
      </c>
      <c r="F19" s="66">
        <v>7.2199999999999989</v>
      </c>
    </row>
    <row r="20" spans="1:6" ht="34.5" customHeight="1">
      <c r="A20" s="67">
        <v>10</v>
      </c>
      <c r="B20" s="140" t="s">
        <v>107</v>
      </c>
      <c r="C20" s="141" t="s">
        <v>81</v>
      </c>
      <c r="D20" s="1274" t="s">
        <v>3374</v>
      </c>
      <c r="E20" s="1275">
        <v>1</v>
      </c>
      <c r="F20" s="66">
        <v>442.98</v>
      </c>
    </row>
    <row r="21" spans="1:6" ht="34.5" customHeight="1">
      <c r="A21" s="67">
        <v>11</v>
      </c>
      <c r="B21" s="151" t="s">
        <v>113</v>
      </c>
      <c r="C21" s="152" t="s">
        <v>81</v>
      </c>
      <c r="D21" s="1274" t="s">
        <v>3351</v>
      </c>
      <c r="E21" s="1275">
        <v>1</v>
      </c>
      <c r="F21" s="66">
        <v>6143.9399999999951</v>
      </c>
    </row>
    <row r="22" spans="1:6" ht="34.5" customHeight="1">
      <c r="A22" s="67">
        <v>12</v>
      </c>
      <c r="B22" s="163" t="s">
        <v>22</v>
      </c>
      <c r="C22" s="164" t="s">
        <v>118</v>
      </c>
      <c r="D22" s="170" t="s">
        <v>3745</v>
      </c>
      <c r="E22" s="20">
        <v>1</v>
      </c>
      <c r="F22" s="66">
        <v>1548.2899999999945</v>
      </c>
    </row>
    <row r="23" spans="1:6" ht="34.5" customHeight="1">
      <c r="A23" s="67">
        <v>13</v>
      </c>
      <c r="B23" s="183" t="s">
        <v>137</v>
      </c>
      <c r="C23" s="183" t="s">
        <v>138</v>
      </c>
      <c r="D23" s="188" t="s">
        <v>3745</v>
      </c>
      <c r="E23" s="144">
        <v>1</v>
      </c>
      <c r="F23" s="66">
        <v>2033</v>
      </c>
    </row>
    <row r="24" spans="1:6" ht="34.5" customHeight="1">
      <c r="A24" s="67">
        <v>14</v>
      </c>
      <c r="B24" s="173" t="s">
        <v>145</v>
      </c>
      <c r="C24" s="69" t="s">
        <v>146</v>
      </c>
      <c r="D24" s="128" t="s">
        <v>3745</v>
      </c>
      <c r="E24" s="67">
        <v>1</v>
      </c>
      <c r="F24" s="203">
        <v>9126</v>
      </c>
    </row>
    <row r="25" spans="1:6" ht="34.5" customHeight="1">
      <c r="A25" s="67">
        <v>15</v>
      </c>
      <c r="B25" s="68" t="s">
        <v>175</v>
      </c>
      <c r="C25" s="69" t="s">
        <v>176</v>
      </c>
      <c r="D25" s="128" t="s">
        <v>3745</v>
      </c>
      <c r="E25" s="67">
        <v>1</v>
      </c>
      <c r="F25" s="203">
        <v>9126</v>
      </c>
    </row>
    <row r="26" spans="1:6" ht="34.5" customHeight="1">
      <c r="A26" s="67">
        <v>16</v>
      </c>
      <c r="B26" s="68" t="s">
        <v>190</v>
      </c>
      <c r="C26" s="69" t="s">
        <v>191</v>
      </c>
      <c r="D26" s="128" t="s">
        <v>3745</v>
      </c>
      <c r="E26" s="67">
        <v>1</v>
      </c>
      <c r="F26" s="203">
        <v>2281.5</v>
      </c>
    </row>
    <row r="27" spans="1:6" ht="34.5" customHeight="1">
      <c r="A27" s="67">
        <v>17</v>
      </c>
      <c r="B27" s="68" t="s">
        <v>224</v>
      </c>
      <c r="C27" s="69" t="s">
        <v>225</v>
      </c>
      <c r="D27" s="128" t="s">
        <v>3745</v>
      </c>
      <c r="E27" s="67">
        <v>1</v>
      </c>
      <c r="F27" s="203">
        <v>4563</v>
      </c>
    </row>
    <row r="28" spans="1:6" ht="34.5" customHeight="1">
      <c r="A28" s="67">
        <v>18</v>
      </c>
      <c r="B28" s="68" t="s">
        <v>227</v>
      </c>
      <c r="C28" s="69" t="s">
        <v>228</v>
      </c>
      <c r="D28" s="128" t="s">
        <v>3745</v>
      </c>
      <c r="E28" s="67">
        <v>1</v>
      </c>
      <c r="F28" s="203">
        <v>4563</v>
      </c>
    </row>
    <row r="29" spans="1:6" ht="34.5" customHeight="1">
      <c r="A29" s="67">
        <v>19</v>
      </c>
      <c r="B29" s="68" t="s">
        <v>281</v>
      </c>
      <c r="C29" s="69" t="s">
        <v>282</v>
      </c>
      <c r="D29" s="250" t="s">
        <v>3745</v>
      </c>
      <c r="E29" s="243">
        <v>1</v>
      </c>
      <c r="F29" s="203">
        <v>50</v>
      </c>
    </row>
    <row r="30" spans="1:6" ht="34.5" customHeight="1">
      <c r="A30" s="67">
        <v>20</v>
      </c>
      <c r="B30" s="68" t="s">
        <v>227</v>
      </c>
      <c r="C30" s="69" t="s">
        <v>316</v>
      </c>
      <c r="D30" s="250" t="s">
        <v>3745</v>
      </c>
      <c r="E30" s="243">
        <v>1</v>
      </c>
      <c r="F30" s="203">
        <v>100</v>
      </c>
    </row>
    <row r="31" spans="1:6" ht="34.5" customHeight="1">
      <c r="A31" s="67">
        <v>21</v>
      </c>
      <c r="B31" s="263" t="s">
        <v>355</v>
      </c>
      <c r="C31" s="260" t="s">
        <v>356</v>
      </c>
      <c r="D31" s="250" t="s">
        <v>3745</v>
      </c>
      <c r="E31" s="243">
        <v>1</v>
      </c>
      <c r="F31" s="203">
        <v>112.35000000000002</v>
      </c>
    </row>
    <row r="32" spans="1:6" ht="34.5" customHeight="1">
      <c r="A32" s="67">
        <v>22</v>
      </c>
      <c r="B32" s="263" t="s">
        <v>227</v>
      </c>
      <c r="C32" s="260" t="s">
        <v>385</v>
      </c>
      <c r="D32" s="250" t="s">
        <v>3745</v>
      </c>
      <c r="E32" s="243">
        <v>1</v>
      </c>
      <c r="F32" s="203">
        <v>224.7</v>
      </c>
    </row>
    <row r="33" spans="1:10" ht="34.5" customHeight="1">
      <c r="A33" s="67">
        <v>23</v>
      </c>
      <c r="B33" s="263" t="s">
        <v>459</v>
      </c>
      <c r="C33" s="260" t="s">
        <v>460</v>
      </c>
      <c r="D33" s="250" t="s">
        <v>3745</v>
      </c>
      <c r="E33" s="243">
        <v>1</v>
      </c>
      <c r="F33" s="203">
        <v>786.45</v>
      </c>
    </row>
    <row r="34" spans="1:10" ht="34.5" customHeight="1">
      <c r="A34" s="67">
        <v>24</v>
      </c>
      <c r="B34" s="106" t="s">
        <v>521</v>
      </c>
      <c r="C34" s="260" t="s">
        <v>522</v>
      </c>
      <c r="D34" s="250" t="s">
        <v>3745</v>
      </c>
      <c r="E34" s="243">
        <v>1</v>
      </c>
      <c r="F34" s="203">
        <v>936.25</v>
      </c>
    </row>
    <row r="35" spans="1:10" ht="34.5" customHeight="1">
      <c r="A35" s="67">
        <v>25</v>
      </c>
      <c r="B35" s="106" t="s">
        <v>525</v>
      </c>
      <c r="C35" s="260" t="s">
        <v>526</v>
      </c>
      <c r="D35" s="250" t="s">
        <v>3745</v>
      </c>
      <c r="E35" s="243">
        <v>1</v>
      </c>
      <c r="F35" s="203">
        <v>2247</v>
      </c>
    </row>
    <row r="36" spans="1:10" ht="34.5" customHeight="1">
      <c r="A36" s="67">
        <v>26</v>
      </c>
      <c r="B36" s="263" t="s">
        <v>577</v>
      </c>
      <c r="C36" s="260" t="s">
        <v>578</v>
      </c>
      <c r="D36" s="250" t="s">
        <v>3745</v>
      </c>
      <c r="E36" s="243">
        <v>1</v>
      </c>
      <c r="F36" s="203">
        <v>411.94999999999993</v>
      </c>
    </row>
    <row r="37" spans="1:10" ht="34.5" customHeight="1">
      <c r="A37" s="67">
        <v>27</v>
      </c>
      <c r="B37" s="106" t="s">
        <v>603</v>
      </c>
      <c r="C37" s="106" t="s">
        <v>604</v>
      </c>
      <c r="D37" s="250" t="s">
        <v>3745</v>
      </c>
      <c r="E37" s="243">
        <v>1</v>
      </c>
      <c r="F37" s="203">
        <v>224.7</v>
      </c>
    </row>
    <row r="38" spans="1:10" ht="34.5" customHeight="1">
      <c r="A38" s="67">
        <v>28</v>
      </c>
      <c r="B38" s="263" t="s">
        <v>694</v>
      </c>
      <c r="C38" s="260" t="s">
        <v>695</v>
      </c>
      <c r="D38" s="246" t="s">
        <v>3745</v>
      </c>
      <c r="E38" s="243">
        <v>1</v>
      </c>
      <c r="F38" s="295">
        <v>314.58</v>
      </c>
    </row>
    <row r="39" spans="1:10" ht="34.5" customHeight="1">
      <c r="A39" s="67">
        <v>29</v>
      </c>
      <c r="B39" s="263" t="s">
        <v>227</v>
      </c>
      <c r="C39" s="260" t="s">
        <v>724</v>
      </c>
      <c r="D39" s="246" t="s">
        <v>3745</v>
      </c>
      <c r="E39" s="243">
        <v>1</v>
      </c>
      <c r="F39" s="295">
        <v>494.33999999999992</v>
      </c>
    </row>
    <row r="40" spans="1:10" ht="34.5" customHeight="1">
      <c r="A40" s="67">
        <v>30</v>
      </c>
      <c r="B40" s="263" t="s">
        <v>459</v>
      </c>
      <c r="C40" s="260" t="s">
        <v>779</v>
      </c>
      <c r="D40" s="246" t="s">
        <v>3745</v>
      </c>
      <c r="E40" s="243">
        <v>1</v>
      </c>
      <c r="F40" s="295">
        <v>1752.66</v>
      </c>
    </row>
    <row r="41" spans="1:10" ht="34.5" customHeight="1">
      <c r="A41" s="67">
        <v>31</v>
      </c>
      <c r="B41" s="263" t="s">
        <v>831</v>
      </c>
      <c r="C41" s="260" t="s">
        <v>832</v>
      </c>
      <c r="D41" s="246" t="s">
        <v>3745</v>
      </c>
      <c r="E41" s="243">
        <v>1</v>
      </c>
      <c r="F41" s="295">
        <v>1408.12</v>
      </c>
    </row>
    <row r="42" spans="1:10" ht="34.5" customHeight="1">
      <c r="A42" s="67">
        <v>32</v>
      </c>
      <c r="B42" s="263" t="s">
        <v>50</v>
      </c>
      <c r="C42" s="260" t="s">
        <v>834</v>
      </c>
      <c r="D42" s="246" t="s">
        <v>3745</v>
      </c>
      <c r="E42" s="243">
        <v>1</v>
      </c>
      <c r="F42" s="295">
        <v>1183.42</v>
      </c>
    </row>
    <row r="43" spans="1:10" ht="34.5" customHeight="1">
      <c r="A43" s="67">
        <v>33</v>
      </c>
      <c r="B43" s="263" t="s">
        <v>577</v>
      </c>
      <c r="C43" s="260" t="s">
        <v>876</v>
      </c>
      <c r="D43" s="246" t="s">
        <v>3745</v>
      </c>
      <c r="E43" s="243">
        <v>1</v>
      </c>
      <c r="F43" s="295">
        <v>973.70000000000039</v>
      </c>
    </row>
    <row r="44" spans="1:10" ht="34.5" customHeight="1">
      <c r="A44" s="67">
        <v>34</v>
      </c>
      <c r="B44" s="263" t="s">
        <v>898</v>
      </c>
      <c r="C44" s="260" t="s">
        <v>899</v>
      </c>
      <c r="D44" s="246" t="s">
        <v>3745</v>
      </c>
      <c r="E44" s="243">
        <v>1</v>
      </c>
      <c r="F44" s="295">
        <v>11074.5</v>
      </c>
    </row>
    <row r="45" spans="1:10" ht="34.5" customHeight="1">
      <c r="A45" s="67">
        <v>35</v>
      </c>
      <c r="B45" s="263" t="s">
        <v>937</v>
      </c>
      <c r="C45" s="260" t="s">
        <v>938</v>
      </c>
      <c r="D45" s="246" t="s">
        <v>3745</v>
      </c>
      <c r="E45" s="243">
        <v>1</v>
      </c>
      <c r="F45" s="295">
        <v>5093.2000000000007</v>
      </c>
    </row>
    <row r="46" spans="1:10" ht="34.5" customHeight="1">
      <c r="A46" s="67">
        <v>36</v>
      </c>
      <c r="B46" s="106" t="s">
        <v>945</v>
      </c>
      <c r="C46" s="106" t="s">
        <v>946</v>
      </c>
      <c r="D46" s="246" t="s">
        <v>3745</v>
      </c>
      <c r="E46" s="243">
        <v>1</v>
      </c>
      <c r="F46" s="295">
        <v>749</v>
      </c>
    </row>
    <row r="47" spans="1:10" ht="34.5" customHeight="1" thickBot="1">
      <c r="A47" s="377"/>
      <c r="B47" s="378" t="s">
        <v>1022</v>
      </c>
      <c r="C47" s="379"/>
      <c r="D47" s="384"/>
      <c r="E47" s="382"/>
      <c r="F47" s="382">
        <v>100952.99999999999</v>
      </c>
      <c r="I47" s="669">
        <v>100953</v>
      </c>
      <c r="J47" s="2" t="s">
        <v>1421</v>
      </c>
    </row>
    <row r="48" spans="1:10" s="386" customFormat="1" ht="34.5" customHeight="1" thickTop="1">
      <c r="A48" s="385"/>
      <c r="C48" s="387"/>
      <c r="D48" s="392"/>
      <c r="E48" s="390"/>
      <c r="F48" s="390"/>
    </row>
    <row r="49" spans="1:8" s="386" customFormat="1" ht="48" customHeight="1">
      <c r="A49" s="1332" t="s">
        <v>1023</v>
      </c>
      <c r="B49" s="1332"/>
      <c r="C49" s="1332"/>
      <c r="D49" s="1332"/>
      <c r="E49" s="1332"/>
      <c r="F49" s="1332"/>
    </row>
    <row r="50" spans="1:8" ht="34.5" customHeight="1">
      <c r="A50" s="243">
        <v>1</v>
      </c>
      <c r="B50" s="393" t="s">
        <v>1024</v>
      </c>
      <c r="C50" s="394" t="s">
        <v>1025</v>
      </c>
      <c r="D50" s="293"/>
      <c r="E50" s="243"/>
      <c r="F50" s="203">
        <v>14771.5</v>
      </c>
    </row>
    <row r="51" spans="1:8" ht="34.5" customHeight="1" thickBot="1">
      <c r="A51" s="284"/>
      <c r="B51" s="257" t="s">
        <v>19</v>
      </c>
      <c r="C51" s="160"/>
      <c r="D51" s="105"/>
      <c r="E51" s="104"/>
      <c r="F51" s="104">
        <v>14771.5</v>
      </c>
      <c r="H51" s="497">
        <v>14771.5</v>
      </c>
    </row>
    <row r="52" spans="1:8" s="386" customFormat="1" ht="34.5" customHeight="1" thickTop="1">
      <c r="A52" s="385"/>
      <c r="C52" s="387"/>
      <c r="D52" s="392"/>
      <c r="E52" s="390"/>
      <c r="F52" s="390"/>
    </row>
    <row r="53" spans="1:8" s="403" customFormat="1" ht="43.5" customHeight="1">
      <c r="A53" s="1332" t="s">
        <v>1032</v>
      </c>
      <c r="B53" s="1332"/>
      <c r="C53" s="1332"/>
      <c r="D53" s="1332"/>
      <c r="E53" s="1332"/>
      <c r="F53" s="1332"/>
    </row>
    <row r="54" spans="1:8" s="414" customFormat="1" ht="34.5" customHeight="1">
      <c r="A54" s="404">
        <v>1</v>
      </c>
      <c r="B54" s="405" t="s">
        <v>1033</v>
      </c>
      <c r="C54" s="406" t="s">
        <v>1034</v>
      </c>
      <c r="D54" s="408" t="s">
        <v>1035</v>
      </c>
      <c r="E54" s="413">
        <v>4</v>
      </c>
      <c r="F54" s="410">
        <v>14582</v>
      </c>
    </row>
    <row r="55" spans="1:8" s="414" customFormat="1" ht="34.5" customHeight="1">
      <c r="A55" s="404">
        <v>2</v>
      </c>
      <c r="B55" s="405" t="s">
        <v>1033</v>
      </c>
      <c r="C55" s="406" t="s">
        <v>1036</v>
      </c>
      <c r="D55" s="408" t="s">
        <v>1037</v>
      </c>
      <c r="E55" s="413">
        <v>4</v>
      </c>
      <c r="F55" s="410">
        <v>400</v>
      </c>
    </row>
    <row r="56" spans="1:8" s="414" customFormat="1" ht="34.5" customHeight="1">
      <c r="A56" s="404">
        <v>3</v>
      </c>
      <c r="B56" s="405" t="s">
        <v>1033</v>
      </c>
      <c r="C56" s="406" t="s">
        <v>1038</v>
      </c>
      <c r="D56" s="408" t="s">
        <v>1039</v>
      </c>
      <c r="E56" s="413">
        <v>5</v>
      </c>
      <c r="F56" s="410">
        <v>19211.849999999999</v>
      </c>
    </row>
    <row r="57" spans="1:8" s="414" customFormat="1" ht="34.5" customHeight="1">
      <c r="A57" s="404">
        <v>4</v>
      </c>
      <c r="B57" s="405" t="s">
        <v>1033</v>
      </c>
      <c r="C57" s="406" t="s">
        <v>1040</v>
      </c>
      <c r="D57" s="408" t="s">
        <v>1041</v>
      </c>
      <c r="E57" s="413">
        <v>6</v>
      </c>
      <c r="F57" s="410">
        <v>2070.4499999999998</v>
      </c>
    </row>
    <row r="58" spans="1:8" s="416" customFormat="1" ht="34.5" customHeight="1">
      <c r="A58" s="404">
        <v>5</v>
      </c>
      <c r="B58" s="405" t="s">
        <v>1033</v>
      </c>
      <c r="C58" s="406" t="s">
        <v>902</v>
      </c>
      <c r="D58" s="408" t="s">
        <v>1041</v>
      </c>
      <c r="E58" s="413">
        <v>6</v>
      </c>
      <c r="F58" s="410">
        <v>47508</v>
      </c>
    </row>
    <row r="59" spans="1:8" ht="34.5" customHeight="1" thickBot="1">
      <c r="A59" s="426"/>
      <c r="B59" s="257" t="s">
        <v>19</v>
      </c>
      <c r="C59" s="427"/>
      <c r="D59" s="429">
        <v>0</v>
      </c>
      <c r="E59" s="428"/>
      <c r="F59" s="430">
        <v>83772.299999999988</v>
      </c>
      <c r="H59" s="499">
        <v>83772.299999999988</v>
      </c>
    </row>
    <row r="60" spans="1:8" ht="34.5" customHeight="1" thickTop="1">
      <c r="A60" s="433"/>
      <c r="B60" s="297"/>
      <c r="C60" s="2"/>
      <c r="D60" s="417"/>
      <c r="E60" s="419"/>
      <c r="F60" s="419"/>
    </row>
    <row r="61" spans="1:8" s="386" customFormat="1" ht="40.5" customHeight="1">
      <c r="A61" s="1332" t="s">
        <v>1044</v>
      </c>
      <c r="B61" s="1332"/>
      <c r="C61" s="1332"/>
      <c r="D61" s="1332"/>
      <c r="E61" s="1332"/>
      <c r="F61" s="1332"/>
    </row>
    <row r="62" spans="1:8" s="414" customFormat="1" ht="34.5" customHeight="1">
      <c r="A62" s="404">
        <v>1</v>
      </c>
      <c r="B62" s="406" t="s">
        <v>1045</v>
      </c>
      <c r="C62" s="455" t="s">
        <v>1046</v>
      </c>
      <c r="D62" s="457" t="s">
        <v>1047</v>
      </c>
      <c r="E62" s="402" t="s">
        <v>1048</v>
      </c>
      <c r="F62" s="410">
        <v>234301.93</v>
      </c>
    </row>
    <row r="63" spans="1:8" s="414" customFormat="1" ht="34.5" customHeight="1">
      <c r="A63" s="404">
        <v>2</v>
      </c>
      <c r="B63" s="406" t="s">
        <v>1045</v>
      </c>
      <c r="C63" s="455" t="s">
        <v>1049</v>
      </c>
      <c r="D63" s="457" t="s">
        <v>1050</v>
      </c>
      <c r="E63" s="402" t="s">
        <v>1048</v>
      </c>
      <c r="F63" s="410">
        <v>90261.49</v>
      </c>
    </row>
    <row r="64" spans="1:8" s="414" customFormat="1" ht="34.5" customHeight="1">
      <c r="A64" s="404">
        <v>3</v>
      </c>
      <c r="B64" s="406" t="s">
        <v>1045</v>
      </c>
      <c r="C64" s="455" t="s">
        <v>1051</v>
      </c>
      <c r="D64" s="457" t="s">
        <v>1050</v>
      </c>
      <c r="E64" s="402" t="s">
        <v>1048</v>
      </c>
      <c r="F64" s="410">
        <v>49535.47</v>
      </c>
    </row>
    <row r="65" spans="1:10" s="414" customFormat="1" ht="34.5" customHeight="1">
      <c r="A65" s="404"/>
      <c r="B65" s="464" t="s">
        <v>1052</v>
      </c>
      <c r="C65" s="455"/>
      <c r="D65" s="457"/>
      <c r="E65" s="402"/>
      <c r="F65" s="410"/>
    </row>
    <row r="66" spans="1:10" s="414" customFormat="1" ht="34.5" customHeight="1">
      <c r="A66" s="404">
        <v>4</v>
      </c>
      <c r="B66" s="406" t="s">
        <v>1061</v>
      </c>
      <c r="C66" s="455" t="s">
        <v>1054</v>
      </c>
      <c r="D66" s="457" t="s">
        <v>1055</v>
      </c>
      <c r="E66" s="402">
        <v>8</v>
      </c>
      <c r="F66" s="410">
        <v>20667.22</v>
      </c>
    </row>
    <row r="67" spans="1:10" s="414" customFormat="1" ht="34.5" customHeight="1">
      <c r="A67" s="404">
        <v>5</v>
      </c>
      <c r="B67" s="406" t="s">
        <v>1061</v>
      </c>
      <c r="C67" s="455" t="s">
        <v>1056</v>
      </c>
      <c r="D67" s="457" t="s">
        <v>1057</v>
      </c>
      <c r="E67" s="402">
        <v>7</v>
      </c>
      <c r="F67" s="410">
        <v>1469.03</v>
      </c>
    </row>
    <row r="68" spans="1:10" s="414" customFormat="1" ht="34.5" customHeight="1">
      <c r="A68" s="404">
        <v>6</v>
      </c>
      <c r="B68" s="406" t="s">
        <v>1061</v>
      </c>
      <c r="C68" s="455" t="s">
        <v>1058</v>
      </c>
      <c r="D68" s="457" t="s">
        <v>1057</v>
      </c>
      <c r="E68" s="402">
        <v>7</v>
      </c>
      <c r="F68" s="410">
        <v>368.87</v>
      </c>
    </row>
    <row r="69" spans="1:10" s="414" customFormat="1" ht="34.5" customHeight="1">
      <c r="A69" s="404">
        <v>7</v>
      </c>
      <c r="B69" s="406" t="s">
        <v>1061</v>
      </c>
      <c r="C69" s="455" t="s">
        <v>1059</v>
      </c>
      <c r="D69" s="457" t="s">
        <v>1060</v>
      </c>
      <c r="E69" s="402"/>
      <c r="F69" s="410">
        <v>15813.94</v>
      </c>
    </row>
    <row r="70" spans="1:10" s="414" customFormat="1" ht="34.5" customHeight="1">
      <c r="A70" s="404">
        <v>8</v>
      </c>
      <c r="B70" s="455" t="s">
        <v>1061</v>
      </c>
      <c r="C70" s="406" t="s">
        <v>1062</v>
      </c>
      <c r="D70" s="465" t="s">
        <v>1063</v>
      </c>
      <c r="E70" s="407"/>
      <c r="F70" s="410">
        <v>2832.41</v>
      </c>
    </row>
    <row r="71" spans="1:10" s="414" customFormat="1" ht="34.5" customHeight="1">
      <c r="A71" s="466">
        <v>9</v>
      </c>
      <c r="B71" s="455" t="s">
        <v>1061</v>
      </c>
      <c r="C71" s="468" t="s">
        <v>2963</v>
      </c>
      <c r="D71" s="661"/>
      <c r="E71" s="469"/>
      <c r="F71" s="471">
        <v>6000</v>
      </c>
    </row>
    <row r="72" spans="1:10" s="414" customFormat="1" ht="34.5" customHeight="1">
      <c r="A72" s="466"/>
      <c r="B72" s="467" t="s">
        <v>1064</v>
      </c>
      <c r="C72" s="468"/>
      <c r="D72" s="470"/>
      <c r="E72" s="469"/>
      <c r="F72" s="471"/>
    </row>
    <row r="73" spans="1:10" s="479" customFormat="1" ht="34.5" customHeight="1" thickBot="1">
      <c r="A73" s="475"/>
      <c r="B73" s="1333" t="s">
        <v>1065</v>
      </c>
      <c r="C73" s="1333"/>
      <c r="D73" s="429"/>
      <c r="E73" s="428"/>
      <c r="F73" s="478">
        <v>421250.36</v>
      </c>
      <c r="H73" s="479">
        <v>421250.36</v>
      </c>
    </row>
    <row r="74" spans="1:10" s="403" customFormat="1" ht="34.5" customHeight="1" thickTop="1">
      <c r="A74" s="480"/>
      <c r="B74" s="481"/>
      <c r="C74" s="482"/>
      <c r="D74" s="484"/>
      <c r="E74" s="483"/>
      <c r="F74" s="485"/>
    </row>
    <row r="75" spans="1:10" ht="34.5" customHeight="1" thickBot="1">
      <c r="A75" s="486"/>
      <c r="B75" s="487"/>
      <c r="C75" s="488" t="s">
        <v>1066</v>
      </c>
      <c r="D75" s="488"/>
      <c r="E75" s="486"/>
      <c r="F75" s="383">
        <v>620747.15999999992</v>
      </c>
      <c r="I75" s="669">
        <v>620747.15999999992</v>
      </c>
      <c r="J75" s="2" t="s">
        <v>3746</v>
      </c>
    </row>
    <row r="76" spans="1:10" ht="34.5" customHeight="1" thickTop="1">
      <c r="F76" s="500"/>
    </row>
  </sheetData>
  <mergeCells count="13">
    <mergeCell ref="A49:F49"/>
    <mergeCell ref="A53:F53"/>
    <mergeCell ref="A61:F61"/>
    <mergeCell ref="B73:C73"/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honeticPr fontId="25" type="noConversion"/>
  <pageMargins left="0.16" right="0.16" top="0.16" bottom="0.16" header="0.16" footer="0.3"/>
  <pageSetup scale="3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812D-C5A0-4EC5-AFA3-15D79DC7413B}">
  <sheetPr codeName="Sheet3">
    <tabColor rgb="FFFFFF00"/>
  </sheetPr>
  <dimension ref="A1:AA505"/>
  <sheetViews>
    <sheetView zoomScale="50" zoomScaleNormal="50" workbookViewId="0">
      <pane ySplit="9" topLeftCell="A447" activePane="bottomLeft" state="frozen"/>
      <selection pane="bottomLeft" activeCell="Q463" sqref="Q463:S463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2964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26415.09</v>
      </c>
      <c r="E11" s="71" t="s">
        <v>2550</v>
      </c>
      <c r="F11" s="67">
        <v>1</v>
      </c>
      <c r="G11" s="67">
        <v>1</v>
      </c>
      <c r="H11" s="72">
        <v>3872</v>
      </c>
      <c r="I11" s="73">
        <v>271.04000000000002</v>
      </c>
      <c r="J11" s="74">
        <v>4143.0400000000081</v>
      </c>
      <c r="K11" s="75" t="s">
        <v>2965</v>
      </c>
      <c r="L11" s="76" t="s">
        <v>2966</v>
      </c>
      <c r="M11" s="77">
        <v>23313.16</v>
      </c>
      <c r="N11" s="78" t="s">
        <v>3342</v>
      </c>
      <c r="O11" s="79">
        <v>1</v>
      </c>
      <c r="P11" s="79">
        <v>1</v>
      </c>
      <c r="Q11" s="73">
        <f t="shared" ref="Q11:Q12" si="0">ROUND(S11*100/107,2)</f>
        <v>6771</v>
      </c>
      <c r="R11" s="80">
        <f t="shared" ref="R11:R12" si="1">ROUND((Q11*0.07),2)</f>
        <v>473.97</v>
      </c>
      <c r="S11" s="66">
        <f t="shared" ref="S11:S12" si="2">+D11+J11-M11</f>
        <v>7244.9700000000084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/>
      <c r="F12" s="67"/>
      <c r="G12" s="67"/>
      <c r="H12" s="72">
        <v>0</v>
      </c>
      <c r="I12" s="73">
        <v>0</v>
      </c>
      <c r="J12" s="74">
        <v>-1.0913936421275139E-11</v>
      </c>
      <c r="K12" s="83"/>
      <c r="L12" s="84"/>
      <c r="M12" s="85"/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26415.09</v>
      </c>
      <c r="E14" s="103"/>
      <c r="F14" s="102"/>
      <c r="G14" s="102"/>
      <c r="H14" s="104">
        <f>SUM(H11:H13)</f>
        <v>3872</v>
      </c>
      <c r="I14" s="104">
        <f t="shared" ref="I14:J14" si="3">SUM(I11:I13)</f>
        <v>271.04000000000002</v>
      </c>
      <c r="J14" s="104">
        <f t="shared" si="3"/>
        <v>4143.0399999999972</v>
      </c>
      <c r="K14" s="105"/>
      <c r="L14" s="105"/>
      <c r="M14" s="104">
        <f>SUM(M11:M13)</f>
        <v>23313.16</v>
      </c>
      <c r="N14" s="105"/>
      <c r="O14" s="104"/>
      <c r="P14" s="104"/>
      <c r="Q14" s="104">
        <f t="shared" ref="Q14:S14" si="4">SUM(Q11:Q13)</f>
        <v>6771</v>
      </c>
      <c r="R14" s="104">
        <f t="shared" si="4"/>
        <v>473.97</v>
      </c>
      <c r="S14" s="104">
        <f t="shared" si="4"/>
        <v>7244.9699999999975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 t="s">
        <v>2967</v>
      </c>
      <c r="L16" s="113" t="s">
        <v>2968</v>
      </c>
      <c r="M16" s="114">
        <v>321</v>
      </c>
      <c r="N16" s="19"/>
      <c r="O16" s="67"/>
      <c r="P16" s="67"/>
      <c r="Q16" s="73">
        <f t="shared" ref="Q16:Q30" si="5">ROUND(S16*100/107,2)</f>
        <v>0</v>
      </c>
      <c r="R16" s="80">
        <f t="shared" ref="R16:R30" si="6">ROUND((Q16*0.07),2)</f>
        <v>0</v>
      </c>
      <c r="S16" s="66">
        <f t="shared" ref="S16:S30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 t="s">
        <v>2969</v>
      </c>
      <c r="L17" s="113" t="s">
        <v>2970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/>
      <c r="L18" s="113"/>
      <c r="M18" s="114">
        <v>0</v>
      </c>
      <c r="N18" s="19" t="s">
        <v>2971</v>
      </c>
      <c r="O18" s="67">
        <v>1</v>
      </c>
      <c r="P18" s="67">
        <v>1</v>
      </c>
      <c r="Q18" s="73">
        <f t="shared" si="5"/>
        <v>300</v>
      </c>
      <c r="R18" s="80">
        <f t="shared" si="6"/>
        <v>21</v>
      </c>
      <c r="S18" s="66">
        <f t="shared" si="7"/>
        <v>321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/>
      <c r="F19" s="118"/>
      <c r="G19" s="118"/>
      <c r="H19" s="110">
        <v>-300</v>
      </c>
      <c r="I19" s="110">
        <v>-21</v>
      </c>
      <c r="J19" s="111">
        <v>-321</v>
      </c>
      <c r="K19" s="119"/>
      <c r="L19" s="120"/>
      <c r="M19" s="121">
        <v>0</v>
      </c>
      <c r="N19" s="122"/>
      <c r="O19" s="67"/>
      <c r="P19" s="67"/>
      <c r="Q19" s="73">
        <f t="shared" si="5"/>
        <v>0</v>
      </c>
      <c r="R19" s="80">
        <f t="shared" si="6"/>
        <v>0</v>
      </c>
      <c r="S19" s="66">
        <f t="shared" si="7"/>
        <v>0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/>
      <c r="F20" s="109"/>
      <c r="G20" s="109"/>
      <c r="H20" s="110">
        <v>-300</v>
      </c>
      <c r="I20" s="110">
        <v>-21</v>
      </c>
      <c r="J20" s="111">
        <v>-321</v>
      </c>
      <c r="K20" s="112"/>
      <c r="L20" s="113"/>
      <c r="M20" s="114">
        <v>0</v>
      </c>
      <c r="N20" s="19"/>
      <c r="O20" s="67"/>
      <c r="P20" s="67"/>
      <c r="Q20" s="73">
        <f t="shared" si="5"/>
        <v>0</v>
      </c>
      <c r="R20" s="80">
        <f t="shared" si="6"/>
        <v>0</v>
      </c>
      <c r="S20" s="66">
        <f t="shared" si="7"/>
        <v>0</v>
      </c>
    </row>
    <row r="21" spans="1:19" ht="34.5" customHeight="1">
      <c r="A21" s="67">
        <v>6</v>
      </c>
      <c r="B21" s="106" t="s">
        <v>50</v>
      </c>
      <c r="C21" s="106" t="s">
        <v>51</v>
      </c>
      <c r="D21" s="107">
        <v>321</v>
      </c>
      <c r="E21" s="108"/>
      <c r="F21" s="109"/>
      <c r="G21" s="109"/>
      <c r="H21" s="110">
        <v>-300</v>
      </c>
      <c r="I21" s="110">
        <v>-21</v>
      </c>
      <c r="J21" s="111">
        <v>-321</v>
      </c>
      <c r="K21" s="112"/>
      <c r="L21" s="124"/>
      <c r="M21" s="114">
        <v>0</v>
      </c>
      <c r="N21" s="122"/>
      <c r="O21" s="67"/>
      <c r="P21" s="67"/>
      <c r="Q21" s="73">
        <f t="shared" si="5"/>
        <v>0</v>
      </c>
      <c r="R21" s="80">
        <f t="shared" si="6"/>
        <v>0</v>
      </c>
      <c r="S21" s="66">
        <f t="shared" si="7"/>
        <v>0</v>
      </c>
    </row>
    <row r="22" spans="1:19" ht="34.5" customHeight="1">
      <c r="A22" s="67">
        <v>7</v>
      </c>
      <c r="B22" s="125" t="s">
        <v>52</v>
      </c>
      <c r="C22" s="125" t="s">
        <v>53</v>
      </c>
      <c r="D22" s="126">
        <v>963</v>
      </c>
      <c r="E22" s="108" t="s">
        <v>2557</v>
      </c>
      <c r="F22" s="109">
        <v>1</v>
      </c>
      <c r="G22" s="109">
        <v>1</v>
      </c>
      <c r="H22" s="110">
        <v>900</v>
      </c>
      <c r="I22" s="110">
        <v>63</v>
      </c>
      <c r="J22" s="111">
        <v>963</v>
      </c>
      <c r="K22" s="112" t="s">
        <v>2967</v>
      </c>
      <c r="L22" s="113" t="s">
        <v>2972</v>
      </c>
      <c r="M22" s="114">
        <v>1926</v>
      </c>
      <c r="N22" s="122"/>
      <c r="O22" s="127"/>
      <c r="P22" s="127"/>
      <c r="Q22" s="73">
        <f t="shared" si="5"/>
        <v>0</v>
      </c>
      <c r="R22" s="80">
        <f t="shared" si="6"/>
        <v>0</v>
      </c>
      <c r="S22" s="66">
        <f t="shared" si="7"/>
        <v>0</v>
      </c>
    </row>
    <row r="23" spans="1:19" ht="34.5" customHeight="1">
      <c r="A23" s="67">
        <v>8</v>
      </c>
      <c r="B23" s="125" t="s">
        <v>54</v>
      </c>
      <c r="C23" s="125" t="s">
        <v>55</v>
      </c>
      <c r="D23" s="126">
        <v>321</v>
      </c>
      <c r="E23" s="108"/>
      <c r="F23" s="109"/>
      <c r="G23" s="109"/>
      <c r="H23" s="110">
        <v>0</v>
      </c>
      <c r="I23" s="110">
        <v>0</v>
      </c>
      <c r="J23" s="111">
        <v>0</v>
      </c>
      <c r="K23" s="112" t="s">
        <v>2973</v>
      </c>
      <c r="L23" s="124" t="s">
        <v>2974</v>
      </c>
      <c r="M23" s="114">
        <v>321</v>
      </c>
      <c r="N23" s="128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57</v>
      </c>
      <c r="C24" s="125" t="s">
        <v>58</v>
      </c>
      <c r="D24" s="126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 t="s">
        <v>2973</v>
      </c>
      <c r="L24" s="124" t="s">
        <v>2975</v>
      </c>
      <c r="M24" s="114">
        <v>321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15" t="s">
        <v>60</v>
      </c>
      <c r="C25" s="106" t="s">
        <v>61</v>
      </c>
      <c r="D25" s="107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2" t="s">
        <v>2967</v>
      </c>
      <c r="L25" s="113" t="s">
        <v>2976</v>
      </c>
      <c r="M25" s="114">
        <v>321</v>
      </c>
      <c r="N25" s="19"/>
      <c r="O25" s="67"/>
      <c r="P25" s="6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25" t="s">
        <v>62</v>
      </c>
      <c r="C26" s="125" t="s">
        <v>63</v>
      </c>
      <c r="D26" s="126">
        <v>642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 t="s">
        <v>2977</v>
      </c>
      <c r="L26" s="113" t="s">
        <v>2978</v>
      </c>
      <c r="M26" s="114">
        <v>642</v>
      </c>
      <c r="N26" s="128"/>
      <c r="O26" s="127"/>
      <c r="P26" s="12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06" t="s">
        <v>65</v>
      </c>
      <c r="C27" s="106" t="s">
        <v>66</v>
      </c>
      <c r="D27" s="107">
        <v>963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 t="s">
        <v>2979</v>
      </c>
      <c r="L27" s="113" t="s">
        <v>2980</v>
      </c>
      <c r="M27" s="114">
        <v>963</v>
      </c>
      <c r="N27" s="128"/>
      <c r="O27" s="67"/>
      <c r="P27" s="6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68</v>
      </c>
      <c r="C28" s="106" t="s">
        <v>69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 t="s">
        <v>2979</v>
      </c>
      <c r="L28" s="113" t="s">
        <v>2981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72</v>
      </c>
      <c r="C29" s="106" t="s">
        <v>66</v>
      </c>
      <c r="D29" s="107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 t="s">
        <v>2973</v>
      </c>
      <c r="L29" s="113" t="s">
        <v>2982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74</v>
      </c>
      <c r="C30" s="106" t="s">
        <v>75</v>
      </c>
      <c r="D30" s="107">
        <v>2471.6999999999998</v>
      </c>
      <c r="E30" s="108" t="s">
        <v>2557</v>
      </c>
      <c r="F30" s="109">
        <v>1</v>
      </c>
      <c r="G30" s="109">
        <v>1</v>
      </c>
      <c r="H30" s="110">
        <v>2030</v>
      </c>
      <c r="I30" s="110">
        <v>142.1</v>
      </c>
      <c r="J30" s="111">
        <v>2172.1000000000008</v>
      </c>
      <c r="K30" s="112" t="s">
        <v>2979</v>
      </c>
      <c r="L30" s="113" t="s">
        <v>2983</v>
      </c>
      <c r="M30" s="114">
        <v>2172.1</v>
      </c>
      <c r="N30" s="122" t="s">
        <v>2971</v>
      </c>
      <c r="O30" s="67">
        <v>1</v>
      </c>
      <c r="P30" s="67">
        <v>1</v>
      </c>
      <c r="Q30" s="73">
        <f t="shared" si="5"/>
        <v>2310</v>
      </c>
      <c r="R30" s="80">
        <f t="shared" si="6"/>
        <v>161.69999999999999</v>
      </c>
      <c r="S30" s="66">
        <f t="shared" si="7"/>
        <v>2471.7000000000012</v>
      </c>
    </row>
    <row r="31" spans="1:19" ht="34.5" customHeight="1">
      <c r="A31" s="20"/>
      <c r="B31" s="600" t="s">
        <v>2150</v>
      </c>
      <c r="C31" s="593"/>
      <c r="D31" s="594"/>
      <c r="E31" s="148"/>
      <c r="F31" s="595"/>
      <c r="G31" s="595"/>
      <c r="H31" s="596"/>
      <c r="I31" s="596"/>
      <c r="J31" s="597"/>
      <c r="K31" s="145"/>
      <c r="L31" s="146"/>
      <c r="M31" s="598"/>
      <c r="N31" s="599"/>
      <c r="O31" s="4"/>
      <c r="P31" s="4"/>
      <c r="Q31" s="91"/>
      <c r="R31" s="98"/>
      <c r="S31" s="439"/>
    </row>
    <row r="32" spans="1:19" ht="34.5" customHeight="1" thickBot="1">
      <c r="A32" s="99"/>
      <c r="B32" s="100" t="s">
        <v>19</v>
      </c>
      <c r="C32" s="101"/>
      <c r="D32" s="102">
        <f>SUM(D16:D30)</f>
        <v>9854.7000000000007</v>
      </c>
      <c r="E32" s="103"/>
      <c r="F32" s="102"/>
      <c r="G32" s="102"/>
      <c r="H32" s="104">
        <f>SUM(H16:H30)-H19-H20-H21</f>
        <v>2930</v>
      </c>
      <c r="I32" s="104">
        <f t="shared" ref="I32:J32" si="8">SUM(I16:I30)-I19-I20-I21</f>
        <v>205.1</v>
      </c>
      <c r="J32" s="104">
        <f t="shared" si="8"/>
        <v>3135.1000000000008</v>
      </c>
      <c r="K32" s="103"/>
      <c r="L32" s="103"/>
      <c r="M32" s="102">
        <f>SUM(M16:M30)</f>
        <v>9234.1</v>
      </c>
      <c r="N32" s="129"/>
      <c r="O32" s="102"/>
      <c r="P32" s="102"/>
      <c r="Q32" s="104">
        <f>SUM(Q16:Q30)-Q19-Q20-Q21</f>
        <v>2610</v>
      </c>
      <c r="R32" s="104">
        <f>SUM(R16:R30)-R19-R20-R21</f>
        <v>182.7</v>
      </c>
      <c r="S32" s="104">
        <f>SUM(S16:S30)-S19-S20-S21</f>
        <v>2792.7000000000012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24108.71</v>
      </c>
      <c r="E34" s="78" t="s">
        <v>2550</v>
      </c>
      <c r="F34" s="79">
        <v>1</v>
      </c>
      <c r="G34" s="127">
        <v>1</v>
      </c>
      <c r="H34" s="72">
        <v>4857.75</v>
      </c>
      <c r="I34" s="73">
        <v>340.04</v>
      </c>
      <c r="J34" s="74">
        <v>5197.7900000000009</v>
      </c>
      <c r="K34" s="112" t="s">
        <v>2984</v>
      </c>
      <c r="L34" s="113" t="s">
        <v>2985</v>
      </c>
      <c r="M34" s="134">
        <v>19765.57</v>
      </c>
      <c r="N34" s="108" t="s">
        <v>2986</v>
      </c>
      <c r="O34" s="79">
        <v>1</v>
      </c>
      <c r="P34" s="67">
        <v>1</v>
      </c>
      <c r="Q34" s="73">
        <f t="shared" ref="Q34:Q46" si="9">ROUND(S34*100/107,2)</f>
        <v>8916.76</v>
      </c>
      <c r="R34" s="80">
        <f t="shared" ref="R34:R46" si="10">ROUND((Q34*0.07),2)</f>
        <v>624.16999999999996</v>
      </c>
      <c r="S34" s="66">
        <f>+D34+J34-M34</f>
        <v>9540.93</v>
      </c>
      <c r="T34" s="1402" t="s">
        <v>2586</v>
      </c>
      <c r="U34" s="1403"/>
      <c r="V34" s="1403"/>
      <c r="W34" s="1403"/>
      <c r="X34" s="1403"/>
      <c r="Y34" s="1403"/>
      <c r="Z34" s="1403"/>
      <c r="AA34" s="1404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13587.93</v>
      </c>
      <c r="E35" s="78" t="s">
        <v>2550</v>
      </c>
      <c r="F35" s="79">
        <v>1</v>
      </c>
      <c r="G35" s="127">
        <v>1</v>
      </c>
      <c r="H35" s="72">
        <v>3444.74</v>
      </c>
      <c r="I35" s="73">
        <v>241.13</v>
      </c>
      <c r="J35" s="74">
        <v>3685.8675000000039</v>
      </c>
      <c r="K35" s="112" t="s">
        <v>2987</v>
      </c>
      <c r="L35" s="113" t="s">
        <v>2988</v>
      </c>
      <c r="M35" s="134">
        <v>13414.59</v>
      </c>
      <c r="N35" s="108" t="s">
        <v>2986</v>
      </c>
      <c r="O35" s="79">
        <v>1</v>
      </c>
      <c r="P35" s="67">
        <v>1</v>
      </c>
      <c r="Q35" s="73">
        <f>ROUND(S35*100/107,2)</f>
        <v>3606.74</v>
      </c>
      <c r="R35" s="80">
        <f t="shared" si="10"/>
        <v>252.47</v>
      </c>
      <c r="S35" s="66">
        <f>+D35+J35-M35</f>
        <v>3859.2075000000041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6955.27</v>
      </c>
      <c r="E36" s="78" t="s">
        <v>2550</v>
      </c>
      <c r="F36" s="79">
        <v>1</v>
      </c>
      <c r="G36" s="127">
        <v>1</v>
      </c>
      <c r="H36" s="72">
        <v>645.73</v>
      </c>
      <c r="I36" s="73">
        <v>45.2</v>
      </c>
      <c r="J36" s="74">
        <v>690.93499999999949</v>
      </c>
      <c r="K36" s="112" t="s">
        <v>2989</v>
      </c>
      <c r="L36" s="113" t="s">
        <v>2990</v>
      </c>
      <c r="M36" s="134">
        <v>5773.1799999999994</v>
      </c>
      <c r="N36" s="108" t="s">
        <v>2986</v>
      </c>
      <c r="O36" s="79">
        <v>1</v>
      </c>
      <c r="P36" s="67">
        <v>1</v>
      </c>
      <c r="Q36" s="73">
        <f t="shared" si="9"/>
        <v>1750.49</v>
      </c>
      <c r="R36" s="80">
        <f t="shared" si="10"/>
        <v>122.53</v>
      </c>
      <c r="S36" s="66">
        <f>+D36+J36-M36</f>
        <v>1873.0250000000005</v>
      </c>
    </row>
    <row r="37" spans="1:27" ht="34.5" customHeight="1">
      <c r="A37" s="130">
        <v>4</v>
      </c>
      <c r="B37" s="140" t="s">
        <v>98</v>
      </c>
      <c r="C37" s="141" t="s">
        <v>81</v>
      </c>
      <c r="D37" s="133">
        <v>772.81</v>
      </c>
      <c r="E37" s="78" t="s">
        <v>2550</v>
      </c>
      <c r="F37" s="79">
        <v>1</v>
      </c>
      <c r="G37" s="127">
        <v>1</v>
      </c>
      <c r="H37" s="72">
        <v>465.75</v>
      </c>
      <c r="I37" s="73">
        <v>32.6</v>
      </c>
      <c r="J37" s="74">
        <v>498.35</v>
      </c>
      <c r="K37" s="112" t="s">
        <v>2979</v>
      </c>
      <c r="L37" s="113" t="s">
        <v>2991</v>
      </c>
      <c r="M37" s="134">
        <v>498.35</v>
      </c>
      <c r="N37" s="108" t="s">
        <v>2986</v>
      </c>
      <c r="O37" s="79">
        <v>1</v>
      </c>
      <c r="P37" s="67">
        <v>1</v>
      </c>
      <c r="Q37" s="73">
        <f t="shared" si="9"/>
        <v>722.25</v>
      </c>
      <c r="R37" s="80">
        <f t="shared" si="10"/>
        <v>50.56</v>
      </c>
      <c r="S37" s="66">
        <f t="shared" ref="S37:S46" si="11">+D37+J37-M37</f>
        <v>772.80999999999983</v>
      </c>
      <c r="T37" s="2" t="s">
        <v>2587</v>
      </c>
    </row>
    <row r="38" spans="1:27" ht="34.5" customHeight="1">
      <c r="A38" s="130">
        <v>5</v>
      </c>
      <c r="B38" s="140" t="s">
        <v>100</v>
      </c>
      <c r="C38" s="141" t="s">
        <v>81</v>
      </c>
      <c r="D38" s="133">
        <v>606.69000000000005</v>
      </c>
      <c r="E38" s="78"/>
      <c r="F38" s="79"/>
      <c r="G38" s="127"/>
      <c r="H38" s="72">
        <v>0</v>
      </c>
      <c r="I38" s="73">
        <v>0</v>
      </c>
      <c r="J38" s="74">
        <v>0</v>
      </c>
      <c r="K38" s="112" t="s">
        <v>2992</v>
      </c>
      <c r="L38" s="113" t="s">
        <v>2993</v>
      </c>
      <c r="M38" s="134">
        <v>606.69000000000005</v>
      </c>
      <c r="N38" s="108"/>
      <c r="O38" s="79"/>
      <c r="P38" s="67"/>
      <c r="Q38" s="73">
        <f t="shared" si="9"/>
        <v>0</v>
      </c>
      <c r="R38" s="80">
        <f t="shared" si="10"/>
        <v>0</v>
      </c>
      <c r="S38" s="66">
        <f t="shared" si="11"/>
        <v>0</v>
      </c>
    </row>
    <row r="39" spans="1:27" ht="34.5" customHeight="1">
      <c r="A39" s="130">
        <v>6</v>
      </c>
      <c r="B39" s="131" t="s">
        <v>103</v>
      </c>
      <c r="C39" s="141" t="s">
        <v>81</v>
      </c>
      <c r="D39" s="133">
        <v>2267.87</v>
      </c>
      <c r="E39" s="78" t="s">
        <v>2557</v>
      </c>
      <c r="F39" s="79">
        <v>1</v>
      </c>
      <c r="G39" s="67">
        <v>1</v>
      </c>
      <c r="H39" s="142">
        <v>2198.2399999999998</v>
      </c>
      <c r="I39" s="73">
        <v>153.88</v>
      </c>
      <c r="J39" s="74">
        <v>2352.1150000000011</v>
      </c>
      <c r="K39" s="112" t="s">
        <v>2994</v>
      </c>
      <c r="L39" s="113" t="s">
        <v>2995</v>
      </c>
      <c r="M39" s="134">
        <v>2352.13</v>
      </c>
      <c r="N39" s="108" t="s">
        <v>2986</v>
      </c>
      <c r="O39" s="79">
        <v>1</v>
      </c>
      <c r="P39" s="67">
        <v>1</v>
      </c>
      <c r="Q39" s="73">
        <f>ROUND(S39*100/107,2)</f>
        <v>2119.4899999999998</v>
      </c>
      <c r="R39" s="80">
        <f t="shared" si="10"/>
        <v>148.36000000000001</v>
      </c>
      <c r="S39" s="66">
        <f>+D39+J39-M39</f>
        <v>2267.8550000000005</v>
      </c>
    </row>
    <row r="40" spans="1:27" ht="34.5" customHeight="1">
      <c r="A40" s="130">
        <v>7</v>
      </c>
      <c r="B40" s="140" t="s">
        <v>105</v>
      </c>
      <c r="C40" s="141" t="s">
        <v>81</v>
      </c>
      <c r="D40" s="133">
        <v>19.260000000000002</v>
      </c>
      <c r="E40" s="78" t="s">
        <v>2557</v>
      </c>
      <c r="F40" s="79">
        <v>1</v>
      </c>
      <c r="G40" s="67">
        <v>1</v>
      </c>
      <c r="H40" s="142">
        <v>24.75</v>
      </c>
      <c r="I40" s="73">
        <v>1.73</v>
      </c>
      <c r="J40" s="74">
        <v>26.48</v>
      </c>
      <c r="K40" s="112" t="s">
        <v>2996</v>
      </c>
      <c r="L40" s="113" t="s">
        <v>2997</v>
      </c>
      <c r="M40" s="134">
        <v>26.48</v>
      </c>
      <c r="N40" s="108" t="s">
        <v>2986</v>
      </c>
      <c r="O40" s="79">
        <v>1</v>
      </c>
      <c r="P40" s="67">
        <v>1</v>
      </c>
      <c r="Q40" s="73">
        <f t="shared" si="9"/>
        <v>18</v>
      </c>
      <c r="R40" s="80">
        <f t="shared" si="10"/>
        <v>1.26</v>
      </c>
      <c r="S40" s="66">
        <f t="shared" si="11"/>
        <v>19.260000000000002</v>
      </c>
    </row>
    <row r="41" spans="1:27" ht="34.5" customHeight="1">
      <c r="A41" s="130">
        <v>8</v>
      </c>
      <c r="B41" s="140" t="s">
        <v>107</v>
      </c>
      <c r="C41" s="141" t="s">
        <v>81</v>
      </c>
      <c r="D41" s="133">
        <v>541.69000000000005</v>
      </c>
      <c r="E41" s="78" t="s">
        <v>2557</v>
      </c>
      <c r="F41" s="79">
        <v>1</v>
      </c>
      <c r="G41" s="67">
        <v>1</v>
      </c>
      <c r="H41" s="142">
        <v>364.5</v>
      </c>
      <c r="I41" s="73">
        <v>25.52</v>
      </c>
      <c r="J41" s="74">
        <v>390.01000000000005</v>
      </c>
      <c r="K41" s="112"/>
      <c r="L41" s="113"/>
      <c r="M41" s="134">
        <v>0</v>
      </c>
      <c r="N41" s="108" t="s">
        <v>2986</v>
      </c>
      <c r="O41" s="79">
        <v>1</v>
      </c>
      <c r="P41" s="67">
        <v>1</v>
      </c>
      <c r="Q41" s="73">
        <f t="shared" si="9"/>
        <v>870.75</v>
      </c>
      <c r="R41" s="80">
        <f t="shared" si="10"/>
        <v>60.95</v>
      </c>
      <c r="S41" s="66">
        <f t="shared" si="11"/>
        <v>931.7</v>
      </c>
    </row>
    <row r="42" spans="1:27" ht="34.5" customHeight="1">
      <c r="A42" s="130">
        <v>9</v>
      </c>
      <c r="B42" s="131" t="s">
        <v>109</v>
      </c>
      <c r="C42" s="141" t="s">
        <v>81</v>
      </c>
      <c r="D42" s="133">
        <v>7.22</v>
      </c>
      <c r="E42" s="143" t="s">
        <v>2557</v>
      </c>
      <c r="F42" s="144">
        <v>1</v>
      </c>
      <c r="G42" s="4">
        <v>1</v>
      </c>
      <c r="H42" s="35">
        <v>72</v>
      </c>
      <c r="I42" s="91">
        <v>5.04</v>
      </c>
      <c r="J42" s="92">
        <v>77.04000000000002</v>
      </c>
      <c r="K42" s="112" t="s">
        <v>2996</v>
      </c>
      <c r="L42" s="113" t="s">
        <v>2998</v>
      </c>
      <c r="M42" s="134">
        <v>77.040000000000006</v>
      </c>
      <c r="N42" s="148" t="s">
        <v>2986</v>
      </c>
      <c r="O42" s="144">
        <v>1</v>
      </c>
      <c r="P42" s="4">
        <v>1</v>
      </c>
      <c r="Q42" s="73">
        <f t="shared" si="9"/>
        <v>6.75</v>
      </c>
      <c r="R42" s="80">
        <f t="shared" si="10"/>
        <v>0.47</v>
      </c>
      <c r="S42" s="66">
        <f t="shared" si="11"/>
        <v>7.2200000000000131</v>
      </c>
    </row>
    <row r="43" spans="1:27" ht="34.5" customHeight="1">
      <c r="A43" s="130">
        <v>10</v>
      </c>
      <c r="B43" s="150" t="s">
        <v>111</v>
      </c>
      <c r="C43" s="141" t="s">
        <v>81</v>
      </c>
      <c r="D43" s="133">
        <v>300.94</v>
      </c>
      <c r="E43" s="143" t="s">
        <v>2557</v>
      </c>
      <c r="F43" s="144">
        <v>1</v>
      </c>
      <c r="G43" s="4">
        <v>1</v>
      </c>
      <c r="H43" s="35">
        <v>227.24</v>
      </c>
      <c r="I43" s="91">
        <v>15.91</v>
      </c>
      <c r="J43" s="92">
        <v>243.15000000000015</v>
      </c>
      <c r="K43" s="112" t="s">
        <v>2967</v>
      </c>
      <c r="L43" s="113" t="s">
        <v>2999</v>
      </c>
      <c r="M43" s="134">
        <v>233.53</v>
      </c>
      <c r="N43" s="148" t="s">
        <v>2986</v>
      </c>
      <c r="O43" s="144">
        <v>1</v>
      </c>
      <c r="P43" s="4">
        <v>1</v>
      </c>
      <c r="Q43" s="73">
        <f t="shared" si="9"/>
        <v>290.24</v>
      </c>
      <c r="R43" s="80">
        <f t="shared" si="10"/>
        <v>20.32</v>
      </c>
      <c r="S43" s="66">
        <f t="shared" si="11"/>
        <v>310.56000000000017</v>
      </c>
    </row>
    <row r="44" spans="1:27" ht="34.5" customHeight="1">
      <c r="A44" s="130">
        <v>11</v>
      </c>
      <c r="B44" s="151" t="s">
        <v>113</v>
      </c>
      <c r="C44" s="152" t="s">
        <v>81</v>
      </c>
      <c r="D44" s="153">
        <v>16293.96</v>
      </c>
      <c r="E44" s="143" t="s">
        <v>2557</v>
      </c>
      <c r="F44" s="144">
        <v>1</v>
      </c>
      <c r="G44" s="4">
        <v>1</v>
      </c>
      <c r="H44" s="35">
        <v>9567</v>
      </c>
      <c r="I44" s="91">
        <v>669.69</v>
      </c>
      <c r="J44" s="92">
        <v>10236.690000000002</v>
      </c>
      <c r="K44" s="112" t="s">
        <v>3000</v>
      </c>
      <c r="L44" s="113" t="s">
        <v>3001</v>
      </c>
      <c r="M44" s="134">
        <v>10236.689999999999</v>
      </c>
      <c r="N44" s="148" t="s">
        <v>2986</v>
      </c>
      <c r="O44" s="144">
        <v>1</v>
      </c>
      <c r="P44" s="4">
        <v>1</v>
      </c>
      <c r="Q44" s="73">
        <f t="shared" si="9"/>
        <v>15228</v>
      </c>
      <c r="R44" s="80">
        <f t="shared" si="10"/>
        <v>1065.96</v>
      </c>
      <c r="S44" s="66">
        <f t="shared" si="11"/>
        <v>16293.960000000003</v>
      </c>
    </row>
    <row r="45" spans="1:27" ht="34.5" customHeight="1">
      <c r="A45" s="130">
        <v>12</v>
      </c>
      <c r="B45" s="151" t="s">
        <v>1743</v>
      </c>
      <c r="C45" s="152" t="s">
        <v>81</v>
      </c>
      <c r="D45" s="153">
        <v>0</v>
      </c>
      <c r="E45" s="143" t="s">
        <v>2585</v>
      </c>
      <c r="F45" s="144">
        <v>2</v>
      </c>
      <c r="G45" s="4">
        <v>2</v>
      </c>
      <c r="H45" s="35">
        <v>81</v>
      </c>
      <c r="I45" s="91">
        <v>5.67</v>
      </c>
      <c r="J45" s="92">
        <v>86.669999999999987</v>
      </c>
      <c r="K45" s="112" t="s">
        <v>3002</v>
      </c>
      <c r="L45" s="113" t="s">
        <v>3003</v>
      </c>
      <c r="M45" s="134">
        <v>86.67</v>
      </c>
      <c r="N45" s="148"/>
      <c r="O45" s="144"/>
      <c r="P45" s="4"/>
      <c r="Q45" s="73">
        <f t="shared" si="9"/>
        <v>0</v>
      </c>
      <c r="R45" s="80">
        <f t="shared" si="10"/>
        <v>0</v>
      </c>
      <c r="S45" s="66">
        <f t="shared" si="11"/>
        <v>0</v>
      </c>
    </row>
    <row r="46" spans="1:27" ht="34.5" customHeight="1">
      <c r="A46" s="130">
        <v>13</v>
      </c>
      <c r="B46" s="151" t="s">
        <v>91</v>
      </c>
      <c r="C46" s="152" t="s">
        <v>81</v>
      </c>
      <c r="D46" s="153">
        <v>0</v>
      </c>
      <c r="E46" s="143"/>
      <c r="F46" s="144"/>
      <c r="G46" s="4"/>
      <c r="H46" s="35">
        <v>0</v>
      </c>
      <c r="I46" s="91">
        <v>0</v>
      </c>
      <c r="J46" s="92">
        <v>0</v>
      </c>
      <c r="K46" s="112"/>
      <c r="L46" s="113"/>
      <c r="M46" s="134">
        <v>0</v>
      </c>
      <c r="N46" s="148"/>
      <c r="O46" s="144"/>
      <c r="P46" s="4"/>
      <c r="Q46" s="73">
        <f t="shared" si="9"/>
        <v>0</v>
      </c>
      <c r="R46" s="80">
        <f t="shared" si="10"/>
        <v>0</v>
      </c>
      <c r="S46" s="66">
        <f t="shared" si="11"/>
        <v>0</v>
      </c>
    </row>
    <row r="47" spans="1:27" ht="34.5" customHeight="1" thickBot="1">
      <c r="A47" s="99"/>
      <c r="B47" s="100" t="s">
        <v>19</v>
      </c>
      <c r="C47" s="101"/>
      <c r="D47" s="154">
        <f>SUM(D34:D46)</f>
        <v>65462.350000000013</v>
      </c>
      <c r="E47" s="103"/>
      <c r="F47" s="102"/>
      <c r="G47" s="102"/>
      <c r="H47" s="104">
        <f>SUM(H34:H46)</f>
        <v>21948.699999999997</v>
      </c>
      <c r="I47" s="104">
        <f t="shared" ref="I47" si="12">SUM(I34:I45)</f>
        <v>1536.4100000000003</v>
      </c>
      <c r="J47" s="104">
        <f>SUM(J34:J45)</f>
        <v>23485.097500000007</v>
      </c>
      <c r="K47" s="103"/>
      <c r="L47" s="103"/>
      <c r="M47" s="102">
        <f>SUM(M34:M46)</f>
        <v>53070.92</v>
      </c>
      <c r="N47" s="129"/>
      <c r="O47" s="102"/>
      <c r="P47" s="102"/>
      <c r="Q47" s="104">
        <f>SUM(Q34:Q46)</f>
        <v>33529.47</v>
      </c>
      <c r="R47" s="104">
        <f>SUM(R34:R46)</f>
        <v>2347.0500000000002</v>
      </c>
      <c r="S47" s="104">
        <f>SUM(S34:S46)</f>
        <v>35876.527500000011</v>
      </c>
    </row>
    <row r="48" spans="1:27" ht="34.5" customHeight="1" thickTop="1">
      <c r="A48" s="30"/>
      <c r="B48" s="52" t="s">
        <v>115</v>
      </c>
      <c r="C48" s="53"/>
      <c r="D48" s="54"/>
      <c r="E48" s="55"/>
      <c r="F48" s="54"/>
      <c r="G48" s="56"/>
      <c r="H48" s="57"/>
      <c r="I48" s="57"/>
      <c r="J48" s="57"/>
      <c r="K48" s="58"/>
      <c r="L48" s="59"/>
      <c r="M48" s="60"/>
      <c r="N48" s="61"/>
      <c r="O48" s="62"/>
      <c r="P48" s="63"/>
      <c r="Q48" s="64"/>
      <c r="R48" s="65"/>
      <c r="S48" s="66"/>
    </row>
    <row r="49" spans="1:19" ht="34.5" customHeight="1">
      <c r="A49" s="30">
        <v>1</v>
      </c>
      <c r="B49" s="31" t="s">
        <v>116</v>
      </c>
      <c r="C49" s="32"/>
      <c r="D49" s="33"/>
      <c r="E49" s="34"/>
      <c r="F49" s="33"/>
      <c r="G49" s="33"/>
      <c r="H49" s="35"/>
      <c r="I49" s="35"/>
      <c r="J49" s="35"/>
      <c r="K49" s="156"/>
      <c r="L49" s="157"/>
      <c r="M49" s="158"/>
      <c r="N49" s="10"/>
      <c r="O49" s="4"/>
      <c r="P49" s="39"/>
      <c r="Q49" s="40"/>
      <c r="R49" s="159"/>
      <c r="S49" s="66"/>
    </row>
    <row r="50" spans="1:19" ht="34.5" customHeight="1" thickBot="1">
      <c r="A50" s="99"/>
      <c r="B50" s="100" t="s">
        <v>19</v>
      </c>
      <c r="C50" s="160"/>
      <c r="D50" s="102">
        <v>0</v>
      </c>
      <c r="E50" s="103"/>
      <c r="F50" s="102"/>
      <c r="G50" s="102"/>
      <c r="H50" s="104">
        <v>0</v>
      </c>
      <c r="I50" s="104">
        <v>0</v>
      </c>
      <c r="J50" s="104">
        <v>0</v>
      </c>
      <c r="K50" s="161"/>
      <c r="L50" s="103"/>
      <c r="M50" s="102">
        <v>0</v>
      </c>
      <c r="N50" s="129"/>
      <c r="O50" s="102"/>
      <c r="P50" s="102"/>
      <c r="Q50" s="104">
        <v>0</v>
      </c>
      <c r="R50" s="155">
        <v>0</v>
      </c>
      <c r="S50" s="162">
        <v>0</v>
      </c>
    </row>
    <row r="51" spans="1:19" ht="34.5" customHeight="1" thickTop="1">
      <c r="A51" s="30"/>
      <c r="B51" s="52" t="s">
        <v>117</v>
      </c>
      <c r="C51" s="53"/>
      <c r="D51" s="54"/>
      <c r="E51" s="55"/>
      <c r="F51" s="54"/>
      <c r="G51" s="56"/>
      <c r="H51" s="57"/>
      <c r="I51" s="57"/>
      <c r="J51" s="57"/>
      <c r="K51" s="58"/>
      <c r="L51" s="59"/>
      <c r="M51" s="60"/>
      <c r="N51" s="61"/>
      <c r="O51" s="62"/>
      <c r="P51" s="63"/>
      <c r="Q51" s="64"/>
      <c r="R51" s="65"/>
      <c r="S51" s="66"/>
    </row>
    <row r="52" spans="1:19" ht="34.5" customHeight="1">
      <c r="A52" s="30">
        <v>1</v>
      </c>
      <c r="B52" s="163" t="s">
        <v>22</v>
      </c>
      <c r="C52" s="164" t="s">
        <v>118</v>
      </c>
      <c r="D52" s="165">
        <v>5283.01</v>
      </c>
      <c r="E52" s="166" t="s">
        <v>2550</v>
      </c>
      <c r="F52" s="20">
        <v>1</v>
      </c>
      <c r="G52" s="167">
        <v>1</v>
      </c>
      <c r="H52" s="168">
        <v>774.4</v>
      </c>
      <c r="I52" s="73">
        <v>54.21</v>
      </c>
      <c r="J52" s="74">
        <v>828.60999999999422</v>
      </c>
      <c r="K52" s="112" t="s">
        <v>2965</v>
      </c>
      <c r="L52" s="113" t="s">
        <v>3004</v>
      </c>
      <c r="M52" s="169">
        <v>4662.63</v>
      </c>
      <c r="N52" s="170" t="s">
        <v>2986</v>
      </c>
      <c r="O52" s="20">
        <v>1</v>
      </c>
      <c r="P52" s="21">
        <v>1</v>
      </c>
      <c r="Q52" s="171">
        <f t="shared" ref="Q52:Q53" si="13">ROUND(S52*100/107,2)</f>
        <v>1354.2</v>
      </c>
      <c r="R52" s="172">
        <f t="shared" ref="R52:R53" si="14">ROUND((Q52*0.07),2)</f>
        <v>94.79</v>
      </c>
      <c r="S52" s="66">
        <f>+D52+J52-M52</f>
        <v>1448.9899999999943</v>
      </c>
    </row>
    <row r="53" spans="1:19" ht="34.5" customHeight="1">
      <c r="A53" s="30">
        <v>2</v>
      </c>
      <c r="B53" s="68" t="s">
        <v>28</v>
      </c>
      <c r="C53" s="173" t="s">
        <v>118</v>
      </c>
      <c r="D53" s="165">
        <v>0</v>
      </c>
      <c r="E53" s="174"/>
      <c r="F53" s="67"/>
      <c r="G53" s="175"/>
      <c r="H53" s="176">
        <v>0</v>
      </c>
      <c r="I53" s="73">
        <v>0</v>
      </c>
      <c r="J53" s="74">
        <v>0</v>
      </c>
      <c r="K53" s="112"/>
      <c r="L53" s="113"/>
      <c r="M53" s="169"/>
      <c r="N53" s="170"/>
      <c r="O53" s="67"/>
      <c r="P53" s="177"/>
      <c r="Q53" s="171">
        <f t="shared" si="13"/>
        <v>0</v>
      </c>
      <c r="R53" s="172">
        <f t="shared" si="14"/>
        <v>0</v>
      </c>
      <c r="S53" s="66">
        <f>+D53+J53-M53</f>
        <v>0</v>
      </c>
    </row>
    <row r="54" spans="1:19" ht="34.5" customHeight="1" thickBot="1">
      <c r="A54" s="99"/>
      <c r="B54" s="100" t="s">
        <v>19</v>
      </c>
      <c r="C54" s="101"/>
      <c r="D54" s="102">
        <f>SUM(D52:D53)</f>
        <v>5283.01</v>
      </c>
      <c r="E54" s="103"/>
      <c r="F54" s="102"/>
      <c r="G54" s="102"/>
      <c r="H54" s="104">
        <f>SUM(H52:H53)</f>
        <v>774.4</v>
      </c>
      <c r="I54" s="104">
        <f t="shared" ref="I54:J54" si="15">SUM(I52:I53)</f>
        <v>54.21</v>
      </c>
      <c r="J54" s="104">
        <f t="shared" si="15"/>
        <v>828.60999999999422</v>
      </c>
      <c r="K54" s="103"/>
      <c r="L54" s="103"/>
      <c r="M54" s="102">
        <f>SUM(M52:M53)</f>
        <v>4662.63</v>
      </c>
      <c r="N54" s="129"/>
      <c r="O54" s="102"/>
      <c r="P54" s="102"/>
      <c r="Q54" s="104">
        <f>SUM(Q52:Q53)</f>
        <v>1354.2</v>
      </c>
      <c r="R54" s="155">
        <f>SUM(R52:R53)</f>
        <v>94.79</v>
      </c>
      <c r="S54" s="162">
        <f>SUM(S52:S53)</f>
        <v>1448.9899999999943</v>
      </c>
    </row>
    <row r="55" spans="1:19" ht="34.5" customHeight="1" thickTop="1">
      <c r="A55" s="30"/>
      <c r="B55" s="52" t="s">
        <v>121</v>
      </c>
      <c r="C55" s="53"/>
      <c r="D55" s="54"/>
      <c r="E55" s="55"/>
      <c r="F55" s="54"/>
      <c r="G55" s="56"/>
      <c r="H55" s="57"/>
      <c r="I55" s="57"/>
      <c r="J55" s="57"/>
      <c r="K55" s="58"/>
      <c r="L55" s="59"/>
      <c r="M55" s="60"/>
      <c r="N55" s="61"/>
      <c r="O55" s="62"/>
      <c r="P55" s="63"/>
      <c r="Q55" s="64"/>
      <c r="R55" s="65"/>
      <c r="S55" s="66"/>
    </row>
    <row r="56" spans="1:19" s="181" customFormat="1" ht="34.5" customHeight="1">
      <c r="A56" s="67">
        <v>1</v>
      </c>
      <c r="B56" s="173" t="s">
        <v>122</v>
      </c>
      <c r="C56" s="173" t="s">
        <v>123</v>
      </c>
      <c r="D56" s="178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 t="s">
        <v>2973</v>
      </c>
      <c r="L56" s="179" t="s">
        <v>3005</v>
      </c>
      <c r="M56" s="180">
        <v>2000</v>
      </c>
      <c r="N56" s="170"/>
      <c r="O56" s="79"/>
      <c r="P56" s="67"/>
      <c r="Q56" s="73">
        <f t="shared" ref="Q56:Q63" si="16">ROUND(S56*100/107,2)</f>
        <v>0</v>
      </c>
      <c r="R56" s="80">
        <f t="shared" ref="R56:R63" si="17">ROUND((Q56*0.07),2)</f>
        <v>0</v>
      </c>
      <c r="S56" s="66">
        <f t="shared" ref="S56:S63" si="18">+D56+J56-M56</f>
        <v>0</v>
      </c>
    </row>
    <row r="57" spans="1:19" s="181" customFormat="1" ht="34.5" customHeight="1">
      <c r="A57" s="67">
        <v>2</v>
      </c>
      <c r="B57" s="173" t="s">
        <v>125</v>
      </c>
      <c r="C57" s="173" t="s">
        <v>123</v>
      </c>
      <c r="D57" s="178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 t="s">
        <v>2979</v>
      </c>
      <c r="L57" s="76" t="s">
        <v>3006</v>
      </c>
      <c r="M57" s="180">
        <v>2000</v>
      </c>
      <c r="N57" s="128"/>
      <c r="O57" s="67"/>
      <c r="P57" s="67"/>
      <c r="Q57" s="73">
        <f t="shared" si="16"/>
        <v>0</v>
      </c>
      <c r="R57" s="80">
        <f t="shared" si="17"/>
        <v>0</v>
      </c>
      <c r="S57" s="66">
        <f t="shared" si="18"/>
        <v>0</v>
      </c>
    </row>
    <row r="58" spans="1:19" s="181" customFormat="1" ht="34.5" customHeight="1">
      <c r="A58" s="67">
        <v>3</v>
      </c>
      <c r="B58" s="173" t="s">
        <v>127</v>
      </c>
      <c r="C58" s="173" t="s">
        <v>123</v>
      </c>
      <c r="D58" s="178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 t="s">
        <v>2979</v>
      </c>
      <c r="L58" s="76" t="s">
        <v>3007</v>
      </c>
      <c r="M58" s="180">
        <v>2000</v>
      </c>
      <c r="N58" s="128"/>
      <c r="O58" s="67"/>
      <c r="P58" s="67"/>
      <c r="Q58" s="73">
        <f t="shared" si="16"/>
        <v>0</v>
      </c>
      <c r="R58" s="80">
        <f t="shared" si="17"/>
        <v>0</v>
      </c>
      <c r="S58" s="66">
        <f t="shared" si="18"/>
        <v>0</v>
      </c>
    </row>
    <row r="59" spans="1:19" s="181" customFormat="1" ht="34.5" customHeight="1">
      <c r="A59" s="67">
        <v>4</v>
      </c>
      <c r="B59" s="173" t="s">
        <v>91</v>
      </c>
      <c r="C59" s="173" t="s">
        <v>129</v>
      </c>
      <c r="D59" s="178">
        <v>3210</v>
      </c>
      <c r="E59" s="71"/>
      <c r="F59" s="67"/>
      <c r="G59" s="127"/>
      <c r="H59" s="72">
        <v>0</v>
      </c>
      <c r="I59" s="73">
        <v>0</v>
      </c>
      <c r="J59" s="74">
        <v>0</v>
      </c>
      <c r="K59" s="75" t="s">
        <v>3008</v>
      </c>
      <c r="L59" s="76" t="s">
        <v>3009</v>
      </c>
      <c r="M59" s="180">
        <v>3210</v>
      </c>
      <c r="N59" s="128"/>
      <c r="O59" s="67"/>
      <c r="P59" s="67"/>
      <c r="Q59" s="73">
        <f t="shared" si="16"/>
        <v>0</v>
      </c>
      <c r="R59" s="80">
        <f t="shared" si="17"/>
        <v>0</v>
      </c>
      <c r="S59" s="66">
        <f t="shared" si="18"/>
        <v>0</v>
      </c>
    </row>
    <row r="60" spans="1:19" s="181" customFormat="1" ht="34.5" customHeight="1">
      <c r="A60" s="67">
        <v>5</v>
      </c>
      <c r="B60" s="173" t="s">
        <v>91</v>
      </c>
      <c r="C60" s="173" t="s">
        <v>131</v>
      </c>
      <c r="D60" s="178">
        <v>2140</v>
      </c>
      <c r="E60" s="71"/>
      <c r="F60" s="67"/>
      <c r="G60" s="127"/>
      <c r="H60" s="72">
        <v>0</v>
      </c>
      <c r="I60" s="73">
        <v>0</v>
      </c>
      <c r="J60" s="74">
        <v>0</v>
      </c>
      <c r="K60" s="75" t="s">
        <v>3008</v>
      </c>
      <c r="L60" s="76" t="s">
        <v>3010</v>
      </c>
      <c r="M60" s="180">
        <v>2140</v>
      </c>
      <c r="N60" s="128"/>
      <c r="O60" s="67"/>
      <c r="P60" s="67"/>
      <c r="Q60" s="73">
        <f t="shared" si="16"/>
        <v>0</v>
      </c>
      <c r="R60" s="80">
        <f t="shared" si="17"/>
        <v>0</v>
      </c>
      <c r="S60" s="66">
        <f t="shared" si="18"/>
        <v>0</v>
      </c>
    </row>
    <row r="61" spans="1:19" s="181" customFormat="1" ht="34.5" customHeight="1">
      <c r="A61" s="67">
        <v>6</v>
      </c>
      <c r="B61" s="173" t="s">
        <v>133</v>
      </c>
      <c r="C61" s="173" t="s">
        <v>131</v>
      </c>
      <c r="D61" s="178">
        <v>2140</v>
      </c>
      <c r="E61" s="71"/>
      <c r="F61" s="67"/>
      <c r="G61" s="127"/>
      <c r="H61" s="72">
        <v>-2000</v>
      </c>
      <c r="I61" s="73">
        <v>-140</v>
      </c>
      <c r="J61" s="74">
        <v>-2140</v>
      </c>
      <c r="K61" s="75" t="s">
        <v>2994</v>
      </c>
      <c r="L61" s="76" t="s">
        <v>3011</v>
      </c>
      <c r="M61" s="180">
        <v>2140</v>
      </c>
      <c r="N61" s="182"/>
      <c r="O61" s="67"/>
      <c r="P61" s="67"/>
      <c r="Q61" s="73">
        <f t="shared" si="16"/>
        <v>-2000</v>
      </c>
      <c r="R61" s="80">
        <f t="shared" si="17"/>
        <v>-140</v>
      </c>
      <c r="S61" s="66">
        <f t="shared" si="18"/>
        <v>-2140</v>
      </c>
    </row>
    <row r="62" spans="1:19" s="181" customFormat="1" ht="34.5" customHeight="1">
      <c r="A62" s="67">
        <v>7</v>
      </c>
      <c r="B62" s="173" t="s">
        <v>133</v>
      </c>
      <c r="C62" s="173" t="s">
        <v>135</v>
      </c>
      <c r="D62" s="178">
        <v>3210</v>
      </c>
      <c r="E62" s="71"/>
      <c r="F62" s="67"/>
      <c r="G62" s="127"/>
      <c r="H62" s="72">
        <v>-3000</v>
      </c>
      <c r="I62" s="73">
        <v>-210</v>
      </c>
      <c r="J62" s="74">
        <v>-3210</v>
      </c>
      <c r="K62" s="75" t="s">
        <v>2994</v>
      </c>
      <c r="L62" s="76" t="s">
        <v>3012</v>
      </c>
      <c r="M62" s="180">
        <v>3210</v>
      </c>
      <c r="N62" s="182"/>
      <c r="O62" s="67"/>
      <c r="P62" s="67"/>
      <c r="Q62" s="73">
        <f t="shared" si="16"/>
        <v>-3000</v>
      </c>
      <c r="R62" s="80">
        <f t="shared" si="17"/>
        <v>-210</v>
      </c>
      <c r="S62" s="66">
        <f t="shared" si="18"/>
        <v>-3210</v>
      </c>
    </row>
    <row r="63" spans="1:19" ht="34.5" customHeight="1">
      <c r="A63" s="20">
        <v>8</v>
      </c>
      <c r="B63" s="183" t="s">
        <v>137</v>
      </c>
      <c r="C63" s="183" t="s">
        <v>138</v>
      </c>
      <c r="D63" s="184">
        <v>3745</v>
      </c>
      <c r="E63" s="90" t="s">
        <v>2557</v>
      </c>
      <c r="F63" s="4">
        <v>1</v>
      </c>
      <c r="G63" s="4">
        <v>1</v>
      </c>
      <c r="H63" s="35">
        <v>1750</v>
      </c>
      <c r="I63" s="91">
        <v>122.5</v>
      </c>
      <c r="J63" s="92">
        <v>1872.5</v>
      </c>
      <c r="K63" s="185" t="s">
        <v>2979</v>
      </c>
      <c r="L63" s="186" t="s">
        <v>3013</v>
      </c>
      <c r="M63" s="187">
        <v>1872.5</v>
      </c>
      <c r="N63" s="188" t="s">
        <v>3014</v>
      </c>
      <c r="O63" s="144">
        <v>1</v>
      </c>
      <c r="P63" s="4">
        <v>1</v>
      </c>
      <c r="Q63" s="73">
        <f t="shared" si="16"/>
        <v>3500</v>
      </c>
      <c r="R63" s="80">
        <f t="shared" si="17"/>
        <v>245</v>
      </c>
      <c r="S63" s="66">
        <f t="shared" si="18"/>
        <v>3745</v>
      </c>
    </row>
    <row r="64" spans="1:19" ht="34.5" customHeight="1" thickBot="1">
      <c r="A64" s="99"/>
      <c r="B64" s="100" t="s">
        <v>19</v>
      </c>
      <c r="C64" s="101"/>
      <c r="D64" s="102">
        <f>SUM(D56:D63)</f>
        <v>20445</v>
      </c>
      <c r="E64" s="103"/>
      <c r="F64" s="102"/>
      <c r="G64" s="102"/>
      <c r="H64" s="104">
        <f>SUM(H63:H63)</f>
        <v>1750</v>
      </c>
      <c r="I64" s="104">
        <f>SUM(I63:I63)</f>
        <v>122.5</v>
      </c>
      <c r="J64" s="104">
        <f>SUM(J63:J63)</f>
        <v>1872.5</v>
      </c>
      <c r="K64" s="103"/>
      <c r="L64" s="103"/>
      <c r="M64" s="102">
        <f>SUM(M56:M63)</f>
        <v>18572.5</v>
      </c>
      <c r="N64" s="129"/>
      <c r="O64" s="102"/>
      <c r="P64" s="102"/>
      <c r="Q64" s="104">
        <f>SUM(Q56:Q63)-Q61-Q62</f>
        <v>3500</v>
      </c>
      <c r="R64" s="104">
        <f t="shared" ref="R64:S64" si="19">SUM(R56:R63)-R61-R62</f>
        <v>245</v>
      </c>
      <c r="S64" s="104">
        <f t="shared" si="19"/>
        <v>3745</v>
      </c>
    </row>
    <row r="65" spans="1:19" ht="34.5" customHeight="1" thickTop="1">
      <c r="A65" s="30"/>
      <c r="B65" s="52" t="s">
        <v>140</v>
      </c>
      <c r="C65" s="53"/>
      <c r="D65" s="54"/>
      <c r="E65" s="55"/>
      <c r="F65" s="54"/>
      <c r="G65" s="56"/>
      <c r="H65" s="57"/>
      <c r="I65" s="57"/>
      <c r="J65" s="57"/>
      <c r="K65" s="58"/>
      <c r="L65" s="59"/>
      <c r="M65" s="60"/>
      <c r="N65" s="61"/>
      <c r="O65" s="62"/>
      <c r="P65" s="63"/>
      <c r="Q65" s="64"/>
      <c r="R65" s="65"/>
      <c r="S65" s="189"/>
    </row>
    <row r="66" spans="1:19" ht="34.5" customHeight="1">
      <c r="A66" s="30">
        <v>1</v>
      </c>
      <c r="B66" s="31"/>
      <c r="C66" s="32"/>
      <c r="D66" s="33"/>
      <c r="E66" s="34"/>
      <c r="F66" s="33"/>
      <c r="G66" s="33"/>
      <c r="H66" s="35"/>
      <c r="I66" s="35"/>
      <c r="J66" s="35"/>
      <c r="K66" s="156"/>
      <c r="L66" s="157"/>
      <c r="M66" s="158"/>
      <c r="N66" s="10"/>
      <c r="O66" s="4"/>
      <c r="P66" s="39"/>
      <c r="Q66" s="40"/>
      <c r="R66" s="159"/>
      <c r="S66" s="66"/>
    </row>
    <row r="67" spans="1:19" ht="34.5" customHeight="1" thickBot="1">
      <c r="A67" s="99"/>
      <c r="B67" s="100" t="s">
        <v>19</v>
      </c>
      <c r="C67" s="160"/>
      <c r="D67" s="102">
        <v>0</v>
      </c>
      <c r="E67" s="103"/>
      <c r="F67" s="102"/>
      <c r="G67" s="102"/>
      <c r="H67" s="104">
        <v>0</v>
      </c>
      <c r="I67" s="104">
        <v>0</v>
      </c>
      <c r="J67" s="104">
        <v>0</v>
      </c>
      <c r="K67" s="161"/>
      <c r="L67" s="103"/>
      <c r="M67" s="102">
        <v>0</v>
      </c>
      <c r="N67" s="129"/>
      <c r="O67" s="102"/>
      <c r="P67" s="102"/>
      <c r="Q67" s="104">
        <v>0</v>
      </c>
      <c r="R67" s="155">
        <v>0</v>
      </c>
      <c r="S67" s="162">
        <v>0</v>
      </c>
    </row>
    <row r="68" spans="1:19" ht="34.5" customHeight="1" thickTop="1">
      <c r="A68" s="30"/>
      <c r="B68" s="52" t="s">
        <v>141</v>
      </c>
      <c r="C68" s="53"/>
      <c r="D68" s="54"/>
      <c r="E68" s="55"/>
      <c r="F68" s="54"/>
      <c r="G68" s="56"/>
      <c r="H68" s="57"/>
      <c r="I68" s="57"/>
      <c r="J68" s="57"/>
      <c r="K68" s="58"/>
      <c r="L68" s="59"/>
      <c r="M68" s="60"/>
      <c r="N68" s="61"/>
      <c r="O68" s="62"/>
      <c r="P68" s="63"/>
      <c r="Q68" s="64"/>
      <c r="R68" s="65"/>
      <c r="S68" s="66"/>
    </row>
    <row r="69" spans="1:19" ht="34.5" customHeight="1">
      <c r="A69" s="30"/>
      <c r="B69" s="190" t="s">
        <v>142</v>
      </c>
      <c r="C69" s="32"/>
      <c r="D69" s="33"/>
      <c r="E69" s="34"/>
      <c r="F69" s="33"/>
      <c r="G69" s="191"/>
      <c r="H69" s="192"/>
      <c r="I69" s="192"/>
      <c r="J69" s="192"/>
      <c r="K69" s="156"/>
      <c r="L69" s="157"/>
      <c r="M69" s="158"/>
      <c r="N69" s="10"/>
      <c r="O69" s="4"/>
      <c r="P69" s="39"/>
      <c r="Q69" s="40"/>
      <c r="R69" s="159"/>
      <c r="S69" s="66"/>
    </row>
    <row r="70" spans="1:19" ht="34.5" customHeight="1" thickBot="1">
      <c r="A70" s="99"/>
      <c r="B70" s="100" t="s">
        <v>19</v>
      </c>
      <c r="C70" s="101"/>
      <c r="D70" s="102">
        <v>0</v>
      </c>
      <c r="E70" s="103"/>
      <c r="F70" s="102"/>
      <c r="G70" s="102"/>
      <c r="H70" s="104"/>
      <c r="I70" s="104"/>
      <c r="J70" s="104"/>
      <c r="K70" s="103"/>
      <c r="L70" s="103"/>
      <c r="M70" s="102"/>
      <c r="N70" s="129"/>
      <c r="O70" s="102"/>
      <c r="P70" s="102"/>
      <c r="Q70" s="104"/>
      <c r="R70" s="155"/>
      <c r="S70" s="162"/>
    </row>
    <row r="71" spans="1:19" ht="34.5" customHeight="1" thickTop="1">
      <c r="A71" s="30"/>
      <c r="B71" s="52" t="s">
        <v>143</v>
      </c>
      <c r="C71" s="53"/>
      <c r="D71" s="54"/>
      <c r="E71" s="55"/>
      <c r="F71" s="54"/>
      <c r="G71" s="56"/>
      <c r="H71" s="57"/>
      <c r="I71" s="57"/>
      <c r="J71" s="57"/>
      <c r="K71" s="58"/>
      <c r="L71" s="59"/>
      <c r="M71" s="60"/>
      <c r="N71" s="61"/>
      <c r="O71" s="62"/>
      <c r="P71" s="63"/>
      <c r="Q71" s="64"/>
      <c r="R71" s="65"/>
      <c r="S71" s="66"/>
    </row>
    <row r="72" spans="1:19" ht="34.5" customHeight="1">
      <c r="A72" s="30">
        <v>1</v>
      </c>
      <c r="B72" s="31"/>
      <c r="C72" s="32"/>
      <c r="D72" s="33"/>
      <c r="E72" s="34"/>
      <c r="F72" s="33"/>
      <c r="G72" s="33"/>
      <c r="H72" s="35"/>
      <c r="I72" s="35"/>
      <c r="J72" s="35"/>
      <c r="K72" s="156"/>
      <c r="L72" s="157"/>
      <c r="M72" s="158"/>
      <c r="N72" s="10"/>
      <c r="O72" s="4"/>
      <c r="P72" s="39"/>
      <c r="Q72" s="40"/>
      <c r="R72" s="159"/>
      <c r="S72" s="66"/>
    </row>
    <row r="73" spans="1:19" ht="34.5" customHeight="1" thickBot="1">
      <c r="A73" s="99"/>
      <c r="B73" s="100" t="s">
        <v>19</v>
      </c>
      <c r="C73" s="160"/>
      <c r="D73" s="102">
        <v>0</v>
      </c>
      <c r="E73" s="103"/>
      <c r="F73" s="102"/>
      <c r="G73" s="102"/>
      <c r="H73" s="104">
        <v>0</v>
      </c>
      <c r="I73" s="104">
        <v>0</v>
      </c>
      <c r="J73" s="104">
        <v>0</v>
      </c>
      <c r="K73" s="161"/>
      <c r="L73" s="103"/>
      <c r="M73" s="102">
        <v>0</v>
      </c>
      <c r="N73" s="129"/>
      <c r="O73" s="102"/>
      <c r="P73" s="102"/>
      <c r="Q73" s="104">
        <v>0</v>
      </c>
      <c r="R73" s="155">
        <v>0</v>
      </c>
      <c r="S73" s="162">
        <v>0</v>
      </c>
    </row>
    <row r="74" spans="1:19" ht="34.5" customHeight="1" thickTop="1">
      <c r="A74" s="30"/>
      <c r="B74" s="193" t="s">
        <v>144</v>
      </c>
      <c r="C74" s="194"/>
      <c r="D74" s="195"/>
      <c r="E74" s="174"/>
      <c r="F74" s="195"/>
      <c r="G74" s="196"/>
      <c r="H74" s="176"/>
      <c r="I74" s="176"/>
      <c r="J74" s="176"/>
      <c r="K74" s="25"/>
      <c r="L74" s="26"/>
      <c r="M74" s="27"/>
      <c r="N74" s="197"/>
      <c r="O74" s="127"/>
      <c r="P74" s="198"/>
      <c r="Q74" s="199"/>
      <c r="R74" s="200"/>
      <c r="S74" s="66"/>
    </row>
    <row r="75" spans="1:19" ht="34.5" customHeight="1">
      <c r="A75" s="67">
        <v>1</v>
      </c>
      <c r="B75" s="173" t="s">
        <v>145</v>
      </c>
      <c r="C75" s="69" t="s">
        <v>146</v>
      </c>
      <c r="D75" s="201">
        <v>9126</v>
      </c>
      <c r="E75" s="71" t="s">
        <v>2600</v>
      </c>
      <c r="F75" s="67">
        <v>1</v>
      </c>
      <c r="G75" s="67">
        <v>1</v>
      </c>
      <c r="H75" s="73">
        <v>9126</v>
      </c>
      <c r="I75" s="73"/>
      <c r="J75" s="142">
        <v>9126</v>
      </c>
      <c r="K75" s="83" t="s">
        <v>3015</v>
      </c>
      <c r="L75" s="84" t="s">
        <v>3016</v>
      </c>
      <c r="M75" s="202">
        <v>9126</v>
      </c>
      <c r="N75" s="128" t="s">
        <v>2971</v>
      </c>
      <c r="O75" s="67">
        <v>1</v>
      </c>
      <c r="P75" s="67">
        <v>1</v>
      </c>
      <c r="Q75" s="73">
        <f t="shared" ref="Q75:Q103" si="20">S75</f>
        <v>9126</v>
      </c>
      <c r="R75" s="80"/>
      <c r="S75" s="203">
        <f t="shared" ref="S75:S103" si="21">+D75+J75-M75</f>
        <v>9126</v>
      </c>
    </row>
    <row r="76" spans="1:19" ht="34.5" customHeight="1">
      <c r="A76" s="67">
        <v>2</v>
      </c>
      <c r="B76" s="173" t="s">
        <v>149</v>
      </c>
      <c r="C76" s="69" t="s">
        <v>150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83" t="s">
        <v>2973</v>
      </c>
      <c r="L76" s="84" t="s">
        <v>3017</v>
      </c>
      <c r="M76" s="202">
        <v>4563</v>
      </c>
      <c r="N76" s="128"/>
      <c r="O76" s="67"/>
      <c r="P76" s="67"/>
      <c r="Q76" s="73">
        <f t="shared" si="20"/>
        <v>0</v>
      </c>
      <c r="R76" s="80"/>
      <c r="S76" s="203">
        <f t="shared" si="21"/>
        <v>0</v>
      </c>
    </row>
    <row r="77" spans="1:19" ht="34.5" customHeight="1">
      <c r="A77" s="67">
        <v>3</v>
      </c>
      <c r="B77" s="173" t="s">
        <v>152</v>
      </c>
      <c r="C77" s="69" t="s">
        <v>153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83" t="s">
        <v>3018</v>
      </c>
      <c r="L77" s="84" t="s">
        <v>3019</v>
      </c>
      <c r="M77" s="202">
        <v>4563</v>
      </c>
      <c r="N77" s="128"/>
      <c r="O77" s="67"/>
      <c r="P77" s="67"/>
      <c r="Q77" s="73">
        <f t="shared" si="20"/>
        <v>0</v>
      </c>
      <c r="R77" s="80"/>
      <c r="S77" s="203">
        <f t="shared" si="21"/>
        <v>0</v>
      </c>
    </row>
    <row r="78" spans="1:19" ht="34.5" customHeight="1">
      <c r="A78" s="67">
        <v>4</v>
      </c>
      <c r="B78" s="173" t="s">
        <v>155</v>
      </c>
      <c r="C78" s="69" t="s">
        <v>156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83" t="s">
        <v>3018</v>
      </c>
      <c r="L78" s="84" t="s">
        <v>3020</v>
      </c>
      <c r="M78" s="202">
        <v>4563</v>
      </c>
      <c r="N78" s="128"/>
      <c r="O78" s="67"/>
      <c r="P78" s="67"/>
      <c r="Q78" s="73">
        <f t="shared" si="20"/>
        <v>0</v>
      </c>
      <c r="R78" s="80"/>
      <c r="S78" s="203">
        <f t="shared" si="21"/>
        <v>0</v>
      </c>
    </row>
    <row r="79" spans="1:19" ht="34.5" customHeight="1">
      <c r="A79" s="67">
        <v>5</v>
      </c>
      <c r="B79" s="68" t="s">
        <v>158</v>
      </c>
      <c r="C79" s="69" t="s">
        <v>159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83" t="s">
        <v>2994</v>
      </c>
      <c r="L79" s="84" t="s">
        <v>3021</v>
      </c>
      <c r="M79" s="202">
        <v>4563</v>
      </c>
      <c r="N79" s="128"/>
      <c r="O79" s="67"/>
      <c r="P79" s="67"/>
      <c r="Q79" s="73">
        <f t="shared" si="20"/>
        <v>0</v>
      </c>
      <c r="R79" s="80"/>
      <c r="S79" s="203">
        <f t="shared" si="21"/>
        <v>0</v>
      </c>
    </row>
    <row r="80" spans="1:19" ht="34.5" customHeight="1">
      <c r="A80" s="67">
        <v>6</v>
      </c>
      <c r="B80" s="68" t="s">
        <v>161</v>
      </c>
      <c r="C80" s="69" t="s">
        <v>162</v>
      </c>
      <c r="D80" s="201">
        <v>4563</v>
      </c>
      <c r="E80" s="71"/>
      <c r="F80" s="67"/>
      <c r="G80" s="67"/>
      <c r="H80" s="73">
        <v>0</v>
      </c>
      <c r="I80" s="73"/>
      <c r="J80" s="142">
        <v>0</v>
      </c>
      <c r="K80" s="83" t="s">
        <v>2994</v>
      </c>
      <c r="L80" s="84" t="s">
        <v>3022</v>
      </c>
      <c r="M80" s="202">
        <v>4563</v>
      </c>
      <c r="N80" s="128"/>
      <c r="O80" s="67"/>
      <c r="P80" s="67"/>
      <c r="Q80" s="73">
        <f t="shared" si="20"/>
        <v>0</v>
      </c>
      <c r="R80" s="80"/>
      <c r="S80" s="203">
        <f t="shared" si="21"/>
        <v>0</v>
      </c>
    </row>
    <row r="81" spans="1:19" ht="34.5" customHeight="1">
      <c r="A81" s="67">
        <v>7</v>
      </c>
      <c r="B81" s="68" t="s">
        <v>164</v>
      </c>
      <c r="C81" s="69" t="s">
        <v>165</v>
      </c>
      <c r="D81" s="201">
        <v>4563</v>
      </c>
      <c r="E81" s="71"/>
      <c r="F81" s="67"/>
      <c r="G81" s="67"/>
      <c r="H81" s="73">
        <v>-4563</v>
      </c>
      <c r="I81" s="73"/>
      <c r="J81" s="142">
        <v>-4563</v>
      </c>
      <c r="K81" s="83" t="s">
        <v>2979</v>
      </c>
      <c r="L81" s="84" t="s">
        <v>3023</v>
      </c>
      <c r="M81" s="202">
        <v>4563</v>
      </c>
      <c r="N81" s="128"/>
      <c r="O81" s="67"/>
      <c r="P81" s="67"/>
      <c r="Q81" s="204">
        <f t="shared" si="20"/>
        <v>-4563</v>
      </c>
      <c r="R81" s="205"/>
      <c r="S81" s="206">
        <f t="shared" si="21"/>
        <v>-4563</v>
      </c>
    </row>
    <row r="82" spans="1:19" ht="34.5" customHeight="1">
      <c r="A82" s="67">
        <v>8</v>
      </c>
      <c r="B82" s="68" t="s">
        <v>164</v>
      </c>
      <c r="C82" s="69" t="s">
        <v>167</v>
      </c>
      <c r="D82" s="201">
        <v>4563</v>
      </c>
      <c r="E82" s="128"/>
      <c r="F82" s="67"/>
      <c r="G82" s="67"/>
      <c r="H82" s="73">
        <v>-4563</v>
      </c>
      <c r="I82" s="73"/>
      <c r="J82" s="142">
        <v>-4563</v>
      </c>
      <c r="K82" s="83" t="s">
        <v>2979</v>
      </c>
      <c r="L82" s="84" t="s">
        <v>3024</v>
      </c>
      <c r="M82" s="202">
        <v>4563</v>
      </c>
      <c r="N82" s="128"/>
      <c r="O82" s="67"/>
      <c r="P82" s="67"/>
      <c r="Q82" s="204">
        <f t="shared" si="20"/>
        <v>-4563</v>
      </c>
      <c r="R82" s="205"/>
      <c r="S82" s="206">
        <f t="shared" si="21"/>
        <v>-4563</v>
      </c>
    </row>
    <row r="83" spans="1:19" ht="34.5" customHeight="1">
      <c r="A83" s="67">
        <v>9</v>
      </c>
      <c r="B83" s="207" t="s">
        <v>169</v>
      </c>
      <c r="C83" s="69" t="s">
        <v>170</v>
      </c>
      <c r="D83" s="201">
        <v>4563</v>
      </c>
      <c r="E83" s="128"/>
      <c r="F83" s="67"/>
      <c r="G83" s="67"/>
      <c r="H83" s="73">
        <v>-4563</v>
      </c>
      <c r="I83" s="73"/>
      <c r="J83" s="142">
        <v>-4563</v>
      </c>
      <c r="K83" s="83" t="s">
        <v>2973</v>
      </c>
      <c r="L83" s="84" t="s">
        <v>3025</v>
      </c>
      <c r="M83" s="202">
        <v>4563</v>
      </c>
      <c r="N83" s="128"/>
      <c r="O83" s="67"/>
      <c r="P83" s="67"/>
      <c r="Q83" s="204">
        <f t="shared" si="20"/>
        <v>-4563</v>
      </c>
      <c r="R83" s="205"/>
      <c r="S83" s="206">
        <f t="shared" si="21"/>
        <v>-4563</v>
      </c>
    </row>
    <row r="84" spans="1:19" ht="34.5" customHeight="1">
      <c r="A84" s="67">
        <v>10</v>
      </c>
      <c r="B84" s="68" t="s">
        <v>172</v>
      </c>
      <c r="C84" s="69" t="s">
        <v>173</v>
      </c>
      <c r="D84" s="201">
        <v>4563</v>
      </c>
      <c r="E84" s="128"/>
      <c r="F84" s="67"/>
      <c r="G84" s="67"/>
      <c r="H84" s="73">
        <v>0</v>
      </c>
      <c r="I84" s="73"/>
      <c r="J84" s="142">
        <v>0</v>
      </c>
      <c r="K84" s="83" t="s">
        <v>3026</v>
      </c>
      <c r="L84" s="84" t="s">
        <v>3027</v>
      </c>
      <c r="M84" s="202">
        <v>4563</v>
      </c>
      <c r="N84" s="128"/>
      <c r="O84" s="67"/>
      <c r="P84" s="67"/>
      <c r="Q84" s="73">
        <f t="shared" si="20"/>
        <v>0</v>
      </c>
      <c r="R84" s="80"/>
      <c r="S84" s="203">
        <f t="shared" si="21"/>
        <v>0</v>
      </c>
    </row>
    <row r="85" spans="1:19" ht="34.5" customHeight="1">
      <c r="A85" s="67">
        <v>11</v>
      </c>
      <c r="B85" s="68" t="s">
        <v>175</v>
      </c>
      <c r="C85" s="69" t="s">
        <v>176</v>
      </c>
      <c r="D85" s="201">
        <v>9126</v>
      </c>
      <c r="E85" s="71"/>
      <c r="F85" s="67"/>
      <c r="G85" s="67"/>
      <c r="H85" s="73">
        <v>0</v>
      </c>
      <c r="I85" s="73"/>
      <c r="J85" s="142">
        <v>0</v>
      </c>
      <c r="K85" s="83"/>
      <c r="L85" s="84"/>
      <c r="M85" s="202">
        <v>0</v>
      </c>
      <c r="N85" s="128" t="s">
        <v>2971</v>
      </c>
      <c r="O85" s="67">
        <v>1</v>
      </c>
      <c r="P85" s="67">
        <v>1</v>
      </c>
      <c r="Q85" s="73">
        <f t="shared" si="20"/>
        <v>9126</v>
      </c>
      <c r="R85" s="80"/>
      <c r="S85" s="203">
        <f t="shared" si="21"/>
        <v>9126</v>
      </c>
    </row>
    <row r="86" spans="1:19" s="219" customFormat="1" ht="34.5" customHeight="1">
      <c r="A86" s="208">
        <v>12</v>
      </c>
      <c r="B86" s="209" t="s">
        <v>178</v>
      </c>
      <c r="C86" s="210" t="s">
        <v>179</v>
      </c>
      <c r="D86" s="211">
        <v>4563</v>
      </c>
      <c r="E86" s="212"/>
      <c r="F86" s="213"/>
      <c r="G86" s="213"/>
      <c r="H86" s="214">
        <v>-4563</v>
      </c>
      <c r="I86" s="214"/>
      <c r="J86" s="215">
        <v>-4563</v>
      </c>
      <c r="K86" s="83" t="s">
        <v>3026</v>
      </c>
      <c r="L86" s="84" t="s">
        <v>3028</v>
      </c>
      <c r="M86" s="202">
        <v>4563</v>
      </c>
      <c r="N86" s="216"/>
      <c r="O86" s="213"/>
      <c r="P86" s="213"/>
      <c r="Q86" s="214">
        <f t="shared" si="20"/>
        <v>-4563</v>
      </c>
      <c r="R86" s="217"/>
      <c r="S86" s="218">
        <f t="shared" si="21"/>
        <v>-4563</v>
      </c>
    </row>
    <row r="87" spans="1:19" ht="34.5" customHeight="1">
      <c r="A87" s="67">
        <v>13</v>
      </c>
      <c r="B87" s="68" t="s">
        <v>181</v>
      </c>
      <c r="C87" s="69" t="s">
        <v>182</v>
      </c>
      <c r="D87" s="201">
        <v>4563</v>
      </c>
      <c r="E87" s="128"/>
      <c r="F87" s="67"/>
      <c r="G87" s="67"/>
      <c r="H87" s="73">
        <v>0</v>
      </c>
      <c r="I87" s="73"/>
      <c r="J87" s="142">
        <v>0</v>
      </c>
      <c r="K87" s="83" t="s">
        <v>2979</v>
      </c>
      <c r="L87" s="84" t="s">
        <v>3029</v>
      </c>
      <c r="M87" s="202">
        <v>4563</v>
      </c>
      <c r="N87" s="128"/>
      <c r="O87" s="67"/>
      <c r="P87" s="67"/>
      <c r="Q87" s="73">
        <f t="shared" si="20"/>
        <v>0</v>
      </c>
      <c r="R87" s="80"/>
      <c r="S87" s="203">
        <f t="shared" si="21"/>
        <v>0</v>
      </c>
    </row>
    <row r="88" spans="1:19" ht="34.5" customHeight="1">
      <c r="A88" s="67">
        <v>14</v>
      </c>
      <c r="B88" s="68" t="s">
        <v>184</v>
      </c>
      <c r="C88" s="69" t="s">
        <v>185</v>
      </c>
      <c r="D88" s="201">
        <v>4563</v>
      </c>
      <c r="E88" s="71"/>
      <c r="F88" s="67"/>
      <c r="G88" s="67"/>
      <c r="H88" s="73">
        <v>-4563</v>
      </c>
      <c r="I88" s="73"/>
      <c r="J88" s="142">
        <v>-4563</v>
      </c>
      <c r="K88" s="83" t="s">
        <v>3018</v>
      </c>
      <c r="L88" s="84" t="s">
        <v>3030</v>
      </c>
      <c r="M88" s="202">
        <v>4563</v>
      </c>
      <c r="N88" s="128"/>
      <c r="O88" s="67"/>
      <c r="P88" s="67"/>
      <c r="Q88" s="204">
        <f t="shared" si="20"/>
        <v>-4563</v>
      </c>
      <c r="R88" s="205"/>
      <c r="S88" s="206">
        <f t="shared" si="21"/>
        <v>-4563</v>
      </c>
    </row>
    <row r="89" spans="1:19" ht="34.5" customHeight="1">
      <c r="A89" s="67">
        <v>15</v>
      </c>
      <c r="B89" s="68" t="s">
        <v>187</v>
      </c>
      <c r="C89" s="69" t="s">
        <v>188</v>
      </c>
      <c r="D89" s="201">
        <v>4563</v>
      </c>
      <c r="E89" s="128"/>
      <c r="F89" s="67"/>
      <c r="G89" s="67"/>
      <c r="H89" s="73">
        <v>-4563</v>
      </c>
      <c r="I89" s="73"/>
      <c r="J89" s="142">
        <v>-4563</v>
      </c>
      <c r="K89" s="83" t="s">
        <v>3018</v>
      </c>
      <c r="L89" s="84" t="s">
        <v>3031</v>
      </c>
      <c r="M89" s="202">
        <v>4563</v>
      </c>
      <c r="N89" s="128"/>
      <c r="O89" s="67"/>
      <c r="P89" s="67"/>
      <c r="Q89" s="204">
        <f t="shared" si="20"/>
        <v>-4563</v>
      </c>
      <c r="R89" s="205"/>
      <c r="S89" s="206">
        <f t="shared" si="21"/>
        <v>-4563</v>
      </c>
    </row>
    <row r="90" spans="1:19" ht="34.5" customHeight="1">
      <c r="A90" s="67">
        <v>16</v>
      </c>
      <c r="B90" s="68" t="s">
        <v>190</v>
      </c>
      <c r="C90" s="69" t="s">
        <v>191</v>
      </c>
      <c r="D90" s="201">
        <v>4563</v>
      </c>
      <c r="E90" s="71"/>
      <c r="F90" s="67"/>
      <c r="G90" s="67"/>
      <c r="H90" s="73">
        <v>0</v>
      </c>
      <c r="I90" s="73"/>
      <c r="J90" s="142">
        <v>0</v>
      </c>
      <c r="K90" s="83" t="s">
        <v>2973</v>
      </c>
      <c r="L90" s="84" t="s">
        <v>3032</v>
      </c>
      <c r="M90" s="202">
        <v>2281.5</v>
      </c>
      <c r="N90" s="128" t="s">
        <v>2971</v>
      </c>
      <c r="O90" s="67">
        <v>1</v>
      </c>
      <c r="P90" s="67">
        <v>1</v>
      </c>
      <c r="Q90" s="73">
        <f t="shared" si="20"/>
        <v>2281.5</v>
      </c>
      <c r="R90" s="80"/>
      <c r="S90" s="203">
        <f t="shared" si="21"/>
        <v>2281.5</v>
      </c>
    </row>
    <row r="91" spans="1:19" ht="34.5" customHeight="1">
      <c r="A91" s="67">
        <v>17</v>
      </c>
      <c r="B91" s="68" t="s">
        <v>194</v>
      </c>
      <c r="C91" s="69" t="s">
        <v>195</v>
      </c>
      <c r="D91" s="201">
        <v>9126</v>
      </c>
      <c r="E91" s="71"/>
      <c r="F91" s="67"/>
      <c r="G91" s="67"/>
      <c r="H91" s="73">
        <v>0</v>
      </c>
      <c r="I91" s="73"/>
      <c r="J91" s="142">
        <v>0</v>
      </c>
      <c r="K91" s="83" t="s">
        <v>3018</v>
      </c>
      <c r="L91" s="84" t="s">
        <v>3033</v>
      </c>
      <c r="M91" s="202">
        <v>9126</v>
      </c>
      <c r="N91" s="128"/>
      <c r="O91" s="67"/>
      <c r="P91" s="67"/>
      <c r="Q91" s="73">
        <f t="shared" si="20"/>
        <v>0</v>
      </c>
      <c r="R91" s="80"/>
      <c r="S91" s="203">
        <f t="shared" si="21"/>
        <v>0</v>
      </c>
    </row>
    <row r="92" spans="1:19" ht="34.5" customHeight="1">
      <c r="A92" s="67">
        <v>18</v>
      </c>
      <c r="B92" s="68" t="s">
        <v>197</v>
      </c>
      <c r="C92" s="69" t="s">
        <v>198</v>
      </c>
      <c r="D92" s="201">
        <v>4563</v>
      </c>
      <c r="E92" s="128"/>
      <c r="F92" s="67"/>
      <c r="G92" s="67"/>
      <c r="H92" s="73">
        <v>0</v>
      </c>
      <c r="I92" s="73"/>
      <c r="J92" s="142">
        <v>0</v>
      </c>
      <c r="K92" s="83"/>
      <c r="L92" s="84"/>
      <c r="M92" s="202">
        <v>0</v>
      </c>
      <c r="N92" s="128" t="s">
        <v>2971</v>
      </c>
      <c r="O92" s="67">
        <v>1</v>
      </c>
      <c r="P92" s="67">
        <v>1</v>
      </c>
      <c r="Q92" s="73">
        <f t="shared" si="20"/>
        <v>4563</v>
      </c>
      <c r="R92" s="80"/>
      <c r="S92" s="203">
        <f t="shared" si="21"/>
        <v>4563</v>
      </c>
    </row>
    <row r="93" spans="1:19" ht="34.5" customHeight="1">
      <c r="A93" s="67">
        <v>19</v>
      </c>
      <c r="B93" s="68" t="s">
        <v>200</v>
      </c>
      <c r="C93" s="69" t="s">
        <v>201</v>
      </c>
      <c r="D93" s="201">
        <v>4563</v>
      </c>
      <c r="E93" s="128"/>
      <c r="F93" s="67"/>
      <c r="G93" s="67"/>
      <c r="H93" s="73">
        <v>-4563</v>
      </c>
      <c r="I93" s="73"/>
      <c r="J93" s="142">
        <v>-4563</v>
      </c>
      <c r="K93" s="83" t="s">
        <v>3018</v>
      </c>
      <c r="L93" s="84" t="s">
        <v>3034</v>
      </c>
      <c r="M93" s="202">
        <v>4563</v>
      </c>
      <c r="N93" s="128"/>
      <c r="O93" s="67"/>
      <c r="P93" s="67"/>
      <c r="Q93" s="204">
        <f t="shared" si="20"/>
        <v>-4563</v>
      </c>
      <c r="R93" s="205"/>
      <c r="S93" s="206">
        <f t="shared" si="21"/>
        <v>-4563</v>
      </c>
    </row>
    <row r="94" spans="1:19" ht="34.5" customHeight="1">
      <c r="A94" s="67">
        <v>20</v>
      </c>
      <c r="B94" s="68" t="s">
        <v>203</v>
      </c>
      <c r="C94" s="69" t="s">
        <v>204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83" t="s">
        <v>2994</v>
      </c>
      <c r="L94" s="84" t="s">
        <v>3035</v>
      </c>
      <c r="M94" s="202">
        <v>4563</v>
      </c>
      <c r="N94" s="128"/>
      <c r="O94" s="67"/>
      <c r="P94" s="67"/>
      <c r="Q94" s="204">
        <f t="shared" si="20"/>
        <v>-4563</v>
      </c>
      <c r="R94" s="205"/>
      <c r="S94" s="206">
        <f t="shared" si="21"/>
        <v>-4563</v>
      </c>
    </row>
    <row r="95" spans="1:19" ht="34.5" customHeight="1">
      <c r="A95" s="67">
        <v>21</v>
      </c>
      <c r="B95" s="68" t="s">
        <v>206</v>
      </c>
      <c r="C95" s="69" t="s">
        <v>207</v>
      </c>
      <c r="D95" s="201">
        <v>4563</v>
      </c>
      <c r="E95" s="128"/>
      <c r="F95" s="67"/>
      <c r="G95" s="67"/>
      <c r="H95" s="73">
        <v>0</v>
      </c>
      <c r="I95" s="73"/>
      <c r="J95" s="142">
        <v>0</v>
      </c>
      <c r="K95" s="83" t="s">
        <v>2973</v>
      </c>
      <c r="L95" s="84" t="s">
        <v>3036</v>
      </c>
      <c r="M95" s="202">
        <v>4563</v>
      </c>
      <c r="N95" s="128"/>
      <c r="O95" s="67"/>
      <c r="P95" s="67"/>
      <c r="Q95" s="73">
        <f t="shared" si="20"/>
        <v>0</v>
      </c>
      <c r="R95" s="80"/>
      <c r="S95" s="203">
        <f t="shared" si="21"/>
        <v>0</v>
      </c>
    </row>
    <row r="96" spans="1:19" ht="34.5" customHeight="1">
      <c r="A96" s="67">
        <v>22</v>
      </c>
      <c r="B96" s="68" t="s">
        <v>209</v>
      </c>
      <c r="C96" s="69" t="s">
        <v>210</v>
      </c>
      <c r="D96" s="201">
        <v>4563</v>
      </c>
      <c r="E96" s="71"/>
      <c r="F96" s="67"/>
      <c r="G96" s="67"/>
      <c r="H96" s="73">
        <v>-4563</v>
      </c>
      <c r="I96" s="73"/>
      <c r="J96" s="142">
        <v>-4563</v>
      </c>
      <c r="K96" s="83" t="s">
        <v>2979</v>
      </c>
      <c r="L96" s="84" t="s">
        <v>3037</v>
      </c>
      <c r="M96" s="202">
        <v>4563</v>
      </c>
      <c r="N96" s="128"/>
      <c r="O96" s="67"/>
      <c r="P96" s="67"/>
      <c r="Q96" s="73">
        <f t="shared" si="20"/>
        <v>-4563</v>
      </c>
      <c r="R96" s="80"/>
      <c r="S96" s="203">
        <f t="shared" si="21"/>
        <v>-4563</v>
      </c>
    </row>
    <row r="97" spans="1:19" ht="34.5" customHeight="1">
      <c r="A97" s="67">
        <v>23</v>
      </c>
      <c r="B97" s="68" t="s">
        <v>212</v>
      </c>
      <c r="C97" s="69" t="s">
        <v>213</v>
      </c>
      <c r="D97" s="201">
        <v>4563</v>
      </c>
      <c r="E97" s="128"/>
      <c r="F97" s="67"/>
      <c r="G97" s="67"/>
      <c r="H97" s="73">
        <v>0</v>
      </c>
      <c r="I97" s="73"/>
      <c r="J97" s="142">
        <v>0</v>
      </c>
      <c r="K97" s="83"/>
      <c r="L97" s="84"/>
      <c r="M97" s="202">
        <v>0</v>
      </c>
      <c r="N97" s="128" t="s">
        <v>2971</v>
      </c>
      <c r="O97" s="67">
        <v>1</v>
      </c>
      <c r="P97" s="67">
        <v>1</v>
      </c>
      <c r="Q97" s="73">
        <f t="shared" si="20"/>
        <v>4563</v>
      </c>
      <c r="R97" s="80"/>
      <c r="S97" s="203">
        <f t="shared" si="21"/>
        <v>4563</v>
      </c>
    </row>
    <row r="98" spans="1:19" ht="34.5" customHeight="1">
      <c r="A98" s="67">
        <v>24</v>
      </c>
      <c r="B98" s="68" t="s">
        <v>215</v>
      </c>
      <c r="C98" s="69" t="s">
        <v>216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83" t="s">
        <v>2994</v>
      </c>
      <c r="L98" s="84" t="s">
        <v>3038</v>
      </c>
      <c r="M98" s="202">
        <v>4563</v>
      </c>
      <c r="N98" s="128"/>
      <c r="O98" s="67"/>
      <c r="P98" s="67"/>
      <c r="Q98" s="73">
        <f t="shared" si="20"/>
        <v>0</v>
      </c>
      <c r="R98" s="80"/>
      <c r="S98" s="203">
        <f t="shared" si="21"/>
        <v>0</v>
      </c>
    </row>
    <row r="99" spans="1:19" ht="34.5" customHeight="1">
      <c r="A99" s="67">
        <v>25</v>
      </c>
      <c r="B99" s="68" t="s">
        <v>218</v>
      </c>
      <c r="C99" s="69" t="s">
        <v>219</v>
      </c>
      <c r="D99" s="201">
        <v>4563</v>
      </c>
      <c r="E99" s="128"/>
      <c r="F99" s="67"/>
      <c r="G99" s="67"/>
      <c r="H99" s="73">
        <v>0</v>
      </c>
      <c r="I99" s="73"/>
      <c r="J99" s="142">
        <v>0</v>
      </c>
      <c r="K99" s="83" t="s">
        <v>3018</v>
      </c>
      <c r="L99" s="84" t="s">
        <v>3039</v>
      </c>
      <c r="M99" s="202">
        <v>4563</v>
      </c>
      <c r="N99" s="128"/>
      <c r="O99" s="67"/>
      <c r="P99" s="67"/>
      <c r="Q99" s="73">
        <f t="shared" si="20"/>
        <v>0</v>
      </c>
      <c r="R99" s="80"/>
      <c r="S99" s="203">
        <f t="shared" si="21"/>
        <v>0</v>
      </c>
    </row>
    <row r="100" spans="1:19" ht="34.5" customHeight="1">
      <c r="A100" s="67">
        <v>26</v>
      </c>
      <c r="B100" s="68" t="s">
        <v>221</v>
      </c>
      <c r="C100" s="69" t="s">
        <v>222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83" t="s">
        <v>2979</v>
      </c>
      <c r="L100" s="84" t="s">
        <v>3040</v>
      </c>
      <c r="M100" s="202">
        <v>4563</v>
      </c>
      <c r="N100" s="128"/>
      <c r="O100" s="67"/>
      <c r="P100" s="67"/>
      <c r="Q100" s="73">
        <f t="shared" si="20"/>
        <v>-4563</v>
      </c>
      <c r="R100" s="80"/>
      <c r="S100" s="203">
        <f t="shared" si="21"/>
        <v>-4563</v>
      </c>
    </row>
    <row r="101" spans="1:19" ht="34.5" customHeight="1">
      <c r="A101" s="67">
        <v>27</v>
      </c>
      <c r="B101" s="68" t="s">
        <v>224</v>
      </c>
      <c r="C101" s="69" t="s">
        <v>225</v>
      </c>
      <c r="D101" s="201">
        <v>4563</v>
      </c>
      <c r="E101" s="71" t="s">
        <v>2600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83" t="s">
        <v>3015</v>
      </c>
      <c r="L101" s="84" t="s">
        <v>3041</v>
      </c>
      <c r="M101" s="202">
        <v>4563</v>
      </c>
      <c r="N101" s="128" t="s">
        <v>2971</v>
      </c>
      <c r="O101" s="67">
        <v>1</v>
      </c>
      <c r="P101" s="67">
        <v>1</v>
      </c>
      <c r="Q101" s="73">
        <f t="shared" si="20"/>
        <v>4563</v>
      </c>
      <c r="R101" s="80"/>
      <c r="S101" s="203">
        <f t="shared" si="21"/>
        <v>4563</v>
      </c>
    </row>
    <row r="102" spans="1:19" ht="34.5" customHeight="1">
      <c r="A102" s="67">
        <v>28</v>
      </c>
      <c r="B102" s="68" t="s">
        <v>227</v>
      </c>
      <c r="C102" s="69" t="s">
        <v>228</v>
      </c>
      <c r="D102" s="201">
        <v>4563</v>
      </c>
      <c r="E102" s="71" t="s">
        <v>2600</v>
      </c>
      <c r="F102" s="67">
        <v>1</v>
      </c>
      <c r="G102" s="67">
        <v>1</v>
      </c>
      <c r="H102" s="73">
        <v>4563</v>
      </c>
      <c r="I102" s="73"/>
      <c r="J102" s="142">
        <v>4563</v>
      </c>
      <c r="K102" s="83" t="s">
        <v>3026</v>
      </c>
      <c r="L102" s="84" t="s">
        <v>3042</v>
      </c>
      <c r="M102" s="202">
        <v>4563</v>
      </c>
      <c r="N102" s="128" t="s">
        <v>2971</v>
      </c>
      <c r="O102" s="67">
        <v>1</v>
      </c>
      <c r="P102" s="67">
        <v>1</v>
      </c>
      <c r="Q102" s="73">
        <f t="shared" si="20"/>
        <v>4563</v>
      </c>
      <c r="R102" s="80"/>
      <c r="S102" s="203">
        <f t="shared" si="21"/>
        <v>4563</v>
      </c>
    </row>
    <row r="103" spans="1:19" ht="34.5" customHeight="1">
      <c r="A103" s="67">
        <v>29</v>
      </c>
      <c r="B103" s="220" t="s">
        <v>230</v>
      </c>
      <c r="C103" s="221" t="s">
        <v>231</v>
      </c>
      <c r="D103" s="222">
        <v>13689</v>
      </c>
      <c r="E103" s="71"/>
      <c r="F103" s="67"/>
      <c r="G103" s="67"/>
      <c r="H103" s="73">
        <v>0</v>
      </c>
      <c r="I103" s="73"/>
      <c r="J103" s="142">
        <v>0</v>
      </c>
      <c r="K103" s="83" t="s">
        <v>2977</v>
      </c>
      <c r="L103" s="84" t="s">
        <v>3043</v>
      </c>
      <c r="M103" s="202">
        <v>13689</v>
      </c>
      <c r="N103" s="197"/>
      <c r="O103" s="127"/>
      <c r="P103" s="127"/>
      <c r="Q103" s="171">
        <f t="shared" si="20"/>
        <v>0</v>
      </c>
      <c r="R103" s="172"/>
      <c r="S103" s="203">
        <f t="shared" si="21"/>
        <v>0</v>
      </c>
    </row>
    <row r="104" spans="1:19" ht="34.5" customHeight="1">
      <c r="A104" s="223"/>
      <c r="B104" s="1364" t="s">
        <v>19</v>
      </c>
      <c r="C104" s="1364"/>
      <c r="D104" s="225">
        <f>SUM(D75:D103)</f>
        <v>155142</v>
      </c>
      <c r="E104" s="226"/>
      <c r="F104" s="223"/>
      <c r="G104" s="223"/>
      <c r="H104" s="227">
        <f>SUM(H75:H103)-H81-H82-H88-H89-H93-H94-H96-H100-H83-H86</f>
        <v>18252</v>
      </c>
      <c r="I104" s="227">
        <f t="shared" ref="I104:J104" si="22">SUM(I75:I103)-I81-I82-I88-I89-I93-I94-I96-I100-I83-I86</f>
        <v>0</v>
      </c>
      <c r="J104" s="227">
        <f t="shared" si="22"/>
        <v>18252</v>
      </c>
      <c r="K104" s="228"/>
      <c r="L104" s="229"/>
      <c r="M104" s="230">
        <f>SUM(M75:M103)</f>
        <v>134608.5</v>
      </c>
      <c r="N104" s="224"/>
      <c r="O104" s="223"/>
      <c r="P104" s="223"/>
      <c r="Q104" s="227">
        <f>SUM(Q75:Q103)-Q81-Q82-Q83-Q86-Q88-Q89-Q93-Q94-Q96-Q100</f>
        <v>38785.5</v>
      </c>
      <c r="R104" s="227">
        <f>SUM(R75:R103)-R81-R82-R83-R86-R88-R89-R93-R94-R96-R100</f>
        <v>0</v>
      </c>
      <c r="S104" s="227">
        <f>SUM(S75:S103)-S81-S82-S83-S86-S88-S89-S93-S94-S96-S100</f>
        <v>38785.5</v>
      </c>
    </row>
    <row r="105" spans="1:19" ht="34.5" customHeight="1">
      <c r="A105" s="30"/>
      <c r="B105" s="231" t="s">
        <v>233</v>
      </c>
      <c r="C105" s="232"/>
      <c r="D105" s="18"/>
      <c r="E105" s="166"/>
      <c r="F105" s="18"/>
      <c r="G105" s="233"/>
      <c r="H105" s="168"/>
      <c r="I105" s="168"/>
      <c r="J105" s="168"/>
      <c r="K105" s="234"/>
      <c r="L105" s="235"/>
      <c r="M105" s="236"/>
      <c r="N105" s="237"/>
      <c r="O105" s="238"/>
      <c r="P105" s="238"/>
      <c r="Q105" s="239"/>
      <c r="R105" s="240"/>
      <c r="S105" s="203"/>
    </row>
    <row r="106" spans="1:19" ht="34.5" customHeight="1">
      <c r="A106" s="67">
        <v>1</v>
      </c>
      <c r="B106" s="68" t="s">
        <v>234</v>
      </c>
      <c r="C106" s="173" t="s">
        <v>235</v>
      </c>
      <c r="D106" s="201">
        <v>2645</v>
      </c>
      <c r="E106" s="71"/>
      <c r="F106" s="67"/>
      <c r="G106" s="67"/>
      <c r="H106" s="142">
        <v>-2645</v>
      </c>
      <c r="I106" s="241"/>
      <c r="J106" s="74">
        <v>-2645</v>
      </c>
      <c r="K106" s="75" t="s">
        <v>3044</v>
      </c>
      <c r="L106" s="76" t="s">
        <v>3045</v>
      </c>
      <c r="M106" s="77">
        <v>2645</v>
      </c>
      <c r="N106" s="242"/>
      <c r="O106" s="243"/>
      <c r="P106" s="243"/>
      <c r="Q106" s="189">
        <f t="shared" ref="Q106:Q108" si="23">S106</f>
        <v>-2645</v>
      </c>
      <c r="R106" s="8"/>
      <c r="S106" s="189">
        <f t="shared" ref="S106:S108" si="24">+D106+J106-M106</f>
        <v>-2645</v>
      </c>
    </row>
    <row r="107" spans="1:19" ht="34.5" customHeight="1">
      <c r="A107" s="67">
        <v>2</v>
      </c>
      <c r="B107" s="163" t="s">
        <v>2636</v>
      </c>
      <c r="C107" s="604" t="s">
        <v>235</v>
      </c>
      <c r="D107" s="201">
        <v>4200</v>
      </c>
      <c r="E107" s="71"/>
      <c r="F107" s="67"/>
      <c r="G107" s="67"/>
      <c r="H107" s="142"/>
      <c r="I107" s="241"/>
      <c r="J107" s="74"/>
      <c r="K107" s="75" t="s">
        <v>2994</v>
      </c>
      <c r="L107" s="76" t="s">
        <v>3046</v>
      </c>
      <c r="M107" s="77">
        <v>4200</v>
      </c>
      <c r="N107" s="605"/>
      <c r="O107" s="243"/>
      <c r="P107" s="243"/>
      <c r="Q107" s="189">
        <f t="shared" si="23"/>
        <v>0</v>
      </c>
      <c r="R107" s="8"/>
      <c r="S107" s="189">
        <f t="shared" si="24"/>
        <v>0</v>
      </c>
    </row>
    <row r="108" spans="1:19" ht="34.5" customHeight="1">
      <c r="A108" s="67">
        <v>3</v>
      </c>
      <c r="B108" s="244" t="s">
        <v>91</v>
      </c>
      <c r="C108" s="245" t="s">
        <v>237</v>
      </c>
      <c r="D108" s="201">
        <v>18000</v>
      </c>
      <c r="E108" s="71"/>
      <c r="F108" s="67"/>
      <c r="G108" s="67"/>
      <c r="H108" s="142">
        <v>0</v>
      </c>
      <c r="I108" s="241"/>
      <c r="J108" s="74">
        <v>0</v>
      </c>
      <c r="K108" s="83" t="s">
        <v>3008</v>
      </c>
      <c r="L108" s="84" t="s">
        <v>3047</v>
      </c>
      <c r="M108" s="85">
        <v>18000</v>
      </c>
      <c r="N108" s="246"/>
      <c r="O108" s="243"/>
      <c r="P108" s="243"/>
      <c r="Q108" s="189">
        <f t="shared" si="23"/>
        <v>0</v>
      </c>
      <c r="R108" s="8"/>
      <c r="S108" s="203">
        <f t="shared" si="24"/>
        <v>0</v>
      </c>
    </row>
    <row r="109" spans="1:19" ht="34.5" customHeight="1" thickBot="1">
      <c r="A109" s="99"/>
      <c r="B109" s="100" t="s">
        <v>19</v>
      </c>
      <c r="C109" s="101"/>
      <c r="D109" s="102">
        <f>SUM(D106:D108)</f>
        <v>24845</v>
      </c>
      <c r="E109" s="103"/>
      <c r="F109" s="102"/>
      <c r="G109" s="102"/>
      <c r="H109" s="104"/>
      <c r="I109" s="104"/>
      <c r="J109" s="104"/>
      <c r="K109" s="103"/>
      <c r="L109" s="103"/>
      <c r="M109" s="247">
        <f>SUM(M106:M108)</f>
        <v>24845</v>
      </c>
      <c r="N109" s="129"/>
      <c r="O109" s="102"/>
      <c r="P109" s="102"/>
      <c r="Q109" s="104">
        <f>SUM(Q106:Q108)-Q106</f>
        <v>0</v>
      </c>
      <c r="R109" s="104">
        <f t="shared" ref="R109:S109" si="25">SUM(R106:R108)-R106</f>
        <v>0</v>
      </c>
      <c r="S109" s="104">
        <f t="shared" si="25"/>
        <v>0</v>
      </c>
    </row>
    <row r="110" spans="1:19" ht="34.5" customHeight="1" thickTop="1">
      <c r="A110" s="30"/>
      <c r="B110" s="52" t="s">
        <v>239</v>
      </c>
      <c r="C110" s="53"/>
      <c r="D110" s="54"/>
      <c r="E110" s="55"/>
      <c r="F110" s="54"/>
      <c r="G110" s="56"/>
      <c r="H110" s="57"/>
      <c r="I110" s="57"/>
      <c r="J110" s="57"/>
      <c r="K110" s="58"/>
      <c r="L110" s="59"/>
      <c r="M110" s="248"/>
      <c r="N110" s="237"/>
      <c r="O110" s="238"/>
      <c r="P110" s="238"/>
      <c r="Q110" s="239"/>
      <c r="R110" s="240"/>
      <c r="S110" s="66"/>
    </row>
    <row r="111" spans="1:19" ht="34.5" customHeight="1">
      <c r="A111" s="67">
        <v>1</v>
      </c>
      <c r="B111" s="173" t="s">
        <v>240</v>
      </c>
      <c r="C111" s="69" t="s">
        <v>241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249">
        <v>0</v>
      </c>
      <c r="K111" s="75" t="s">
        <v>2973</v>
      </c>
      <c r="L111" s="76" t="s">
        <v>3048</v>
      </c>
      <c r="M111" s="77">
        <v>100</v>
      </c>
      <c r="N111" s="250"/>
      <c r="O111" s="243"/>
      <c r="P111" s="243"/>
      <c r="Q111" s="189">
        <f t="shared" ref="Q111:Q139" si="26">ROUND(S111*100/107,2)</f>
        <v>0</v>
      </c>
      <c r="R111" s="8">
        <f>ROUND((Q111*0.07),2)</f>
        <v>0</v>
      </c>
      <c r="S111" s="203">
        <f t="shared" ref="S111:S139" si="27">+D111+J111-M111</f>
        <v>0</v>
      </c>
    </row>
    <row r="112" spans="1:19" ht="34.5" customHeight="1">
      <c r="A112" s="67">
        <v>2</v>
      </c>
      <c r="B112" s="173" t="s">
        <v>243</v>
      </c>
      <c r="C112" s="69" t="s">
        <v>244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 t="s">
        <v>2973</v>
      </c>
      <c r="L112" s="76" t="s">
        <v>3049</v>
      </c>
      <c r="M112" s="77">
        <v>100</v>
      </c>
      <c r="N112" s="246"/>
      <c r="O112" s="243"/>
      <c r="P112" s="243"/>
      <c r="Q112" s="189">
        <f t="shared" si="26"/>
        <v>0</v>
      </c>
      <c r="R112" s="8">
        <f t="shared" ref="R112:R139" si="28">ROUND((Q112*0.07),2)</f>
        <v>0</v>
      </c>
      <c r="S112" s="203">
        <f t="shared" si="27"/>
        <v>0</v>
      </c>
    </row>
    <row r="113" spans="1:19" ht="34.5" customHeight="1">
      <c r="A113" s="67">
        <v>3</v>
      </c>
      <c r="B113" s="173" t="s">
        <v>246</v>
      </c>
      <c r="C113" s="69" t="s">
        <v>247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 t="s">
        <v>3018</v>
      </c>
      <c r="L113" s="76" t="s">
        <v>3050</v>
      </c>
      <c r="M113" s="77">
        <v>100</v>
      </c>
      <c r="N113" s="246"/>
      <c r="O113" s="243"/>
      <c r="P113" s="243"/>
      <c r="Q113" s="189">
        <f t="shared" si="26"/>
        <v>0</v>
      </c>
      <c r="R113" s="8">
        <f t="shared" si="28"/>
        <v>0</v>
      </c>
      <c r="S113" s="203">
        <f t="shared" si="27"/>
        <v>0</v>
      </c>
    </row>
    <row r="114" spans="1:19" ht="34.5" customHeight="1">
      <c r="A114" s="67">
        <v>4</v>
      </c>
      <c r="B114" s="173" t="s">
        <v>249</v>
      </c>
      <c r="C114" s="69" t="s">
        <v>250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 t="s">
        <v>3018</v>
      </c>
      <c r="L114" s="76" t="s">
        <v>3051</v>
      </c>
      <c r="M114" s="77">
        <v>100</v>
      </c>
      <c r="N114" s="246"/>
      <c r="O114" s="243"/>
      <c r="P114" s="243"/>
      <c r="Q114" s="189">
        <f t="shared" si="26"/>
        <v>0</v>
      </c>
      <c r="R114" s="8">
        <f t="shared" si="28"/>
        <v>0</v>
      </c>
      <c r="S114" s="203">
        <f t="shared" si="27"/>
        <v>0</v>
      </c>
    </row>
    <row r="115" spans="1:19" ht="34.5" customHeight="1">
      <c r="A115" s="67">
        <v>5</v>
      </c>
      <c r="B115" s="68" t="s">
        <v>252</v>
      </c>
      <c r="C115" s="69" t="s">
        <v>253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 t="s">
        <v>2994</v>
      </c>
      <c r="L115" s="76" t="s">
        <v>3052</v>
      </c>
      <c r="M115" s="77">
        <v>100</v>
      </c>
      <c r="N115" s="246"/>
      <c r="O115" s="243"/>
      <c r="P115" s="243"/>
      <c r="Q115" s="189">
        <f t="shared" si="26"/>
        <v>0</v>
      </c>
      <c r="R115" s="8">
        <f t="shared" si="28"/>
        <v>0</v>
      </c>
      <c r="S115" s="203">
        <f t="shared" si="27"/>
        <v>0</v>
      </c>
    </row>
    <row r="116" spans="1:19" ht="34.5" customHeight="1">
      <c r="A116" s="67">
        <v>6</v>
      </c>
      <c r="B116" s="68" t="s">
        <v>161</v>
      </c>
      <c r="C116" s="69" t="s">
        <v>255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 t="s">
        <v>2994</v>
      </c>
      <c r="L116" s="76" t="s">
        <v>3053</v>
      </c>
      <c r="M116" s="77">
        <v>100</v>
      </c>
      <c r="N116" s="246"/>
      <c r="O116" s="243"/>
      <c r="P116" s="243"/>
      <c r="Q116" s="189">
        <f t="shared" si="26"/>
        <v>0</v>
      </c>
      <c r="R116" s="8">
        <f t="shared" si="28"/>
        <v>0</v>
      </c>
      <c r="S116" s="203">
        <f t="shared" si="27"/>
        <v>0</v>
      </c>
    </row>
    <row r="117" spans="1:19" ht="34.5" customHeight="1">
      <c r="A117" s="67">
        <v>7</v>
      </c>
      <c r="B117" s="68" t="s">
        <v>257</v>
      </c>
      <c r="C117" s="69" t="s">
        <v>258</v>
      </c>
      <c r="D117" s="201">
        <v>100</v>
      </c>
      <c r="E117" s="71"/>
      <c r="F117" s="67"/>
      <c r="G117" s="67"/>
      <c r="H117" s="73">
        <v>0</v>
      </c>
      <c r="I117" s="73">
        <v>0</v>
      </c>
      <c r="J117" s="142">
        <v>0</v>
      </c>
      <c r="K117" s="75" t="s">
        <v>2979</v>
      </c>
      <c r="L117" s="76" t="s">
        <v>3054</v>
      </c>
      <c r="M117" s="77">
        <v>100</v>
      </c>
      <c r="N117" s="246"/>
      <c r="O117" s="243"/>
      <c r="P117" s="243"/>
      <c r="Q117" s="189">
        <f t="shared" si="26"/>
        <v>0</v>
      </c>
      <c r="R117" s="8">
        <f t="shared" si="28"/>
        <v>0</v>
      </c>
      <c r="S117" s="203">
        <f t="shared" si="27"/>
        <v>0</v>
      </c>
    </row>
    <row r="118" spans="1:19" ht="34.5" customHeight="1">
      <c r="A118" s="67">
        <v>8</v>
      </c>
      <c r="B118" s="68" t="s">
        <v>260</v>
      </c>
      <c r="C118" s="69" t="s">
        <v>261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 t="s">
        <v>2979</v>
      </c>
      <c r="L118" s="76" t="s">
        <v>3055</v>
      </c>
      <c r="M118" s="77">
        <v>100</v>
      </c>
      <c r="N118" s="246"/>
      <c r="O118" s="243"/>
      <c r="P118" s="243"/>
      <c r="Q118" s="189">
        <f t="shared" si="26"/>
        <v>0</v>
      </c>
      <c r="R118" s="8">
        <f t="shared" si="28"/>
        <v>0</v>
      </c>
      <c r="S118" s="203">
        <f t="shared" si="27"/>
        <v>0</v>
      </c>
    </row>
    <row r="119" spans="1:19" ht="34.5" customHeight="1">
      <c r="A119" s="67">
        <v>9</v>
      </c>
      <c r="B119" s="68" t="s">
        <v>169</v>
      </c>
      <c r="C119" s="69" t="s">
        <v>263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 t="s">
        <v>2973</v>
      </c>
      <c r="L119" s="76" t="s">
        <v>3056</v>
      </c>
      <c r="M119" s="77">
        <v>100</v>
      </c>
      <c r="N119" s="246"/>
      <c r="O119" s="243"/>
      <c r="P119" s="243"/>
      <c r="Q119" s="189">
        <f t="shared" si="26"/>
        <v>0</v>
      </c>
      <c r="R119" s="8">
        <f t="shared" si="28"/>
        <v>0</v>
      </c>
      <c r="S119" s="203">
        <f t="shared" si="27"/>
        <v>0</v>
      </c>
    </row>
    <row r="120" spans="1:19" ht="34.5" customHeight="1">
      <c r="A120" s="67">
        <v>10</v>
      </c>
      <c r="B120" s="68" t="s">
        <v>172</v>
      </c>
      <c r="C120" s="69" t="s">
        <v>265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 t="s">
        <v>3026</v>
      </c>
      <c r="L120" s="76" t="s">
        <v>3057</v>
      </c>
      <c r="M120" s="77">
        <v>100</v>
      </c>
      <c r="N120" s="246"/>
      <c r="O120" s="243"/>
      <c r="P120" s="243"/>
      <c r="Q120" s="189">
        <f t="shared" si="26"/>
        <v>0</v>
      </c>
      <c r="R120" s="8">
        <f t="shared" si="28"/>
        <v>0</v>
      </c>
      <c r="S120" s="203">
        <f t="shared" si="27"/>
        <v>0</v>
      </c>
    </row>
    <row r="121" spans="1:19" ht="34.5" customHeight="1">
      <c r="A121" s="67">
        <v>11</v>
      </c>
      <c r="B121" s="68" t="s">
        <v>267</v>
      </c>
      <c r="C121" s="69" t="s">
        <v>268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 t="s">
        <v>2973</v>
      </c>
      <c r="L121" s="76" t="s">
        <v>3058</v>
      </c>
      <c r="M121" s="77">
        <v>100</v>
      </c>
      <c r="N121" s="246"/>
      <c r="O121" s="243"/>
      <c r="P121" s="243"/>
      <c r="Q121" s="189">
        <f t="shared" si="26"/>
        <v>0</v>
      </c>
      <c r="R121" s="8">
        <f t="shared" si="28"/>
        <v>0</v>
      </c>
      <c r="S121" s="203">
        <f t="shared" si="27"/>
        <v>0</v>
      </c>
    </row>
    <row r="122" spans="1:19" ht="34.5" customHeight="1">
      <c r="A122" s="67">
        <v>12</v>
      </c>
      <c r="B122" s="68" t="s">
        <v>178</v>
      </c>
      <c r="C122" s="69" t="s">
        <v>270</v>
      </c>
      <c r="D122" s="201">
        <v>100</v>
      </c>
      <c r="E122" s="71"/>
      <c r="F122" s="67"/>
      <c r="G122" s="67"/>
      <c r="H122" s="73">
        <v>0</v>
      </c>
      <c r="I122" s="73">
        <v>0</v>
      </c>
      <c r="J122" s="142">
        <v>0</v>
      </c>
      <c r="K122" s="75" t="s">
        <v>3026</v>
      </c>
      <c r="L122" s="76" t="s">
        <v>3059</v>
      </c>
      <c r="M122" s="77">
        <v>100</v>
      </c>
      <c r="N122" s="246"/>
      <c r="O122" s="243"/>
      <c r="P122" s="243"/>
      <c r="Q122" s="189">
        <f t="shared" si="26"/>
        <v>0</v>
      </c>
      <c r="R122" s="8">
        <f t="shared" si="28"/>
        <v>0</v>
      </c>
      <c r="S122" s="203">
        <f t="shared" si="27"/>
        <v>0</v>
      </c>
    </row>
    <row r="123" spans="1:19" ht="34.5" customHeight="1">
      <c r="A123" s="67">
        <v>13</v>
      </c>
      <c r="B123" s="68" t="s">
        <v>272</v>
      </c>
      <c r="C123" s="69" t="s">
        <v>273</v>
      </c>
      <c r="D123" s="201">
        <v>100</v>
      </c>
      <c r="E123" s="128"/>
      <c r="F123" s="67"/>
      <c r="G123" s="67"/>
      <c r="H123" s="73">
        <v>0</v>
      </c>
      <c r="I123" s="73">
        <v>0</v>
      </c>
      <c r="J123" s="142">
        <v>0</v>
      </c>
      <c r="K123" s="75" t="s">
        <v>2979</v>
      </c>
      <c r="L123" s="76" t="s">
        <v>3060</v>
      </c>
      <c r="M123" s="77">
        <v>100</v>
      </c>
      <c r="N123" s="246"/>
      <c r="O123" s="243"/>
      <c r="P123" s="243"/>
      <c r="Q123" s="189">
        <f t="shared" si="26"/>
        <v>0</v>
      </c>
      <c r="R123" s="8">
        <f t="shared" si="28"/>
        <v>0</v>
      </c>
      <c r="S123" s="203">
        <f t="shared" si="27"/>
        <v>0</v>
      </c>
    </row>
    <row r="124" spans="1:19" ht="34.5" customHeight="1">
      <c r="A124" s="67">
        <v>14</v>
      </c>
      <c r="B124" s="68" t="s">
        <v>275</v>
      </c>
      <c r="C124" s="69" t="s">
        <v>276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 t="s">
        <v>3018</v>
      </c>
      <c r="L124" s="76" t="s">
        <v>3061</v>
      </c>
      <c r="M124" s="77">
        <v>100</v>
      </c>
      <c r="N124" s="246"/>
      <c r="O124" s="243"/>
      <c r="P124" s="243"/>
      <c r="Q124" s="189">
        <f t="shared" si="26"/>
        <v>0</v>
      </c>
      <c r="R124" s="8">
        <f t="shared" si="28"/>
        <v>0</v>
      </c>
      <c r="S124" s="203">
        <f t="shared" si="27"/>
        <v>0</v>
      </c>
    </row>
    <row r="125" spans="1:19" ht="34.5" customHeight="1">
      <c r="A125" s="67">
        <v>15</v>
      </c>
      <c r="B125" s="68" t="s">
        <v>278</v>
      </c>
      <c r="C125" s="69" t="s">
        <v>279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 t="s">
        <v>3018</v>
      </c>
      <c r="L125" s="76" t="s">
        <v>3062</v>
      </c>
      <c r="M125" s="77">
        <v>100</v>
      </c>
      <c r="N125" s="246"/>
      <c r="O125" s="243"/>
      <c r="P125" s="243"/>
      <c r="Q125" s="189">
        <f t="shared" si="26"/>
        <v>0</v>
      </c>
      <c r="R125" s="8">
        <f t="shared" si="28"/>
        <v>0</v>
      </c>
      <c r="S125" s="203">
        <f t="shared" si="27"/>
        <v>0</v>
      </c>
    </row>
    <row r="126" spans="1:19" ht="34.5" customHeight="1">
      <c r="A126" s="67">
        <v>16</v>
      </c>
      <c r="B126" s="68" t="s">
        <v>281</v>
      </c>
      <c r="C126" s="69" t="s">
        <v>282</v>
      </c>
      <c r="D126" s="201">
        <v>100</v>
      </c>
      <c r="E126" s="71"/>
      <c r="F126" s="67"/>
      <c r="G126" s="67"/>
      <c r="H126" s="73">
        <v>0</v>
      </c>
      <c r="I126" s="73">
        <v>0</v>
      </c>
      <c r="J126" s="142">
        <v>0</v>
      </c>
      <c r="K126" s="75" t="s">
        <v>2973</v>
      </c>
      <c r="L126" s="76" t="s">
        <v>3063</v>
      </c>
      <c r="M126" s="77">
        <v>50</v>
      </c>
      <c r="N126" s="250" t="s">
        <v>2971</v>
      </c>
      <c r="O126" s="243">
        <v>1</v>
      </c>
      <c r="P126" s="243">
        <v>1</v>
      </c>
      <c r="Q126" s="189">
        <f t="shared" si="26"/>
        <v>46.73</v>
      </c>
      <c r="R126" s="8">
        <f t="shared" si="28"/>
        <v>3.27</v>
      </c>
      <c r="S126" s="203">
        <f t="shared" si="27"/>
        <v>50</v>
      </c>
    </row>
    <row r="127" spans="1:19" ht="34.5" customHeight="1">
      <c r="A127" s="67">
        <v>17</v>
      </c>
      <c r="B127" s="68" t="s">
        <v>194</v>
      </c>
      <c r="C127" s="69" t="s">
        <v>284</v>
      </c>
      <c r="D127" s="201">
        <v>100</v>
      </c>
      <c r="E127" s="71"/>
      <c r="F127" s="67"/>
      <c r="G127" s="67"/>
      <c r="H127" s="73">
        <v>0</v>
      </c>
      <c r="I127" s="73">
        <v>0</v>
      </c>
      <c r="J127" s="142">
        <v>0</v>
      </c>
      <c r="K127" s="75" t="s">
        <v>3018</v>
      </c>
      <c r="L127" s="76" t="s">
        <v>3064</v>
      </c>
      <c r="M127" s="77">
        <v>100</v>
      </c>
      <c r="N127" s="246"/>
      <c r="O127" s="243"/>
      <c r="P127" s="243"/>
      <c r="Q127" s="189">
        <f t="shared" si="26"/>
        <v>0</v>
      </c>
      <c r="R127" s="8">
        <f t="shared" si="28"/>
        <v>0</v>
      </c>
      <c r="S127" s="203">
        <f t="shared" si="27"/>
        <v>0</v>
      </c>
    </row>
    <row r="128" spans="1:19" ht="34.5" customHeight="1">
      <c r="A128" s="67">
        <v>18</v>
      </c>
      <c r="B128" s="68" t="s">
        <v>286</v>
      </c>
      <c r="C128" s="69" t="s">
        <v>287</v>
      </c>
      <c r="D128" s="201">
        <v>100</v>
      </c>
      <c r="E128" s="128"/>
      <c r="F128" s="67"/>
      <c r="G128" s="67"/>
      <c r="H128" s="73">
        <v>0</v>
      </c>
      <c r="I128" s="73">
        <v>0</v>
      </c>
      <c r="J128" s="142">
        <v>0</v>
      </c>
      <c r="K128" s="75"/>
      <c r="L128" s="76"/>
      <c r="M128" s="77">
        <v>0</v>
      </c>
      <c r="N128" s="246" t="s">
        <v>2971</v>
      </c>
      <c r="O128" s="243">
        <v>1</v>
      </c>
      <c r="P128" s="243">
        <v>1</v>
      </c>
      <c r="Q128" s="189">
        <f t="shared" si="26"/>
        <v>93.46</v>
      </c>
      <c r="R128" s="8">
        <f t="shared" si="28"/>
        <v>6.54</v>
      </c>
      <c r="S128" s="203">
        <f t="shared" si="27"/>
        <v>100</v>
      </c>
    </row>
    <row r="129" spans="1:19" ht="34.5" customHeight="1">
      <c r="A129" s="67">
        <v>19</v>
      </c>
      <c r="B129" s="68" t="s">
        <v>289</v>
      </c>
      <c r="C129" s="69" t="s">
        <v>290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 t="s">
        <v>3018</v>
      </c>
      <c r="L129" s="76" t="s">
        <v>3065</v>
      </c>
      <c r="M129" s="77">
        <v>100</v>
      </c>
      <c r="N129" s="246"/>
      <c r="O129" s="243"/>
      <c r="P129" s="243"/>
      <c r="Q129" s="189">
        <f t="shared" si="26"/>
        <v>0</v>
      </c>
      <c r="R129" s="8">
        <f t="shared" si="28"/>
        <v>0</v>
      </c>
      <c r="S129" s="203">
        <f t="shared" si="27"/>
        <v>0</v>
      </c>
    </row>
    <row r="130" spans="1:19" ht="34.5" customHeight="1">
      <c r="A130" s="67">
        <v>20</v>
      </c>
      <c r="B130" s="68" t="s">
        <v>292</v>
      </c>
      <c r="C130" s="69" t="s">
        <v>293</v>
      </c>
      <c r="D130" s="201">
        <v>100</v>
      </c>
      <c r="E130" s="128"/>
      <c r="F130" s="67"/>
      <c r="G130" s="67"/>
      <c r="H130" s="73">
        <v>0</v>
      </c>
      <c r="I130" s="73">
        <v>0</v>
      </c>
      <c r="J130" s="142">
        <v>0</v>
      </c>
      <c r="K130" s="75" t="s">
        <v>2994</v>
      </c>
      <c r="L130" s="76" t="s">
        <v>3066</v>
      </c>
      <c r="M130" s="77">
        <v>100</v>
      </c>
      <c r="N130" s="246"/>
      <c r="O130" s="243"/>
      <c r="P130" s="243"/>
      <c r="Q130" s="189">
        <f t="shared" si="26"/>
        <v>0</v>
      </c>
      <c r="R130" s="8">
        <f t="shared" si="28"/>
        <v>0</v>
      </c>
      <c r="S130" s="203">
        <f t="shared" si="27"/>
        <v>0</v>
      </c>
    </row>
    <row r="131" spans="1:19" ht="34.5" customHeight="1">
      <c r="A131" s="67">
        <v>21</v>
      </c>
      <c r="B131" s="68" t="s">
        <v>206</v>
      </c>
      <c r="C131" s="69" t="s">
        <v>295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 t="s">
        <v>2973</v>
      </c>
      <c r="L131" s="76" t="s">
        <v>3067</v>
      </c>
      <c r="M131" s="77">
        <v>100</v>
      </c>
      <c r="N131" s="246"/>
      <c r="O131" s="243"/>
      <c r="P131" s="243"/>
      <c r="Q131" s="189">
        <f t="shared" si="26"/>
        <v>0</v>
      </c>
      <c r="R131" s="8">
        <f t="shared" si="28"/>
        <v>0</v>
      </c>
      <c r="S131" s="203">
        <f t="shared" si="27"/>
        <v>0</v>
      </c>
    </row>
    <row r="132" spans="1:19" ht="34.5" customHeight="1">
      <c r="A132" s="67">
        <v>22</v>
      </c>
      <c r="B132" s="68" t="s">
        <v>297</v>
      </c>
      <c r="C132" s="69" t="s">
        <v>298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 t="s">
        <v>2979</v>
      </c>
      <c r="L132" s="76" t="s">
        <v>3068</v>
      </c>
      <c r="M132" s="77">
        <v>100</v>
      </c>
      <c r="N132" s="246"/>
      <c r="O132" s="243"/>
      <c r="P132" s="243"/>
      <c r="Q132" s="189">
        <f t="shared" si="26"/>
        <v>0</v>
      </c>
      <c r="R132" s="8">
        <f t="shared" si="28"/>
        <v>0</v>
      </c>
      <c r="S132" s="203">
        <f t="shared" si="27"/>
        <v>0</v>
      </c>
    </row>
    <row r="133" spans="1:19" ht="34.5" customHeight="1">
      <c r="A133" s="67">
        <v>23</v>
      </c>
      <c r="B133" s="68" t="s">
        <v>300</v>
      </c>
      <c r="C133" s="69" t="s">
        <v>301</v>
      </c>
      <c r="D133" s="201">
        <v>100</v>
      </c>
      <c r="E133" s="71" t="s">
        <v>2600</v>
      </c>
      <c r="F133" s="67">
        <v>1</v>
      </c>
      <c r="G133" s="67">
        <v>1</v>
      </c>
      <c r="H133" s="73">
        <v>93.46</v>
      </c>
      <c r="I133" s="73">
        <v>6.54</v>
      </c>
      <c r="J133" s="142">
        <v>100</v>
      </c>
      <c r="K133" s="75"/>
      <c r="L133" s="76"/>
      <c r="M133" s="77">
        <v>0</v>
      </c>
      <c r="N133" s="246" t="s">
        <v>3069</v>
      </c>
      <c r="O133" s="246">
        <v>2</v>
      </c>
      <c r="P133" s="243">
        <v>2</v>
      </c>
      <c r="Q133" s="189">
        <f t="shared" si="26"/>
        <v>186.92</v>
      </c>
      <c r="R133" s="8">
        <f t="shared" si="28"/>
        <v>13.08</v>
      </c>
      <c r="S133" s="203">
        <f t="shared" si="27"/>
        <v>200</v>
      </c>
    </row>
    <row r="134" spans="1:19" ht="34.5" customHeight="1">
      <c r="A134" s="67">
        <v>24</v>
      </c>
      <c r="B134" s="68" t="s">
        <v>304</v>
      </c>
      <c r="C134" s="69" t="s">
        <v>305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 t="s">
        <v>2994</v>
      </c>
      <c r="L134" s="76" t="s">
        <v>3070</v>
      </c>
      <c r="M134" s="77">
        <v>100</v>
      </c>
      <c r="N134" s="246"/>
      <c r="O134" s="243"/>
      <c r="P134" s="243"/>
      <c r="Q134" s="189">
        <f t="shared" si="26"/>
        <v>0</v>
      </c>
      <c r="R134" s="8">
        <f t="shared" si="28"/>
        <v>0</v>
      </c>
      <c r="S134" s="203">
        <f t="shared" si="27"/>
        <v>0</v>
      </c>
    </row>
    <row r="135" spans="1:19" ht="34.5" customHeight="1">
      <c r="A135" s="67">
        <v>25</v>
      </c>
      <c r="B135" s="68" t="s">
        <v>307</v>
      </c>
      <c r="C135" s="69" t="s">
        <v>308</v>
      </c>
      <c r="D135" s="201">
        <v>100</v>
      </c>
      <c r="E135" s="128"/>
      <c r="F135" s="67"/>
      <c r="G135" s="67"/>
      <c r="H135" s="73">
        <v>0</v>
      </c>
      <c r="I135" s="73">
        <v>0</v>
      </c>
      <c r="J135" s="142">
        <v>0</v>
      </c>
      <c r="K135" s="75" t="s">
        <v>3018</v>
      </c>
      <c r="L135" s="76" t="s">
        <v>3071</v>
      </c>
      <c r="M135" s="77">
        <v>100</v>
      </c>
      <c r="N135" s="246"/>
      <c r="O135" s="243"/>
      <c r="P135" s="243"/>
      <c r="Q135" s="189">
        <f t="shared" si="26"/>
        <v>0</v>
      </c>
      <c r="R135" s="8">
        <f t="shared" si="28"/>
        <v>0</v>
      </c>
      <c r="S135" s="203">
        <f t="shared" si="27"/>
        <v>0</v>
      </c>
    </row>
    <row r="136" spans="1:19" ht="34.5" customHeight="1">
      <c r="A136" s="67">
        <v>26</v>
      </c>
      <c r="B136" s="68" t="s">
        <v>310</v>
      </c>
      <c r="C136" s="69" t="s">
        <v>311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75" t="s">
        <v>2979</v>
      </c>
      <c r="L136" s="76" t="s">
        <v>3072</v>
      </c>
      <c r="M136" s="77">
        <v>100</v>
      </c>
      <c r="N136" s="246"/>
      <c r="O136" s="243"/>
      <c r="P136" s="243"/>
      <c r="Q136" s="189">
        <f t="shared" si="26"/>
        <v>0</v>
      </c>
      <c r="R136" s="8">
        <f t="shared" si="28"/>
        <v>0</v>
      </c>
      <c r="S136" s="203">
        <f t="shared" si="27"/>
        <v>0</v>
      </c>
    </row>
    <row r="137" spans="1:19" ht="34.5" customHeight="1">
      <c r="A137" s="67">
        <v>27</v>
      </c>
      <c r="B137" s="68" t="s">
        <v>313</v>
      </c>
      <c r="C137" s="69" t="s">
        <v>314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 t="s">
        <v>2973</v>
      </c>
      <c r="L137" s="76" t="s">
        <v>3073</v>
      </c>
      <c r="M137" s="77">
        <v>100</v>
      </c>
      <c r="N137" s="246"/>
      <c r="O137" s="246"/>
      <c r="P137" s="246"/>
      <c r="Q137" s="189">
        <f t="shared" si="26"/>
        <v>0</v>
      </c>
      <c r="R137" s="8">
        <f t="shared" si="28"/>
        <v>0</v>
      </c>
      <c r="S137" s="203">
        <f t="shared" si="27"/>
        <v>0</v>
      </c>
    </row>
    <row r="138" spans="1:19" ht="34.5" customHeight="1">
      <c r="A138" s="67">
        <v>28</v>
      </c>
      <c r="B138" s="68" t="s">
        <v>227</v>
      </c>
      <c r="C138" s="69" t="s">
        <v>316</v>
      </c>
      <c r="D138" s="201">
        <v>100</v>
      </c>
      <c r="E138" s="71" t="s">
        <v>2600</v>
      </c>
      <c r="F138" s="67">
        <v>1</v>
      </c>
      <c r="G138" s="67">
        <v>1</v>
      </c>
      <c r="H138" s="73">
        <v>93.46</v>
      </c>
      <c r="I138" s="73">
        <v>6.54</v>
      </c>
      <c r="J138" s="142">
        <v>100</v>
      </c>
      <c r="K138" s="75" t="s">
        <v>3026</v>
      </c>
      <c r="L138" s="76" t="s">
        <v>3074</v>
      </c>
      <c r="M138" s="77">
        <v>100</v>
      </c>
      <c r="N138" s="250" t="s">
        <v>2971</v>
      </c>
      <c r="O138" s="243">
        <v>1</v>
      </c>
      <c r="P138" s="243">
        <v>1</v>
      </c>
      <c r="Q138" s="189">
        <f t="shared" si="26"/>
        <v>93.46</v>
      </c>
      <c r="R138" s="8">
        <f t="shared" si="28"/>
        <v>6.54</v>
      </c>
      <c r="S138" s="203">
        <f t="shared" si="27"/>
        <v>100</v>
      </c>
    </row>
    <row r="139" spans="1:19" ht="34.5" customHeight="1">
      <c r="A139" s="67">
        <v>29</v>
      </c>
      <c r="B139" s="68" t="s">
        <v>318</v>
      </c>
      <c r="C139" s="69" t="s">
        <v>319</v>
      </c>
      <c r="D139" s="201">
        <v>100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251" t="s">
        <v>2977</v>
      </c>
      <c r="L139" s="252" t="s">
        <v>3075</v>
      </c>
      <c r="M139" s="253">
        <v>100</v>
      </c>
      <c r="N139" s="246"/>
      <c r="O139" s="243"/>
      <c r="P139" s="243"/>
      <c r="Q139" s="189">
        <f t="shared" si="26"/>
        <v>0</v>
      </c>
      <c r="R139" s="8">
        <f t="shared" si="28"/>
        <v>0</v>
      </c>
      <c r="S139" s="203">
        <f t="shared" si="27"/>
        <v>0</v>
      </c>
    </row>
    <row r="140" spans="1:19" ht="34.5" customHeight="1" thickBot="1">
      <c r="A140" s="99"/>
      <c r="B140" s="100" t="s">
        <v>19</v>
      </c>
      <c r="C140" s="101"/>
      <c r="D140" s="102">
        <f>SUM(D111:D139)</f>
        <v>2900</v>
      </c>
      <c r="E140" s="103"/>
      <c r="F140" s="102"/>
      <c r="G140" s="102"/>
      <c r="H140" s="104">
        <f>SUM(H111:H139)</f>
        <v>186.92</v>
      </c>
      <c r="I140" s="104">
        <f t="shared" ref="I140:J140" si="29">SUM(I111:I139)</f>
        <v>13.08</v>
      </c>
      <c r="J140" s="104">
        <f t="shared" si="29"/>
        <v>200</v>
      </c>
      <c r="K140" s="254"/>
      <c r="L140" s="255"/>
      <c r="M140" s="256">
        <f>SUM(M111:M139)</f>
        <v>2650</v>
      </c>
      <c r="N140" s="257"/>
      <c r="O140" s="258"/>
      <c r="P140" s="258"/>
      <c r="Q140" s="105">
        <f>SUM(Q111:Q139)</f>
        <v>420.57</v>
      </c>
      <c r="R140" s="259">
        <f t="shared" ref="R140" si="30">SUM(R111:R139)</f>
        <v>29.43</v>
      </c>
      <c r="S140" s="227">
        <f>SUM(S111:S139)</f>
        <v>450</v>
      </c>
    </row>
    <row r="141" spans="1:19" ht="34.5" customHeight="1" thickTop="1">
      <c r="A141" s="30"/>
      <c r="B141" s="52" t="s">
        <v>321</v>
      </c>
      <c r="C141" s="53"/>
      <c r="D141" s="54"/>
      <c r="E141" s="55"/>
      <c r="F141" s="54"/>
      <c r="G141" s="56"/>
      <c r="H141" s="57"/>
      <c r="I141" s="57"/>
      <c r="J141" s="57"/>
      <c r="K141" s="58"/>
      <c r="L141" s="59"/>
      <c r="M141" s="248"/>
      <c r="N141" s="237"/>
      <c r="O141" s="238"/>
      <c r="P141" s="238"/>
      <c r="Q141" s="239"/>
      <c r="R141" s="240"/>
      <c r="S141" s="66"/>
    </row>
    <row r="142" spans="1:19" ht="34.5" customHeight="1">
      <c r="A142" s="67">
        <v>1</v>
      </c>
      <c r="B142" s="106" t="s">
        <v>322</v>
      </c>
      <c r="C142" s="260" t="s">
        <v>323</v>
      </c>
      <c r="D142" s="261">
        <v>711.55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 t="s">
        <v>2973</v>
      </c>
      <c r="L142" s="76" t="s">
        <v>3076</v>
      </c>
      <c r="M142" s="77">
        <v>711.55</v>
      </c>
      <c r="N142" s="250"/>
      <c r="O142" s="243"/>
      <c r="P142" s="243"/>
      <c r="Q142" s="189">
        <f t="shared" ref="Q142:Q195" si="31">ROUND(S142*100/107,2)</f>
        <v>0</v>
      </c>
      <c r="R142" s="8">
        <f t="shared" ref="R142:R195" si="32">ROUND((Q142*0.07),2)</f>
        <v>0</v>
      </c>
      <c r="S142" s="203">
        <f t="shared" ref="S142:S195" si="33">+D142+J142-M142</f>
        <v>0</v>
      </c>
    </row>
    <row r="143" spans="1:19" ht="34.5" customHeight="1">
      <c r="A143" s="67">
        <v>2</v>
      </c>
      <c r="B143" s="106" t="s">
        <v>243</v>
      </c>
      <c r="C143" s="260" t="s">
        <v>325</v>
      </c>
      <c r="D143" s="261">
        <v>224.7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 t="s">
        <v>2973</v>
      </c>
      <c r="L143" s="76" t="s">
        <v>3077</v>
      </c>
      <c r="M143" s="77">
        <v>224.7</v>
      </c>
      <c r="N143" s="246"/>
      <c r="O143" s="243"/>
      <c r="P143" s="243"/>
      <c r="Q143" s="189">
        <f t="shared" si="31"/>
        <v>0</v>
      </c>
      <c r="R143" s="8">
        <f t="shared" si="32"/>
        <v>0</v>
      </c>
      <c r="S143" s="203">
        <f t="shared" si="33"/>
        <v>0</v>
      </c>
    </row>
    <row r="144" spans="1:19" ht="34.5" customHeight="1">
      <c r="A144" s="67">
        <v>3</v>
      </c>
      <c r="B144" s="106" t="s">
        <v>246</v>
      </c>
      <c r="C144" s="260" t="s">
        <v>327</v>
      </c>
      <c r="D144" s="26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 t="s">
        <v>3018</v>
      </c>
      <c r="L144" s="76" t="s">
        <v>3078</v>
      </c>
      <c r="M144" s="77">
        <v>112.35</v>
      </c>
      <c r="N144" s="246"/>
      <c r="O144" s="243"/>
      <c r="P144" s="243"/>
      <c r="Q144" s="189">
        <f t="shared" si="31"/>
        <v>0</v>
      </c>
      <c r="R144" s="8">
        <f t="shared" si="32"/>
        <v>0</v>
      </c>
      <c r="S144" s="203">
        <f t="shared" si="33"/>
        <v>0</v>
      </c>
    </row>
    <row r="145" spans="1:19" ht="34.5" customHeight="1">
      <c r="A145" s="67">
        <v>4</v>
      </c>
      <c r="B145" s="106" t="s">
        <v>329</v>
      </c>
      <c r="C145" s="260" t="s">
        <v>330</v>
      </c>
      <c r="D145" s="262">
        <v>112.35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 t="s">
        <v>3018</v>
      </c>
      <c r="L145" s="76" t="s">
        <v>3079</v>
      </c>
      <c r="M145" s="77">
        <v>112.35</v>
      </c>
      <c r="N145" s="246"/>
      <c r="O145" s="243"/>
      <c r="P145" s="243"/>
      <c r="Q145" s="189">
        <f t="shared" si="31"/>
        <v>0</v>
      </c>
      <c r="R145" s="8">
        <f t="shared" si="32"/>
        <v>0</v>
      </c>
      <c r="S145" s="203">
        <f t="shared" si="33"/>
        <v>0</v>
      </c>
    </row>
    <row r="146" spans="1:19" ht="34.5" customHeight="1">
      <c r="A146" s="67">
        <v>5</v>
      </c>
      <c r="B146" s="263" t="s">
        <v>252</v>
      </c>
      <c r="C146" s="260" t="s">
        <v>332</v>
      </c>
      <c r="D146" s="262">
        <v>1011.15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 t="s">
        <v>2994</v>
      </c>
      <c r="L146" s="76" t="s">
        <v>3080</v>
      </c>
      <c r="M146" s="77">
        <v>1011.15</v>
      </c>
      <c r="N146" s="246"/>
      <c r="O146" s="243"/>
      <c r="P146" s="243"/>
      <c r="Q146" s="189">
        <f t="shared" si="31"/>
        <v>0</v>
      </c>
      <c r="R146" s="8">
        <f t="shared" si="32"/>
        <v>0</v>
      </c>
      <c r="S146" s="203">
        <f t="shared" si="33"/>
        <v>0</v>
      </c>
    </row>
    <row r="147" spans="1:19" ht="34.5" customHeight="1">
      <c r="A147" s="67">
        <v>6</v>
      </c>
      <c r="B147" s="263" t="s">
        <v>161</v>
      </c>
      <c r="C147" s="260" t="s">
        <v>334</v>
      </c>
      <c r="D147" s="262">
        <v>112.35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 t="s">
        <v>2994</v>
      </c>
      <c r="L147" s="76" t="s">
        <v>3081</v>
      </c>
      <c r="M147" s="77">
        <v>112.35</v>
      </c>
      <c r="N147" s="246"/>
      <c r="O147" s="243"/>
      <c r="P147" s="243"/>
      <c r="Q147" s="189">
        <f t="shared" si="31"/>
        <v>0</v>
      </c>
      <c r="R147" s="8">
        <f t="shared" si="32"/>
        <v>0</v>
      </c>
      <c r="S147" s="203">
        <f t="shared" si="33"/>
        <v>0</v>
      </c>
    </row>
    <row r="148" spans="1:19" ht="34.5" customHeight="1">
      <c r="A148" s="67">
        <v>7</v>
      </c>
      <c r="B148" s="263" t="s">
        <v>260</v>
      </c>
      <c r="C148" s="260" t="s">
        <v>336</v>
      </c>
      <c r="D148" s="262">
        <v>0</v>
      </c>
      <c r="E148" s="71"/>
      <c r="F148" s="67"/>
      <c r="G148" s="67"/>
      <c r="H148" s="73">
        <v>0</v>
      </c>
      <c r="I148" s="73">
        <v>0</v>
      </c>
      <c r="J148" s="142">
        <v>0</v>
      </c>
      <c r="K148" s="75"/>
      <c r="L148" s="76"/>
      <c r="M148" s="77">
        <v>0</v>
      </c>
      <c r="N148" s="246"/>
      <c r="O148" s="243"/>
      <c r="P148" s="243"/>
      <c r="Q148" s="189">
        <f t="shared" si="31"/>
        <v>0</v>
      </c>
      <c r="R148" s="8">
        <f t="shared" si="32"/>
        <v>0</v>
      </c>
      <c r="S148" s="203">
        <f t="shared" si="33"/>
        <v>0</v>
      </c>
    </row>
    <row r="149" spans="1:19" ht="34.5" customHeight="1">
      <c r="A149" s="67">
        <v>8</v>
      </c>
      <c r="B149" s="263" t="s">
        <v>260</v>
      </c>
      <c r="C149" s="260" t="s">
        <v>337</v>
      </c>
      <c r="D149" s="262">
        <v>1086.05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 t="s">
        <v>2979</v>
      </c>
      <c r="L149" s="76" t="s">
        <v>3082</v>
      </c>
      <c r="M149" s="77">
        <v>1086.05</v>
      </c>
      <c r="N149" s="246"/>
      <c r="O149" s="243"/>
      <c r="P149" s="243"/>
      <c r="Q149" s="189">
        <f t="shared" si="31"/>
        <v>0</v>
      </c>
      <c r="R149" s="8">
        <f t="shared" si="32"/>
        <v>0</v>
      </c>
      <c r="S149" s="203">
        <f t="shared" si="33"/>
        <v>0</v>
      </c>
    </row>
    <row r="150" spans="1:19" ht="34.5" customHeight="1">
      <c r="A150" s="67">
        <v>9</v>
      </c>
      <c r="B150" s="263" t="s">
        <v>169</v>
      </c>
      <c r="C150" s="260" t="s">
        <v>339</v>
      </c>
      <c r="D150" s="262">
        <v>561.75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 t="s">
        <v>2973</v>
      </c>
      <c r="L150" s="76" t="s">
        <v>3083</v>
      </c>
      <c r="M150" s="77">
        <v>561.75</v>
      </c>
      <c r="N150" s="246"/>
      <c r="O150" s="243"/>
      <c r="P150" s="243"/>
      <c r="Q150" s="189">
        <f t="shared" si="31"/>
        <v>0</v>
      </c>
      <c r="R150" s="8">
        <f t="shared" si="32"/>
        <v>0</v>
      </c>
      <c r="S150" s="203">
        <f t="shared" si="33"/>
        <v>0</v>
      </c>
    </row>
    <row r="151" spans="1:19" ht="34.5" customHeight="1">
      <c r="A151" s="67">
        <v>10</v>
      </c>
      <c r="B151" s="263" t="s">
        <v>341</v>
      </c>
      <c r="C151" s="260" t="s">
        <v>342</v>
      </c>
      <c r="D151" s="262">
        <v>112.35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 t="s">
        <v>3026</v>
      </c>
      <c r="L151" s="76" t="s">
        <v>3084</v>
      </c>
      <c r="M151" s="77">
        <v>112.35</v>
      </c>
      <c r="N151" s="246"/>
      <c r="O151" s="243"/>
      <c r="P151" s="243"/>
      <c r="Q151" s="189">
        <f t="shared" si="31"/>
        <v>0</v>
      </c>
      <c r="R151" s="8">
        <f t="shared" si="32"/>
        <v>0</v>
      </c>
      <c r="S151" s="203">
        <f t="shared" si="33"/>
        <v>0</v>
      </c>
    </row>
    <row r="152" spans="1:19" ht="34.5" customHeight="1">
      <c r="A152" s="67">
        <v>11</v>
      </c>
      <c r="B152" s="263" t="s">
        <v>267</v>
      </c>
      <c r="C152" s="260" t="s">
        <v>344</v>
      </c>
      <c r="D152" s="262">
        <v>1572.9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 t="s">
        <v>2973</v>
      </c>
      <c r="L152" s="76" t="s">
        <v>3085</v>
      </c>
      <c r="M152" s="77">
        <v>1572.9</v>
      </c>
      <c r="N152" s="246"/>
      <c r="O152" s="243"/>
      <c r="P152" s="243"/>
      <c r="Q152" s="189">
        <f t="shared" si="31"/>
        <v>0</v>
      </c>
      <c r="R152" s="8">
        <f t="shared" si="32"/>
        <v>0</v>
      </c>
      <c r="S152" s="203">
        <f t="shared" si="33"/>
        <v>0</v>
      </c>
    </row>
    <row r="153" spans="1:19" ht="34.5" customHeight="1">
      <c r="A153" s="67">
        <v>12</v>
      </c>
      <c r="B153" s="263" t="s">
        <v>178</v>
      </c>
      <c r="C153" s="260" t="s">
        <v>346</v>
      </c>
      <c r="D153" s="262">
        <v>749</v>
      </c>
      <c r="E153" s="71"/>
      <c r="F153" s="67"/>
      <c r="G153" s="67"/>
      <c r="H153" s="73">
        <v>0</v>
      </c>
      <c r="I153" s="73">
        <v>0</v>
      </c>
      <c r="J153" s="142">
        <v>0</v>
      </c>
      <c r="K153" s="75" t="s">
        <v>3026</v>
      </c>
      <c r="L153" s="76" t="s">
        <v>3086</v>
      </c>
      <c r="M153" s="77">
        <v>749</v>
      </c>
      <c r="N153" s="246"/>
      <c r="O153" s="243"/>
      <c r="P153" s="243"/>
      <c r="Q153" s="189">
        <f t="shared" si="31"/>
        <v>0</v>
      </c>
      <c r="R153" s="8">
        <f t="shared" si="32"/>
        <v>0</v>
      </c>
      <c r="S153" s="203">
        <f t="shared" si="33"/>
        <v>0</v>
      </c>
    </row>
    <row r="154" spans="1:19" ht="34.5" customHeight="1">
      <c r="A154" s="67">
        <v>13</v>
      </c>
      <c r="B154" s="263" t="s">
        <v>272</v>
      </c>
      <c r="C154" s="260" t="s">
        <v>348</v>
      </c>
      <c r="D154" s="262">
        <v>112.35</v>
      </c>
      <c r="E154" s="128"/>
      <c r="F154" s="67"/>
      <c r="G154" s="67"/>
      <c r="H154" s="73">
        <v>0</v>
      </c>
      <c r="I154" s="73">
        <v>0</v>
      </c>
      <c r="J154" s="142">
        <v>0</v>
      </c>
      <c r="K154" s="75" t="s">
        <v>2979</v>
      </c>
      <c r="L154" s="76" t="s">
        <v>3087</v>
      </c>
      <c r="M154" s="77">
        <v>112.35</v>
      </c>
      <c r="N154" s="246"/>
      <c r="O154" s="243"/>
      <c r="P154" s="243"/>
      <c r="Q154" s="189">
        <f t="shared" si="31"/>
        <v>0</v>
      </c>
      <c r="R154" s="8">
        <f t="shared" si="32"/>
        <v>0</v>
      </c>
      <c r="S154" s="203">
        <f t="shared" si="33"/>
        <v>0</v>
      </c>
    </row>
    <row r="155" spans="1:19" ht="34.5" customHeight="1">
      <c r="A155" s="67">
        <v>14</v>
      </c>
      <c r="B155" s="263" t="s">
        <v>275</v>
      </c>
      <c r="C155" s="260" t="s">
        <v>350</v>
      </c>
      <c r="D155" s="262">
        <v>1123.5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 t="s">
        <v>3018</v>
      </c>
      <c r="L155" s="76" t="s">
        <v>3088</v>
      </c>
      <c r="M155" s="77">
        <v>1123.5</v>
      </c>
      <c r="N155" s="246"/>
      <c r="O155" s="243"/>
      <c r="P155" s="243"/>
      <c r="Q155" s="189">
        <f t="shared" si="31"/>
        <v>0</v>
      </c>
      <c r="R155" s="8">
        <f t="shared" si="32"/>
        <v>0</v>
      </c>
      <c r="S155" s="203">
        <f t="shared" si="33"/>
        <v>0</v>
      </c>
    </row>
    <row r="156" spans="1:19" ht="34.5" customHeight="1">
      <c r="A156" s="67">
        <v>15</v>
      </c>
      <c r="B156" s="263" t="s">
        <v>352</v>
      </c>
      <c r="C156" s="260" t="s">
        <v>353</v>
      </c>
      <c r="D156" s="262">
        <v>749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 t="s">
        <v>3018</v>
      </c>
      <c r="L156" s="76" t="s">
        <v>3089</v>
      </c>
      <c r="M156" s="77">
        <v>749</v>
      </c>
      <c r="N156" s="246"/>
      <c r="O156" s="243"/>
      <c r="P156" s="243"/>
      <c r="Q156" s="189">
        <f t="shared" si="31"/>
        <v>0</v>
      </c>
      <c r="R156" s="8">
        <f t="shared" si="32"/>
        <v>0</v>
      </c>
      <c r="S156" s="203">
        <f t="shared" si="33"/>
        <v>0</v>
      </c>
    </row>
    <row r="157" spans="1:19" ht="34.5" customHeight="1">
      <c r="A157" s="67">
        <v>16</v>
      </c>
      <c r="B157" s="263" t="s">
        <v>355</v>
      </c>
      <c r="C157" s="260" t="s">
        <v>356</v>
      </c>
      <c r="D157" s="262">
        <v>262.14999999999998</v>
      </c>
      <c r="E157" s="71"/>
      <c r="F157" s="67"/>
      <c r="G157" s="67"/>
      <c r="H157" s="73">
        <v>0</v>
      </c>
      <c r="I157" s="73">
        <v>0</v>
      </c>
      <c r="J157" s="142">
        <v>0</v>
      </c>
      <c r="K157" s="75"/>
      <c r="L157" s="76"/>
      <c r="M157" s="77">
        <v>0</v>
      </c>
      <c r="N157" s="250">
        <v>25263</v>
      </c>
      <c r="O157" s="243">
        <v>1</v>
      </c>
      <c r="P157" s="243">
        <v>1</v>
      </c>
      <c r="Q157" s="189">
        <f t="shared" si="31"/>
        <v>245</v>
      </c>
      <c r="R157" s="8">
        <f t="shared" si="32"/>
        <v>17.149999999999999</v>
      </c>
      <c r="S157" s="203">
        <f>+D157+J157-M157</f>
        <v>262.14999999999998</v>
      </c>
    </row>
    <row r="158" spans="1:19" ht="34.5" customHeight="1">
      <c r="A158" s="67">
        <v>17</v>
      </c>
      <c r="B158" s="263" t="s">
        <v>355</v>
      </c>
      <c r="C158" s="260" t="s">
        <v>356</v>
      </c>
      <c r="D158" s="26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 t="s">
        <v>2973</v>
      </c>
      <c r="L158" s="76" t="s">
        <v>3090</v>
      </c>
      <c r="M158" s="77">
        <v>112.35</v>
      </c>
      <c r="N158" s="246"/>
      <c r="O158" s="243"/>
      <c r="P158" s="243"/>
      <c r="Q158" s="189">
        <f t="shared" si="31"/>
        <v>0</v>
      </c>
      <c r="R158" s="8">
        <f t="shared" si="32"/>
        <v>0</v>
      </c>
      <c r="S158" s="203">
        <f>+D158+J158-M158</f>
        <v>0</v>
      </c>
    </row>
    <row r="159" spans="1:19" ht="34.5" customHeight="1">
      <c r="A159" s="67">
        <v>18</v>
      </c>
      <c r="B159" s="263" t="s">
        <v>360</v>
      </c>
      <c r="C159" s="260" t="s">
        <v>361</v>
      </c>
      <c r="D159" s="262">
        <v>786.45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 t="s">
        <v>2977</v>
      </c>
      <c r="L159" s="76" t="s">
        <v>3091</v>
      </c>
      <c r="M159" s="77">
        <v>786.45</v>
      </c>
      <c r="N159" s="246"/>
      <c r="O159" s="243"/>
      <c r="P159" s="243"/>
      <c r="Q159" s="189">
        <f t="shared" si="31"/>
        <v>0</v>
      </c>
      <c r="R159" s="8">
        <f t="shared" si="32"/>
        <v>0</v>
      </c>
      <c r="S159" s="203">
        <f t="shared" si="33"/>
        <v>0</v>
      </c>
    </row>
    <row r="160" spans="1:19" ht="34.5" customHeight="1">
      <c r="A160" s="67">
        <v>19</v>
      </c>
      <c r="B160" s="263" t="s">
        <v>286</v>
      </c>
      <c r="C160" s="260" t="s">
        <v>363</v>
      </c>
      <c r="D160" s="262">
        <v>262.14999999999998</v>
      </c>
      <c r="E160" s="128"/>
      <c r="F160" s="67"/>
      <c r="G160" s="67"/>
      <c r="H160" s="73">
        <v>0</v>
      </c>
      <c r="I160" s="73">
        <v>0</v>
      </c>
      <c r="J160" s="142">
        <v>0</v>
      </c>
      <c r="K160" s="75"/>
      <c r="L160" s="76"/>
      <c r="M160" s="77">
        <v>0</v>
      </c>
      <c r="N160" s="246">
        <v>25263</v>
      </c>
      <c r="O160" s="243">
        <v>1</v>
      </c>
      <c r="P160" s="243">
        <v>1</v>
      </c>
      <c r="Q160" s="189">
        <f t="shared" si="31"/>
        <v>245</v>
      </c>
      <c r="R160" s="8">
        <f t="shared" si="32"/>
        <v>17.149999999999999</v>
      </c>
      <c r="S160" s="203">
        <f t="shared" si="33"/>
        <v>262.14999999999998</v>
      </c>
    </row>
    <row r="161" spans="1:19" ht="34.5" customHeight="1">
      <c r="A161" s="67">
        <v>20</v>
      </c>
      <c r="B161" s="263" t="s">
        <v>289</v>
      </c>
      <c r="C161" s="260" t="s">
        <v>365</v>
      </c>
      <c r="D161" s="262">
        <v>112.35</v>
      </c>
      <c r="E161" s="71"/>
      <c r="F161" s="67"/>
      <c r="G161" s="67"/>
      <c r="H161" s="73">
        <v>0</v>
      </c>
      <c r="I161" s="73">
        <v>0</v>
      </c>
      <c r="J161" s="142">
        <v>0</v>
      </c>
      <c r="K161" s="75" t="s">
        <v>3018</v>
      </c>
      <c r="L161" s="76" t="s">
        <v>3092</v>
      </c>
      <c r="M161" s="77">
        <v>112.35</v>
      </c>
      <c r="N161" s="246"/>
      <c r="O161" s="243"/>
      <c r="P161" s="243"/>
      <c r="Q161" s="189">
        <f t="shared" si="31"/>
        <v>0</v>
      </c>
      <c r="R161" s="8">
        <f t="shared" si="32"/>
        <v>0</v>
      </c>
      <c r="S161" s="203">
        <f t="shared" si="33"/>
        <v>0</v>
      </c>
    </row>
    <row r="162" spans="1:19" ht="34.5" customHeight="1">
      <c r="A162" s="67">
        <v>21</v>
      </c>
      <c r="B162" s="263" t="s">
        <v>292</v>
      </c>
      <c r="C162" s="260" t="s">
        <v>367</v>
      </c>
      <c r="D162" s="262">
        <v>561.75</v>
      </c>
      <c r="E162" s="128"/>
      <c r="F162" s="67"/>
      <c r="G162" s="67"/>
      <c r="H162" s="73">
        <v>0</v>
      </c>
      <c r="I162" s="73">
        <v>0</v>
      </c>
      <c r="J162" s="142">
        <v>0</v>
      </c>
      <c r="K162" s="75" t="s">
        <v>2994</v>
      </c>
      <c r="L162" s="76" t="s">
        <v>3093</v>
      </c>
      <c r="M162" s="77">
        <v>561.75</v>
      </c>
      <c r="N162" s="246"/>
      <c r="O162" s="243"/>
      <c r="P162" s="243"/>
      <c r="Q162" s="189">
        <f t="shared" si="31"/>
        <v>0</v>
      </c>
      <c r="R162" s="8">
        <f t="shared" si="32"/>
        <v>0</v>
      </c>
      <c r="S162" s="203">
        <f t="shared" si="33"/>
        <v>0</v>
      </c>
    </row>
    <row r="163" spans="1:19" ht="34.5" customHeight="1">
      <c r="A163" s="67">
        <v>22</v>
      </c>
      <c r="B163" s="263" t="s">
        <v>206</v>
      </c>
      <c r="C163" s="260" t="s">
        <v>369</v>
      </c>
      <c r="D163" s="262">
        <v>636.65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 t="s">
        <v>2973</v>
      </c>
      <c r="L163" s="76" t="s">
        <v>3094</v>
      </c>
      <c r="M163" s="77">
        <v>636.65</v>
      </c>
      <c r="N163" s="246"/>
      <c r="O163" s="243"/>
      <c r="P163" s="243"/>
      <c r="Q163" s="189">
        <f t="shared" si="31"/>
        <v>0</v>
      </c>
      <c r="R163" s="8">
        <f t="shared" si="32"/>
        <v>0</v>
      </c>
      <c r="S163" s="203">
        <f t="shared" si="33"/>
        <v>0</v>
      </c>
    </row>
    <row r="164" spans="1:19" ht="34.5" customHeight="1">
      <c r="A164" s="67">
        <v>23</v>
      </c>
      <c r="B164" s="263" t="s">
        <v>371</v>
      </c>
      <c r="C164" s="260" t="s">
        <v>372</v>
      </c>
      <c r="D164" s="262">
        <v>337.05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 t="s">
        <v>2979</v>
      </c>
      <c r="L164" s="76" t="s">
        <v>3095</v>
      </c>
      <c r="M164" s="77">
        <v>337.05</v>
      </c>
      <c r="N164" s="246"/>
      <c r="O164" s="243"/>
      <c r="P164" s="243"/>
      <c r="Q164" s="189">
        <f t="shared" si="31"/>
        <v>0</v>
      </c>
      <c r="R164" s="8">
        <f t="shared" si="32"/>
        <v>0</v>
      </c>
      <c r="S164" s="203">
        <f t="shared" si="33"/>
        <v>0</v>
      </c>
    </row>
    <row r="165" spans="1:19" ht="34.5" customHeight="1">
      <c r="A165" s="67">
        <v>24</v>
      </c>
      <c r="B165" s="263" t="s">
        <v>300</v>
      </c>
      <c r="C165" s="260" t="s">
        <v>374</v>
      </c>
      <c r="D165" s="262">
        <v>149.80000000000001</v>
      </c>
      <c r="E165" s="71" t="s">
        <v>2600</v>
      </c>
      <c r="F165" s="67">
        <v>1</v>
      </c>
      <c r="G165" s="67">
        <v>1</v>
      </c>
      <c r="H165" s="73">
        <v>140</v>
      </c>
      <c r="I165" s="73">
        <v>9.8000000000000007</v>
      </c>
      <c r="J165" s="142">
        <v>149.80000000000001</v>
      </c>
      <c r="K165" s="75"/>
      <c r="L165" s="76"/>
      <c r="M165" s="77">
        <v>0</v>
      </c>
      <c r="N165" s="246" t="s">
        <v>3069</v>
      </c>
      <c r="O165" s="243">
        <v>2</v>
      </c>
      <c r="P165" s="243">
        <v>2</v>
      </c>
      <c r="Q165" s="189">
        <f t="shared" si="31"/>
        <v>280</v>
      </c>
      <c r="R165" s="8">
        <f t="shared" si="32"/>
        <v>19.600000000000001</v>
      </c>
      <c r="S165" s="203">
        <f t="shared" si="33"/>
        <v>299.60000000000002</v>
      </c>
    </row>
    <row r="166" spans="1:19" ht="34.5" customHeight="1">
      <c r="A166" s="67">
        <v>25</v>
      </c>
      <c r="B166" s="263" t="s">
        <v>304</v>
      </c>
      <c r="C166" s="260" t="s">
        <v>376</v>
      </c>
      <c r="D166" s="262">
        <v>112.35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 t="s">
        <v>2994</v>
      </c>
      <c r="L166" s="76" t="s">
        <v>3096</v>
      </c>
      <c r="M166" s="77">
        <v>112.35</v>
      </c>
      <c r="N166" s="246"/>
      <c r="O166" s="243"/>
      <c r="P166" s="243"/>
      <c r="Q166" s="189">
        <f t="shared" si="31"/>
        <v>0</v>
      </c>
      <c r="R166" s="8">
        <f t="shared" si="32"/>
        <v>0</v>
      </c>
      <c r="S166" s="203">
        <f t="shared" si="33"/>
        <v>0</v>
      </c>
    </row>
    <row r="167" spans="1:19" ht="34.5" customHeight="1">
      <c r="A167" s="67">
        <v>26</v>
      </c>
      <c r="B167" s="263" t="s">
        <v>378</v>
      </c>
      <c r="C167" s="260" t="s">
        <v>379</v>
      </c>
      <c r="D167" s="262">
        <v>112.35</v>
      </c>
      <c r="E167" s="128"/>
      <c r="F167" s="67"/>
      <c r="G167" s="67"/>
      <c r="H167" s="73">
        <v>0</v>
      </c>
      <c r="I167" s="73">
        <v>0</v>
      </c>
      <c r="J167" s="142">
        <v>0</v>
      </c>
      <c r="K167" s="75" t="s">
        <v>3018</v>
      </c>
      <c r="L167" s="76" t="s">
        <v>3097</v>
      </c>
      <c r="M167" s="77">
        <v>112.35</v>
      </c>
      <c r="N167" s="246"/>
      <c r="O167" s="243"/>
      <c r="P167" s="243"/>
      <c r="Q167" s="189">
        <f t="shared" si="31"/>
        <v>0</v>
      </c>
      <c r="R167" s="8">
        <f t="shared" si="32"/>
        <v>0</v>
      </c>
      <c r="S167" s="203">
        <f t="shared" si="33"/>
        <v>0</v>
      </c>
    </row>
    <row r="168" spans="1:19" ht="34.5" customHeight="1">
      <c r="A168" s="67">
        <v>27</v>
      </c>
      <c r="B168" s="263" t="s">
        <v>310</v>
      </c>
      <c r="C168" s="260" t="s">
        <v>381</v>
      </c>
      <c r="D168" s="262">
        <v>262.14999999999998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 t="s">
        <v>2979</v>
      </c>
      <c r="L168" s="76" t="s">
        <v>3098</v>
      </c>
      <c r="M168" s="77">
        <v>262.14999999999998</v>
      </c>
      <c r="N168" s="246"/>
      <c r="O168" s="243"/>
      <c r="P168" s="243"/>
      <c r="Q168" s="189">
        <f t="shared" si="31"/>
        <v>0</v>
      </c>
      <c r="R168" s="8">
        <f t="shared" si="32"/>
        <v>0</v>
      </c>
      <c r="S168" s="203">
        <f t="shared" si="33"/>
        <v>0</v>
      </c>
    </row>
    <row r="169" spans="1:19" ht="34.5" customHeight="1">
      <c r="A169" s="67">
        <v>28</v>
      </c>
      <c r="B169" s="263" t="s">
        <v>313</v>
      </c>
      <c r="C169" s="260" t="s">
        <v>383</v>
      </c>
      <c r="D169" s="262">
        <v>299.60000000000002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 t="s">
        <v>2973</v>
      </c>
      <c r="L169" s="76" t="s">
        <v>3099</v>
      </c>
      <c r="M169" s="77">
        <v>299.60000000000002</v>
      </c>
      <c r="N169" s="250"/>
      <c r="O169" s="243"/>
      <c r="P169" s="243"/>
      <c r="Q169" s="189">
        <f t="shared" si="31"/>
        <v>0</v>
      </c>
      <c r="R169" s="8">
        <f t="shared" si="32"/>
        <v>0</v>
      </c>
      <c r="S169" s="203">
        <f t="shared" si="33"/>
        <v>0</v>
      </c>
    </row>
    <row r="170" spans="1:19" ht="34.5" customHeight="1">
      <c r="A170" s="67">
        <v>29</v>
      </c>
      <c r="B170" s="263" t="s">
        <v>227</v>
      </c>
      <c r="C170" s="260" t="s">
        <v>385</v>
      </c>
      <c r="D170" s="262">
        <v>262.14999999999998</v>
      </c>
      <c r="E170" s="71" t="s">
        <v>2600</v>
      </c>
      <c r="F170" s="67">
        <v>1</v>
      </c>
      <c r="G170" s="67">
        <v>1</v>
      </c>
      <c r="H170" s="73">
        <v>140</v>
      </c>
      <c r="I170" s="73">
        <v>9.8000000000000007</v>
      </c>
      <c r="J170" s="142">
        <v>149.80000000000001</v>
      </c>
      <c r="K170" s="75" t="s">
        <v>3026</v>
      </c>
      <c r="L170" s="76" t="s">
        <v>3100</v>
      </c>
      <c r="M170" s="77">
        <v>149.80000000000001</v>
      </c>
      <c r="N170" s="250" t="s">
        <v>2971</v>
      </c>
      <c r="O170" s="243">
        <v>1</v>
      </c>
      <c r="P170" s="243">
        <v>1</v>
      </c>
      <c r="Q170" s="189">
        <f t="shared" si="31"/>
        <v>245</v>
      </c>
      <c r="R170" s="8">
        <f t="shared" si="32"/>
        <v>17.149999999999999</v>
      </c>
      <c r="S170" s="203">
        <f t="shared" si="33"/>
        <v>262.14999999999998</v>
      </c>
    </row>
    <row r="171" spans="1:19" ht="34.5" customHeight="1">
      <c r="A171" s="67">
        <v>30</v>
      </c>
      <c r="B171" s="263" t="s">
        <v>318</v>
      </c>
      <c r="C171" s="260" t="s">
        <v>387</v>
      </c>
      <c r="D171" s="262">
        <v>486.85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 t="s">
        <v>2977</v>
      </c>
      <c r="L171" s="76" t="s">
        <v>3101</v>
      </c>
      <c r="M171" s="77">
        <v>486.85</v>
      </c>
      <c r="N171" s="246"/>
      <c r="O171" s="243"/>
      <c r="P171" s="243"/>
      <c r="Q171" s="189">
        <f t="shared" si="31"/>
        <v>0</v>
      </c>
      <c r="R171" s="8">
        <f t="shared" si="32"/>
        <v>0</v>
      </c>
      <c r="S171" s="203">
        <f t="shared" si="33"/>
        <v>0</v>
      </c>
    </row>
    <row r="172" spans="1:19" ht="34.5" customHeight="1">
      <c r="A172" s="67">
        <v>31</v>
      </c>
      <c r="B172" s="263" t="s">
        <v>389</v>
      </c>
      <c r="C172" s="260" t="s">
        <v>390</v>
      </c>
      <c r="D172" s="262">
        <v>449.4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 t="s">
        <v>2992</v>
      </c>
      <c r="L172" s="76" t="s">
        <v>3102</v>
      </c>
      <c r="M172" s="77">
        <v>449.4</v>
      </c>
      <c r="N172" s="246"/>
      <c r="O172" s="243"/>
      <c r="P172" s="243"/>
      <c r="Q172" s="189">
        <f t="shared" si="31"/>
        <v>0</v>
      </c>
      <c r="R172" s="8">
        <f t="shared" si="32"/>
        <v>0</v>
      </c>
      <c r="S172" s="203">
        <f t="shared" si="33"/>
        <v>0</v>
      </c>
    </row>
    <row r="173" spans="1:19" ht="34.5" customHeight="1">
      <c r="A173" s="67">
        <v>32</v>
      </c>
      <c r="B173" s="263" t="s">
        <v>392</v>
      </c>
      <c r="C173" s="260" t="s">
        <v>393</v>
      </c>
      <c r="D173" s="262">
        <v>224.7</v>
      </c>
      <c r="E173" s="128"/>
      <c r="F173" s="67"/>
      <c r="G173" s="67"/>
      <c r="H173" s="73">
        <v>0</v>
      </c>
      <c r="I173" s="73">
        <v>0</v>
      </c>
      <c r="J173" s="142">
        <v>0</v>
      </c>
      <c r="K173" s="75" t="s">
        <v>3018</v>
      </c>
      <c r="L173" s="76" t="s">
        <v>3103</v>
      </c>
      <c r="M173" s="77">
        <v>224.7</v>
      </c>
      <c r="N173" s="246"/>
      <c r="O173" s="243"/>
      <c r="P173" s="243"/>
      <c r="Q173" s="189">
        <f t="shared" si="31"/>
        <v>0</v>
      </c>
      <c r="R173" s="8">
        <f t="shared" si="32"/>
        <v>0</v>
      </c>
      <c r="S173" s="203">
        <f t="shared" si="33"/>
        <v>0</v>
      </c>
    </row>
    <row r="174" spans="1:19" ht="34.5" customHeight="1">
      <c r="A174" s="67">
        <v>33</v>
      </c>
      <c r="B174" s="263" t="s">
        <v>395</v>
      </c>
      <c r="C174" s="260" t="s">
        <v>396</v>
      </c>
      <c r="D174" s="262">
        <v>224.7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 t="s">
        <v>2992</v>
      </c>
      <c r="L174" s="76" t="s">
        <v>3104</v>
      </c>
      <c r="M174" s="77">
        <v>224.7</v>
      </c>
      <c r="N174" s="246"/>
      <c r="O174" s="243"/>
      <c r="P174" s="243"/>
      <c r="Q174" s="189">
        <f t="shared" si="31"/>
        <v>0</v>
      </c>
      <c r="R174" s="8">
        <f t="shared" si="32"/>
        <v>0</v>
      </c>
      <c r="S174" s="203">
        <f t="shared" si="33"/>
        <v>0</v>
      </c>
    </row>
    <row r="175" spans="1:19" ht="34.5" customHeight="1">
      <c r="A175" s="67">
        <v>34</v>
      </c>
      <c r="B175" s="263" t="s">
        <v>395</v>
      </c>
      <c r="C175" s="260" t="s">
        <v>400</v>
      </c>
      <c r="D175" s="262">
        <v>0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/>
      <c r="L175" s="76"/>
      <c r="M175" s="77"/>
      <c r="N175" s="246"/>
      <c r="O175" s="243"/>
      <c r="P175" s="243"/>
      <c r="Q175" s="189">
        <f t="shared" si="31"/>
        <v>0</v>
      </c>
      <c r="R175" s="8">
        <f t="shared" si="32"/>
        <v>0</v>
      </c>
      <c r="S175" s="203">
        <f t="shared" si="33"/>
        <v>0</v>
      </c>
    </row>
    <row r="176" spans="1:19" ht="34.5" customHeight="1">
      <c r="A176" s="67">
        <v>35</v>
      </c>
      <c r="B176" s="263" t="s">
        <v>401</v>
      </c>
      <c r="C176" s="260" t="s">
        <v>402</v>
      </c>
      <c r="D176" s="262">
        <v>112.35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 t="s">
        <v>2992</v>
      </c>
      <c r="L176" s="76" t="s">
        <v>3105</v>
      </c>
      <c r="M176" s="77">
        <v>112.35</v>
      </c>
      <c r="N176" s="246"/>
      <c r="O176" s="243"/>
      <c r="P176" s="243"/>
      <c r="Q176" s="189">
        <f t="shared" si="31"/>
        <v>0</v>
      </c>
      <c r="R176" s="8">
        <f t="shared" si="32"/>
        <v>0</v>
      </c>
      <c r="S176" s="203">
        <f t="shared" si="33"/>
        <v>0</v>
      </c>
    </row>
    <row r="177" spans="1:19" ht="34.5" customHeight="1">
      <c r="A177" s="67">
        <v>36</v>
      </c>
      <c r="B177" s="263" t="s">
        <v>404</v>
      </c>
      <c r="C177" s="260" t="s">
        <v>405</v>
      </c>
      <c r="D177" s="262">
        <v>112.35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 t="s">
        <v>3018</v>
      </c>
      <c r="L177" s="76" t="s">
        <v>3106</v>
      </c>
      <c r="M177" s="77">
        <v>112.35</v>
      </c>
      <c r="N177" s="246"/>
      <c r="O177" s="243"/>
      <c r="P177" s="243"/>
      <c r="Q177" s="189">
        <f t="shared" si="31"/>
        <v>0</v>
      </c>
      <c r="R177" s="8">
        <f t="shared" si="32"/>
        <v>0</v>
      </c>
      <c r="S177" s="203">
        <f t="shared" si="33"/>
        <v>0</v>
      </c>
    </row>
    <row r="178" spans="1:19" ht="34.5" customHeight="1">
      <c r="A178" s="67">
        <v>37</v>
      </c>
      <c r="B178" s="263" t="s">
        <v>409</v>
      </c>
      <c r="C178" s="260" t="s">
        <v>410</v>
      </c>
      <c r="D178" s="262">
        <v>112.35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 t="s">
        <v>2992</v>
      </c>
      <c r="L178" s="76" t="s">
        <v>3107</v>
      </c>
      <c r="M178" s="77">
        <v>112.35</v>
      </c>
      <c r="N178" s="246"/>
      <c r="O178" s="243"/>
      <c r="P178" s="243"/>
      <c r="Q178" s="189">
        <f t="shared" si="31"/>
        <v>0</v>
      </c>
      <c r="R178" s="8">
        <f t="shared" si="32"/>
        <v>0</v>
      </c>
      <c r="S178" s="203">
        <f t="shared" si="33"/>
        <v>0</v>
      </c>
    </row>
    <row r="179" spans="1:19" ht="34.5" customHeight="1">
      <c r="A179" s="67">
        <v>38</v>
      </c>
      <c r="B179" s="263" t="s">
        <v>413</v>
      </c>
      <c r="C179" s="260" t="s">
        <v>414</v>
      </c>
      <c r="D179" s="262">
        <v>1198.4000000000001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 t="s">
        <v>2992</v>
      </c>
      <c r="L179" s="76" t="s">
        <v>3108</v>
      </c>
      <c r="M179" s="77">
        <v>1198.4000000000001</v>
      </c>
      <c r="N179" s="246"/>
      <c r="O179" s="243"/>
      <c r="P179" s="243"/>
      <c r="Q179" s="189">
        <f t="shared" si="31"/>
        <v>0</v>
      </c>
      <c r="R179" s="8">
        <f t="shared" si="32"/>
        <v>0</v>
      </c>
      <c r="S179" s="203">
        <f t="shared" si="33"/>
        <v>0</v>
      </c>
    </row>
    <row r="180" spans="1:19" ht="34.5" customHeight="1">
      <c r="A180" s="67">
        <v>39</v>
      </c>
      <c r="B180" s="263" t="s">
        <v>417</v>
      </c>
      <c r="C180" s="260" t="s">
        <v>418</v>
      </c>
      <c r="D180" s="262">
        <v>112.35</v>
      </c>
      <c r="E180" s="71"/>
      <c r="F180" s="67"/>
      <c r="G180" s="67"/>
      <c r="H180" s="73">
        <v>0</v>
      </c>
      <c r="I180" s="73">
        <v>0</v>
      </c>
      <c r="J180" s="142">
        <v>0</v>
      </c>
      <c r="K180" s="75" t="s">
        <v>2992</v>
      </c>
      <c r="L180" s="76" t="s">
        <v>3109</v>
      </c>
      <c r="M180" s="77">
        <v>112.35</v>
      </c>
      <c r="N180" s="246"/>
      <c r="O180" s="243"/>
      <c r="P180" s="243"/>
      <c r="Q180" s="189">
        <f t="shared" si="31"/>
        <v>0</v>
      </c>
      <c r="R180" s="8">
        <f t="shared" si="32"/>
        <v>0</v>
      </c>
      <c r="S180" s="203">
        <f t="shared" si="33"/>
        <v>0</v>
      </c>
    </row>
    <row r="181" spans="1:19" ht="34.5" customHeight="1">
      <c r="A181" s="67">
        <v>40</v>
      </c>
      <c r="B181" s="263" t="s">
        <v>420</v>
      </c>
      <c r="C181" s="260" t="s">
        <v>421</v>
      </c>
      <c r="D181" s="262">
        <v>112.35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 t="s">
        <v>2992</v>
      </c>
      <c r="L181" s="76" t="s">
        <v>3110</v>
      </c>
      <c r="M181" s="77">
        <v>112.35</v>
      </c>
      <c r="N181" s="246"/>
      <c r="O181" s="243"/>
      <c r="P181" s="243"/>
      <c r="Q181" s="189">
        <f t="shared" si="31"/>
        <v>0</v>
      </c>
      <c r="R181" s="8">
        <f t="shared" si="32"/>
        <v>0</v>
      </c>
      <c r="S181" s="203">
        <f t="shared" si="33"/>
        <v>0</v>
      </c>
    </row>
    <row r="182" spans="1:19" ht="34.5" customHeight="1">
      <c r="A182" s="67">
        <v>41</v>
      </c>
      <c r="B182" s="263" t="s">
        <v>423</v>
      </c>
      <c r="C182" s="260" t="s">
        <v>424</v>
      </c>
      <c r="D182" s="262">
        <v>0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/>
      <c r="L182" s="76"/>
      <c r="M182" s="77"/>
      <c r="N182" s="246"/>
      <c r="O182" s="243"/>
      <c r="P182" s="243"/>
      <c r="Q182" s="189">
        <f t="shared" si="31"/>
        <v>0</v>
      </c>
      <c r="R182" s="8">
        <f t="shared" si="32"/>
        <v>0</v>
      </c>
      <c r="S182" s="203">
        <f t="shared" si="33"/>
        <v>0</v>
      </c>
    </row>
    <row r="183" spans="1:19" ht="34.5" customHeight="1">
      <c r="A183" s="67">
        <v>42</v>
      </c>
      <c r="B183" s="263" t="s">
        <v>425</v>
      </c>
      <c r="C183" s="260" t="s">
        <v>426</v>
      </c>
      <c r="D183" s="262">
        <v>112.35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 t="s">
        <v>2992</v>
      </c>
      <c r="L183" s="76" t="s">
        <v>3111</v>
      </c>
      <c r="M183" s="77">
        <v>112.35</v>
      </c>
      <c r="N183" s="246"/>
      <c r="O183" s="243"/>
      <c r="P183" s="243"/>
      <c r="Q183" s="189">
        <f t="shared" si="31"/>
        <v>0</v>
      </c>
      <c r="R183" s="8">
        <f t="shared" si="32"/>
        <v>0</v>
      </c>
      <c r="S183" s="203">
        <f t="shared" si="33"/>
        <v>0</v>
      </c>
    </row>
    <row r="184" spans="1:19" ht="34.5" customHeight="1">
      <c r="A184" s="67">
        <v>43</v>
      </c>
      <c r="B184" s="263" t="s">
        <v>430</v>
      </c>
      <c r="C184" s="260" t="s">
        <v>431</v>
      </c>
      <c r="D184" s="262">
        <v>224.7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 t="s">
        <v>2992</v>
      </c>
      <c r="L184" s="76" t="s">
        <v>3112</v>
      </c>
      <c r="M184" s="77">
        <v>224.7</v>
      </c>
      <c r="N184" s="246"/>
      <c r="O184" s="243"/>
      <c r="P184" s="243"/>
      <c r="Q184" s="189">
        <f t="shared" si="31"/>
        <v>0</v>
      </c>
      <c r="R184" s="8">
        <f t="shared" si="32"/>
        <v>0</v>
      </c>
      <c r="S184" s="203">
        <f t="shared" si="33"/>
        <v>0</v>
      </c>
    </row>
    <row r="185" spans="1:19" ht="34.5" customHeight="1">
      <c r="A185" s="67">
        <v>44</v>
      </c>
      <c r="B185" s="263" t="s">
        <v>433</v>
      </c>
      <c r="C185" s="260" t="s">
        <v>434</v>
      </c>
      <c r="D185" s="262">
        <v>112.35</v>
      </c>
      <c r="E185" s="128"/>
      <c r="F185" s="67"/>
      <c r="G185" s="67"/>
      <c r="H185" s="73">
        <v>0</v>
      </c>
      <c r="I185" s="73">
        <v>0</v>
      </c>
      <c r="J185" s="142">
        <v>0</v>
      </c>
      <c r="K185" s="75" t="s">
        <v>3018</v>
      </c>
      <c r="L185" s="76" t="s">
        <v>3113</v>
      </c>
      <c r="M185" s="77">
        <v>112.35</v>
      </c>
      <c r="N185" s="246"/>
      <c r="O185" s="243"/>
      <c r="P185" s="243"/>
      <c r="Q185" s="189">
        <f t="shared" si="31"/>
        <v>0</v>
      </c>
      <c r="R185" s="8">
        <f t="shared" si="32"/>
        <v>0</v>
      </c>
      <c r="S185" s="203">
        <f t="shared" si="33"/>
        <v>0</v>
      </c>
    </row>
    <row r="186" spans="1:19" ht="34.5" customHeight="1">
      <c r="A186" s="67">
        <v>45</v>
      </c>
      <c r="B186" s="263" t="s">
        <v>436</v>
      </c>
      <c r="C186" s="260" t="s">
        <v>437</v>
      </c>
      <c r="D186" s="262">
        <v>187.25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 t="s">
        <v>2992</v>
      </c>
      <c r="L186" s="76" t="s">
        <v>3114</v>
      </c>
      <c r="M186" s="77">
        <v>187.25</v>
      </c>
      <c r="N186" s="246"/>
      <c r="O186" s="243"/>
      <c r="P186" s="243"/>
      <c r="Q186" s="189">
        <f t="shared" si="31"/>
        <v>0</v>
      </c>
      <c r="R186" s="8">
        <f t="shared" si="32"/>
        <v>0</v>
      </c>
      <c r="S186" s="203">
        <f t="shared" si="33"/>
        <v>0</v>
      </c>
    </row>
    <row r="187" spans="1:19" ht="34.5" customHeight="1">
      <c r="A187" s="67">
        <v>46</v>
      </c>
      <c r="B187" s="263" t="s">
        <v>441</v>
      </c>
      <c r="C187" s="260" t="s">
        <v>442</v>
      </c>
      <c r="D187" s="262">
        <v>149.80000000000001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 t="s">
        <v>2992</v>
      </c>
      <c r="L187" s="76" t="s">
        <v>3115</v>
      </c>
      <c r="M187" s="77">
        <v>149.80000000000001</v>
      </c>
      <c r="N187" s="246"/>
      <c r="O187" s="243"/>
      <c r="P187" s="243"/>
      <c r="Q187" s="189">
        <f t="shared" si="31"/>
        <v>0</v>
      </c>
      <c r="R187" s="8">
        <f t="shared" si="32"/>
        <v>0</v>
      </c>
      <c r="S187" s="203">
        <f t="shared" si="33"/>
        <v>0</v>
      </c>
    </row>
    <row r="188" spans="1:19" ht="34.5" customHeight="1">
      <c r="A188" s="67">
        <v>47</v>
      </c>
      <c r="B188" s="263" t="s">
        <v>444</v>
      </c>
      <c r="C188" s="260" t="s">
        <v>445</v>
      </c>
      <c r="D188" s="262">
        <v>337.05</v>
      </c>
      <c r="E188" s="71"/>
      <c r="F188" s="67"/>
      <c r="G188" s="67"/>
      <c r="H188" s="73">
        <v>0</v>
      </c>
      <c r="I188" s="73">
        <v>0</v>
      </c>
      <c r="J188" s="142">
        <v>0</v>
      </c>
      <c r="K188" s="75" t="s">
        <v>2992</v>
      </c>
      <c r="L188" s="76" t="s">
        <v>3116</v>
      </c>
      <c r="M188" s="77">
        <v>337.05</v>
      </c>
      <c r="N188" s="246"/>
      <c r="O188" s="243"/>
      <c r="P188" s="243"/>
      <c r="Q188" s="189">
        <f t="shared" si="31"/>
        <v>0</v>
      </c>
      <c r="R188" s="8">
        <f t="shared" si="32"/>
        <v>0</v>
      </c>
      <c r="S188" s="203">
        <f t="shared" si="33"/>
        <v>0</v>
      </c>
    </row>
    <row r="189" spans="1:19" ht="34.5" customHeight="1">
      <c r="A189" s="67">
        <v>48</v>
      </c>
      <c r="B189" s="263" t="s">
        <v>447</v>
      </c>
      <c r="C189" s="260" t="s">
        <v>448</v>
      </c>
      <c r="D189" s="262">
        <v>561.75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 t="s">
        <v>2973</v>
      </c>
      <c r="L189" s="76" t="s">
        <v>3117</v>
      </c>
      <c r="M189" s="77">
        <v>561.75</v>
      </c>
      <c r="N189" s="246"/>
      <c r="O189" s="243"/>
      <c r="P189" s="243"/>
      <c r="Q189" s="189">
        <f t="shared" si="31"/>
        <v>0</v>
      </c>
      <c r="R189" s="8">
        <f t="shared" si="32"/>
        <v>0</v>
      </c>
      <c r="S189" s="203">
        <f t="shared" si="33"/>
        <v>0</v>
      </c>
    </row>
    <row r="190" spans="1:19" ht="34.5" customHeight="1">
      <c r="A190" s="67">
        <v>49</v>
      </c>
      <c r="B190" s="263" t="s">
        <v>45</v>
      </c>
      <c r="C190" s="260" t="s">
        <v>452</v>
      </c>
      <c r="D190" s="262">
        <v>749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 t="s">
        <v>2973</v>
      </c>
      <c r="L190" s="76" t="s">
        <v>3118</v>
      </c>
      <c r="M190" s="77">
        <v>749</v>
      </c>
      <c r="N190" s="246"/>
      <c r="O190" s="266"/>
      <c r="P190" s="266"/>
      <c r="Q190" s="189">
        <f t="shared" si="31"/>
        <v>0</v>
      </c>
      <c r="R190" s="8">
        <f t="shared" si="32"/>
        <v>0</v>
      </c>
      <c r="S190" s="203">
        <f t="shared" si="33"/>
        <v>0</v>
      </c>
    </row>
    <row r="191" spans="1:19" ht="34.5" customHeight="1">
      <c r="A191" s="67">
        <v>50</v>
      </c>
      <c r="B191" s="267" t="s">
        <v>45</v>
      </c>
      <c r="C191" s="260" t="s">
        <v>454</v>
      </c>
      <c r="D191" s="262">
        <v>1086.05</v>
      </c>
      <c r="E191" s="128"/>
      <c r="F191" s="67"/>
      <c r="G191" s="67"/>
      <c r="H191" s="73">
        <v>0</v>
      </c>
      <c r="I191" s="73">
        <v>0</v>
      </c>
      <c r="J191" s="142">
        <v>0</v>
      </c>
      <c r="K191" s="75" t="s">
        <v>2973</v>
      </c>
      <c r="L191" s="76" t="s">
        <v>3119</v>
      </c>
      <c r="M191" s="77">
        <v>1086.05</v>
      </c>
      <c r="N191" s="246"/>
      <c r="O191" s="243"/>
      <c r="P191" s="243"/>
      <c r="Q191" s="189">
        <f t="shared" si="31"/>
        <v>0</v>
      </c>
      <c r="R191" s="8">
        <f t="shared" si="32"/>
        <v>0</v>
      </c>
      <c r="S191" s="203">
        <f t="shared" si="33"/>
        <v>0</v>
      </c>
    </row>
    <row r="192" spans="1:19" ht="34.5" customHeight="1">
      <c r="A192" s="67">
        <v>51</v>
      </c>
      <c r="B192" s="263" t="s">
        <v>456</v>
      </c>
      <c r="C192" s="260" t="s">
        <v>457</v>
      </c>
      <c r="D192" s="262">
        <v>599.20000000000005</v>
      </c>
      <c r="E192" s="71"/>
      <c r="F192" s="67"/>
      <c r="G192" s="67"/>
      <c r="H192" s="73">
        <v>0</v>
      </c>
      <c r="I192" s="73">
        <v>0</v>
      </c>
      <c r="J192" s="142">
        <v>0</v>
      </c>
      <c r="K192" s="75" t="s">
        <v>2979</v>
      </c>
      <c r="L192" s="76" t="s">
        <v>3120</v>
      </c>
      <c r="M192" s="77">
        <v>599.20000000000005</v>
      </c>
      <c r="N192" s="246"/>
      <c r="O192" s="243"/>
      <c r="P192" s="243"/>
      <c r="Q192" s="189">
        <f t="shared" si="31"/>
        <v>0</v>
      </c>
      <c r="R192" s="8">
        <f t="shared" si="32"/>
        <v>0</v>
      </c>
      <c r="S192" s="203">
        <f t="shared" si="33"/>
        <v>0</v>
      </c>
    </row>
    <row r="193" spans="1:19" ht="34.5" customHeight="1">
      <c r="A193" s="67">
        <v>52</v>
      </c>
      <c r="B193" s="263" t="s">
        <v>459</v>
      </c>
      <c r="C193" s="260" t="s">
        <v>460</v>
      </c>
      <c r="D193" s="262">
        <v>636.65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 t="s">
        <v>2973</v>
      </c>
      <c r="L193" s="76" t="s">
        <v>3121</v>
      </c>
      <c r="M193" s="77">
        <v>636.65</v>
      </c>
      <c r="N193" s="250"/>
      <c r="O193" s="243"/>
      <c r="P193" s="243"/>
      <c r="Q193" s="189">
        <f t="shared" si="31"/>
        <v>0</v>
      </c>
      <c r="R193" s="8">
        <f t="shared" si="32"/>
        <v>0</v>
      </c>
      <c r="S193" s="203">
        <f t="shared" si="33"/>
        <v>0</v>
      </c>
    </row>
    <row r="194" spans="1:19" ht="34.5" customHeight="1">
      <c r="A194" s="67">
        <v>53</v>
      </c>
      <c r="B194" s="263" t="s">
        <v>462</v>
      </c>
      <c r="C194" s="260" t="s">
        <v>463</v>
      </c>
      <c r="D194" s="262">
        <v>112.35</v>
      </c>
      <c r="E194" s="128"/>
      <c r="F194" s="67"/>
      <c r="G194" s="67"/>
      <c r="H194" s="73">
        <v>0</v>
      </c>
      <c r="I194" s="73">
        <v>0</v>
      </c>
      <c r="J194" s="142">
        <v>0</v>
      </c>
      <c r="K194" s="75" t="s">
        <v>2979</v>
      </c>
      <c r="L194" s="76" t="s">
        <v>3122</v>
      </c>
      <c r="M194" s="77">
        <v>112.35</v>
      </c>
      <c r="N194" s="246"/>
      <c r="O194" s="243"/>
      <c r="P194" s="243"/>
      <c r="Q194" s="189">
        <f t="shared" si="31"/>
        <v>0</v>
      </c>
      <c r="R194" s="8">
        <f t="shared" si="32"/>
        <v>0</v>
      </c>
      <c r="S194" s="203">
        <f t="shared" si="33"/>
        <v>0</v>
      </c>
    </row>
    <row r="195" spans="1:19" ht="34.5" customHeight="1">
      <c r="A195" s="67">
        <v>54</v>
      </c>
      <c r="B195" s="263" t="s">
        <v>465</v>
      </c>
      <c r="C195" s="260" t="s">
        <v>466</v>
      </c>
      <c r="D195" s="262">
        <v>112.35</v>
      </c>
      <c r="E195" s="128"/>
      <c r="F195" s="67"/>
      <c r="G195" s="67"/>
      <c r="H195" s="73">
        <v>0</v>
      </c>
      <c r="I195" s="73">
        <v>0</v>
      </c>
      <c r="J195" s="142">
        <v>0</v>
      </c>
      <c r="K195" s="75" t="s">
        <v>2994</v>
      </c>
      <c r="L195" s="76" t="s">
        <v>3123</v>
      </c>
      <c r="M195" s="77">
        <v>112.35</v>
      </c>
      <c r="N195" s="246"/>
      <c r="O195" s="243"/>
      <c r="P195" s="243"/>
      <c r="Q195" s="189">
        <f t="shared" si="31"/>
        <v>0</v>
      </c>
      <c r="R195" s="8">
        <f t="shared" si="32"/>
        <v>0</v>
      </c>
      <c r="S195" s="203">
        <f t="shared" si="33"/>
        <v>0</v>
      </c>
    </row>
    <row r="196" spans="1:19" ht="34.5" customHeight="1">
      <c r="A196" s="67">
        <v>55</v>
      </c>
      <c r="B196" s="263" t="s">
        <v>468</v>
      </c>
      <c r="C196" s="260" t="s">
        <v>469</v>
      </c>
      <c r="D196" s="262">
        <v>337.05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 t="s">
        <v>3124</v>
      </c>
      <c r="L196" s="76" t="s">
        <v>3125</v>
      </c>
      <c r="M196" s="77">
        <v>337.05</v>
      </c>
      <c r="N196" s="246"/>
      <c r="O196" s="243"/>
      <c r="P196" s="243"/>
      <c r="Q196" s="189">
        <f t="shared" ref="Q196:Q259" si="34">ROUND(S196*100/107,2)</f>
        <v>0</v>
      </c>
      <c r="R196" s="8">
        <f t="shared" ref="R196:R259" si="35">ROUND((Q196*0.07),2)</f>
        <v>0</v>
      </c>
      <c r="S196" s="203">
        <f t="shared" ref="S196:S259" si="36">+D196+J196-M196</f>
        <v>0</v>
      </c>
    </row>
    <row r="197" spans="1:19" ht="34.5" customHeight="1">
      <c r="A197" s="67">
        <v>56</v>
      </c>
      <c r="B197" s="263" t="s">
        <v>472</v>
      </c>
      <c r="C197" s="260" t="s">
        <v>473</v>
      </c>
      <c r="D197" s="262">
        <v>861.35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 t="s">
        <v>2994</v>
      </c>
      <c r="L197" s="76" t="s">
        <v>3126</v>
      </c>
      <c r="M197" s="77">
        <v>861.35</v>
      </c>
      <c r="N197" s="246"/>
      <c r="O197" s="243"/>
      <c r="P197" s="243"/>
      <c r="Q197" s="189">
        <f t="shared" si="34"/>
        <v>0</v>
      </c>
      <c r="R197" s="8">
        <f t="shared" si="35"/>
        <v>0</v>
      </c>
      <c r="S197" s="203">
        <f t="shared" si="36"/>
        <v>0</v>
      </c>
    </row>
    <row r="198" spans="1:19" ht="34.5" customHeight="1">
      <c r="A198" s="67">
        <v>57</v>
      </c>
      <c r="B198" s="263" t="s">
        <v>105</v>
      </c>
      <c r="C198" s="106" t="s">
        <v>475</v>
      </c>
      <c r="D198" s="262">
        <v>149.80000000000001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 t="s">
        <v>2973</v>
      </c>
      <c r="L198" s="76" t="s">
        <v>3127</v>
      </c>
      <c r="M198" s="77">
        <v>149.80000000000001</v>
      </c>
      <c r="N198" s="246"/>
      <c r="O198" s="243"/>
      <c r="P198" s="243"/>
      <c r="Q198" s="189">
        <f t="shared" si="34"/>
        <v>0</v>
      </c>
      <c r="R198" s="8">
        <f t="shared" si="35"/>
        <v>0</v>
      </c>
      <c r="S198" s="203">
        <f t="shared" si="36"/>
        <v>0</v>
      </c>
    </row>
    <row r="199" spans="1:19" ht="34.5" customHeight="1">
      <c r="A199" s="67">
        <v>58</v>
      </c>
      <c r="B199" s="263" t="s">
        <v>105</v>
      </c>
      <c r="C199" s="106" t="s">
        <v>477</v>
      </c>
      <c r="D199" s="262">
        <v>112.35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 t="s">
        <v>2973</v>
      </c>
      <c r="L199" s="76" t="s">
        <v>3127</v>
      </c>
      <c r="M199" s="77">
        <v>112.35</v>
      </c>
      <c r="N199" s="246"/>
      <c r="O199" s="243"/>
      <c r="P199" s="243"/>
      <c r="Q199" s="189">
        <f t="shared" si="34"/>
        <v>0</v>
      </c>
      <c r="R199" s="8">
        <f t="shared" si="35"/>
        <v>0</v>
      </c>
      <c r="S199" s="203">
        <f t="shared" si="36"/>
        <v>0</v>
      </c>
    </row>
    <row r="200" spans="1:19" ht="34.5" customHeight="1">
      <c r="A200" s="67">
        <v>59</v>
      </c>
      <c r="B200" s="263" t="s">
        <v>105</v>
      </c>
      <c r="C200" s="106" t="s">
        <v>477</v>
      </c>
      <c r="D200" s="262">
        <v>149.80000000000001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 t="s">
        <v>2973</v>
      </c>
      <c r="L200" s="76" t="s">
        <v>3127</v>
      </c>
      <c r="M200" s="77">
        <v>149.80000000000001</v>
      </c>
      <c r="N200" s="246"/>
      <c r="O200" s="243"/>
      <c r="P200" s="243"/>
      <c r="Q200" s="189">
        <f t="shared" si="34"/>
        <v>0</v>
      </c>
      <c r="R200" s="8">
        <f t="shared" si="35"/>
        <v>0</v>
      </c>
      <c r="S200" s="203">
        <f t="shared" si="36"/>
        <v>0</v>
      </c>
    </row>
    <row r="201" spans="1:19" ht="34.5" customHeight="1">
      <c r="A201" s="67">
        <v>60</v>
      </c>
      <c r="B201" s="263" t="s">
        <v>478</v>
      </c>
      <c r="C201" s="106" t="s">
        <v>479</v>
      </c>
      <c r="D201" s="262">
        <v>5879.65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 t="s">
        <v>2994</v>
      </c>
      <c r="L201" s="76" t="s">
        <v>3128</v>
      </c>
      <c r="M201" s="77">
        <v>5879.65</v>
      </c>
      <c r="N201" s="246"/>
      <c r="O201" s="243"/>
      <c r="P201" s="243"/>
      <c r="Q201" s="189">
        <f t="shared" si="34"/>
        <v>0</v>
      </c>
      <c r="R201" s="8">
        <f t="shared" si="35"/>
        <v>0</v>
      </c>
      <c r="S201" s="203">
        <f t="shared" si="36"/>
        <v>0</v>
      </c>
    </row>
    <row r="202" spans="1:19" ht="34.5" customHeight="1">
      <c r="A202" s="67"/>
      <c r="B202" s="263"/>
      <c r="C202" s="106"/>
      <c r="D202" s="262">
        <v>5992</v>
      </c>
      <c r="E202" s="128"/>
      <c r="F202" s="67"/>
      <c r="G202" s="67"/>
      <c r="H202" s="73">
        <v>0</v>
      </c>
      <c r="I202" s="73">
        <v>0</v>
      </c>
      <c r="J202" s="142">
        <v>0</v>
      </c>
      <c r="K202" s="75" t="s">
        <v>2994</v>
      </c>
      <c r="L202" s="76" t="s">
        <v>3129</v>
      </c>
      <c r="M202" s="77">
        <v>5992</v>
      </c>
      <c r="N202" s="246"/>
      <c r="O202" s="243"/>
      <c r="P202" s="243"/>
      <c r="Q202" s="189"/>
      <c r="R202" s="8"/>
      <c r="S202" s="203"/>
    </row>
    <row r="203" spans="1:19" ht="34.5" customHeight="1">
      <c r="A203" s="67">
        <v>61</v>
      </c>
      <c r="B203" s="263" t="s">
        <v>481</v>
      </c>
      <c r="C203" s="260" t="s">
        <v>482</v>
      </c>
      <c r="D203" s="262">
        <v>636.65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 t="s">
        <v>3026</v>
      </c>
      <c r="L203" s="76" t="s">
        <v>3130</v>
      </c>
      <c r="M203" s="77">
        <v>636.65</v>
      </c>
      <c r="N203" s="246"/>
      <c r="O203" s="243"/>
      <c r="P203" s="243"/>
      <c r="Q203" s="189">
        <f t="shared" si="34"/>
        <v>0</v>
      </c>
      <c r="R203" s="8">
        <f t="shared" si="35"/>
        <v>0</v>
      </c>
      <c r="S203" s="203">
        <f t="shared" si="36"/>
        <v>0</v>
      </c>
    </row>
    <row r="204" spans="1:19" ht="34.5" customHeight="1">
      <c r="A204" s="67">
        <v>62</v>
      </c>
      <c r="B204" s="263" t="s">
        <v>484</v>
      </c>
      <c r="C204" s="260" t="s">
        <v>485</v>
      </c>
      <c r="D204" s="262">
        <v>112.35</v>
      </c>
      <c r="E204" s="71"/>
      <c r="F204" s="67"/>
      <c r="G204" s="67"/>
      <c r="H204" s="73">
        <v>0</v>
      </c>
      <c r="I204" s="73">
        <v>0</v>
      </c>
      <c r="J204" s="142">
        <v>0</v>
      </c>
      <c r="K204" s="75" t="s">
        <v>2979</v>
      </c>
      <c r="L204" s="76" t="s">
        <v>3131</v>
      </c>
      <c r="M204" s="77">
        <v>112.35</v>
      </c>
      <c r="N204" s="246"/>
      <c r="O204" s="243"/>
      <c r="P204" s="243"/>
      <c r="Q204" s="189">
        <f t="shared" si="34"/>
        <v>0</v>
      </c>
      <c r="R204" s="8">
        <f t="shared" si="35"/>
        <v>0</v>
      </c>
      <c r="S204" s="203">
        <f t="shared" si="36"/>
        <v>0</v>
      </c>
    </row>
    <row r="205" spans="1:19" ht="34.5" customHeight="1">
      <c r="A205" s="67">
        <v>63</v>
      </c>
      <c r="B205" s="263" t="s">
        <v>484</v>
      </c>
      <c r="C205" s="260" t="s">
        <v>487</v>
      </c>
      <c r="D205" s="262">
        <v>112.35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2979</v>
      </c>
      <c r="L205" s="76" t="s">
        <v>3131</v>
      </c>
      <c r="M205" s="77">
        <v>112.35</v>
      </c>
      <c r="N205" s="250"/>
      <c r="O205" s="243"/>
      <c r="P205" s="243"/>
      <c r="Q205" s="189">
        <f t="shared" si="34"/>
        <v>0</v>
      </c>
      <c r="R205" s="8">
        <f t="shared" si="35"/>
        <v>0</v>
      </c>
      <c r="S205" s="203">
        <f t="shared" si="36"/>
        <v>0</v>
      </c>
    </row>
    <row r="206" spans="1:19" ht="34.5" customHeight="1">
      <c r="A206" s="67">
        <v>64</v>
      </c>
      <c r="B206" s="263" t="s">
        <v>484</v>
      </c>
      <c r="C206" s="260" t="s">
        <v>488</v>
      </c>
      <c r="D206" s="262">
        <v>0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/>
      <c r="L206" s="76"/>
      <c r="M206" s="77"/>
      <c r="N206" s="250"/>
      <c r="O206" s="243"/>
      <c r="P206" s="243"/>
      <c r="Q206" s="189">
        <f t="shared" si="34"/>
        <v>0</v>
      </c>
      <c r="R206" s="8">
        <f t="shared" si="35"/>
        <v>0</v>
      </c>
      <c r="S206" s="203">
        <f t="shared" si="36"/>
        <v>0</v>
      </c>
    </row>
    <row r="207" spans="1:19" ht="34.5" customHeight="1">
      <c r="A207" s="67">
        <v>65</v>
      </c>
      <c r="B207" s="263" t="s">
        <v>489</v>
      </c>
      <c r="C207" s="260" t="s">
        <v>490</v>
      </c>
      <c r="D207" s="262">
        <v>112.35</v>
      </c>
      <c r="E207" s="71"/>
      <c r="F207" s="67"/>
      <c r="G207" s="67"/>
      <c r="H207" s="73">
        <v>0</v>
      </c>
      <c r="I207" s="73">
        <v>0</v>
      </c>
      <c r="J207" s="142">
        <v>0</v>
      </c>
      <c r="K207" s="75" t="s">
        <v>3124</v>
      </c>
      <c r="L207" s="76" t="s">
        <v>3132</v>
      </c>
      <c r="M207" s="77">
        <v>112.35</v>
      </c>
      <c r="N207" s="246"/>
      <c r="O207" s="243"/>
      <c r="P207" s="243"/>
      <c r="Q207" s="189">
        <f t="shared" si="34"/>
        <v>0</v>
      </c>
      <c r="R207" s="8">
        <f t="shared" si="35"/>
        <v>0</v>
      </c>
      <c r="S207" s="203">
        <f t="shared" si="36"/>
        <v>0</v>
      </c>
    </row>
    <row r="208" spans="1:19" ht="34.5" customHeight="1">
      <c r="A208" s="67">
        <v>66</v>
      </c>
      <c r="B208" s="263" t="s">
        <v>492</v>
      </c>
      <c r="C208" s="260" t="s">
        <v>493</v>
      </c>
      <c r="D208" s="262">
        <v>1011.15</v>
      </c>
      <c r="E208" s="71"/>
      <c r="F208" s="67"/>
      <c r="G208" s="67"/>
      <c r="H208" s="73">
        <v>0</v>
      </c>
      <c r="I208" s="73">
        <v>0</v>
      </c>
      <c r="J208" s="142">
        <v>0</v>
      </c>
      <c r="K208" s="75" t="s">
        <v>3124</v>
      </c>
      <c r="L208" s="76" t="s">
        <v>3133</v>
      </c>
      <c r="M208" s="77">
        <v>1011.15</v>
      </c>
      <c r="N208" s="246"/>
      <c r="O208" s="243"/>
      <c r="P208" s="243"/>
      <c r="Q208" s="189">
        <f t="shared" si="34"/>
        <v>0</v>
      </c>
      <c r="R208" s="8">
        <f t="shared" si="35"/>
        <v>0</v>
      </c>
      <c r="S208" s="203">
        <f t="shared" si="36"/>
        <v>0</v>
      </c>
    </row>
    <row r="209" spans="1:19" ht="34.5" customHeight="1">
      <c r="A209" s="67">
        <v>67</v>
      </c>
      <c r="B209" s="268" t="s">
        <v>107</v>
      </c>
      <c r="C209" s="260" t="s">
        <v>495</v>
      </c>
      <c r="D209" s="262">
        <v>973.7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 t="s">
        <v>3018</v>
      </c>
      <c r="L209" s="76" t="s">
        <v>3134</v>
      </c>
      <c r="M209" s="77">
        <v>973.7</v>
      </c>
      <c r="N209" s="246"/>
      <c r="O209" s="243"/>
      <c r="P209" s="243"/>
      <c r="Q209" s="189">
        <f t="shared" si="34"/>
        <v>0</v>
      </c>
      <c r="R209" s="8">
        <f t="shared" si="35"/>
        <v>0</v>
      </c>
      <c r="S209" s="203">
        <f t="shared" si="36"/>
        <v>0</v>
      </c>
    </row>
    <row r="210" spans="1:19" ht="34.5" customHeight="1">
      <c r="A210" s="67">
        <v>68</v>
      </c>
      <c r="B210" s="268" t="s">
        <v>497</v>
      </c>
      <c r="C210" s="260" t="s">
        <v>498</v>
      </c>
      <c r="D210" s="262">
        <v>0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/>
      <c r="L210" s="76"/>
      <c r="M210" s="77"/>
      <c r="N210" s="246"/>
      <c r="O210" s="243"/>
      <c r="P210" s="243"/>
      <c r="Q210" s="189">
        <f t="shared" si="34"/>
        <v>0</v>
      </c>
      <c r="R210" s="8">
        <f t="shared" si="35"/>
        <v>0</v>
      </c>
      <c r="S210" s="203">
        <f t="shared" si="36"/>
        <v>0</v>
      </c>
    </row>
    <row r="211" spans="1:19" ht="34.5" customHeight="1">
      <c r="A211" s="67">
        <v>69</v>
      </c>
      <c r="B211" s="106" t="s">
        <v>499</v>
      </c>
      <c r="C211" s="260" t="s">
        <v>500</v>
      </c>
      <c r="D211" s="262">
        <v>112.35</v>
      </c>
      <c r="E211" s="71"/>
      <c r="F211" s="67"/>
      <c r="G211" s="67"/>
      <c r="H211" s="73">
        <v>0</v>
      </c>
      <c r="I211" s="73">
        <v>0</v>
      </c>
      <c r="J211" s="142">
        <v>0</v>
      </c>
      <c r="K211" s="75" t="s">
        <v>3124</v>
      </c>
      <c r="L211" s="76" t="s">
        <v>3135</v>
      </c>
      <c r="M211" s="77">
        <v>112.35</v>
      </c>
      <c r="N211" s="246"/>
      <c r="O211" s="243"/>
      <c r="P211" s="243"/>
      <c r="Q211" s="189">
        <f t="shared" si="34"/>
        <v>0</v>
      </c>
      <c r="R211" s="8">
        <f t="shared" si="35"/>
        <v>0</v>
      </c>
      <c r="S211" s="203">
        <f t="shared" si="36"/>
        <v>0</v>
      </c>
    </row>
    <row r="212" spans="1:19" ht="34.5" customHeight="1">
      <c r="A212" s="67">
        <v>70</v>
      </c>
      <c r="B212" s="263" t="s">
        <v>503</v>
      </c>
      <c r="C212" s="260" t="s">
        <v>504</v>
      </c>
      <c r="D212" s="262">
        <v>187.25</v>
      </c>
      <c r="E212" s="71"/>
      <c r="F212" s="67"/>
      <c r="G212" s="67"/>
      <c r="H212" s="73">
        <v>0</v>
      </c>
      <c r="I212" s="73">
        <v>0</v>
      </c>
      <c r="J212" s="142">
        <v>0</v>
      </c>
      <c r="K212" s="75" t="s">
        <v>3124</v>
      </c>
      <c r="L212" s="76" t="s">
        <v>3136</v>
      </c>
      <c r="M212" s="77">
        <v>187.25</v>
      </c>
      <c r="N212" s="246"/>
      <c r="O212" s="243"/>
      <c r="P212" s="243"/>
      <c r="Q212" s="189">
        <f t="shared" si="34"/>
        <v>0</v>
      </c>
      <c r="R212" s="8">
        <f t="shared" si="35"/>
        <v>0</v>
      </c>
      <c r="S212" s="203">
        <f t="shared" si="36"/>
        <v>0</v>
      </c>
    </row>
    <row r="213" spans="1:19" ht="34.5" customHeight="1">
      <c r="A213" s="67">
        <v>71</v>
      </c>
      <c r="B213" s="263" t="s">
        <v>72</v>
      </c>
      <c r="C213" s="260" t="s">
        <v>506</v>
      </c>
      <c r="D213" s="262">
        <v>0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/>
      <c r="L213" s="76"/>
      <c r="M213" s="77"/>
      <c r="N213" s="246"/>
      <c r="O213" s="243"/>
      <c r="P213" s="243"/>
      <c r="Q213" s="189">
        <f>ROUND(S213*100/107,2)</f>
        <v>0</v>
      </c>
      <c r="R213" s="8">
        <f>ROUND((Q213*0.07),2)</f>
        <v>0</v>
      </c>
      <c r="S213" s="203">
        <f>+D213+J213-M213</f>
        <v>0</v>
      </c>
    </row>
    <row r="214" spans="1:19" ht="34.5" customHeight="1">
      <c r="A214" s="67">
        <v>72</v>
      </c>
      <c r="B214" s="263" t="s">
        <v>509</v>
      </c>
      <c r="C214" s="260" t="s">
        <v>510</v>
      </c>
      <c r="D214" s="262">
        <v>486.85</v>
      </c>
      <c r="E214" s="71"/>
      <c r="F214" s="67"/>
      <c r="G214" s="67"/>
      <c r="H214" s="73">
        <v>0</v>
      </c>
      <c r="I214" s="73">
        <v>0</v>
      </c>
      <c r="J214" s="142">
        <v>0</v>
      </c>
      <c r="K214" s="75" t="s">
        <v>2994</v>
      </c>
      <c r="L214" s="76" t="s">
        <v>3137</v>
      </c>
      <c r="M214" s="77">
        <v>486.85</v>
      </c>
      <c r="N214" s="246"/>
      <c r="O214" s="243"/>
      <c r="P214" s="243"/>
      <c r="Q214" s="189"/>
      <c r="R214" s="8"/>
      <c r="S214" s="203"/>
    </row>
    <row r="215" spans="1:19" ht="34.5" customHeight="1">
      <c r="A215" s="67">
        <v>73</v>
      </c>
      <c r="B215" s="263" t="s">
        <v>513</v>
      </c>
      <c r="C215" s="260" t="s">
        <v>514</v>
      </c>
      <c r="D215" s="262">
        <v>224.7</v>
      </c>
      <c r="E215" s="128"/>
      <c r="F215" s="67"/>
      <c r="G215" s="67"/>
      <c r="H215" s="73">
        <v>0</v>
      </c>
      <c r="I215" s="73">
        <v>0</v>
      </c>
      <c r="J215" s="142">
        <v>0</v>
      </c>
      <c r="K215" s="75" t="s">
        <v>2992</v>
      </c>
      <c r="L215" s="76" t="s">
        <v>3138</v>
      </c>
      <c r="M215" s="77">
        <v>224.7</v>
      </c>
      <c r="N215" s="246"/>
      <c r="O215" s="243"/>
      <c r="P215" s="243"/>
      <c r="Q215" s="189">
        <f t="shared" si="34"/>
        <v>0</v>
      </c>
      <c r="R215" s="8">
        <f t="shared" si="35"/>
        <v>0</v>
      </c>
      <c r="S215" s="203">
        <f t="shared" si="36"/>
        <v>0</v>
      </c>
    </row>
    <row r="216" spans="1:19" ht="34.5" customHeight="1">
      <c r="A216" s="67">
        <v>74</v>
      </c>
      <c r="B216" s="263" t="s">
        <v>516</v>
      </c>
      <c r="C216" s="260" t="s">
        <v>517</v>
      </c>
      <c r="D216" s="262">
        <v>1011.15</v>
      </c>
      <c r="E216" s="78"/>
      <c r="F216" s="79"/>
      <c r="G216" s="67"/>
      <c r="H216" s="73">
        <v>0</v>
      </c>
      <c r="I216" s="73">
        <v>0</v>
      </c>
      <c r="J216" s="142">
        <v>0</v>
      </c>
      <c r="K216" s="75" t="s">
        <v>2973</v>
      </c>
      <c r="L216" s="76" t="s">
        <v>3139</v>
      </c>
      <c r="M216" s="77">
        <v>1011.15</v>
      </c>
      <c r="N216" s="246"/>
      <c r="O216" s="243"/>
      <c r="P216" s="243"/>
      <c r="Q216" s="189">
        <f t="shared" si="34"/>
        <v>0</v>
      </c>
      <c r="R216" s="8">
        <f t="shared" si="35"/>
        <v>0</v>
      </c>
      <c r="S216" s="203">
        <f t="shared" si="36"/>
        <v>0</v>
      </c>
    </row>
    <row r="217" spans="1:19" ht="34.5" customHeight="1">
      <c r="A217" s="67">
        <v>75</v>
      </c>
      <c r="B217" s="263" t="s">
        <v>519</v>
      </c>
      <c r="C217" s="260" t="s">
        <v>520</v>
      </c>
      <c r="D217" s="262">
        <v>0</v>
      </c>
      <c r="E217" s="78"/>
      <c r="F217" s="79"/>
      <c r="G217" s="67"/>
      <c r="H217" s="73">
        <v>0</v>
      </c>
      <c r="I217" s="73">
        <v>0</v>
      </c>
      <c r="J217" s="142">
        <v>0</v>
      </c>
      <c r="K217" s="75"/>
      <c r="L217" s="76"/>
      <c r="M217" s="77"/>
      <c r="N217" s="246"/>
      <c r="O217" s="243"/>
      <c r="P217" s="243"/>
      <c r="Q217" s="189">
        <f t="shared" si="34"/>
        <v>0</v>
      </c>
      <c r="R217" s="8">
        <f t="shared" si="35"/>
        <v>0</v>
      </c>
      <c r="S217" s="203">
        <f t="shared" si="36"/>
        <v>0</v>
      </c>
    </row>
    <row r="218" spans="1:19" ht="34.5" customHeight="1">
      <c r="A218" s="67">
        <v>76</v>
      </c>
      <c r="B218" s="106" t="s">
        <v>521</v>
      </c>
      <c r="C218" s="260" t="s">
        <v>522</v>
      </c>
      <c r="D218" s="262">
        <v>711.55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/>
      <c r="L218" s="76"/>
      <c r="M218" s="77">
        <v>0</v>
      </c>
      <c r="N218" s="246"/>
      <c r="O218" s="243"/>
      <c r="P218" s="243"/>
      <c r="Q218" s="189">
        <f t="shared" si="34"/>
        <v>665</v>
      </c>
      <c r="R218" s="8">
        <f t="shared" si="35"/>
        <v>46.55</v>
      </c>
      <c r="S218" s="203">
        <f t="shared" si="36"/>
        <v>711.55</v>
      </c>
    </row>
    <row r="219" spans="1:19" ht="34.5" customHeight="1">
      <c r="A219" s="67">
        <v>77</v>
      </c>
      <c r="B219" s="106" t="s">
        <v>525</v>
      </c>
      <c r="C219" s="260" t="s">
        <v>526</v>
      </c>
      <c r="D219" s="262">
        <v>2059.75</v>
      </c>
      <c r="E219" s="71" t="s">
        <v>2600</v>
      </c>
      <c r="F219" s="67">
        <v>1</v>
      </c>
      <c r="G219" s="67">
        <v>1</v>
      </c>
      <c r="H219" s="73">
        <v>1680</v>
      </c>
      <c r="I219" s="73">
        <v>117.6</v>
      </c>
      <c r="J219" s="142">
        <v>1797.6</v>
      </c>
      <c r="K219" s="75" t="s">
        <v>3140</v>
      </c>
      <c r="L219" s="76" t="s">
        <v>3141</v>
      </c>
      <c r="M219" s="77">
        <v>3857.35</v>
      </c>
      <c r="N219" s="250" t="s">
        <v>2600</v>
      </c>
      <c r="O219" s="243">
        <v>1</v>
      </c>
      <c r="P219" s="243">
        <v>1</v>
      </c>
      <c r="Q219" s="189">
        <f t="shared" si="34"/>
        <v>0</v>
      </c>
      <c r="R219" s="8">
        <f t="shared" si="35"/>
        <v>0</v>
      </c>
      <c r="S219" s="203">
        <f t="shared" si="36"/>
        <v>0</v>
      </c>
    </row>
    <row r="220" spans="1:19" ht="34.5" customHeight="1">
      <c r="A220" s="67">
        <v>78</v>
      </c>
      <c r="B220" s="106" t="s">
        <v>529</v>
      </c>
      <c r="C220" s="260" t="s">
        <v>530</v>
      </c>
      <c r="D220" s="262">
        <v>674.1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 t="s">
        <v>2973</v>
      </c>
      <c r="L220" s="76" t="s">
        <v>3142</v>
      </c>
      <c r="M220" s="77">
        <v>674.1</v>
      </c>
      <c r="N220" s="250"/>
      <c r="O220" s="243"/>
      <c r="P220" s="243"/>
      <c r="Q220" s="189">
        <f t="shared" si="34"/>
        <v>0</v>
      </c>
      <c r="R220" s="8">
        <f t="shared" si="35"/>
        <v>0</v>
      </c>
      <c r="S220" s="203">
        <f t="shared" si="36"/>
        <v>0</v>
      </c>
    </row>
    <row r="221" spans="1:19" ht="34.5" customHeight="1">
      <c r="A221" s="67">
        <v>79</v>
      </c>
      <c r="B221" s="263" t="s">
        <v>532</v>
      </c>
      <c r="C221" s="260" t="s">
        <v>533</v>
      </c>
      <c r="D221" s="262">
        <v>224.7</v>
      </c>
      <c r="E221" s="128" t="s">
        <v>2600</v>
      </c>
      <c r="F221" s="67">
        <v>1</v>
      </c>
      <c r="G221" s="67">
        <v>1</v>
      </c>
      <c r="H221" s="73">
        <v>280</v>
      </c>
      <c r="I221" s="73">
        <v>19.600000000000001</v>
      </c>
      <c r="J221" s="142">
        <v>299.60000000000002</v>
      </c>
      <c r="K221" s="75" t="s">
        <v>3143</v>
      </c>
      <c r="L221" s="76" t="s">
        <v>3144</v>
      </c>
      <c r="M221" s="77">
        <v>524.29999999999995</v>
      </c>
      <c r="N221" s="246" t="s">
        <v>2600</v>
      </c>
      <c r="O221" s="243">
        <v>1</v>
      </c>
      <c r="P221" s="243">
        <v>1</v>
      </c>
      <c r="Q221" s="189">
        <f t="shared" si="34"/>
        <v>0</v>
      </c>
      <c r="R221" s="8">
        <f t="shared" si="35"/>
        <v>0</v>
      </c>
      <c r="S221" s="203">
        <f t="shared" si="36"/>
        <v>0</v>
      </c>
    </row>
    <row r="222" spans="1:19" ht="34.5" customHeight="1">
      <c r="A222" s="67">
        <v>80</v>
      </c>
      <c r="B222" s="263" t="s">
        <v>536</v>
      </c>
      <c r="C222" s="260" t="s">
        <v>537</v>
      </c>
      <c r="D222" s="262">
        <v>112.35</v>
      </c>
      <c r="E222" s="128"/>
      <c r="F222" s="67"/>
      <c r="G222" s="67"/>
      <c r="H222" s="73">
        <v>0</v>
      </c>
      <c r="I222" s="73">
        <v>0</v>
      </c>
      <c r="J222" s="142">
        <v>0</v>
      </c>
      <c r="K222" s="75" t="s">
        <v>3002</v>
      </c>
      <c r="L222" s="76" t="s">
        <v>3145</v>
      </c>
      <c r="M222" s="77">
        <v>112.35</v>
      </c>
      <c r="N222" s="246"/>
      <c r="O222" s="243"/>
      <c r="P222" s="243"/>
      <c r="Q222" s="189">
        <f t="shared" si="34"/>
        <v>0</v>
      </c>
      <c r="R222" s="8">
        <f t="shared" si="35"/>
        <v>0</v>
      </c>
      <c r="S222" s="203">
        <f t="shared" si="36"/>
        <v>0</v>
      </c>
    </row>
    <row r="223" spans="1:19" ht="34.5" customHeight="1">
      <c r="A223" s="67">
        <v>81</v>
      </c>
      <c r="B223" s="263" t="s">
        <v>539</v>
      </c>
      <c r="C223" s="260" t="s">
        <v>540</v>
      </c>
      <c r="D223" s="262">
        <v>187.25</v>
      </c>
      <c r="E223" s="71"/>
      <c r="F223" s="67"/>
      <c r="G223" s="67"/>
      <c r="H223" s="73">
        <v>0</v>
      </c>
      <c r="I223" s="73">
        <v>0</v>
      </c>
      <c r="J223" s="142">
        <v>0</v>
      </c>
      <c r="K223" s="75" t="s">
        <v>2979</v>
      </c>
      <c r="L223" s="76" t="s">
        <v>3146</v>
      </c>
      <c r="M223" s="77">
        <v>187.25</v>
      </c>
      <c r="N223" s="246"/>
      <c r="O223" s="243"/>
      <c r="P223" s="243"/>
      <c r="Q223" s="189">
        <f t="shared" si="34"/>
        <v>0</v>
      </c>
      <c r="R223" s="8">
        <f t="shared" si="35"/>
        <v>0</v>
      </c>
      <c r="S223" s="203">
        <f t="shared" si="36"/>
        <v>0</v>
      </c>
    </row>
    <row r="224" spans="1:19" ht="34.5" customHeight="1">
      <c r="A224" s="67">
        <v>82</v>
      </c>
      <c r="B224" s="263" t="s">
        <v>313</v>
      </c>
      <c r="C224" s="260" t="s">
        <v>542</v>
      </c>
      <c r="D224" s="262">
        <v>149.80000000000001</v>
      </c>
      <c r="E224" s="78"/>
      <c r="F224" s="79"/>
      <c r="G224" s="67"/>
      <c r="H224" s="73">
        <v>0</v>
      </c>
      <c r="I224" s="73">
        <v>0</v>
      </c>
      <c r="J224" s="142">
        <v>0</v>
      </c>
      <c r="K224" s="75" t="s">
        <v>2973</v>
      </c>
      <c r="L224" s="76" t="s">
        <v>3147</v>
      </c>
      <c r="M224" s="77">
        <v>149.80000000000001</v>
      </c>
      <c r="N224" s="246"/>
      <c r="O224" s="243"/>
      <c r="P224" s="243"/>
      <c r="Q224" s="189">
        <f t="shared" si="34"/>
        <v>0</v>
      </c>
      <c r="R224" s="8">
        <f t="shared" si="35"/>
        <v>0</v>
      </c>
      <c r="S224" s="203">
        <f t="shared" si="36"/>
        <v>0</v>
      </c>
    </row>
    <row r="225" spans="1:19" ht="34.5" customHeight="1">
      <c r="A225" s="67">
        <v>83</v>
      </c>
      <c r="B225" s="263" t="s">
        <v>544</v>
      </c>
      <c r="C225" s="260" t="s">
        <v>545</v>
      </c>
      <c r="D225" s="262">
        <v>374.5</v>
      </c>
      <c r="E225" s="128"/>
      <c r="F225" s="67"/>
      <c r="G225" s="67"/>
      <c r="H225" s="73">
        <v>0</v>
      </c>
      <c r="I225" s="73">
        <v>0</v>
      </c>
      <c r="J225" s="142">
        <v>0</v>
      </c>
      <c r="K225" s="75" t="s">
        <v>2973</v>
      </c>
      <c r="L225" s="76" t="s">
        <v>3148</v>
      </c>
      <c r="M225" s="77">
        <v>374.5</v>
      </c>
      <c r="N225" s="250"/>
      <c r="O225" s="243"/>
      <c r="P225" s="243"/>
      <c r="Q225" s="189">
        <f t="shared" si="34"/>
        <v>0</v>
      </c>
      <c r="R225" s="8">
        <f t="shared" si="35"/>
        <v>0</v>
      </c>
      <c r="S225" s="203">
        <f t="shared" si="36"/>
        <v>0</v>
      </c>
    </row>
    <row r="226" spans="1:19" ht="34.5" customHeight="1">
      <c r="A226" s="67">
        <v>84</v>
      </c>
      <c r="B226" s="263" t="s">
        <v>547</v>
      </c>
      <c r="C226" s="260" t="s">
        <v>548</v>
      </c>
      <c r="D226" s="262">
        <v>0</v>
      </c>
      <c r="E226" s="71"/>
      <c r="F226" s="67"/>
      <c r="G226" s="67"/>
      <c r="H226" s="73">
        <v>0</v>
      </c>
      <c r="I226" s="73">
        <v>0</v>
      </c>
      <c r="J226" s="142">
        <v>0</v>
      </c>
      <c r="K226" s="75"/>
      <c r="L226" s="76"/>
      <c r="M226" s="77"/>
      <c r="N226" s="246"/>
      <c r="O226" s="243"/>
      <c r="P226" s="243"/>
      <c r="Q226" s="189">
        <f t="shared" si="34"/>
        <v>0</v>
      </c>
      <c r="R226" s="8">
        <f t="shared" si="35"/>
        <v>0</v>
      </c>
      <c r="S226" s="203">
        <f t="shared" si="36"/>
        <v>0</v>
      </c>
    </row>
    <row r="227" spans="1:19" ht="34.5" customHeight="1">
      <c r="A227" s="67">
        <v>85</v>
      </c>
      <c r="B227" s="263" t="s">
        <v>852</v>
      </c>
      <c r="C227" s="260" t="s">
        <v>1598</v>
      </c>
      <c r="D227" s="262">
        <v>112.35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 t="s">
        <v>3018</v>
      </c>
      <c r="L227" s="76" t="s">
        <v>3149</v>
      </c>
      <c r="M227" s="77">
        <v>112.35</v>
      </c>
      <c r="N227" s="246"/>
      <c r="O227" s="243"/>
      <c r="P227" s="243"/>
      <c r="Q227" s="189">
        <f t="shared" si="34"/>
        <v>0</v>
      </c>
      <c r="R227" s="8">
        <f t="shared" si="35"/>
        <v>0</v>
      </c>
      <c r="S227" s="203">
        <f t="shared" si="36"/>
        <v>0</v>
      </c>
    </row>
    <row r="228" spans="1:19" ht="34.5" customHeight="1">
      <c r="A228" s="67">
        <v>86</v>
      </c>
      <c r="B228" s="263" t="s">
        <v>549</v>
      </c>
      <c r="C228" s="260" t="s">
        <v>550</v>
      </c>
      <c r="D228" s="262">
        <v>112.35</v>
      </c>
      <c r="E228" s="71"/>
      <c r="F228" s="67"/>
      <c r="G228" s="67"/>
      <c r="H228" s="73">
        <v>0</v>
      </c>
      <c r="I228" s="73">
        <v>0</v>
      </c>
      <c r="J228" s="142">
        <v>0</v>
      </c>
      <c r="K228" s="75" t="s">
        <v>2979</v>
      </c>
      <c r="L228" s="76" t="s">
        <v>3150</v>
      </c>
      <c r="M228" s="77">
        <v>112.35</v>
      </c>
      <c r="N228" s="246"/>
      <c r="O228" s="243"/>
      <c r="P228" s="243"/>
      <c r="Q228" s="189"/>
      <c r="R228" s="8"/>
      <c r="S228" s="203"/>
    </row>
    <row r="229" spans="1:19" ht="34.5" customHeight="1">
      <c r="A229" s="67">
        <v>87</v>
      </c>
      <c r="B229" s="263" t="s">
        <v>552</v>
      </c>
      <c r="C229" s="260" t="s">
        <v>553</v>
      </c>
      <c r="D229" s="262">
        <v>449.4</v>
      </c>
      <c r="E229" s="128"/>
      <c r="F229" s="67"/>
      <c r="G229" s="67"/>
      <c r="H229" s="73">
        <v>0</v>
      </c>
      <c r="I229" s="73">
        <v>0</v>
      </c>
      <c r="J229" s="142">
        <v>0</v>
      </c>
      <c r="K229" s="75" t="s">
        <v>3018</v>
      </c>
      <c r="L229" s="76" t="s">
        <v>3151</v>
      </c>
      <c r="M229" s="77">
        <v>449.4</v>
      </c>
      <c r="N229" s="246"/>
      <c r="O229" s="243"/>
      <c r="P229" s="243"/>
      <c r="Q229" s="189">
        <f t="shared" si="34"/>
        <v>0</v>
      </c>
      <c r="R229" s="8">
        <f t="shared" si="35"/>
        <v>0</v>
      </c>
      <c r="S229" s="203">
        <f t="shared" si="36"/>
        <v>0</v>
      </c>
    </row>
    <row r="230" spans="1:19" ht="34.5" customHeight="1">
      <c r="A230" s="67">
        <v>88</v>
      </c>
      <c r="B230" s="263" t="s">
        <v>555</v>
      </c>
      <c r="C230" s="260" t="s">
        <v>556</v>
      </c>
      <c r="D230" s="262">
        <v>112.35</v>
      </c>
      <c r="E230" s="71"/>
      <c r="F230" s="67"/>
      <c r="G230" s="67"/>
      <c r="H230" s="73">
        <v>0</v>
      </c>
      <c r="I230" s="73">
        <v>0</v>
      </c>
      <c r="J230" s="142">
        <v>0</v>
      </c>
      <c r="K230" s="75" t="s">
        <v>3026</v>
      </c>
      <c r="L230" s="76" t="s">
        <v>3152</v>
      </c>
      <c r="M230" s="77">
        <v>112.35</v>
      </c>
      <c r="N230" s="246"/>
      <c r="O230" s="243"/>
      <c r="P230" s="243"/>
      <c r="Q230" s="189">
        <f t="shared" si="34"/>
        <v>0</v>
      </c>
      <c r="R230" s="8">
        <f t="shared" si="35"/>
        <v>0</v>
      </c>
      <c r="S230" s="203">
        <f t="shared" si="36"/>
        <v>0</v>
      </c>
    </row>
    <row r="231" spans="1:19" ht="34.5" customHeight="1">
      <c r="A231" s="67">
        <v>89</v>
      </c>
      <c r="B231" s="263" t="s">
        <v>558</v>
      </c>
      <c r="C231" s="260" t="s">
        <v>559</v>
      </c>
      <c r="D231" s="262">
        <v>187.25</v>
      </c>
      <c r="E231" s="128"/>
      <c r="F231" s="67"/>
      <c r="G231" s="67"/>
      <c r="H231" s="73">
        <v>0</v>
      </c>
      <c r="I231" s="73">
        <v>0</v>
      </c>
      <c r="J231" s="142">
        <v>0</v>
      </c>
      <c r="K231" s="75" t="s">
        <v>2979</v>
      </c>
      <c r="L231" s="76" t="s">
        <v>3153</v>
      </c>
      <c r="M231" s="77">
        <v>187.25</v>
      </c>
      <c r="N231" s="246"/>
      <c r="O231" s="243"/>
      <c r="P231" s="243"/>
      <c r="Q231" s="189">
        <f t="shared" si="34"/>
        <v>0</v>
      </c>
      <c r="R231" s="8">
        <f t="shared" si="35"/>
        <v>0</v>
      </c>
      <c r="S231" s="203">
        <f t="shared" si="36"/>
        <v>0</v>
      </c>
    </row>
    <row r="232" spans="1:19" ht="34.5" customHeight="1">
      <c r="A232" s="67">
        <v>90</v>
      </c>
      <c r="B232" s="263" t="s">
        <v>558</v>
      </c>
      <c r="C232" s="260" t="s">
        <v>559</v>
      </c>
      <c r="D232" s="262">
        <v>674.1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 t="s">
        <v>2979</v>
      </c>
      <c r="L232" s="76" t="s">
        <v>3153</v>
      </c>
      <c r="M232" s="77">
        <v>674.1</v>
      </c>
      <c r="N232" s="246"/>
      <c r="O232" s="243"/>
      <c r="P232" s="243"/>
      <c r="Q232" s="189">
        <f t="shared" si="34"/>
        <v>0</v>
      </c>
      <c r="R232" s="8">
        <f t="shared" si="35"/>
        <v>0</v>
      </c>
      <c r="S232" s="203">
        <f t="shared" si="36"/>
        <v>0</v>
      </c>
    </row>
    <row r="233" spans="1:19" ht="34.5" customHeight="1">
      <c r="A233" s="67">
        <v>91</v>
      </c>
      <c r="B233" s="263" t="s">
        <v>562</v>
      </c>
      <c r="C233" s="260" t="s">
        <v>563</v>
      </c>
      <c r="D233" s="262">
        <v>411.95</v>
      </c>
      <c r="E233" s="71"/>
      <c r="F233" s="67"/>
      <c r="G233" s="67"/>
      <c r="H233" s="73">
        <v>0</v>
      </c>
      <c r="I233" s="73">
        <v>0</v>
      </c>
      <c r="J233" s="142">
        <v>0</v>
      </c>
      <c r="K233" s="75" t="s">
        <v>2979</v>
      </c>
      <c r="L233" s="76" t="s">
        <v>3154</v>
      </c>
      <c r="M233" s="77">
        <v>411.95</v>
      </c>
      <c r="N233" s="246"/>
      <c r="O233" s="243"/>
      <c r="P233" s="243"/>
      <c r="Q233" s="189">
        <f t="shared" si="34"/>
        <v>0</v>
      </c>
      <c r="R233" s="8">
        <f t="shared" si="35"/>
        <v>0</v>
      </c>
      <c r="S233" s="203">
        <f t="shared" si="36"/>
        <v>0</v>
      </c>
    </row>
    <row r="234" spans="1:19" ht="34.5" customHeight="1">
      <c r="A234" s="67">
        <v>92</v>
      </c>
      <c r="B234" s="263" t="s">
        <v>558</v>
      </c>
      <c r="C234" s="260" t="s">
        <v>564</v>
      </c>
      <c r="D234" s="262">
        <v>374.5</v>
      </c>
      <c r="E234" s="71"/>
      <c r="F234" s="67"/>
      <c r="G234" s="67"/>
      <c r="H234" s="73">
        <v>0</v>
      </c>
      <c r="I234" s="73">
        <v>0</v>
      </c>
      <c r="J234" s="142">
        <v>0</v>
      </c>
      <c r="K234" s="75" t="s">
        <v>2979</v>
      </c>
      <c r="L234" s="76" t="s">
        <v>3155</v>
      </c>
      <c r="M234" s="77">
        <v>374.5</v>
      </c>
      <c r="N234" s="246"/>
      <c r="O234" s="243"/>
      <c r="P234" s="243"/>
      <c r="Q234" s="189">
        <f t="shared" si="34"/>
        <v>0</v>
      </c>
      <c r="R234" s="8">
        <f t="shared" si="35"/>
        <v>0</v>
      </c>
      <c r="S234" s="203">
        <f t="shared" si="36"/>
        <v>0</v>
      </c>
    </row>
    <row r="235" spans="1:19" ht="34.5" customHeight="1">
      <c r="A235" s="67">
        <v>93</v>
      </c>
      <c r="B235" s="263" t="s">
        <v>566</v>
      </c>
      <c r="C235" s="260" t="s">
        <v>567</v>
      </c>
      <c r="D235" s="262">
        <v>112.35</v>
      </c>
      <c r="E235" s="71"/>
      <c r="F235" s="67"/>
      <c r="G235" s="67"/>
      <c r="H235" s="73">
        <v>0</v>
      </c>
      <c r="I235" s="73">
        <v>0</v>
      </c>
      <c r="J235" s="142">
        <v>0</v>
      </c>
      <c r="K235" s="75" t="s">
        <v>3026</v>
      </c>
      <c r="L235" s="76" t="s">
        <v>3156</v>
      </c>
      <c r="M235" s="77">
        <v>112.35</v>
      </c>
      <c r="N235" s="246"/>
      <c r="O235" s="243"/>
      <c r="P235" s="243"/>
      <c r="Q235" s="189">
        <f t="shared" si="34"/>
        <v>0</v>
      </c>
      <c r="R235" s="8">
        <f t="shared" si="35"/>
        <v>0</v>
      </c>
      <c r="S235" s="203">
        <v>0</v>
      </c>
    </row>
    <row r="236" spans="1:19" ht="34.5" customHeight="1">
      <c r="A236" s="67">
        <v>94</v>
      </c>
      <c r="B236" s="263" t="s">
        <v>569</v>
      </c>
      <c r="C236" s="260" t="s">
        <v>570</v>
      </c>
      <c r="D236" s="262">
        <v>0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/>
      <c r="L236" s="76"/>
      <c r="M236" s="77"/>
      <c r="N236" s="246"/>
      <c r="O236" s="243"/>
      <c r="P236" s="243"/>
      <c r="Q236" s="189">
        <f t="shared" si="34"/>
        <v>0</v>
      </c>
      <c r="R236" s="8">
        <f t="shared" si="35"/>
        <v>0</v>
      </c>
      <c r="S236" s="203">
        <f t="shared" si="36"/>
        <v>0</v>
      </c>
    </row>
    <row r="237" spans="1:19" ht="34.5" customHeight="1">
      <c r="A237" s="67">
        <v>95</v>
      </c>
      <c r="B237" s="263" t="s">
        <v>572</v>
      </c>
      <c r="C237" s="260" t="s">
        <v>573</v>
      </c>
      <c r="D237" s="262">
        <v>224.7</v>
      </c>
      <c r="E237" s="71"/>
      <c r="F237" s="67"/>
      <c r="G237" s="67"/>
      <c r="H237" s="73">
        <v>0</v>
      </c>
      <c r="I237" s="73">
        <v>0</v>
      </c>
      <c r="J237" s="142">
        <v>0</v>
      </c>
      <c r="K237" s="75" t="s">
        <v>2979</v>
      </c>
      <c r="L237" s="76" t="s">
        <v>3157</v>
      </c>
      <c r="M237" s="77">
        <v>224.7</v>
      </c>
      <c r="N237" s="246"/>
      <c r="O237" s="243"/>
      <c r="P237" s="243"/>
      <c r="Q237" s="189">
        <f t="shared" si="34"/>
        <v>0</v>
      </c>
      <c r="R237" s="8">
        <f t="shared" si="35"/>
        <v>0</v>
      </c>
      <c r="S237" s="203">
        <f t="shared" si="36"/>
        <v>0</v>
      </c>
    </row>
    <row r="238" spans="1:19" ht="34.5" customHeight="1">
      <c r="A238" s="67">
        <v>96</v>
      </c>
      <c r="B238" s="267" t="s">
        <v>572</v>
      </c>
      <c r="C238" s="260" t="s">
        <v>575</v>
      </c>
      <c r="D238" s="262">
        <v>187.25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 t="s">
        <v>2979</v>
      </c>
      <c r="L238" s="76" t="s">
        <v>3158</v>
      </c>
      <c r="M238" s="77">
        <v>187.25</v>
      </c>
      <c r="N238" s="246"/>
      <c r="O238" s="243"/>
      <c r="P238" s="243"/>
      <c r="Q238" s="189">
        <f t="shared" si="34"/>
        <v>0</v>
      </c>
      <c r="R238" s="8">
        <f t="shared" si="35"/>
        <v>0</v>
      </c>
      <c r="S238" s="203">
        <f t="shared" si="36"/>
        <v>0</v>
      </c>
    </row>
    <row r="239" spans="1:19" ht="34.5" customHeight="1">
      <c r="A239" s="67">
        <v>97</v>
      </c>
      <c r="B239" s="263" t="s">
        <v>577</v>
      </c>
      <c r="C239" s="260" t="s">
        <v>578</v>
      </c>
      <c r="D239" s="262">
        <v>449.4</v>
      </c>
      <c r="E239" s="128"/>
      <c r="F239" s="67"/>
      <c r="G239" s="67"/>
      <c r="H239" s="73">
        <v>0</v>
      </c>
      <c r="I239" s="73">
        <v>0</v>
      </c>
      <c r="J239" s="142">
        <v>0</v>
      </c>
      <c r="K239" s="75"/>
      <c r="L239" s="76"/>
      <c r="M239" s="77">
        <v>0</v>
      </c>
      <c r="N239" s="246" t="s">
        <v>2971</v>
      </c>
      <c r="O239" s="243">
        <v>1</v>
      </c>
      <c r="P239" s="243">
        <v>1</v>
      </c>
      <c r="Q239" s="189">
        <f t="shared" si="34"/>
        <v>420</v>
      </c>
      <c r="R239" s="8">
        <f t="shared" si="35"/>
        <v>29.4</v>
      </c>
      <c r="S239" s="203">
        <f t="shared" si="36"/>
        <v>449.4</v>
      </c>
    </row>
    <row r="240" spans="1:19" ht="34.5" customHeight="1">
      <c r="A240" s="67">
        <v>98</v>
      </c>
      <c r="B240" s="263" t="s">
        <v>580</v>
      </c>
      <c r="C240" s="260" t="s">
        <v>3159</v>
      </c>
      <c r="D240" s="262">
        <v>711.55</v>
      </c>
      <c r="E240" s="128"/>
      <c r="F240" s="67"/>
      <c r="G240" s="67"/>
      <c r="H240" s="73">
        <v>0</v>
      </c>
      <c r="I240" s="73">
        <v>0</v>
      </c>
      <c r="J240" s="142">
        <v>0</v>
      </c>
      <c r="K240" s="75" t="s">
        <v>2973</v>
      </c>
      <c r="L240" s="76" t="s">
        <v>3160</v>
      </c>
      <c r="M240" s="77">
        <v>711.55</v>
      </c>
      <c r="N240" s="246"/>
      <c r="O240" s="243"/>
      <c r="P240" s="243"/>
      <c r="Q240" s="189">
        <f t="shared" si="34"/>
        <v>0</v>
      </c>
      <c r="R240" s="8">
        <f t="shared" si="35"/>
        <v>0</v>
      </c>
      <c r="S240" s="203">
        <f t="shared" si="36"/>
        <v>0</v>
      </c>
    </row>
    <row r="241" spans="1:19" ht="34.5" customHeight="1">
      <c r="A241" s="67">
        <v>99</v>
      </c>
      <c r="B241" s="267" t="s">
        <v>516</v>
      </c>
      <c r="C241" s="260" t="s">
        <v>585</v>
      </c>
      <c r="D241" s="262">
        <v>299.60000000000002</v>
      </c>
      <c r="E241" s="128"/>
      <c r="F241" s="67"/>
      <c r="G241" s="67"/>
      <c r="H241" s="73">
        <v>0</v>
      </c>
      <c r="I241" s="73">
        <v>0</v>
      </c>
      <c r="J241" s="142">
        <v>0</v>
      </c>
      <c r="K241" s="75" t="s">
        <v>2973</v>
      </c>
      <c r="L241" s="76" t="s">
        <v>3161</v>
      </c>
      <c r="M241" s="77">
        <v>299.60000000000002</v>
      </c>
      <c r="N241" s="246"/>
      <c r="O241" s="243"/>
      <c r="P241" s="243"/>
      <c r="Q241" s="189">
        <f t="shared" si="34"/>
        <v>0</v>
      </c>
      <c r="R241" s="8">
        <f t="shared" si="35"/>
        <v>0</v>
      </c>
      <c r="S241" s="203">
        <f t="shared" si="36"/>
        <v>0</v>
      </c>
    </row>
    <row r="242" spans="1:19" ht="34.5" customHeight="1">
      <c r="A242" s="67">
        <v>100</v>
      </c>
      <c r="B242" s="267" t="s">
        <v>587</v>
      </c>
      <c r="C242" s="260" t="s">
        <v>588</v>
      </c>
      <c r="D242" s="262">
        <v>1535.45</v>
      </c>
      <c r="E242" s="128"/>
      <c r="F242" s="67"/>
      <c r="G242" s="67"/>
      <c r="H242" s="73">
        <v>0</v>
      </c>
      <c r="I242" s="73">
        <v>0</v>
      </c>
      <c r="J242" s="142">
        <v>0</v>
      </c>
      <c r="K242" s="75" t="s">
        <v>2994</v>
      </c>
      <c r="L242" s="76" t="s">
        <v>3162</v>
      </c>
      <c r="M242" s="77">
        <v>1535.45</v>
      </c>
      <c r="N242" s="246"/>
      <c r="O242" s="243"/>
      <c r="P242" s="243"/>
      <c r="Q242" s="189"/>
      <c r="R242" s="8"/>
      <c r="S242" s="203"/>
    </row>
    <row r="243" spans="1:19" ht="34.5" customHeight="1">
      <c r="A243" s="67">
        <v>101</v>
      </c>
      <c r="B243" s="267" t="s">
        <v>591</v>
      </c>
      <c r="C243" s="260" t="s">
        <v>592</v>
      </c>
      <c r="D243" s="262">
        <v>112.35</v>
      </c>
      <c r="E243" s="128"/>
      <c r="F243" s="67"/>
      <c r="G243" s="67"/>
      <c r="H243" s="73">
        <v>0</v>
      </c>
      <c r="I243" s="73">
        <v>0</v>
      </c>
      <c r="J243" s="142">
        <v>0</v>
      </c>
      <c r="K243" s="75" t="s">
        <v>2979</v>
      </c>
      <c r="L243" s="76" t="s">
        <v>3163</v>
      </c>
      <c r="M243" s="77">
        <v>112.35</v>
      </c>
      <c r="N243" s="246"/>
      <c r="O243" s="243"/>
      <c r="P243" s="243"/>
      <c r="Q243" s="189"/>
      <c r="R243" s="8"/>
      <c r="S243" s="203"/>
    </row>
    <row r="244" spans="1:19" ht="34.5" customHeight="1">
      <c r="A244" s="67">
        <v>102</v>
      </c>
      <c r="B244" s="267" t="s">
        <v>91</v>
      </c>
      <c r="C244" s="260" t="s">
        <v>594</v>
      </c>
      <c r="D244" s="262">
        <v>524.29999999999995</v>
      </c>
      <c r="E244" s="128"/>
      <c r="F244" s="67"/>
      <c r="G244" s="67"/>
      <c r="H244" s="73">
        <v>0</v>
      </c>
      <c r="I244" s="73">
        <v>0</v>
      </c>
      <c r="J244" s="142">
        <v>0</v>
      </c>
      <c r="K244" s="75" t="s">
        <v>2973</v>
      </c>
      <c r="L244" s="76" t="s">
        <v>3164</v>
      </c>
      <c r="M244" s="77">
        <v>524.29999999999995</v>
      </c>
      <c r="N244" s="246"/>
      <c r="O244" s="243"/>
      <c r="P244" s="243"/>
      <c r="Q244" s="189">
        <f t="shared" si="34"/>
        <v>0</v>
      </c>
      <c r="R244" s="8">
        <f t="shared" si="35"/>
        <v>0</v>
      </c>
      <c r="S244" s="203">
        <f t="shared" si="36"/>
        <v>0</v>
      </c>
    </row>
    <row r="245" spans="1:19" ht="34.5" customHeight="1">
      <c r="A245" s="67">
        <v>103</v>
      </c>
      <c r="B245" s="263" t="s">
        <v>91</v>
      </c>
      <c r="C245" s="260" t="s">
        <v>596</v>
      </c>
      <c r="D245" s="262">
        <v>149.80000000000001</v>
      </c>
      <c r="E245" s="78"/>
      <c r="F245" s="79"/>
      <c r="G245" s="67"/>
      <c r="H245" s="73">
        <v>0</v>
      </c>
      <c r="I245" s="73">
        <v>0</v>
      </c>
      <c r="J245" s="142">
        <v>0</v>
      </c>
      <c r="K245" s="75" t="s">
        <v>2979</v>
      </c>
      <c r="L245" s="76" t="s">
        <v>3165</v>
      </c>
      <c r="M245" s="77">
        <v>149.80000000000001</v>
      </c>
      <c r="N245" s="246"/>
      <c r="O245" s="243"/>
      <c r="P245" s="243"/>
      <c r="Q245" s="189">
        <f t="shared" si="34"/>
        <v>0</v>
      </c>
      <c r="R245" s="8">
        <f t="shared" si="35"/>
        <v>0</v>
      </c>
      <c r="S245" s="203">
        <f t="shared" si="36"/>
        <v>0</v>
      </c>
    </row>
    <row r="246" spans="1:19" ht="34.5" customHeight="1">
      <c r="A246" s="67">
        <v>104</v>
      </c>
      <c r="B246" s="263" t="s">
        <v>91</v>
      </c>
      <c r="C246" s="260" t="s">
        <v>598</v>
      </c>
      <c r="D246" s="262">
        <v>20520</v>
      </c>
      <c r="E246" s="128"/>
      <c r="F246" s="67"/>
      <c r="G246" s="67"/>
      <c r="H246" s="73">
        <v>0</v>
      </c>
      <c r="I246" s="73">
        <v>0</v>
      </c>
      <c r="J246" s="142">
        <v>0</v>
      </c>
      <c r="K246" s="75" t="s">
        <v>2973</v>
      </c>
      <c r="L246" s="76" t="s">
        <v>3166</v>
      </c>
      <c r="M246" s="77">
        <v>20520</v>
      </c>
      <c r="N246" s="246"/>
      <c r="O246" s="243"/>
      <c r="P246" s="243"/>
      <c r="Q246" s="189">
        <f t="shared" si="34"/>
        <v>0</v>
      </c>
      <c r="R246" s="8">
        <f t="shared" si="35"/>
        <v>0</v>
      </c>
      <c r="S246" s="203">
        <f t="shared" si="36"/>
        <v>0</v>
      </c>
    </row>
    <row r="247" spans="1:19" ht="34.5" customHeight="1">
      <c r="A247" s="67">
        <v>105</v>
      </c>
      <c r="B247" s="106" t="s">
        <v>91</v>
      </c>
      <c r="C247" s="106" t="s">
        <v>598</v>
      </c>
      <c r="D247" s="262">
        <v>9520</v>
      </c>
      <c r="E247" s="128"/>
      <c r="F247" s="67"/>
      <c r="G247" s="67"/>
      <c r="H247" s="73">
        <v>0</v>
      </c>
      <c r="I247" s="73">
        <v>0</v>
      </c>
      <c r="J247" s="142">
        <v>0</v>
      </c>
      <c r="K247" s="75" t="s">
        <v>2973</v>
      </c>
      <c r="L247" s="76" t="s">
        <v>3166</v>
      </c>
      <c r="M247" s="77">
        <v>9520</v>
      </c>
      <c r="N247" s="246"/>
      <c r="O247" s="243"/>
      <c r="P247" s="243"/>
      <c r="Q247" s="189">
        <f t="shared" si="34"/>
        <v>0</v>
      </c>
      <c r="R247" s="8">
        <f t="shared" si="35"/>
        <v>0</v>
      </c>
      <c r="S247" s="203">
        <f t="shared" si="36"/>
        <v>0</v>
      </c>
    </row>
    <row r="248" spans="1:19" ht="34.5" customHeight="1">
      <c r="A248" s="67">
        <v>106</v>
      </c>
      <c r="B248" s="106" t="s">
        <v>600</v>
      </c>
      <c r="C248" s="106" t="s">
        <v>601</v>
      </c>
      <c r="D248" s="262">
        <v>262.14999999999998</v>
      </c>
      <c r="E248" s="128"/>
      <c r="F248" s="67"/>
      <c r="G248" s="67"/>
      <c r="H248" s="73">
        <v>0</v>
      </c>
      <c r="I248" s="73">
        <v>0</v>
      </c>
      <c r="J248" s="142">
        <v>0</v>
      </c>
      <c r="K248" s="75" t="s">
        <v>2973</v>
      </c>
      <c r="L248" s="76" t="s">
        <v>3167</v>
      </c>
      <c r="M248" s="77">
        <v>262.14999999999998</v>
      </c>
      <c r="N248" s="246"/>
      <c r="O248" s="243"/>
      <c r="P248" s="243"/>
      <c r="Q248" s="189">
        <f t="shared" si="34"/>
        <v>0</v>
      </c>
      <c r="R248" s="8">
        <f t="shared" si="35"/>
        <v>0</v>
      </c>
      <c r="S248" s="203">
        <f t="shared" si="36"/>
        <v>0</v>
      </c>
    </row>
    <row r="249" spans="1:19" ht="34.5" customHeight="1">
      <c r="A249" s="67">
        <v>107</v>
      </c>
      <c r="B249" s="106" t="s">
        <v>603</v>
      </c>
      <c r="C249" s="106" t="s">
        <v>604</v>
      </c>
      <c r="D249" s="262">
        <v>224.7</v>
      </c>
      <c r="E249" s="264"/>
      <c r="F249" s="67"/>
      <c r="G249" s="67"/>
      <c r="H249" s="73">
        <v>0</v>
      </c>
      <c r="I249" s="73">
        <v>0</v>
      </c>
      <c r="J249" s="142">
        <v>0</v>
      </c>
      <c r="K249" s="75"/>
      <c r="L249" s="76"/>
      <c r="M249" s="77">
        <v>0</v>
      </c>
      <c r="N249" s="246" t="s">
        <v>2971</v>
      </c>
      <c r="O249" s="243">
        <v>1</v>
      </c>
      <c r="P249" s="243">
        <v>1</v>
      </c>
      <c r="Q249" s="189">
        <f t="shared" si="34"/>
        <v>210</v>
      </c>
      <c r="R249" s="8">
        <f t="shared" si="35"/>
        <v>14.7</v>
      </c>
      <c r="S249" s="203">
        <f t="shared" si="36"/>
        <v>224.7</v>
      </c>
    </row>
    <row r="250" spans="1:19" ht="34.5" customHeight="1">
      <c r="A250" s="67">
        <v>108</v>
      </c>
      <c r="B250" s="106" t="s">
        <v>606</v>
      </c>
      <c r="C250" s="106" t="s">
        <v>607</v>
      </c>
      <c r="D250" s="262">
        <v>1086.05</v>
      </c>
      <c r="E250" s="264"/>
      <c r="F250" s="67"/>
      <c r="G250" s="67"/>
      <c r="H250" s="73">
        <v>0</v>
      </c>
      <c r="I250" s="73">
        <v>0</v>
      </c>
      <c r="J250" s="142">
        <v>0</v>
      </c>
      <c r="K250" s="75" t="s">
        <v>2994</v>
      </c>
      <c r="L250" s="76" t="s">
        <v>3168</v>
      </c>
      <c r="M250" s="77">
        <v>1086.05</v>
      </c>
      <c r="N250" s="246"/>
      <c r="O250" s="243"/>
      <c r="P250" s="243"/>
      <c r="Q250" s="189">
        <f t="shared" si="34"/>
        <v>0</v>
      </c>
      <c r="R250" s="8">
        <f t="shared" si="35"/>
        <v>0</v>
      </c>
      <c r="S250" s="203">
        <f t="shared" si="36"/>
        <v>0</v>
      </c>
    </row>
    <row r="251" spans="1:19" ht="34.5" customHeight="1">
      <c r="A251" s="67">
        <v>109</v>
      </c>
      <c r="B251" s="267" t="s">
        <v>125</v>
      </c>
      <c r="C251" s="260" t="s">
        <v>609</v>
      </c>
      <c r="D251" s="262">
        <v>149.80000000000001</v>
      </c>
      <c r="E251" s="78"/>
      <c r="F251" s="79"/>
      <c r="G251" s="67"/>
      <c r="H251" s="73">
        <v>0</v>
      </c>
      <c r="I251" s="73">
        <v>0</v>
      </c>
      <c r="J251" s="142">
        <v>0</v>
      </c>
      <c r="K251" s="75" t="s">
        <v>2979</v>
      </c>
      <c r="L251" s="76" t="s">
        <v>3169</v>
      </c>
      <c r="M251" s="77">
        <v>149.80000000000001</v>
      </c>
      <c r="N251" s="246"/>
      <c r="O251" s="243"/>
      <c r="P251" s="243"/>
      <c r="Q251" s="189">
        <f t="shared" si="34"/>
        <v>0</v>
      </c>
      <c r="R251" s="8">
        <f t="shared" si="35"/>
        <v>0</v>
      </c>
      <c r="S251" s="203">
        <f t="shared" si="36"/>
        <v>0</v>
      </c>
    </row>
    <row r="252" spans="1:19" ht="34.5" customHeight="1">
      <c r="A252" s="67">
        <v>110</v>
      </c>
      <c r="B252" s="267" t="s">
        <v>611</v>
      </c>
      <c r="C252" s="260" t="s">
        <v>612</v>
      </c>
      <c r="D252" s="262">
        <v>112.35</v>
      </c>
      <c r="E252" s="269"/>
      <c r="F252" s="2"/>
      <c r="G252" s="2"/>
      <c r="H252" s="73">
        <v>0</v>
      </c>
      <c r="I252" s="73">
        <v>0</v>
      </c>
      <c r="J252" s="142">
        <v>0</v>
      </c>
      <c r="K252" s="75" t="s">
        <v>3026</v>
      </c>
      <c r="L252" s="76" t="s">
        <v>3170</v>
      </c>
      <c r="M252" s="77">
        <v>112.35</v>
      </c>
      <c r="N252" s="250"/>
      <c r="O252" s="243"/>
      <c r="P252" s="243"/>
      <c r="Q252" s="189">
        <f t="shared" si="34"/>
        <v>0</v>
      </c>
      <c r="R252" s="8">
        <f t="shared" si="35"/>
        <v>0</v>
      </c>
      <c r="S252" s="203">
        <f t="shared" si="36"/>
        <v>0</v>
      </c>
    </row>
    <row r="253" spans="1:19" ht="34.5" customHeight="1">
      <c r="A253" s="67">
        <v>111</v>
      </c>
      <c r="B253" s="263" t="s">
        <v>614</v>
      </c>
      <c r="C253" s="260" t="s">
        <v>615</v>
      </c>
      <c r="D253" s="262">
        <v>0</v>
      </c>
      <c r="E253" s="78"/>
      <c r="F253" s="79"/>
      <c r="G253" s="67"/>
      <c r="H253" s="73">
        <v>0</v>
      </c>
      <c r="I253" s="73">
        <v>0</v>
      </c>
      <c r="J253" s="142">
        <v>0</v>
      </c>
      <c r="K253" s="75"/>
      <c r="L253" s="76"/>
      <c r="M253" s="77"/>
      <c r="N253" s="250"/>
      <c r="O253" s="243"/>
      <c r="P253" s="243"/>
      <c r="Q253" s="189">
        <f t="shared" si="34"/>
        <v>0</v>
      </c>
      <c r="R253" s="8">
        <f t="shared" si="35"/>
        <v>0</v>
      </c>
      <c r="S253" s="203">
        <f t="shared" si="36"/>
        <v>0</v>
      </c>
    </row>
    <row r="254" spans="1:19" ht="34.5" customHeight="1">
      <c r="A254" s="67">
        <v>112</v>
      </c>
      <c r="B254" s="260" t="s">
        <v>507</v>
      </c>
      <c r="C254" s="106" t="s">
        <v>615</v>
      </c>
      <c r="D254" s="262">
        <v>749</v>
      </c>
      <c r="E254" s="78"/>
      <c r="F254" s="79"/>
      <c r="G254" s="67"/>
      <c r="H254" s="73">
        <v>0</v>
      </c>
      <c r="I254" s="73">
        <v>0</v>
      </c>
      <c r="J254" s="142">
        <v>0</v>
      </c>
      <c r="K254" s="75" t="s">
        <v>2994</v>
      </c>
      <c r="L254" s="76" t="s">
        <v>3171</v>
      </c>
      <c r="M254" s="77">
        <v>749</v>
      </c>
      <c r="N254" s="246"/>
      <c r="O254" s="243"/>
      <c r="P254" s="243"/>
      <c r="Q254" s="189">
        <f t="shared" si="34"/>
        <v>0</v>
      </c>
      <c r="R254" s="8">
        <f t="shared" si="35"/>
        <v>0</v>
      </c>
      <c r="S254" s="203">
        <f t="shared" si="36"/>
        <v>0</v>
      </c>
    </row>
    <row r="255" spans="1:19" ht="34.5" customHeight="1">
      <c r="A255" s="67">
        <v>113</v>
      </c>
      <c r="B255" s="260" t="s">
        <v>617</v>
      </c>
      <c r="C255" s="106" t="s">
        <v>618</v>
      </c>
      <c r="D255" s="262">
        <v>374.5</v>
      </c>
      <c r="E255" s="78"/>
      <c r="F255" s="79"/>
      <c r="G255" s="67"/>
      <c r="H255" s="73">
        <v>0</v>
      </c>
      <c r="I255" s="73">
        <v>0</v>
      </c>
      <c r="J255" s="142">
        <v>0</v>
      </c>
      <c r="K255" s="75" t="s">
        <v>2979</v>
      </c>
      <c r="L255" s="76" t="s">
        <v>3172</v>
      </c>
      <c r="M255" s="77">
        <v>374.5</v>
      </c>
      <c r="N255" s="246"/>
      <c r="O255" s="243"/>
      <c r="P255" s="243"/>
      <c r="Q255" s="189">
        <f t="shared" si="34"/>
        <v>0</v>
      </c>
      <c r="R255" s="8">
        <f t="shared" si="35"/>
        <v>0</v>
      </c>
      <c r="S255" s="203">
        <f t="shared" si="36"/>
        <v>0</v>
      </c>
    </row>
    <row r="256" spans="1:19" ht="34.5" customHeight="1">
      <c r="A256" s="67">
        <v>114</v>
      </c>
      <c r="B256" s="260" t="s">
        <v>620</v>
      </c>
      <c r="C256" s="106" t="s">
        <v>621</v>
      </c>
      <c r="D256" s="262">
        <v>936.25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 t="s">
        <v>2973</v>
      </c>
      <c r="L256" s="76" t="s">
        <v>3173</v>
      </c>
      <c r="M256" s="77">
        <v>936.25</v>
      </c>
      <c r="N256" s="246"/>
      <c r="O256" s="243"/>
      <c r="P256" s="243"/>
      <c r="Q256" s="189">
        <f t="shared" si="34"/>
        <v>0</v>
      </c>
      <c r="R256" s="8">
        <f t="shared" si="35"/>
        <v>0</v>
      </c>
      <c r="S256" s="203">
        <f t="shared" si="36"/>
        <v>0</v>
      </c>
    </row>
    <row r="257" spans="1:19" ht="34.5" customHeight="1">
      <c r="A257" s="67">
        <v>115</v>
      </c>
      <c r="B257" s="260" t="s">
        <v>275</v>
      </c>
      <c r="C257" s="106" t="s">
        <v>618</v>
      </c>
      <c r="D257" s="262">
        <v>1273.3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 t="s">
        <v>2979</v>
      </c>
      <c r="L257" s="76" t="s">
        <v>3174</v>
      </c>
      <c r="M257" s="77">
        <v>1273.3</v>
      </c>
      <c r="N257" s="246"/>
      <c r="O257" s="243"/>
      <c r="P257" s="243"/>
      <c r="Q257" s="189">
        <f t="shared" si="34"/>
        <v>0</v>
      </c>
      <c r="R257" s="8">
        <f t="shared" si="35"/>
        <v>0</v>
      </c>
      <c r="S257" s="203">
        <f t="shared" si="36"/>
        <v>0</v>
      </c>
    </row>
    <row r="258" spans="1:19" ht="34.5" customHeight="1">
      <c r="A258" s="67">
        <v>116</v>
      </c>
      <c r="B258" s="270" t="s">
        <v>624</v>
      </c>
      <c r="C258" s="106" t="s">
        <v>625</v>
      </c>
      <c r="D258" s="262">
        <v>149.80000000000001</v>
      </c>
      <c r="E258" s="128"/>
      <c r="F258" s="67"/>
      <c r="G258" s="67"/>
      <c r="H258" s="73">
        <v>0</v>
      </c>
      <c r="I258" s="73">
        <v>0</v>
      </c>
      <c r="J258" s="142">
        <v>0</v>
      </c>
      <c r="K258" s="75" t="s">
        <v>2992</v>
      </c>
      <c r="L258" s="76" t="s">
        <v>3175</v>
      </c>
      <c r="M258" s="77">
        <v>149.80000000000001</v>
      </c>
      <c r="N258" s="246"/>
      <c r="O258" s="243"/>
      <c r="P258" s="243"/>
      <c r="Q258" s="189">
        <f t="shared" si="34"/>
        <v>0</v>
      </c>
      <c r="R258" s="8">
        <f t="shared" si="35"/>
        <v>0</v>
      </c>
      <c r="S258" s="203">
        <f t="shared" si="36"/>
        <v>0</v>
      </c>
    </row>
    <row r="259" spans="1:19" ht="34.5" customHeight="1">
      <c r="A259" s="67">
        <v>117</v>
      </c>
      <c r="B259" s="270" t="s">
        <v>627</v>
      </c>
      <c r="C259" s="106" t="s">
        <v>628</v>
      </c>
      <c r="D259" s="262">
        <v>214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 t="s">
        <v>2979</v>
      </c>
      <c r="L259" s="76" t="s">
        <v>3176</v>
      </c>
      <c r="M259" s="77">
        <v>214</v>
      </c>
      <c r="N259" s="246"/>
      <c r="O259" s="243"/>
      <c r="P259" s="243"/>
      <c r="Q259" s="189">
        <f t="shared" si="34"/>
        <v>0</v>
      </c>
      <c r="R259" s="8">
        <f t="shared" si="35"/>
        <v>0</v>
      </c>
      <c r="S259" s="203">
        <f t="shared" si="36"/>
        <v>0</v>
      </c>
    </row>
    <row r="260" spans="1:19" ht="34.5" customHeight="1">
      <c r="A260" s="67">
        <v>118</v>
      </c>
      <c r="B260" s="270" t="s">
        <v>65</v>
      </c>
      <c r="C260" s="106" t="s">
        <v>618</v>
      </c>
      <c r="D260" s="262">
        <v>1086.05</v>
      </c>
      <c r="E260" s="78"/>
      <c r="F260" s="79"/>
      <c r="G260" s="67"/>
      <c r="H260" s="73">
        <v>0</v>
      </c>
      <c r="I260" s="73">
        <v>0</v>
      </c>
      <c r="J260" s="142">
        <v>0</v>
      </c>
      <c r="K260" s="75" t="s">
        <v>2979</v>
      </c>
      <c r="L260" s="76" t="s">
        <v>3177</v>
      </c>
      <c r="M260" s="77">
        <v>1086.05</v>
      </c>
      <c r="N260" s="246"/>
      <c r="O260" s="243"/>
      <c r="P260" s="243"/>
      <c r="Q260" s="189">
        <f t="shared" ref="Q260:Q273" si="37">ROUND(S260*100/107,2)</f>
        <v>0</v>
      </c>
      <c r="R260" s="8">
        <f t="shared" ref="R260:R273" si="38">ROUND((Q260*0.07),2)</f>
        <v>0</v>
      </c>
      <c r="S260" s="203">
        <f t="shared" ref="S260:S273" si="39">+D260+J260-M260</f>
        <v>0</v>
      </c>
    </row>
    <row r="261" spans="1:19" ht="34.5" customHeight="1">
      <c r="A261" s="67">
        <v>119</v>
      </c>
      <c r="B261" s="271" t="s">
        <v>631</v>
      </c>
      <c r="C261" s="271" t="s">
        <v>2767</v>
      </c>
      <c r="D261" s="262">
        <v>599.20000000000005</v>
      </c>
      <c r="E261" s="19"/>
      <c r="F261" s="20"/>
      <c r="G261" s="20"/>
      <c r="H261" s="73">
        <v>0</v>
      </c>
      <c r="I261" s="73">
        <v>0</v>
      </c>
      <c r="J261" s="142">
        <v>0</v>
      </c>
      <c r="K261" s="75" t="s">
        <v>2979</v>
      </c>
      <c r="L261" s="76" t="s">
        <v>3178</v>
      </c>
      <c r="M261" s="77">
        <v>599.20000000000005</v>
      </c>
      <c r="N261" s="246"/>
      <c r="O261" s="243"/>
      <c r="P261" s="243"/>
      <c r="Q261" s="189">
        <f t="shared" si="37"/>
        <v>0</v>
      </c>
      <c r="R261" s="8">
        <f t="shared" si="38"/>
        <v>0</v>
      </c>
      <c r="S261" s="203">
        <f t="shared" si="39"/>
        <v>0</v>
      </c>
    </row>
    <row r="262" spans="1:19" ht="34.5" customHeight="1">
      <c r="A262" s="67">
        <v>120</v>
      </c>
      <c r="B262" s="271" t="s">
        <v>634</v>
      </c>
      <c r="C262" s="106" t="s">
        <v>635</v>
      </c>
      <c r="D262" s="262">
        <v>112.35</v>
      </c>
      <c r="E262" s="128"/>
      <c r="F262" s="67"/>
      <c r="G262" s="67"/>
      <c r="H262" s="73">
        <v>0</v>
      </c>
      <c r="I262" s="73">
        <v>0</v>
      </c>
      <c r="J262" s="142">
        <v>0</v>
      </c>
      <c r="K262" s="75" t="s">
        <v>2979</v>
      </c>
      <c r="L262" s="76" t="s">
        <v>3179</v>
      </c>
      <c r="M262" s="77">
        <v>112.35</v>
      </c>
      <c r="N262" s="246"/>
      <c r="O262" s="243"/>
      <c r="P262" s="243"/>
      <c r="Q262" s="189">
        <f t="shared" si="37"/>
        <v>0</v>
      </c>
      <c r="R262" s="8">
        <f t="shared" si="38"/>
        <v>0</v>
      </c>
      <c r="S262" s="203">
        <f t="shared" si="39"/>
        <v>0</v>
      </c>
    </row>
    <row r="263" spans="1:19" ht="34.5" customHeight="1">
      <c r="A263" s="67">
        <v>121</v>
      </c>
      <c r="B263" s="272" t="s">
        <v>634</v>
      </c>
      <c r="C263" s="271" t="s">
        <v>637</v>
      </c>
      <c r="D263" s="262">
        <v>749</v>
      </c>
      <c r="E263" s="19"/>
      <c r="F263" s="20"/>
      <c r="G263" s="20"/>
      <c r="H263" s="73">
        <v>0</v>
      </c>
      <c r="I263" s="73">
        <v>0</v>
      </c>
      <c r="J263" s="142">
        <v>0</v>
      </c>
      <c r="K263" s="75" t="s">
        <v>2979</v>
      </c>
      <c r="L263" s="76" t="s">
        <v>3180</v>
      </c>
      <c r="M263" s="77">
        <v>749</v>
      </c>
      <c r="N263" s="246"/>
      <c r="O263" s="243"/>
      <c r="P263" s="243"/>
      <c r="Q263" s="189">
        <f t="shared" si="37"/>
        <v>0</v>
      </c>
      <c r="R263" s="8">
        <f t="shared" si="38"/>
        <v>0</v>
      </c>
      <c r="S263" s="203">
        <f t="shared" si="39"/>
        <v>0</v>
      </c>
    </row>
    <row r="264" spans="1:19" ht="34.5" customHeight="1">
      <c r="A264" s="67">
        <v>122</v>
      </c>
      <c r="B264" s="272" t="s">
        <v>395</v>
      </c>
      <c r="C264" s="271" t="s">
        <v>639</v>
      </c>
      <c r="D264" s="262">
        <v>112.35</v>
      </c>
      <c r="E264" s="19"/>
      <c r="F264" s="20"/>
      <c r="G264" s="20"/>
      <c r="H264" s="73">
        <v>0</v>
      </c>
      <c r="I264" s="73">
        <v>0</v>
      </c>
      <c r="J264" s="142">
        <v>0</v>
      </c>
      <c r="K264" s="75" t="s">
        <v>2979</v>
      </c>
      <c r="L264" s="76" t="s">
        <v>3181</v>
      </c>
      <c r="M264" s="77">
        <v>112.35</v>
      </c>
      <c r="N264" s="246"/>
      <c r="O264" s="243"/>
      <c r="P264" s="243"/>
      <c r="Q264" s="189">
        <f t="shared" si="37"/>
        <v>0</v>
      </c>
      <c r="R264" s="8">
        <f t="shared" si="38"/>
        <v>0</v>
      </c>
      <c r="S264" s="203">
        <f t="shared" si="39"/>
        <v>0</v>
      </c>
    </row>
    <row r="265" spans="1:19" ht="34.5" customHeight="1">
      <c r="A265" s="67">
        <v>123</v>
      </c>
      <c r="B265" s="260" t="s">
        <v>641</v>
      </c>
      <c r="C265" s="273" t="s">
        <v>642</v>
      </c>
      <c r="D265" s="262">
        <v>337.05</v>
      </c>
      <c r="E265" s="264"/>
      <c r="F265" s="265"/>
      <c r="G265" s="67"/>
      <c r="H265" s="73">
        <v>0</v>
      </c>
      <c r="I265" s="73">
        <v>0</v>
      </c>
      <c r="J265" s="142">
        <v>0</v>
      </c>
      <c r="K265" s="75" t="s">
        <v>2979</v>
      </c>
      <c r="L265" s="76" t="s">
        <v>3182</v>
      </c>
      <c r="M265" s="77">
        <v>337.05</v>
      </c>
      <c r="N265" s="246"/>
      <c r="O265" s="243"/>
      <c r="P265" s="243"/>
      <c r="Q265" s="189">
        <f t="shared" si="37"/>
        <v>0</v>
      </c>
      <c r="R265" s="8">
        <f t="shared" si="38"/>
        <v>0</v>
      </c>
      <c r="S265" s="203">
        <f t="shared" si="39"/>
        <v>0</v>
      </c>
    </row>
    <row r="266" spans="1:19" ht="34.5" customHeight="1">
      <c r="A266" s="67">
        <v>124</v>
      </c>
      <c r="B266" s="260" t="s">
        <v>641</v>
      </c>
      <c r="C266" s="273" t="s">
        <v>644</v>
      </c>
      <c r="D266" s="262">
        <v>112.35</v>
      </c>
      <c r="E266" s="264"/>
      <c r="F266" s="265"/>
      <c r="G266" s="67"/>
      <c r="H266" s="73">
        <v>0</v>
      </c>
      <c r="I266" s="73">
        <v>0</v>
      </c>
      <c r="J266" s="142">
        <v>0</v>
      </c>
      <c r="K266" s="75" t="s">
        <v>2979</v>
      </c>
      <c r="L266" s="76" t="s">
        <v>3183</v>
      </c>
      <c r="M266" s="77">
        <v>112.35</v>
      </c>
      <c r="N266" s="246"/>
      <c r="O266" s="243"/>
      <c r="P266" s="243"/>
      <c r="Q266" s="189">
        <f t="shared" si="37"/>
        <v>0</v>
      </c>
      <c r="R266" s="8">
        <f t="shared" si="38"/>
        <v>0</v>
      </c>
      <c r="S266" s="203">
        <f t="shared" si="39"/>
        <v>0</v>
      </c>
    </row>
    <row r="267" spans="1:19" ht="34.5" customHeight="1">
      <c r="A267" s="67">
        <v>125</v>
      </c>
      <c r="B267" s="260" t="s">
        <v>634</v>
      </c>
      <c r="C267" s="273" t="s">
        <v>646</v>
      </c>
      <c r="D267" s="262">
        <v>374.5</v>
      </c>
      <c r="E267" s="264"/>
      <c r="F267" s="265"/>
      <c r="G267" s="67"/>
      <c r="H267" s="73">
        <v>0</v>
      </c>
      <c r="I267" s="73">
        <v>0</v>
      </c>
      <c r="J267" s="142">
        <v>0</v>
      </c>
      <c r="K267" s="75" t="s">
        <v>2979</v>
      </c>
      <c r="L267" s="76" t="s">
        <v>3184</v>
      </c>
      <c r="M267" s="77">
        <v>374.5</v>
      </c>
      <c r="N267" s="246"/>
      <c r="O267" s="243"/>
      <c r="P267" s="243"/>
      <c r="Q267" s="189">
        <f t="shared" si="37"/>
        <v>0</v>
      </c>
      <c r="R267" s="8">
        <f t="shared" si="38"/>
        <v>0</v>
      </c>
      <c r="S267" s="203">
        <f t="shared" si="39"/>
        <v>0</v>
      </c>
    </row>
    <row r="268" spans="1:19" ht="34.5" customHeight="1">
      <c r="A268" s="67">
        <v>126</v>
      </c>
      <c r="B268" s="260" t="s">
        <v>648</v>
      </c>
      <c r="C268" s="273" t="s">
        <v>570</v>
      </c>
      <c r="D268" s="274">
        <v>262.14999999999998</v>
      </c>
      <c r="E268" s="264"/>
      <c r="F268" s="265"/>
      <c r="G268" s="67"/>
      <c r="H268" s="73">
        <v>0</v>
      </c>
      <c r="I268" s="73">
        <v>0</v>
      </c>
      <c r="J268" s="142">
        <v>0</v>
      </c>
      <c r="K268" s="75" t="s">
        <v>2979</v>
      </c>
      <c r="L268" s="76" t="s">
        <v>3185</v>
      </c>
      <c r="M268" s="77">
        <v>262.14999999999998</v>
      </c>
      <c r="N268" s="246"/>
      <c r="O268" s="243"/>
      <c r="P268" s="243"/>
      <c r="Q268" s="189">
        <f t="shared" si="37"/>
        <v>0</v>
      </c>
      <c r="R268" s="8">
        <f t="shared" si="38"/>
        <v>0</v>
      </c>
      <c r="S268" s="203">
        <f t="shared" si="39"/>
        <v>0</v>
      </c>
    </row>
    <row r="269" spans="1:19" ht="34.5" customHeight="1">
      <c r="A269" s="67">
        <v>127</v>
      </c>
      <c r="B269" s="260" t="s">
        <v>650</v>
      </c>
      <c r="C269" s="273" t="s">
        <v>651</v>
      </c>
      <c r="D269" s="274">
        <v>936.25</v>
      </c>
      <c r="E269" s="264"/>
      <c r="F269" s="265"/>
      <c r="G269" s="67"/>
      <c r="H269" s="73">
        <v>0</v>
      </c>
      <c r="I269" s="73">
        <v>0</v>
      </c>
      <c r="J269" s="142">
        <v>0</v>
      </c>
      <c r="K269" s="75" t="s">
        <v>2973</v>
      </c>
      <c r="L269" s="76" t="s">
        <v>3186</v>
      </c>
      <c r="M269" s="77">
        <v>936.25</v>
      </c>
      <c r="N269" s="246"/>
      <c r="O269" s="243"/>
      <c r="P269" s="243"/>
      <c r="Q269" s="189">
        <f t="shared" si="37"/>
        <v>0</v>
      </c>
      <c r="R269" s="8">
        <f t="shared" si="38"/>
        <v>0</v>
      </c>
      <c r="S269" s="203">
        <f t="shared" si="39"/>
        <v>0</v>
      </c>
    </row>
    <row r="270" spans="1:19" ht="34.5" customHeight="1">
      <c r="A270" s="67">
        <v>128</v>
      </c>
      <c r="B270" s="260" t="s">
        <v>653</v>
      </c>
      <c r="C270" s="275" t="s">
        <v>654</v>
      </c>
      <c r="D270" s="262">
        <v>486.85</v>
      </c>
      <c r="E270" s="264"/>
      <c r="F270" s="265"/>
      <c r="G270" s="67"/>
      <c r="H270" s="73">
        <v>0</v>
      </c>
      <c r="I270" s="73">
        <v>0</v>
      </c>
      <c r="J270" s="142">
        <v>0</v>
      </c>
      <c r="K270" s="75" t="s">
        <v>2973</v>
      </c>
      <c r="L270" s="76" t="s">
        <v>3187</v>
      </c>
      <c r="M270" s="77">
        <v>486.85</v>
      </c>
      <c r="N270" s="246"/>
      <c r="O270" s="243"/>
      <c r="P270" s="243"/>
      <c r="Q270" s="189">
        <f t="shared" si="37"/>
        <v>0</v>
      </c>
      <c r="R270" s="8">
        <f t="shared" si="38"/>
        <v>0</v>
      </c>
      <c r="S270" s="203">
        <f t="shared" si="39"/>
        <v>0</v>
      </c>
    </row>
    <row r="271" spans="1:19" ht="34.5" customHeight="1">
      <c r="A271" s="67">
        <v>129</v>
      </c>
      <c r="B271" s="260" t="s">
        <v>656</v>
      </c>
      <c r="C271" s="275" t="s">
        <v>2778</v>
      </c>
      <c r="D271" s="262">
        <v>749</v>
      </c>
      <c r="E271" s="264"/>
      <c r="F271" s="265"/>
      <c r="G271" s="67"/>
      <c r="H271" s="73">
        <v>0</v>
      </c>
      <c r="I271" s="73">
        <v>0</v>
      </c>
      <c r="J271" s="142">
        <v>0</v>
      </c>
      <c r="K271" s="75" t="s">
        <v>3018</v>
      </c>
      <c r="L271" s="76" t="s">
        <v>3188</v>
      </c>
      <c r="M271" s="77">
        <v>749</v>
      </c>
      <c r="N271" s="246"/>
      <c r="O271" s="243"/>
      <c r="P271" s="243"/>
      <c r="Q271" s="189">
        <f t="shared" si="37"/>
        <v>0</v>
      </c>
      <c r="R271" s="8">
        <f t="shared" si="38"/>
        <v>0</v>
      </c>
      <c r="S271" s="203">
        <f t="shared" si="39"/>
        <v>0</v>
      </c>
    </row>
    <row r="272" spans="1:19" ht="34.5" customHeight="1">
      <c r="A272" s="67">
        <v>130</v>
      </c>
      <c r="B272" s="276" t="s">
        <v>658</v>
      </c>
      <c r="C272" s="277" t="s">
        <v>659</v>
      </c>
      <c r="D272" s="278">
        <v>786.45</v>
      </c>
      <c r="E272" s="264"/>
      <c r="F272" s="265"/>
      <c r="G272" s="67"/>
      <c r="H272" s="73">
        <v>0</v>
      </c>
      <c r="I272" s="73">
        <v>0</v>
      </c>
      <c r="J272" s="142">
        <v>0</v>
      </c>
      <c r="K272" s="75" t="s">
        <v>2973</v>
      </c>
      <c r="L272" s="76" t="s">
        <v>3189</v>
      </c>
      <c r="M272" s="77">
        <v>786.45</v>
      </c>
      <c r="N272" s="246"/>
      <c r="O272" s="243"/>
      <c r="P272" s="243"/>
      <c r="Q272" s="189">
        <f t="shared" si="37"/>
        <v>0</v>
      </c>
      <c r="R272" s="8">
        <f t="shared" si="38"/>
        <v>0</v>
      </c>
      <c r="S272" s="203">
        <f t="shared" si="39"/>
        <v>0</v>
      </c>
    </row>
    <row r="273" spans="1:20" ht="34.5" customHeight="1">
      <c r="A273" s="67">
        <v>131</v>
      </c>
      <c r="B273" s="279" t="s">
        <v>2636</v>
      </c>
      <c r="C273" s="277"/>
      <c r="D273" s="280">
        <v>112.35</v>
      </c>
      <c r="E273" s="281"/>
      <c r="F273" s="282"/>
      <c r="G273" s="127"/>
      <c r="H273" s="73"/>
      <c r="I273" s="73"/>
      <c r="J273" s="142"/>
      <c r="K273" s="251" t="s">
        <v>2994</v>
      </c>
      <c r="L273" s="252" t="s">
        <v>3190</v>
      </c>
      <c r="M273" s="253">
        <v>112.35</v>
      </c>
      <c r="N273" s="7"/>
      <c r="O273" s="3"/>
      <c r="P273" s="3"/>
      <c r="Q273" s="189">
        <f t="shared" si="37"/>
        <v>0</v>
      </c>
      <c r="R273" s="8">
        <f t="shared" si="38"/>
        <v>0</v>
      </c>
      <c r="S273" s="203">
        <f t="shared" si="39"/>
        <v>0</v>
      </c>
    </row>
    <row r="274" spans="1:20" ht="34.5" customHeight="1">
      <c r="A274" s="4"/>
      <c r="B274" s="606"/>
      <c r="C274" s="606"/>
      <c r="D274" s="607"/>
      <c r="E274" s="608"/>
      <c r="F274" s="609"/>
      <c r="G274" s="4"/>
      <c r="H274" s="91"/>
      <c r="I274" s="91"/>
      <c r="J274" s="35"/>
      <c r="K274" s="185"/>
      <c r="L274" s="186"/>
      <c r="M274" s="187"/>
      <c r="N274" s="7"/>
      <c r="O274" s="3"/>
      <c r="P274" s="3"/>
      <c r="Q274" s="13"/>
      <c r="R274" s="14"/>
      <c r="S274" s="203"/>
    </row>
    <row r="275" spans="1:20" s="42" customFormat="1" ht="34.5" customHeight="1" thickBot="1">
      <c r="A275" s="284"/>
      <c r="B275" s="100" t="s">
        <v>19</v>
      </c>
      <c r="C275" s="101"/>
      <c r="D275" s="102">
        <f>SUM(D142:D273)</f>
        <v>92832.950000000012</v>
      </c>
      <c r="E275" s="285"/>
      <c r="F275" s="286"/>
      <c r="G275" s="286"/>
      <c r="H275" s="104">
        <f>SUM(H142:H273)-H253</f>
        <v>2240</v>
      </c>
      <c r="I275" s="104">
        <f>SUM(I142:I273)-I253</f>
        <v>156.79999999999998</v>
      </c>
      <c r="J275" s="104">
        <f>SUM(J142:J273)-J253</f>
        <v>2396.7999999999997</v>
      </c>
      <c r="K275" s="257"/>
      <c r="L275" s="257"/>
      <c r="M275" s="287">
        <f>SUM(M142:M273)</f>
        <v>92758.050000000017</v>
      </c>
      <c r="N275" s="257"/>
      <c r="O275" s="258"/>
      <c r="P275" s="258"/>
      <c r="Q275" s="105">
        <f>SUM(S275-R275)</f>
        <v>2310</v>
      </c>
      <c r="R275" s="259">
        <f>SUM(R142:R273)-R253</f>
        <v>161.69999999999999</v>
      </c>
      <c r="S275" s="227">
        <f>SUM(S142:S273)-S253</f>
        <v>2471.6999999999998</v>
      </c>
      <c r="T275" s="288"/>
    </row>
    <row r="276" spans="1:20" ht="34.5" customHeight="1" thickTop="1">
      <c r="A276" s="30"/>
      <c r="B276" s="231" t="s">
        <v>661</v>
      </c>
      <c r="C276" s="232"/>
      <c r="D276" s="18"/>
      <c r="E276" s="19"/>
      <c r="F276" s="20"/>
      <c r="G276" s="21"/>
      <c r="H276" s="28"/>
      <c r="I276" s="28"/>
      <c r="J276" s="28"/>
      <c r="K276" s="156"/>
      <c r="L276" s="157"/>
      <c r="M276" s="289"/>
      <c r="N276" s="237"/>
      <c r="O276" s="238"/>
      <c r="P276" s="238"/>
      <c r="Q276" s="239"/>
      <c r="R276" s="240"/>
      <c r="S276" s="203"/>
    </row>
    <row r="277" spans="1:20" ht="34.5" customHeight="1">
      <c r="A277" s="67">
        <v>1</v>
      </c>
      <c r="B277" s="106" t="s">
        <v>322</v>
      </c>
      <c r="C277" s="260" t="s">
        <v>662</v>
      </c>
      <c r="D277" s="262">
        <v>966.21</v>
      </c>
      <c r="E277" s="250"/>
      <c r="F277" s="243"/>
      <c r="G277" s="243"/>
      <c r="H277" s="189">
        <v>0</v>
      </c>
      <c r="I277" s="189">
        <v>0</v>
      </c>
      <c r="J277" s="203">
        <v>0</v>
      </c>
      <c r="K277" s="290" t="s">
        <v>2973</v>
      </c>
      <c r="L277" s="291" t="s">
        <v>3191</v>
      </c>
      <c r="M277" s="292">
        <v>966.21</v>
      </c>
      <c r="N277" s="250"/>
      <c r="O277" s="243"/>
      <c r="P277" s="243"/>
      <c r="Q277" s="293">
        <f t="shared" ref="Q277:Q333" si="40">ROUND(S277*100/107,2)</f>
        <v>0</v>
      </c>
      <c r="R277" s="294">
        <f t="shared" ref="R277:R333" si="41">ROUND((Q277*0.07),2)</f>
        <v>0</v>
      </c>
      <c r="S277" s="295">
        <f t="shared" ref="S277:S333" si="42">+D277+J277-M277</f>
        <v>0</v>
      </c>
    </row>
    <row r="278" spans="1:20" ht="34.5" customHeight="1">
      <c r="A278" s="67">
        <v>2</v>
      </c>
      <c r="B278" s="106" t="s">
        <v>243</v>
      </c>
      <c r="C278" s="260" t="s">
        <v>664</v>
      </c>
      <c r="D278" s="262">
        <v>217.21</v>
      </c>
      <c r="E278" s="246"/>
      <c r="F278" s="243"/>
      <c r="G278" s="243"/>
      <c r="H278" s="189">
        <v>0</v>
      </c>
      <c r="I278" s="189">
        <v>0</v>
      </c>
      <c r="J278" s="203">
        <v>0</v>
      </c>
      <c r="K278" s="290" t="s">
        <v>2973</v>
      </c>
      <c r="L278" s="291" t="s">
        <v>3192</v>
      </c>
      <c r="M278" s="292">
        <v>217.21</v>
      </c>
      <c r="N278" s="246"/>
      <c r="O278" s="243"/>
      <c r="P278" s="243"/>
      <c r="Q278" s="293">
        <f t="shared" si="40"/>
        <v>0</v>
      </c>
      <c r="R278" s="294">
        <f t="shared" si="41"/>
        <v>0</v>
      </c>
      <c r="S278" s="295">
        <f t="shared" si="42"/>
        <v>0</v>
      </c>
    </row>
    <row r="279" spans="1:20" ht="34.5" customHeight="1">
      <c r="A279" s="67">
        <v>3</v>
      </c>
      <c r="B279" s="106" t="s">
        <v>246</v>
      </c>
      <c r="C279" s="260" t="s">
        <v>666</v>
      </c>
      <c r="D279" s="262">
        <v>74.900000000000006</v>
      </c>
      <c r="E279" s="246"/>
      <c r="F279" s="243"/>
      <c r="G279" s="243"/>
      <c r="H279" s="189">
        <v>0</v>
      </c>
      <c r="I279" s="189">
        <v>0</v>
      </c>
      <c r="J279" s="203">
        <v>0</v>
      </c>
      <c r="K279" s="290" t="s">
        <v>3018</v>
      </c>
      <c r="L279" s="291" t="s">
        <v>3193</v>
      </c>
      <c r="M279" s="292">
        <v>74.900000000000006</v>
      </c>
      <c r="N279" s="246"/>
      <c r="O279" s="243"/>
      <c r="P279" s="243"/>
      <c r="Q279" s="293">
        <f t="shared" si="40"/>
        <v>0</v>
      </c>
      <c r="R279" s="294">
        <f t="shared" si="41"/>
        <v>0</v>
      </c>
      <c r="S279" s="295">
        <f t="shared" si="42"/>
        <v>0</v>
      </c>
    </row>
    <row r="280" spans="1:20" ht="34.5" customHeight="1">
      <c r="A280" s="67">
        <v>4</v>
      </c>
      <c r="B280" s="106" t="s">
        <v>249</v>
      </c>
      <c r="C280" s="260" t="s">
        <v>668</v>
      </c>
      <c r="D280" s="262">
        <v>37.450000000000003</v>
      </c>
      <c r="E280" s="246"/>
      <c r="F280" s="243"/>
      <c r="G280" s="243"/>
      <c r="H280" s="189">
        <v>0</v>
      </c>
      <c r="I280" s="189">
        <v>0</v>
      </c>
      <c r="J280" s="203">
        <v>0</v>
      </c>
      <c r="K280" s="290" t="s">
        <v>3018</v>
      </c>
      <c r="L280" s="291" t="s">
        <v>3194</v>
      </c>
      <c r="M280" s="292">
        <v>37.450000000000003</v>
      </c>
      <c r="N280" s="246"/>
      <c r="O280" s="243"/>
      <c r="P280" s="243"/>
      <c r="Q280" s="293">
        <f t="shared" si="40"/>
        <v>0</v>
      </c>
      <c r="R280" s="294">
        <f t="shared" si="41"/>
        <v>0</v>
      </c>
      <c r="S280" s="295">
        <f t="shared" si="42"/>
        <v>0</v>
      </c>
    </row>
    <row r="281" spans="1:20" ht="34.5" customHeight="1">
      <c r="A281" s="67">
        <v>5</v>
      </c>
      <c r="B281" s="263" t="s">
        <v>252</v>
      </c>
      <c r="C281" s="260" t="s">
        <v>670</v>
      </c>
      <c r="D281" s="262">
        <v>921.27</v>
      </c>
      <c r="E281" s="246"/>
      <c r="F281" s="243"/>
      <c r="G281" s="243"/>
      <c r="H281" s="189">
        <v>0</v>
      </c>
      <c r="I281" s="189">
        <v>0</v>
      </c>
      <c r="J281" s="203">
        <v>0</v>
      </c>
      <c r="K281" s="290" t="s">
        <v>2994</v>
      </c>
      <c r="L281" s="291" t="s">
        <v>3195</v>
      </c>
      <c r="M281" s="292">
        <v>921.27</v>
      </c>
      <c r="N281" s="246"/>
      <c r="O281" s="243"/>
      <c r="P281" s="243"/>
      <c r="Q281" s="293">
        <f t="shared" si="40"/>
        <v>0</v>
      </c>
      <c r="R281" s="294">
        <f t="shared" si="41"/>
        <v>0</v>
      </c>
      <c r="S281" s="295">
        <f t="shared" si="42"/>
        <v>0</v>
      </c>
    </row>
    <row r="282" spans="1:20" ht="34.5" customHeight="1">
      <c r="A282" s="67">
        <v>6</v>
      </c>
      <c r="B282" s="263" t="s">
        <v>252</v>
      </c>
      <c r="C282" s="260" t="s">
        <v>672</v>
      </c>
      <c r="D282" s="262">
        <v>53.5</v>
      </c>
      <c r="E282" s="246"/>
      <c r="F282" s="243"/>
      <c r="G282" s="243"/>
      <c r="H282" s="189">
        <v>0</v>
      </c>
      <c r="I282" s="189">
        <v>0</v>
      </c>
      <c r="J282" s="203">
        <v>0</v>
      </c>
      <c r="K282" s="290" t="s">
        <v>2994</v>
      </c>
      <c r="L282" s="291" t="s">
        <v>3195</v>
      </c>
      <c r="M282" s="292">
        <v>53.5</v>
      </c>
      <c r="N282" s="246"/>
      <c r="O282" s="243"/>
      <c r="P282" s="243"/>
      <c r="Q282" s="293">
        <f t="shared" si="40"/>
        <v>0</v>
      </c>
      <c r="R282" s="294">
        <f t="shared" si="41"/>
        <v>0</v>
      </c>
      <c r="S282" s="295">
        <f t="shared" si="42"/>
        <v>0</v>
      </c>
    </row>
    <row r="283" spans="1:20" ht="34.5" customHeight="1">
      <c r="A283" s="67">
        <v>7</v>
      </c>
      <c r="B283" s="263" t="s">
        <v>161</v>
      </c>
      <c r="C283" s="260" t="s">
        <v>673</v>
      </c>
      <c r="D283" s="262">
        <v>360.59</v>
      </c>
      <c r="E283" s="246"/>
      <c r="F283" s="243"/>
      <c r="G283" s="243"/>
      <c r="H283" s="189">
        <v>0</v>
      </c>
      <c r="I283" s="189">
        <v>0</v>
      </c>
      <c r="J283" s="203">
        <v>0</v>
      </c>
      <c r="K283" s="290" t="s">
        <v>2994</v>
      </c>
      <c r="L283" s="291" t="s">
        <v>3196</v>
      </c>
      <c r="M283" s="292">
        <v>360.59</v>
      </c>
      <c r="N283" s="246"/>
      <c r="O283" s="243"/>
      <c r="P283" s="243"/>
      <c r="Q283" s="293">
        <f t="shared" si="40"/>
        <v>0</v>
      </c>
      <c r="R283" s="294">
        <f t="shared" si="41"/>
        <v>0</v>
      </c>
      <c r="S283" s="295">
        <f t="shared" si="42"/>
        <v>0</v>
      </c>
    </row>
    <row r="284" spans="1:20" ht="34.5" customHeight="1">
      <c r="A284" s="67">
        <v>8</v>
      </c>
      <c r="B284" s="263" t="s">
        <v>676</v>
      </c>
      <c r="C284" s="260" t="s">
        <v>677</v>
      </c>
      <c r="D284" s="262">
        <v>0</v>
      </c>
      <c r="E284" s="246"/>
      <c r="F284" s="243"/>
      <c r="G284" s="243"/>
      <c r="H284" s="189">
        <v>0</v>
      </c>
      <c r="I284" s="189">
        <v>0</v>
      </c>
      <c r="J284" s="203">
        <v>0</v>
      </c>
      <c r="K284" s="290"/>
      <c r="L284" s="291"/>
      <c r="M284" s="292"/>
      <c r="N284" s="246"/>
      <c r="O284" s="243"/>
      <c r="P284" s="243"/>
      <c r="Q284" s="293">
        <f t="shared" si="40"/>
        <v>0</v>
      </c>
      <c r="R284" s="294">
        <f t="shared" si="41"/>
        <v>0</v>
      </c>
      <c r="S284" s="295">
        <f t="shared" si="42"/>
        <v>0</v>
      </c>
    </row>
    <row r="285" spans="1:20" ht="34.5" customHeight="1">
      <c r="A285" s="67">
        <v>9</v>
      </c>
      <c r="B285" s="263" t="s">
        <v>676</v>
      </c>
      <c r="C285" s="260" t="s">
        <v>678</v>
      </c>
      <c r="D285" s="262">
        <v>1071.07</v>
      </c>
      <c r="E285" s="246"/>
      <c r="F285" s="243"/>
      <c r="G285" s="243"/>
      <c r="H285" s="189">
        <v>0</v>
      </c>
      <c r="I285" s="189">
        <v>0</v>
      </c>
      <c r="J285" s="203">
        <v>0</v>
      </c>
      <c r="K285" s="290" t="s">
        <v>2979</v>
      </c>
      <c r="L285" s="291" t="s">
        <v>3197</v>
      </c>
      <c r="M285" s="292">
        <v>1071.07</v>
      </c>
      <c r="N285" s="246"/>
      <c r="O285" s="243"/>
      <c r="P285" s="243"/>
      <c r="Q285" s="293">
        <f t="shared" si="40"/>
        <v>0</v>
      </c>
      <c r="R285" s="294">
        <f t="shared" si="41"/>
        <v>0</v>
      </c>
      <c r="S285" s="295">
        <f t="shared" si="42"/>
        <v>0</v>
      </c>
    </row>
    <row r="286" spans="1:20" ht="34.5" customHeight="1">
      <c r="A286" s="67">
        <v>10</v>
      </c>
      <c r="B286" s="263" t="s">
        <v>169</v>
      </c>
      <c r="C286" s="260" t="s">
        <v>680</v>
      </c>
      <c r="D286" s="262">
        <v>584.22</v>
      </c>
      <c r="E286" s="246"/>
      <c r="F286" s="243"/>
      <c r="G286" s="243"/>
      <c r="H286" s="189">
        <v>0</v>
      </c>
      <c r="I286" s="189">
        <v>0</v>
      </c>
      <c r="J286" s="203">
        <v>0</v>
      </c>
      <c r="K286" s="290" t="s">
        <v>2973</v>
      </c>
      <c r="L286" s="291" t="s">
        <v>3198</v>
      </c>
      <c r="M286" s="292">
        <v>584.22</v>
      </c>
      <c r="N286" s="246"/>
      <c r="O286" s="243"/>
      <c r="P286" s="243"/>
      <c r="Q286" s="293">
        <f t="shared" si="40"/>
        <v>0</v>
      </c>
      <c r="R286" s="294">
        <f t="shared" si="41"/>
        <v>0</v>
      </c>
      <c r="S286" s="295">
        <f t="shared" si="42"/>
        <v>0</v>
      </c>
    </row>
    <row r="287" spans="1:20" ht="34.5" customHeight="1">
      <c r="A287" s="67">
        <v>11</v>
      </c>
      <c r="B287" s="263" t="s">
        <v>341</v>
      </c>
      <c r="C287" s="260" t="s">
        <v>682</v>
      </c>
      <c r="D287" s="262">
        <v>37.450000000000003</v>
      </c>
      <c r="E287" s="246"/>
      <c r="F287" s="243"/>
      <c r="G287" s="243"/>
      <c r="H287" s="189">
        <v>0</v>
      </c>
      <c r="I287" s="189">
        <v>0</v>
      </c>
      <c r="J287" s="203">
        <v>0</v>
      </c>
      <c r="K287" s="290" t="s">
        <v>3026</v>
      </c>
      <c r="L287" s="291" t="s">
        <v>3199</v>
      </c>
      <c r="M287" s="292">
        <v>37.450000000000003</v>
      </c>
      <c r="N287" s="246"/>
      <c r="O287" s="243"/>
      <c r="P287" s="243"/>
      <c r="Q287" s="293">
        <f t="shared" si="40"/>
        <v>0</v>
      </c>
      <c r="R287" s="294">
        <f t="shared" si="41"/>
        <v>0</v>
      </c>
      <c r="S287" s="295">
        <f t="shared" si="42"/>
        <v>0</v>
      </c>
    </row>
    <row r="288" spans="1:20" ht="34.5" customHeight="1">
      <c r="A288" s="67">
        <v>12</v>
      </c>
      <c r="B288" s="263" t="s">
        <v>267</v>
      </c>
      <c r="C288" s="260" t="s">
        <v>684</v>
      </c>
      <c r="D288" s="262">
        <v>2974.6</v>
      </c>
      <c r="E288" s="246"/>
      <c r="F288" s="243"/>
      <c r="G288" s="243"/>
      <c r="H288" s="189">
        <v>0</v>
      </c>
      <c r="I288" s="189">
        <v>0</v>
      </c>
      <c r="J288" s="203">
        <v>0</v>
      </c>
      <c r="K288" s="290" t="s">
        <v>2973</v>
      </c>
      <c r="L288" s="291" t="s">
        <v>3200</v>
      </c>
      <c r="M288" s="292">
        <v>2974.6</v>
      </c>
      <c r="N288" s="246"/>
      <c r="O288" s="243"/>
      <c r="P288" s="243"/>
      <c r="Q288" s="293">
        <f t="shared" si="40"/>
        <v>0</v>
      </c>
      <c r="R288" s="294">
        <f t="shared" si="41"/>
        <v>0</v>
      </c>
      <c r="S288" s="295">
        <f t="shared" si="42"/>
        <v>0</v>
      </c>
    </row>
    <row r="289" spans="1:19" ht="34.5" customHeight="1">
      <c r="A289" s="67">
        <v>13</v>
      </c>
      <c r="B289" s="263" t="s">
        <v>178</v>
      </c>
      <c r="C289" s="260" t="s">
        <v>686</v>
      </c>
      <c r="D289" s="262">
        <v>3003.49</v>
      </c>
      <c r="E289" s="246"/>
      <c r="F289" s="243"/>
      <c r="G289" s="243"/>
      <c r="H289" s="189">
        <v>0</v>
      </c>
      <c r="I289" s="189">
        <v>0</v>
      </c>
      <c r="J289" s="203">
        <v>0</v>
      </c>
      <c r="K289" s="290" t="s">
        <v>3026</v>
      </c>
      <c r="L289" s="291" t="s">
        <v>3201</v>
      </c>
      <c r="M289" s="292">
        <v>3003.49</v>
      </c>
      <c r="N289" s="246"/>
      <c r="O289" s="243"/>
      <c r="P289" s="243"/>
      <c r="Q289" s="293">
        <f t="shared" si="40"/>
        <v>0</v>
      </c>
      <c r="R289" s="294">
        <f t="shared" si="41"/>
        <v>0</v>
      </c>
      <c r="S289" s="295">
        <f t="shared" si="42"/>
        <v>0</v>
      </c>
    </row>
    <row r="290" spans="1:19" ht="34.5" customHeight="1">
      <c r="A290" s="67">
        <v>14</v>
      </c>
      <c r="B290" s="263" t="s">
        <v>272</v>
      </c>
      <c r="C290" s="260" t="s">
        <v>688</v>
      </c>
      <c r="D290" s="262">
        <v>172.27</v>
      </c>
      <c r="E290" s="246"/>
      <c r="F290" s="243"/>
      <c r="G290" s="243"/>
      <c r="H290" s="189">
        <v>0</v>
      </c>
      <c r="I290" s="189">
        <v>0</v>
      </c>
      <c r="J290" s="203">
        <v>0</v>
      </c>
      <c r="K290" s="290" t="s">
        <v>2979</v>
      </c>
      <c r="L290" s="291" t="s">
        <v>3202</v>
      </c>
      <c r="M290" s="292">
        <v>172.27</v>
      </c>
      <c r="N290" s="246"/>
      <c r="O290" s="243"/>
      <c r="P290" s="243"/>
      <c r="Q290" s="293">
        <f t="shared" si="40"/>
        <v>0</v>
      </c>
      <c r="R290" s="294">
        <f t="shared" si="41"/>
        <v>0</v>
      </c>
      <c r="S290" s="295">
        <f t="shared" si="42"/>
        <v>0</v>
      </c>
    </row>
    <row r="291" spans="1:19" ht="34.5" customHeight="1">
      <c r="A291" s="67">
        <v>15</v>
      </c>
      <c r="B291" s="263" t="s">
        <v>275</v>
      </c>
      <c r="C291" s="260" t="s">
        <v>690</v>
      </c>
      <c r="D291" s="262">
        <v>793.94</v>
      </c>
      <c r="E291" s="246"/>
      <c r="F291" s="243"/>
      <c r="G291" s="243"/>
      <c r="H291" s="189">
        <v>0</v>
      </c>
      <c r="I291" s="189">
        <v>0</v>
      </c>
      <c r="J291" s="203">
        <v>0</v>
      </c>
      <c r="K291" s="290" t="s">
        <v>3018</v>
      </c>
      <c r="L291" s="291" t="s">
        <v>3203</v>
      </c>
      <c r="M291" s="292">
        <v>793.94</v>
      </c>
      <c r="N291" s="246"/>
      <c r="O291" s="243"/>
      <c r="P291" s="243"/>
      <c r="Q291" s="293">
        <f t="shared" si="40"/>
        <v>0</v>
      </c>
      <c r="R291" s="294">
        <f t="shared" si="41"/>
        <v>0</v>
      </c>
      <c r="S291" s="295">
        <v>0</v>
      </c>
    </row>
    <row r="292" spans="1:19" ht="34.5" customHeight="1">
      <c r="A292" s="67">
        <v>16</v>
      </c>
      <c r="B292" s="263" t="s">
        <v>352</v>
      </c>
      <c r="C292" s="260" t="s">
        <v>692</v>
      </c>
      <c r="D292" s="262">
        <v>801.43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290" t="s">
        <v>3018</v>
      </c>
      <c r="L292" s="291" t="s">
        <v>3204</v>
      </c>
      <c r="M292" s="292">
        <v>801.43</v>
      </c>
      <c r="N292" s="246"/>
      <c r="O292" s="243"/>
      <c r="P292" s="243"/>
      <c r="Q292" s="293">
        <f t="shared" si="40"/>
        <v>0</v>
      </c>
      <c r="R292" s="294">
        <f t="shared" si="41"/>
        <v>0</v>
      </c>
      <c r="S292" s="295">
        <f t="shared" si="42"/>
        <v>0</v>
      </c>
    </row>
    <row r="293" spans="1:19" ht="34.5" customHeight="1">
      <c r="A293" s="67">
        <v>17</v>
      </c>
      <c r="B293" s="263" t="s">
        <v>694</v>
      </c>
      <c r="C293" s="260" t="s">
        <v>695</v>
      </c>
      <c r="D293" s="262">
        <v>404.46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290"/>
      <c r="L293" s="291"/>
      <c r="M293" s="292">
        <v>0</v>
      </c>
      <c r="N293" s="246" t="s">
        <v>2971</v>
      </c>
      <c r="O293" s="243">
        <v>1</v>
      </c>
      <c r="P293" s="243">
        <v>1</v>
      </c>
      <c r="Q293" s="293">
        <f t="shared" si="40"/>
        <v>378</v>
      </c>
      <c r="R293" s="294">
        <f t="shared" si="41"/>
        <v>26.46</v>
      </c>
      <c r="S293" s="295">
        <f t="shared" si="42"/>
        <v>404.46</v>
      </c>
    </row>
    <row r="294" spans="1:19" ht="34.5" customHeight="1">
      <c r="A294" s="67">
        <v>18</v>
      </c>
      <c r="B294" s="296" t="s">
        <v>697</v>
      </c>
      <c r="C294" s="260" t="s">
        <v>695</v>
      </c>
      <c r="D294" s="262">
        <v>2569.0700000000002</v>
      </c>
      <c r="E294" s="250"/>
      <c r="F294" s="243"/>
      <c r="G294" s="243"/>
      <c r="H294" s="189">
        <v>0</v>
      </c>
      <c r="I294" s="189">
        <v>0</v>
      </c>
      <c r="J294" s="203">
        <v>0</v>
      </c>
      <c r="K294" s="290" t="s">
        <v>2973</v>
      </c>
      <c r="L294" s="291" t="s">
        <v>3205</v>
      </c>
      <c r="M294" s="292">
        <v>2569.0700000000002</v>
      </c>
      <c r="O294" s="246"/>
      <c r="P294" s="243"/>
      <c r="Q294" s="293">
        <f t="shared" si="40"/>
        <v>0</v>
      </c>
      <c r="R294" s="294">
        <f t="shared" si="41"/>
        <v>0</v>
      </c>
      <c r="S294" s="295">
        <f t="shared" si="42"/>
        <v>0</v>
      </c>
    </row>
    <row r="295" spans="1:19" ht="34.5" customHeight="1">
      <c r="A295" s="67">
        <v>19</v>
      </c>
      <c r="B295" s="296" t="s">
        <v>360</v>
      </c>
      <c r="C295" s="260" t="s">
        <v>699</v>
      </c>
      <c r="D295" s="262">
        <v>524.29999999999995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 t="s">
        <v>2977</v>
      </c>
      <c r="L295" s="291" t="s">
        <v>3206</v>
      </c>
      <c r="M295" s="292">
        <v>524.29999999999995</v>
      </c>
      <c r="N295" s="246"/>
      <c r="O295" s="243"/>
      <c r="P295" s="243"/>
      <c r="Q295" s="293">
        <f t="shared" si="40"/>
        <v>0</v>
      </c>
      <c r="R295" s="294">
        <f t="shared" si="41"/>
        <v>0</v>
      </c>
      <c r="S295" s="295">
        <f t="shared" si="42"/>
        <v>0</v>
      </c>
    </row>
    <row r="296" spans="1:19" ht="34.5" customHeight="1">
      <c r="A296" s="67">
        <v>20</v>
      </c>
      <c r="B296" s="263" t="s">
        <v>286</v>
      </c>
      <c r="C296" s="260" t="s">
        <v>701</v>
      </c>
      <c r="D296" s="262">
        <v>4066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/>
      <c r="L296" s="291"/>
      <c r="M296" s="292">
        <v>0</v>
      </c>
      <c r="N296" s="246" t="s">
        <v>2971</v>
      </c>
      <c r="O296" s="243">
        <v>1</v>
      </c>
      <c r="P296" s="243">
        <v>1</v>
      </c>
      <c r="Q296" s="293">
        <f t="shared" si="40"/>
        <v>3800</v>
      </c>
      <c r="R296" s="294">
        <f t="shared" si="41"/>
        <v>266</v>
      </c>
      <c r="S296" s="295">
        <f t="shared" si="42"/>
        <v>4066</v>
      </c>
    </row>
    <row r="297" spans="1:19" ht="34.5" customHeight="1">
      <c r="A297" s="67">
        <v>21</v>
      </c>
      <c r="B297" s="263" t="s">
        <v>289</v>
      </c>
      <c r="C297" s="260" t="s">
        <v>703</v>
      </c>
      <c r="D297" s="262">
        <v>37.450000000000003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 t="s">
        <v>3018</v>
      </c>
      <c r="L297" s="291" t="s">
        <v>3207</v>
      </c>
      <c r="M297" s="292">
        <v>37.450000000000003</v>
      </c>
      <c r="N297" s="246"/>
      <c r="O297" s="243"/>
      <c r="P297" s="243"/>
      <c r="Q297" s="293">
        <f t="shared" si="40"/>
        <v>0</v>
      </c>
      <c r="R297" s="294">
        <f t="shared" si="41"/>
        <v>0</v>
      </c>
      <c r="S297" s="295">
        <f t="shared" si="42"/>
        <v>0</v>
      </c>
    </row>
    <row r="298" spans="1:19" ht="34.5" customHeight="1">
      <c r="A298" s="67">
        <v>22</v>
      </c>
      <c r="B298" s="263" t="s">
        <v>292</v>
      </c>
      <c r="C298" s="260" t="s">
        <v>705</v>
      </c>
      <c r="D298" s="262">
        <v>299.60000000000002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 t="s">
        <v>2994</v>
      </c>
      <c r="L298" s="291" t="s">
        <v>3208</v>
      </c>
      <c r="M298" s="292">
        <v>299.60000000000002</v>
      </c>
      <c r="N298" s="246"/>
      <c r="O298" s="243"/>
      <c r="P298" s="243"/>
      <c r="Q298" s="293">
        <f t="shared" si="40"/>
        <v>0</v>
      </c>
      <c r="R298" s="294">
        <f t="shared" si="41"/>
        <v>0</v>
      </c>
      <c r="S298" s="295">
        <f t="shared" si="42"/>
        <v>0</v>
      </c>
    </row>
    <row r="299" spans="1:19" ht="34.5" customHeight="1">
      <c r="A299" s="67">
        <v>23</v>
      </c>
      <c r="B299" s="263" t="s">
        <v>206</v>
      </c>
      <c r="C299" s="260" t="s">
        <v>707</v>
      </c>
      <c r="D299" s="262">
        <v>1370.67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 t="s">
        <v>2973</v>
      </c>
      <c r="L299" s="291" t="s">
        <v>3209</v>
      </c>
      <c r="M299" s="292">
        <v>1370.67</v>
      </c>
      <c r="N299" s="246"/>
      <c r="O299" s="243"/>
      <c r="P299" s="243"/>
      <c r="Q299" s="293">
        <f t="shared" si="40"/>
        <v>0</v>
      </c>
      <c r="R299" s="294">
        <f t="shared" si="41"/>
        <v>0</v>
      </c>
      <c r="S299" s="295">
        <f t="shared" si="42"/>
        <v>0</v>
      </c>
    </row>
    <row r="300" spans="1:19" ht="34.5" customHeight="1">
      <c r="A300" s="67">
        <v>24</v>
      </c>
      <c r="B300" s="263" t="s">
        <v>371</v>
      </c>
      <c r="C300" s="260" t="s">
        <v>709</v>
      </c>
      <c r="D300" s="262">
        <v>1220.8699999999999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290" t="s">
        <v>2979</v>
      </c>
      <c r="L300" s="291" t="s">
        <v>3210</v>
      </c>
      <c r="M300" s="292">
        <v>1220.8699999999999</v>
      </c>
      <c r="N300" s="246"/>
      <c r="O300" s="243"/>
      <c r="P300" s="243"/>
      <c r="Q300" s="293">
        <f t="shared" si="40"/>
        <v>0</v>
      </c>
      <c r="R300" s="294">
        <f t="shared" si="41"/>
        <v>0</v>
      </c>
      <c r="S300" s="295">
        <f t="shared" si="42"/>
        <v>0</v>
      </c>
    </row>
    <row r="301" spans="1:19" ht="34.5" customHeight="1">
      <c r="A301" s="67">
        <v>25</v>
      </c>
      <c r="B301" s="263" t="s">
        <v>300</v>
      </c>
      <c r="C301" s="260" t="s">
        <v>711</v>
      </c>
      <c r="D301" s="262">
        <v>157.29</v>
      </c>
      <c r="E301" s="246" t="s">
        <v>2600</v>
      </c>
      <c r="F301" s="243">
        <v>1</v>
      </c>
      <c r="G301" s="243">
        <v>1</v>
      </c>
      <c r="H301" s="189">
        <v>126</v>
      </c>
      <c r="I301" s="189">
        <v>8.82</v>
      </c>
      <c r="J301" s="203">
        <v>134.82</v>
      </c>
      <c r="K301" s="290"/>
      <c r="L301" s="291"/>
      <c r="M301" s="292">
        <v>0</v>
      </c>
      <c r="N301" s="246" t="s">
        <v>3069</v>
      </c>
      <c r="O301" s="243">
        <v>2</v>
      </c>
      <c r="P301" s="243">
        <v>2</v>
      </c>
      <c r="Q301" s="293">
        <f t="shared" si="40"/>
        <v>273</v>
      </c>
      <c r="R301" s="294">
        <f t="shared" si="41"/>
        <v>19.11</v>
      </c>
      <c r="S301" s="295">
        <f t="shared" si="42"/>
        <v>292.11</v>
      </c>
    </row>
    <row r="302" spans="1:19" ht="34.5" customHeight="1">
      <c r="A302" s="67">
        <v>26</v>
      </c>
      <c r="B302" s="263" t="s">
        <v>300</v>
      </c>
      <c r="C302" s="260" t="s">
        <v>713</v>
      </c>
      <c r="D302" s="262">
        <v>203.3</v>
      </c>
      <c r="E302" s="246" t="s">
        <v>2600</v>
      </c>
      <c r="F302" s="243">
        <v>1</v>
      </c>
      <c r="G302" s="243">
        <v>1</v>
      </c>
      <c r="H302" s="189">
        <v>560</v>
      </c>
      <c r="I302" s="189">
        <v>39.200000000000003</v>
      </c>
      <c r="J302" s="203">
        <v>599.20000000000016</v>
      </c>
      <c r="K302" s="290"/>
      <c r="L302" s="291"/>
      <c r="M302" s="292">
        <v>0</v>
      </c>
      <c r="N302" s="246" t="s">
        <v>3069</v>
      </c>
      <c r="O302" s="243">
        <v>2</v>
      </c>
      <c r="P302" s="243">
        <v>2</v>
      </c>
      <c r="Q302" s="293">
        <f t="shared" si="40"/>
        <v>750</v>
      </c>
      <c r="R302" s="294">
        <f t="shared" si="41"/>
        <v>52.5</v>
      </c>
      <c r="S302" s="295">
        <f t="shared" si="42"/>
        <v>802.50000000000023</v>
      </c>
    </row>
    <row r="303" spans="1:19" ht="34.5" customHeight="1">
      <c r="A303" s="67">
        <v>27</v>
      </c>
      <c r="B303" s="263" t="s">
        <v>304</v>
      </c>
      <c r="C303" s="260" t="s">
        <v>715</v>
      </c>
      <c r="D303" s="262">
        <v>37.450000000000003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290" t="s">
        <v>2994</v>
      </c>
      <c r="L303" s="291" t="s">
        <v>3211</v>
      </c>
      <c r="M303" s="292">
        <v>37.450000000000003</v>
      </c>
      <c r="N303" s="246"/>
      <c r="O303" s="243"/>
      <c r="P303" s="243"/>
      <c r="Q303" s="293">
        <f t="shared" si="40"/>
        <v>0</v>
      </c>
      <c r="R303" s="294">
        <f t="shared" si="41"/>
        <v>0</v>
      </c>
      <c r="S303" s="295">
        <f t="shared" si="42"/>
        <v>0</v>
      </c>
    </row>
    <row r="304" spans="1:19" ht="34.5" customHeight="1">
      <c r="A304" s="67">
        <v>28</v>
      </c>
      <c r="B304" s="263" t="s">
        <v>378</v>
      </c>
      <c r="C304" s="260" t="s">
        <v>717</v>
      </c>
      <c r="D304" s="262">
        <v>1078.56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290" t="s">
        <v>3018</v>
      </c>
      <c r="L304" s="291" t="s">
        <v>3212</v>
      </c>
      <c r="M304" s="292">
        <v>1078.56</v>
      </c>
      <c r="N304" s="246"/>
      <c r="O304" s="243"/>
      <c r="P304" s="243"/>
      <c r="Q304" s="293">
        <f t="shared" si="40"/>
        <v>0</v>
      </c>
      <c r="R304" s="294">
        <f t="shared" si="41"/>
        <v>0</v>
      </c>
      <c r="S304" s="295">
        <f t="shared" si="42"/>
        <v>0</v>
      </c>
    </row>
    <row r="305" spans="1:19" ht="34.5" customHeight="1">
      <c r="A305" s="67">
        <v>29</v>
      </c>
      <c r="B305" s="263" t="s">
        <v>310</v>
      </c>
      <c r="C305" s="260" t="s">
        <v>719</v>
      </c>
      <c r="D305" s="262">
        <v>2696.4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290" t="s">
        <v>2979</v>
      </c>
      <c r="L305" s="291" t="s">
        <v>3213</v>
      </c>
      <c r="M305" s="292">
        <v>2696.4</v>
      </c>
      <c r="N305" s="246"/>
      <c r="O305" s="243"/>
      <c r="P305" s="243"/>
      <c r="Q305" s="293">
        <f t="shared" si="40"/>
        <v>0</v>
      </c>
      <c r="R305" s="294">
        <f t="shared" si="41"/>
        <v>0</v>
      </c>
      <c r="S305" s="295">
        <f t="shared" si="42"/>
        <v>0</v>
      </c>
    </row>
    <row r="306" spans="1:19" ht="34.5" customHeight="1">
      <c r="A306" s="67">
        <v>30</v>
      </c>
      <c r="B306" s="263" t="s">
        <v>721</v>
      </c>
      <c r="C306" s="260" t="s">
        <v>722</v>
      </c>
      <c r="D306" s="262">
        <v>44.94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 t="s">
        <v>2973</v>
      </c>
      <c r="L306" s="291" t="s">
        <v>3214</v>
      </c>
      <c r="M306" s="292">
        <v>44.94</v>
      </c>
      <c r="N306" s="246"/>
      <c r="O306" s="243"/>
      <c r="P306" s="243"/>
      <c r="Q306" s="293">
        <f t="shared" si="40"/>
        <v>0</v>
      </c>
      <c r="R306" s="294">
        <f t="shared" si="41"/>
        <v>0</v>
      </c>
      <c r="S306" s="295">
        <f t="shared" si="42"/>
        <v>0</v>
      </c>
    </row>
    <row r="307" spans="1:19" ht="34.5" customHeight="1">
      <c r="A307" s="67">
        <v>31</v>
      </c>
      <c r="B307" s="263" t="s">
        <v>227</v>
      </c>
      <c r="C307" s="260" t="s">
        <v>724</v>
      </c>
      <c r="D307" s="262">
        <v>531.79</v>
      </c>
      <c r="E307" s="250" t="s">
        <v>2600</v>
      </c>
      <c r="F307" s="243">
        <v>1</v>
      </c>
      <c r="G307" s="243">
        <v>1</v>
      </c>
      <c r="H307" s="189">
        <v>357</v>
      </c>
      <c r="I307" s="189">
        <v>24.99</v>
      </c>
      <c r="J307" s="203">
        <v>381.99</v>
      </c>
      <c r="K307" s="290" t="s">
        <v>3026</v>
      </c>
      <c r="L307" s="291" t="s">
        <v>3215</v>
      </c>
      <c r="M307" s="292">
        <v>381.99</v>
      </c>
      <c r="N307" s="250" t="s">
        <v>2971</v>
      </c>
      <c r="O307" s="243">
        <v>1</v>
      </c>
      <c r="P307" s="243">
        <v>1</v>
      </c>
      <c r="Q307" s="293">
        <f t="shared" si="40"/>
        <v>497</v>
      </c>
      <c r="R307" s="294">
        <f t="shared" si="41"/>
        <v>34.79</v>
      </c>
      <c r="S307" s="295">
        <f t="shared" si="42"/>
        <v>531.79</v>
      </c>
    </row>
    <row r="308" spans="1:19" ht="34.5" customHeight="1">
      <c r="A308" s="67">
        <v>32</v>
      </c>
      <c r="B308" s="263" t="s">
        <v>318</v>
      </c>
      <c r="C308" s="260" t="s">
        <v>726</v>
      </c>
      <c r="D308" s="262">
        <v>1080.7</v>
      </c>
      <c r="E308" s="250"/>
      <c r="F308" s="243"/>
      <c r="G308" s="243"/>
      <c r="H308" s="189">
        <v>0</v>
      </c>
      <c r="I308" s="189">
        <v>0</v>
      </c>
      <c r="J308" s="203">
        <v>0</v>
      </c>
      <c r="K308" s="290" t="s">
        <v>2977</v>
      </c>
      <c r="L308" s="291" t="s">
        <v>3216</v>
      </c>
      <c r="M308" s="292">
        <v>1080.7</v>
      </c>
      <c r="N308" s="250"/>
      <c r="O308" s="243"/>
      <c r="P308" s="243"/>
      <c r="Q308" s="293">
        <f t="shared" si="40"/>
        <v>0</v>
      </c>
      <c r="R308" s="294">
        <f t="shared" si="41"/>
        <v>0</v>
      </c>
      <c r="S308" s="295">
        <f t="shared" si="42"/>
        <v>0</v>
      </c>
    </row>
    <row r="309" spans="1:19" ht="34.5" customHeight="1">
      <c r="A309" s="67">
        <v>33</v>
      </c>
      <c r="B309" s="263" t="s">
        <v>389</v>
      </c>
      <c r="C309" s="260" t="s">
        <v>728</v>
      </c>
      <c r="D309" s="262">
        <v>37.450000000000003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 t="s">
        <v>2992</v>
      </c>
      <c r="L309" s="291" t="s">
        <v>3217</v>
      </c>
      <c r="M309" s="292">
        <v>37.450000000000003</v>
      </c>
      <c r="N309" s="246"/>
      <c r="O309" s="243"/>
      <c r="P309" s="243"/>
      <c r="Q309" s="293">
        <f t="shared" si="40"/>
        <v>0</v>
      </c>
      <c r="R309" s="294">
        <f t="shared" si="41"/>
        <v>0</v>
      </c>
      <c r="S309" s="295">
        <f t="shared" si="42"/>
        <v>0</v>
      </c>
    </row>
    <row r="310" spans="1:19" ht="34.5" customHeight="1">
      <c r="A310" s="67">
        <v>34</v>
      </c>
      <c r="B310" s="263" t="s">
        <v>392</v>
      </c>
      <c r="C310" s="260" t="s">
        <v>730</v>
      </c>
      <c r="D310" s="262">
        <v>419.44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290" t="s">
        <v>3018</v>
      </c>
      <c r="L310" s="291" t="s">
        <v>3218</v>
      </c>
      <c r="M310" s="292">
        <v>419.44</v>
      </c>
      <c r="N310" s="246"/>
      <c r="O310" s="243"/>
      <c r="P310" s="243"/>
      <c r="Q310" s="293">
        <f t="shared" si="40"/>
        <v>0</v>
      </c>
      <c r="R310" s="294">
        <f t="shared" si="41"/>
        <v>0</v>
      </c>
      <c r="S310" s="295">
        <f t="shared" si="42"/>
        <v>0</v>
      </c>
    </row>
    <row r="311" spans="1:19" ht="34.5" customHeight="1">
      <c r="A311" s="67">
        <v>35</v>
      </c>
      <c r="B311" s="263" t="s">
        <v>395</v>
      </c>
      <c r="C311" s="260" t="s">
        <v>732</v>
      </c>
      <c r="D311" s="262">
        <v>217.21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 t="s">
        <v>2992</v>
      </c>
      <c r="L311" s="291" t="s">
        <v>3219</v>
      </c>
      <c r="M311" s="292">
        <v>217.21</v>
      </c>
      <c r="N311" s="246"/>
      <c r="O311" s="243"/>
      <c r="P311" s="243"/>
      <c r="Q311" s="293">
        <f t="shared" si="40"/>
        <v>0</v>
      </c>
      <c r="R311" s="294">
        <f t="shared" si="41"/>
        <v>0</v>
      </c>
      <c r="S311" s="295">
        <f t="shared" si="42"/>
        <v>0</v>
      </c>
    </row>
    <row r="312" spans="1:19" ht="34.5" customHeight="1">
      <c r="A312" s="67">
        <v>36</v>
      </c>
      <c r="B312" s="263" t="s">
        <v>395</v>
      </c>
      <c r="C312" s="260" t="s">
        <v>735</v>
      </c>
      <c r="D312" s="262">
        <v>0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/>
      <c r="L312" s="291"/>
      <c r="M312" s="292"/>
      <c r="N312" s="246"/>
      <c r="O312" s="243"/>
      <c r="P312" s="243"/>
      <c r="Q312" s="293">
        <f t="shared" si="40"/>
        <v>0</v>
      </c>
      <c r="R312" s="294">
        <f t="shared" si="41"/>
        <v>0</v>
      </c>
      <c r="S312" s="295">
        <f t="shared" si="42"/>
        <v>0</v>
      </c>
    </row>
    <row r="313" spans="1:19" ht="34.5" customHeight="1">
      <c r="A313" s="67">
        <v>37</v>
      </c>
      <c r="B313" s="263" t="s">
        <v>401</v>
      </c>
      <c r="C313" s="260" t="s">
        <v>736</v>
      </c>
      <c r="D313" s="262">
        <v>37.450000000000003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290" t="s">
        <v>2992</v>
      </c>
      <c r="L313" s="291" t="s">
        <v>3220</v>
      </c>
      <c r="M313" s="292">
        <v>37.450000000000003</v>
      </c>
      <c r="N313" s="246"/>
      <c r="O313" s="243"/>
      <c r="P313" s="243"/>
      <c r="Q313" s="293">
        <f t="shared" si="40"/>
        <v>0</v>
      </c>
      <c r="R313" s="294">
        <f t="shared" si="41"/>
        <v>0</v>
      </c>
      <c r="S313" s="295">
        <f t="shared" si="42"/>
        <v>0</v>
      </c>
    </row>
    <row r="314" spans="1:19" ht="34.5" customHeight="1">
      <c r="A314" s="67">
        <v>38</v>
      </c>
      <c r="B314" s="263" t="s">
        <v>404</v>
      </c>
      <c r="C314" s="260" t="s">
        <v>738</v>
      </c>
      <c r="D314" s="262">
        <v>37.450000000000003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290" t="s">
        <v>3018</v>
      </c>
      <c r="L314" s="291" t="s">
        <v>3221</v>
      </c>
      <c r="M314" s="292">
        <v>37.450000000000003</v>
      </c>
      <c r="N314" s="246"/>
      <c r="O314" s="243"/>
      <c r="P314" s="243"/>
      <c r="Q314" s="293">
        <f t="shared" si="40"/>
        <v>0</v>
      </c>
      <c r="R314" s="294">
        <f t="shared" si="41"/>
        <v>0</v>
      </c>
      <c r="S314" s="295">
        <f t="shared" si="42"/>
        <v>0</v>
      </c>
    </row>
    <row r="315" spans="1:19" ht="34.5" customHeight="1">
      <c r="A315" s="67">
        <v>39</v>
      </c>
      <c r="B315" s="263" t="s">
        <v>409</v>
      </c>
      <c r="C315" s="260" t="s">
        <v>741</v>
      </c>
      <c r="D315" s="262">
        <v>37.450000000000003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290" t="s">
        <v>2992</v>
      </c>
      <c r="L315" s="291" t="s">
        <v>3222</v>
      </c>
      <c r="M315" s="292">
        <v>37.450000000000003</v>
      </c>
      <c r="N315" s="246"/>
      <c r="O315" s="243"/>
      <c r="P315" s="243"/>
      <c r="Q315" s="293">
        <f t="shared" si="40"/>
        <v>0</v>
      </c>
      <c r="R315" s="294">
        <f t="shared" si="41"/>
        <v>0</v>
      </c>
      <c r="S315" s="295">
        <f t="shared" si="42"/>
        <v>0</v>
      </c>
    </row>
    <row r="316" spans="1:19" ht="34.5" customHeight="1">
      <c r="A316" s="67">
        <v>40</v>
      </c>
      <c r="B316" s="263" t="s">
        <v>413</v>
      </c>
      <c r="C316" s="260" t="s">
        <v>744</v>
      </c>
      <c r="D316" s="262">
        <v>97.37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290" t="s">
        <v>2992</v>
      </c>
      <c r="L316" s="291" t="s">
        <v>3223</v>
      </c>
      <c r="M316" s="292">
        <v>97.37</v>
      </c>
      <c r="N316" s="246"/>
      <c r="O316" s="243"/>
      <c r="P316" s="243"/>
      <c r="Q316" s="293">
        <f t="shared" si="40"/>
        <v>0</v>
      </c>
      <c r="R316" s="294">
        <f t="shared" si="41"/>
        <v>0</v>
      </c>
      <c r="S316" s="295">
        <f t="shared" si="42"/>
        <v>0</v>
      </c>
    </row>
    <row r="317" spans="1:19" ht="34.5" customHeight="1">
      <c r="A317" s="67">
        <v>41</v>
      </c>
      <c r="B317" s="263" t="s">
        <v>417</v>
      </c>
      <c r="C317" s="260" t="s">
        <v>747</v>
      </c>
      <c r="D317" s="262">
        <v>0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290"/>
      <c r="L317" s="291"/>
      <c r="M317" s="292"/>
      <c r="N317" s="246"/>
      <c r="O317" s="243"/>
      <c r="P317" s="243"/>
      <c r="Q317" s="293">
        <f t="shared" si="40"/>
        <v>0</v>
      </c>
      <c r="R317" s="294">
        <f t="shared" si="41"/>
        <v>0</v>
      </c>
      <c r="S317" s="295">
        <f t="shared" si="42"/>
        <v>0</v>
      </c>
    </row>
    <row r="318" spans="1:19" ht="34.5" customHeight="1">
      <c r="A318" s="67">
        <v>42</v>
      </c>
      <c r="B318" s="263" t="s">
        <v>420</v>
      </c>
      <c r="C318" s="260" t="s">
        <v>748</v>
      </c>
      <c r="D318" s="262">
        <v>37.450000000000003</v>
      </c>
      <c r="E318" s="246"/>
      <c r="F318" s="243"/>
      <c r="G318" s="243"/>
      <c r="H318" s="189">
        <v>0</v>
      </c>
      <c r="I318" s="189">
        <v>0</v>
      </c>
      <c r="J318" s="203">
        <v>0</v>
      </c>
      <c r="K318" s="290" t="s">
        <v>2992</v>
      </c>
      <c r="L318" s="291" t="s">
        <v>3224</v>
      </c>
      <c r="M318" s="292">
        <v>37.450000000000003</v>
      </c>
      <c r="N318" s="246"/>
      <c r="O318" s="243"/>
      <c r="P318" s="243"/>
      <c r="Q318" s="293">
        <f t="shared" si="40"/>
        <v>0</v>
      </c>
      <c r="R318" s="294">
        <f t="shared" si="41"/>
        <v>0</v>
      </c>
      <c r="S318" s="295">
        <f t="shared" si="42"/>
        <v>0</v>
      </c>
    </row>
    <row r="319" spans="1:19" ht="34.5" customHeight="1">
      <c r="A319" s="67">
        <v>43</v>
      </c>
      <c r="B319" s="263" t="s">
        <v>423</v>
      </c>
      <c r="C319" s="260" t="s">
        <v>750</v>
      </c>
      <c r="D319" s="262">
        <v>367.01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290" t="s">
        <v>2992</v>
      </c>
      <c r="L319" s="291" t="s">
        <v>3225</v>
      </c>
      <c r="M319" s="292">
        <v>367.01</v>
      </c>
      <c r="N319" s="246"/>
      <c r="O319" s="243"/>
      <c r="P319" s="243"/>
      <c r="Q319" s="293">
        <f t="shared" si="40"/>
        <v>0</v>
      </c>
      <c r="R319" s="294">
        <f t="shared" si="41"/>
        <v>0</v>
      </c>
      <c r="S319" s="295">
        <f t="shared" si="42"/>
        <v>0</v>
      </c>
    </row>
    <row r="320" spans="1:19" ht="34.5" customHeight="1">
      <c r="A320" s="67">
        <v>44</v>
      </c>
      <c r="B320" s="263" t="s">
        <v>425</v>
      </c>
      <c r="C320" s="260" t="s">
        <v>752</v>
      </c>
      <c r="D320" s="262">
        <v>37.450000000000003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290" t="s">
        <v>2992</v>
      </c>
      <c r="L320" s="291" t="s">
        <v>3226</v>
      </c>
      <c r="M320" s="292">
        <v>37.450000000000003</v>
      </c>
      <c r="N320" s="246"/>
      <c r="O320" s="243"/>
      <c r="P320" s="243"/>
      <c r="Q320" s="293">
        <f t="shared" si="40"/>
        <v>0</v>
      </c>
      <c r="R320" s="294">
        <f t="shared" si="41"/>
        <v>0</v>
      </c>
      <c r="S320" s="295">
        <f t="shared" si="42"/>
        <v>0</v>
      </c>
    </row>
    <row r="321" spans="1:19" ht="34.5" customHeight="1">
      <c r="A321" s="67">
        <v>45</v>
      </c>
      <c r="B321" s="263" t="s">
        <v>430</v>
      </c>
      <c r="C321" s="260" t="s">
        <v>758</v>
      </c>
      <c r="D321" s="262">
        <v>127.33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290" t="s">
        <v>2992</v>
      </c>
      <c r="L321" s="291" t="s">
        <v>3227</v>
      </c>
      <c r="M321" s="292">
        <v>127.33</v>
      </c>
      <c r="N321" s="246"/>
      <c r="O321" s="243"/>
      <c r="P321" s="243"/>
      <c r="Q321" s="293">
        <f t="shared" si="40"/>
        <v>0</v>
      </c>
      <c r="R321" s="294">
        <f t="shared" si="41"/>
        <v>0</v>
      </c>
      <c r="S321" s="295">
        <f t="shared" si="42"/>
        <v>0</v>
      </c>
    </row>
    <row r="322" spans="1:19" ht="34.5" customHeight="1">
      <c r="A322" s="67">
        <v>46</v>
      </c>
      <c r="B322" s="263" t="s">
        <v>433</v>
      </c>
      <c r="C322" s="260" t="s">
        <v>760</v>
      </c>
      <c r="D322" s="262">
        <v>112.35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290" t="s">
        <v>3018</v>
      </c>
      <c r="L322" s="291" t="s">
        <v>3228</v>
      </c>
      <c r="M322" s="292">
        <v>112.35</v>
      </c>
      <c r="N322" s="246"/>
      <c r="O322" s="243"/>
      <c r="P322" s="243"/>
      <c r="Q322" s="293">
        <f t="shared" si="40"/>
        <v>0</v>
      </c>
      <c r="R322" s="294">
        <f t="shared" si="41"/>
        <v>0</v>
      </c>
      <c r="S322" s="295">
        <f t="shared" si="42"/>
        <v>0</v>
      </c>
    </row>
    <row r="323" spans="1:19" ht="34.5" customHeight="1">
      <c r="A323" s="67">
        <v>47</v>
      </c>
      <c r="B323" s="263" t="s">
        <v>436</v>
      </c>
      <c r="C323" s="260" t="s">
        <v>762</v>
      </c>
      <c r="D323" s="262">
        <v>37.450000000000003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290" t="s">
        <v>2992</v>
      </c>
      <c r="L323" s="291" t="s">
        <v>3229</v>
      </c>
      <c r="M323" s="292">
        <v>37.450000000000003</v>
      </c>
      <c r="N323" s="246"/>
      <c r="O323" s="243"/>
      <c r="P323" s="243"/>
      <c r="Q323" s="293">
        <f t="shared" si="40"/>
        <v>0</v>
      </c>
      <c r="R323" s="294">
        <f t="shared" si="41"/>
        <v>0</v>
      </c>
      <c r="S323" s="295">
        <f t="shared" si="42"/>
        <v>0</v>
      </c>
    </row>
    <row r="324" spans="1:19" ht="34.5" customHeight="1">
      <c r="A324" s="67">
        <v>48</v>
      </c>
      <c r="B324" s="263" t="s">
        <v>441</v>
      </c>
      <c r="C324" s="260" t="s">
        <v>767</v>
      </c>
      <c r="D324" s="262">
        <v>37.450000000000003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290" t="s">
        <v>2992</v>
      </c>
      <c r="L324" s="291" t="s">
        <v>3230</v>
      </c>
      <c r="M324" s="292">
        <v>37.450000000000003</v>
      </c>
      <c r="N324" s="246"/>
      <c r="O324" s="243"/>
      <c r="P324" s="243"/>
      <c r="Q324" s="293">
        <f t="shared" si="40"/>
        <v>0</v>
      </c>
      <c r="R324" s="294">
        <f t="shared" si="41"/>
        <v>0</v>
      </c>
      <c r="S324" s="295">
        <f t="shared" si="42"/>
        <v>0</v>
      </c>
    </row>
    <row r="325" spans="1:19" ht="34.5" customHeight="1">
      <c r="A325" s="67">
        <v>49</v>
      </c>
      <c r="B325" s="263" t="s">
        <v>444</v>
      </c>
      <c r="C325" s="260" t="s">
        <v>769</v>
      </c>
      <c r="D325" s="262">
        <v>494.34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 t="s">
        <v>2992</v>
      </c>
      <c r="L325" s="291" t="s">
        <v>3231</v>
      </c>
      <c r="M325" s="292">
        <v>494.34</v>
      </c>
      <c r="N325" s="246"/>
      <c r="O325" s="243"/>
      <c r="P325" s="243"/>
      <c r="Q325" s="293">
        <f t="shared" si="40"/>
        <v>0</v>
      </c>
      <c r="R325" s="294">
        <f t="shared" si="41"/>
        <v>0</v>
      </c>
      <c r="S325" s="295">
        <f t="shared" si="42"/>
        <v>0</v>
      </c>
    </row>
    <row r="326" spans="1:19" ht="34.5" customHeight="1">
      <c r="A326" s="67">
        <v>50</v>
      </c>
      <c r="B326" s="263" t="s">
        <v>447</v>
      </c>
      <c r="C326" s="260" t="s">
        <v>771</v>
      </c>
      <c r="D326" s="262">
        <v>2247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 t="s">
        <v>2973</v>
      </c>
      <c r="L326" s="291" t="s">
        <v>3232</v>
      </c>
      <c r="M326" s="292">
        <v>2247</v>
      </c>
      <c r="N326" s="246"/>
      <c r="O326" s="243"/>
      <c r="P326" s="243"/>
      <c r="Q326" s="293">
        <f t="shared" si="40"/>
        <v>0</v>
      </c>
      <c r="R326" s="294">
        <f t="shared" si="41"/>
        <v>0</v>
      </c>
      <c r="S326" s="295">
        <f t="shared" si="42"/>
        <v>0</v>
      </c>
    </row>
    <row r="327" spans="1:19" ht="34.5" customHeight="1">
      <c r="A327" s="67">
        <v>51</v>
      </c>
      <c r="B327" s="263" t="s">
        <v>45</v>
      </c>
      <c r="C327" s="260" t="s">
        <v>775</v>
      </c>
      <c r="D327" s="262">
        <v>479.36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 t="s">
        <v>2973</v>
      </c>
      <c r="L327" s="291" t="s">
        <v>3233</v>
      </c>
      <c r="M327" s="292">
        <v>479.36</v>
      </c>
      <c r="N327" s="246"/>
      <c r="O327" s="243"/>
      <c r="P327" s="243"/>
      <c r="Q327" s="293">
        <f t="shared" si="40"/>
        <v>0</v>
      </c>
      <c r="R327" s="294">
        <f t="shared" si="41"/>
        <v>0</v>
      </c>
      <c r="S327" s="295">
        <f t="shared" si="42"/>
        <v>0</v>
      </c>
    </row>
    <row r="328" spans="1:19" ht="34.5" customHeight="1">
      <c r="A328" s="67">
        <v>52</v>
      </c>
      <c r="B328" s="263" t="s">
        <v>456</v>
      </c>
      <c r="C328" s="260" t="s">
        <v>777</v>
      </c>
      <c r="D328" s="262">
        <v>1063.58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 t="s">
        <v>2979</v>
      </c>
      <c r="L328" s="291" t="s">
        <v>3234</v>
      </c>
      <c r="M328" s="292">
        <v>1063.58</v>
      </c>
      <c r="N328" s="246"/>
      <c r="O328" s="243"/>
      <c r="P328" s="243"/>
      <c r="Q328" s="293">
        <f t="shared" si="40"/>
        <v>0</v>
      </c>
      <c r="R328" s="294">
        <f t="shared" si="41"/>
        <v>0</v>
      </c>
      <c r="S328" s="295">
        <f t="shared" si="42"/>
        <v>0</v>
      </c>
    </row>
    <row r="329" spans="1:19" ht="34.5" customHeight="1">
      <c r="A329" s="67">
        <v>53</v>
      </c>
      <c r="B329" s="263" t="s">
        <v>459</v>
      </c>
      <c r="C329" s="260" t="s">
        <v>779</v>
      </c>
      <c r="D329" s="262">
        <v>1610.35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 t="s">
        <v>2973</v>
      </c>
      <c r="L329" s="291" t="s">
        <v>3235</v>
      </c>
      <c r="M329" s="292">
        <v>1610.35</v>
      </c>
      <c r="N329" s="246"/>
      <c r="O329" s="243"/>
      <c r="P329" s="243"/>
      <c r="Q329" s="293">
        <f t="shared" si="40"/>
        <v>0</v>
      </c>
      <c r="R329" s="294">
        <f t="shared" si="41"/>
        <v>0</v>
      </c>
      <c r="S329" s="295">
        <f t="shared" si="42"/>
        <v>0</v>
      </c>
    </row>
    <row r="330" spans="1:19" ht="34.5" customHeight="1">
      <c r="A330" s="67">
        <v>54</v>
      </c>
      <c r="B330" s="263" t="s">
        <v>462</v>
      </c>
      <c r="C330" s="260" t="s">
        <v>781</v>
      </c>
      <c r="D330" s="262">
        <v>464.38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 t="s">
        <v>2979</v>
      </c>
      <c r="L330" s="291" t="s">
        <v>3236</v>
      </c>
      <c r="M330" s="292">
        <v>464.38</v>
      </c>
      <c r="N330" s="246"/>
      <c r="O330" s="243"/>
      <c r="P330" s="243"/>
      <c r="Q330" s="293">
        <f t="shared" si="40"/>
        <v>0</v>
      </c>
      <c r="R330" s="294">
        <f t="shared" si="41"/>
        <v>0</v>
      </c>
      <c r="S330" s="295">
        <f t="shared" si="42"/>
        <v>0</v>
      </c>
    </row>
    <row r="331" spans="1:19" ht="34.5" customHeight="1">
      <c r="A331" s="67">
        <v>55</v>
      </c>
      <c r="B331" s="263" t="s">
        <v>783</v>
      </c>
      <c r="C331" s="260" t="s">
        <v>784</v>
      </c>
      <c r="D331" s="262">
        <v>322.07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 t="s">
        <v>2994</v>
      </c>
      <c r="L331" s="291" t="s">
        <v>3237</v>
      </c>
      <c r="M331" s="292">
        <v>322.07</v>
      </c>
      <c r="N331" s="246"/>
      <c r="O331" s="243"/>
      <c r="P331" s="243"/>
      <c r="Q331" s="293">
        <f t="shared" si="40"/>
        <v>0</v>
      </c>
      <c r="R331" s="294">
        <f t="shared" si="41"/>
        <v>0</v>
      </c>
      <c r="S331" s="295">
        <f t="shared" si="42"/>
        <v>0</v>
      </c>
    </row>
    <row r="332" spans="1:19" ht="34.5" customHeight="1">
      <c r="A332" s="67">
        <v>56</v>
      </c>
      <c r="B332" s="263" t="s">
        <v>468</v>
      </c>
      <c r="C332" s="260" t="s">
        <v>786</v>
      </c>
      <c r="D332" s="262">
        <v>621.66999999999996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 t="s">
        <v>3124</v>
      </c>
      <c r="L332" s="291" t="s">
        <v>3238</v>
      </c>
      <c r="M332" s="292">
        <v>621.66999999999996</v>
      </c>
      <c r="N332" s="246"/>
      <c r="O332" s="243"/>
      <c r="P332" s="243"/>
      <c r="Q332" s="293">
        <f t="shared" si="40"/>
        <v>0</v>
      </c>
      <c r="R332" s="294">
        <f t="shared" si="41"/>
        <v>0</v>
      </c>
      <c r="S332" s="295">
        <f t="shared" si="42"/>
        <v>0</v>
      </c>
    </row>
    <row r="333" spans="1:19" ht="34.5" customHeight="1">
      <c r="A333" s="67">
        <v>57</v>
      </c>
      <c r="B333" s="263" t="s">
        <v>468</v>
      </c>
      <c r="C333" s="260" t="s">
        <v>788</v>
      </c>
      <c r="D333" s="262">
        <v>363.8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 t="s">
        <v>3124</v>
      </c>
      <c r="L333" s="291" t="s">
        <v>3239</v>
      </c>
      <c r="M333" s="292">
        <v>363.8</v>
      </c>
      <c r="N333" s="246"/>
      <c r="O333" s="243"/>
      <c r="P333" s="243"/>
      <c r="Q333" s="293">
        <f t="shared" si="40"/>
        <v>0</v>
      </c>
      <c r="R333" s="294">
        <f t="shared" si="41"/>
        <v>0</v>
      </c>
      <c r="S333" s="295">
        <f t="shared" si="42"/>
        <v>0</v>
      </c>
    </row>
    <row r="334" spans="1:19" ht="34.5" customHeight="1">
      <c r="A334" s="67">
        <v>58</v>
      </c>
      <c r="B334" s="263" t="s">
        <v>472</v>
      </c>
      <c r="C334" s="260" t="s">
        <v>791</v>
      </c>
      <c r="D334" s="262">
        <v>82.39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 t="s">
        <v>2994</v>
      </c>
      <c r="L334" s="291" t="s">
        <v>3240</v>
      </c>
      <c r="M334" s="292">
        <v>82.39</v>
      </c>
      <c r="N334" s="246"/>
      <c r="O334" s="243"/>
      <c r="P334" s="243"/>
      <c r="Q334" s="293">
        <v>0</v>
      </c>
      <c r="R334" s="294">
        <v>0</v>
      </c>
      <c r="S334" s="295">
        <v>0</v>
      </c>
    </row>
    <row r="335" spans="1:19" ht="34.5" customHeight="1">
      <c r="A335" s="67">
        <v>59</v>
      </c>
      <c r="B335" s="263" t="s">
        <v>105</v>
      </c>
      <c r="C335" s="260" t="s">
        <v>793</v>
      </c>
      <c r="D335" s="262">
        <v>981.19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 t="s">
        <v>2973</v>
      </c>
      <c r="L335" s="291" t="s">
        <v>3241</v>
      </c>
      <c r="M335" s="292">
        <v>981.19</v>
      </c>
      <c r="N335" s="246"/>
      <c r="O335" s="243"/>
      <c r="P335" s="243"/>
      <c r="Q335" s="293">
        <f t="shared" ref="Q335:Q401" si="43">ROUND(S335*100/107,2)</f>
        <v>0</v>
      </c>
      <c r="R335" s="294">
        <f t="shared" ref="R335:R401" si="44">ROUND((Q335*0.07),2)</f>
        <v>0</v>
      </c>
      <c r="S335" s="295">
        <f t="shared" ref="S335:S370" si="45">+D335+J335-M335</f>
        <v>0</v>
      </c>
    </row>
    <row r="336" spans="1:19" ht="34.5" customHeight="1">
      <c r="A336" s="67">
        <v>60</v>
      </c>
      <c r="B336" s="263" t="s">
        <v>105</v>
      </c>
      <c r="C336" s="260" t="s">
        <v>793</v>
      </c>
      <c r="D336" s="262">
        <v>284.62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 t="s">
        <v>2973</v>
      </c>
      <c r="L336" s="291" t="s">
        <v>3241</v>
      </c>
      <c r="M336" s="292">
        <v>284.62</v>
      </c>
      <c r="N336" s="246"/>
      <c r="O336" s="243"/>
      <c r="P336" s="243"/>
      <c r="Q336" s="293">
        <f t="shared" si="43"/>
        <v>0</v>
      </c>
      <c r="R336" s="294">
        <f t="shared" si="44"/>
        <v>0</v>
      </c>
      <c r="S336" s="295">
        <f t="shared" si="45"/>
        <v>0</v>
      </c>
    </row>
    <row r="337" spans="1:19" ht="34.5" customHeight="1">
      <c r="A337" s="67">
        <v>61</v>
      </c>
      <c r="B337" s="263" t="s">
        <v>105</v>
      </c>
      <c r="C337" s="260" t="s">
        <v>793</v>
      </c>
      <c r="D337" s="262">
        <v>37.450000000000003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 t="s">
        <v>2973</v>
      </c>
      <c r="L337" s="291" t="s">
        <v>3241</v>
      </c>
      <c r="M337" s="292">
        <v>37.450000000000003</v>
      </c>
      <c r="N337" s="246"/>
      <c r="O337" s="243"/>
      <c r="P337" s="243"/>
      <c r="Q337" s="293">
        <f t="shared" si="43"/>
        <v>0</v>
      </c>
      <c r="R337" s="294">
        <f t="shared" si="44"/>
        <v>0</v>
      </c>
      <c r="S337" s="295">
        <f t="shared" si="45"/>
        <v>0</v>
      </c>
    </row>
    <row r="338" spans="1:19" ht="34.5" customHeight="1">
      <c r="A338" s="67">
        <v>62</v>
      </c>
      <c r="B338" s="263" t="s">
        <v>105</v>
      </c>
      <c r="C338" s="260" t="s">
        <v>793</v>
      </c>
      <c r="D338" s="262">
        <v>67.41</v>
      </c>
      <c r="E338" s="246"/>
      <c r="F338" s="266"/>
      <c r="G338" s="266"/>
      <c r="H338" s="189">
        <v>0</v>
      </c>
      <c r="I338" s="189">
        <v>0</v>
      </c>
      <c r="J338" s="203">
        <v>0</v>
      </c>
      <c r="K338" s="290" t="s">
        <v>2973</v>
      </c>
      <c r="L338" s="291" t="s">
        <v>3241</v>
      </c>
      <c r="M338" s="292">
        <v>67.41</v>
      </c>
      <c r="N338" s="246"/>
      <c r="O338" s="266"/>
      <c r="P338" s="266"/>
      <c r="Q338" s="293">
        <f t="shared" si="43"/>
        <v>0</v>
      </c>
      <c r="R338" s="294">
        <f t="shared" si="44"/>
        <v>0</v>
      </c>
      <c r="S338" s="295">
        <f t="shared" si="45"/>
        <v>0</v>
      </c>
    </row>
    <row r="339" spans="1:19" ht="34.5" customHeight="1">
      <c r="A339" s="67">
        <v>63</v>
      </c>
      <c r="B339" s="263" t="s">
        <v>795</v>
      </c>
      <c r="C339" s="260" t="s">
        <v>796</v>
      </c>
      <c r="D339" s="262">
        <v>6591.2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 t="s">
        <v>2994</v>
      </c>
      <c r="L339" s="291" t="s">
        <v>3242</v>
      </c>
      <c r="M339" s="292">
        <v>6591.2</v>
      </c>
      <c r="N339" s="246"/>
      <c r="O339" s="243"/>
      <c r="P339" s="243"/>
      <c r="Q339" s="293">
        <f t="shared" si="43"/>
        <v>0</v>
      </c>
      <c r="R339" s="294">
        <f t="shared" si="44"/>
        <v>0</v>
      </c>
      <c r="S339" s="295">
        <f t="shared" si="45"/>
        <v>0</v>
      </c>
    </row>
    <row r="340" spans="1:19" ht="34.5" customHeight="1">
      <c r="A340" s="67">
        <v>64</v>
      </c>
      <c r="B340" s="263" t="s">
        <v>795</v>
      </c>
      <c r="C340" s="260" t="s">
        <v>796</v>
      </c>
      <c r="D340" s="262">
        <v>1071.07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 t="s">
        <v>2994</v>
      </c>
      <c r="L340" s="291" t="s">
        <v>3242</v>
      </c>
      <c r="M340" s="292">
        <v>1071.07</v>
      </c>
      <c r="N340" s="246"/>
      <c r="O340" s="243"/>
      <c r="P340" s="243"/>
      <c r="Q340" s="293">
        <f t="shared" si="43"/>
        <v>0</v>
      </c>
      <c r="R340" s="294">
        <f t="shared" si="44"/>
        <v>0</v>
      </c>
      <c r="S340" s="295">
        <f t="shared" si="45"/>
        <v>0</v>
      </c>
    </row>
    <row r="341" spans="1:19" ht="34.5" customHeight="1">
      <c r="A341" s="67">
        <v>65</v>
      </c>
      <c r="B341" s="263" t="s">
        <v>795</v>
      </c>
      <c r="C341" s="260" t="s">
        <v>796</v>
      </c>
      <c r="D341" s="262">
        <v>1647.8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 t="s">
        <v>2994</v>
      </c>
      <c r="L341" s="291" t="s">
        <v>3242</v>
      </c>
      <c r="M341" s="292">
        <v>1647.8</v>
      </c>
      <c r="N341" s="246"/>
      <c r="O341" s="243"/>
      <c r="P341" s="243"/>
      <c r="Q341" s="293">
        <f t="shared" si="43"/>
        <v>0</v>
      </c>
      <c r="R341" s="294">
        <f t="shared" si="44"/>
        <v>0</v>
      </c>
      <c r="S341" s="295">
        <f t="shared" si="45"/>
        <v>0</v>
      </c>
    </row>
    <row r="342" spans="1:19" ht="34.5" customHeight="1">
      <c r="A342" s="67">
        <v>66</v>
      </c>
      <c r="B342" s="263" t="s">
        <v>798</v>
      </c>
      <c r="C342" s="260" t="s">
        <v>799</v>
      </c>
      <c r="D342" s="262">
        <v>1108.52</v>
      </c>
      <c r="E342" s="250"/>
      <c r="F342" s="243"/>
      <c r="G342" s="243"/>
      <c r="H342" s="189">
        <v>0</v>
      </c>
      <c r="I342" s="189">
        <v>0</v>
      </c>
      <c r="J342" s="203">
        <v>0</v>
      </c>
      <c r="K342" s="290" t="s">
        <v>3026</v>
      </c>
      <c r="L342" s="291" t="s">
        <v>3243</v>
      </c>
      <c r="M342" s="292">
        <v>1108.52</v>
      </c>
      <c r="N342" s="250"/>
      <c r="O342" s="243"/>
      <c r="P342" s="243"/>
      <c r="Q342" s="293">
        <f t="shared" si="43"/>
        <v>0</v>
      </c>
      <c r="R342" s="294">
        <f t="shared" si="44"/>
        <v>0</v>
      </c>
      <c r="S342" s="295">
        <f t="shared" si="45"/>
        <v>0</v>
      </c>
    </row>
    <row r="343" spans="1:19" ht="34.5" customHeight="1">
      <c r="A343" s="67">
        <v>67</v>
      </c>
      <c r="B343" s="263" t="s">
        <v>484</v>
      </c>
      <c r="C343" s="260" t="s">
        <v>802</v>
      </c>
      <c r="D343" s="262">
        <v>37.450000000000003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 t="s">
        <v>2979</v>
      </c>
      <c r="L343" s="291" t="s">
        <v>3244</v>
      </c>
      <c r="M343" s="292">
        <v>37.450000000000003</v>
      </c>
      <c r="N343" s="246"/>
      <c r="O343" s="243"/>
      <c r="P343" s="243"/>
      <c r="Q343" s="293">
        <f t="shared" si="43"/>
        <v>0</v>
      </c>
      <c r="R343" s="294">
        <f t="shared" si="44"/>
        <v>0</v>
      </c>
      <c r="S343" s="295">
        <f t="shared" si="45"/>
        <v>0</v>
      </c>
    </row>
    <row r="344" spans="1:19" ht="34.5" customHeight="1">
      <c r="A344" s="67">
        <v>68</v>
      </c>
      <c r="B344" s="263" t="s">
        <v>484</v>
      </c>
      <c r="C344" s="260" t="s">
        <v>802</v>
      </c>
      <c r="D344" s="262">
        <v>37.450000000000003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 t="s">
        <v>2979</v>
      </c>
      <c r="L344" s="291" t="s">
        <v>3244</v>
      </c>
      <c r="M344" s="292">
        <v>37.450000000000003</v>
      </c>
      <c r="N344" s="246"/>
      <c r="O344" s="243"/>
      <c r="P344" s="243"/>
      <c r="Q344" s="293">
        <f t="shared" si="43"/>
        <v>0</v>
      </c>
      <c r="R344" s="294">
        <f t="shared" si="44"/>
        <v>0</v>
      </c>
      <c r="S344" s="295">
        <f t="shared" si="45"/>
        <v>0</v>
      </c>
    </row>
    <row r="345" spans="1:19" ht="34.5" customHeight="1">
      <c r="A345" s="67">
        <v>69</v>
      </c>
      <c r="B345" s="263" t="s">
        <v>484</v>
      </c>
      <c r="C345" s="260" t="s">
        <v>802</v>
      </c>
      <c r="D345" s="262">
        <v>37.450000000000003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 t="s">
        <v>2979</v>
      </c>
      <c r="L345" s="291" t="s">
        <v>3244</v>
      </c>
      <c r="M345" s="292">
        <v>37.450000000000003</v>
      </c>
      <c r="N345" s="246"/>
      <c r="O345" s="243"/>
      <c r="P345" s="243"/>
      <c r="Q345" s="293">
        <f t="shared" si="43"/>
        <v>0</v>
      </c>
      <c r="R345" s="294">
        <f t="shared" si="44"/>
        <v>0</v>
      </c>
      <c r="S345" s="295">
        <f t="shared" si="45"/>
        <v>0</v>
      </c>
    </row>
    <row r="346" spans="1:19" ht="34.5" customHeight="1">
      <c r="A346" s="67">
        <v>70</v>
      </c>
      <c r="B346" s="263" t="s">
        <v>489</v>
      </c>
      <c r="C346" s="260" t="s">
        <v>804</v>
      </c>
      <c r="D346" s="262">
        <v>1820.07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 t="s">
        <v>3124</v>
      </c>
      <c r="L346" s="291" t="s">
        <v>3245</v>
      </c>
      <c r="M346" s="292">
        <v>1820.07</v>
      </c>
      <c r="N346" s="246"/>
      <c r="O346" s="243"/>
      <c r="P346" s="243"/>
      <c r="Q346" s="293">
        <f t="shared" si="43"/>
        <v>0</v>
      </c>
      <c r="R346" s="294">
        <f t="shared" si="44"/>
        <v>0</v>
      </c>
      <c r="S346" s="295">
        <f t="shared" si="45"/>
        <v>0</v>
      </c>
    </row>
    <row r="347" spans="1:19" ht="34.5" customHeight="1">
      <c r="A347" s="67">
        <v>71</v>
      </c>
      <c r="B347" s="263" t="s">
        <v>492</v>
      </c>
      <c r="C347" s="260" t="s">
        <v>806</v>
      </c>
      <c r="D347" s="262">
        <v>561.75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 t="s">
        <v>3124</v>
      </c>
      <c r="L347" s="291" t="s">
        <v>3246</v>
      </c>
      <c r="M347" s="292">
        <v>561.75</v>
      </c>
      <c r="N347" s="246"/>
      <c r="O347" s="243"/>
      <c r="P347" s="243"/>
      <c r="Q347" s="293">
        <f t="shared" si="43"/>
        <v>0</v>
      </c>
      <c r="R347" s="294">
        <f t="shared" si="44"/>
        <v>0</v>
      </c>
      <c r="S347" s="295">
        <f t="shared" si="45"/>
        <v>0</v>
      </c>
    </row>
    <row r="348" spans="1:19" ht="34.5" customHeight="1">
      <c r="A348" s="67">
        <v>72</v>
      </c>
      <c r="B348" s="263" t="s">
        <v>107</v>
      </c>
      <c r="C348" s="260" t="s">
        <v>808</v>
      </c>
      <c r="D348" s="262">
        <v>8591.0300000000007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290" t="s">
        <v>3018</v>
      </c>
      <c r="L348" s="291" t="s">
        <v>3247</v>
      </c>
      <c r="M348" s="292">
        <v>8591.0300000000007</v>
      </c>
      <c r="N348" s="246"/>
      <c r="O348" s="243"/>
      <c r="P348" s="243"/>
      <c r="Q348" s="293">
        <f t="shared" si="43"/>
        <v>0</v>
      </c>
      <c r="R348" s="294">
        <f t="shared" si="44"/>
        <v>0</v>
      </c>
      <c r="S348" s="295">
        <f t="shared" si="45"/>
        <v>0</v>
      </c>
    </row>
    <row r="349" spans="1:19" ht="34.5" customHeight="1">
      <c r="A349" s="67">
        <v>73</v>
      </c>
      <c r="B349" s="263" t="s">
        <v>810</v>
      </c>
      <c r="C349" s="106" t="s">
        <v>811</v>
      </c>
      <c r="D349" s="262">
        <v>53.5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290" t="s">
        <v>3018</v>
      </c>
      <c r="L349" s="291" t="s">
        <v>3248</v>
      </c>
      <c r="M349" s="292">
        <v>53.5</v>
      </c>
      <c r="N349" s="246"/>
      <c r="O349" s="243"/>
      <c r="P349" s="243"/>
      <c r="Q349" s="293">
        <f t="shared" si="43"/>
        <v>0</v>
      </c>
      <c r="R349" s="294">
        <f t="shared" si="44"/>
        <v>0</v>
      </c>
      <c r="S349" s="295">
        <f t="shared" si="45"/>
        <v>0</v>
      </c>
    </row>
    <row r="350" spans="1:19" ht="34.5" customHeight="1">
      <c r="A350" s="67">
        <v>74</v>
      </c>
      <c r="B350" s="263" t="s">
        <v>489</v>
      </c>
      <c r="C350" s="106" t="s">
        <v>813</v>
      </c>
      <c r="D350" s="262">
        <v>37.450000000000003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 t="s">
        <v>3124</v>
      </c>
      <c r="L350" s="291" t="s">
        <v>3249</v>
      </c>
      <c r="M350" s="292">
        <v>37.450000000000003</v>
      </c>
      <c r="N350" s="246"/>
      <c r="O350" s="243"/>
      <c r="P350" s="243"/>
      <c r="Q350" s="293">
        <f t="shared" si="43"/>
        <v>0</v>
      </c>
      <c r="R350" s="294">
        <f t="shared" si="44"/>
        <v>0</v>
      </c>
      <c r="S350" s="295">
        <f t="shared" si="45"/>
        <v>0</v>
      </c>
    </row>
    <row r="351" spans="1:19" ht="34.5" customHeight="1">
      <c r="A351" s="67">
        <v>75</v>
      </c>
      <c r="B351" s="263" t="s">
        <v>503</v>
      </c>
      <c r="C351" s="106" t="s">
        <v>816</v>
      </c>
      <c r="D351" s="262">
        <v>37.450000000000003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290" t="s">
        <v>3124</v>
      </c>
      <c r="L351" s="291" t="s">
        <v>3250</v>
      </c>
      <c r="M351" s="292">
        <v>37.450000000000003</v>
      </c>
      <c r="N351" s="246"/>
      <c r="O351" s="243"/>
      <c r="P351" s="243"/>
      <c r="Q351" s="293">
        <f t="shared" si="43"/>
        <v>0</v>
      </c>
      <c r="R351" s="294">
        <f t="shared" si="44"/>
        <v>0</v>
      </c>
      <c r="S351" s="295">
        <f t="shared" si="45"/>
        <v>0</v>
      </c>
    </row>
    <row r="352" spans="1:19" ht="34.5" customHeight="1">
      <c r="A352" s="67">
        <v>76</v>
      </c>
      <c r="B352" s="263" t="s">
        <v>72</v>
      </c>
      <c r="C352" s="106" t="s">
        <v>818</v>
      </c>
      <c r="D352" s="262">
        <v>0</v>
      </c>
      <c r="E352" s="246"/>
      <c r="F352" s="243"/>
      <c r="G352" s="243"/>
      <c r="H352" s="189">
        <v>0</v>
      </c>
      <c r="I352" s="189">
        <v>0</v>
      </c>
      <c r="J352" s="203">
        <v>0</v>
      </c>
      <c r="K352" s="290"/>
      <c r="L352" s="291"/>
      <c r="M352" s="292"/>
      <c r="N352" s="246"/>
      <c r="O352" s="243"/>
      <c r="P352" s="243"/>
      <c r="Q352" s="293">
        <f t="shared" si="43"/>
        <v>0</v>
      </c>
      <c r="R352" s="294">
        <f t="shared" si="44"/>
        <v>0</v>
      </c>
      <c r="S352" s="295">
        <f t="shared" si="45"/>
        <v>0</v>
      </c>
    </row>
    <row r="353" spans="1:20" ht="34.5" customHeight="1">
      <c r="A353" s="67">
        <v>77</v>
      </c>
      <c r="B353" s="263" t="s">
        <v>507</v>
      </c>
      <c r="C353" s="106" t="s">
        <v>819</v>
      </c>
      <c r="D353" s="262">
        <v>0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290"/>
      <c r="L353" s="291"/>
      <c r="M353" s="292"/>
      <c r="N353" s="246"/>
      <c r="O353" s="243"/>
      <c r="P353" s="243"/>
      <c r="Q353" s="293">
        <f t="shared" si="43"/>
        <v>0</v>
      </c>
      <c r="R353" s="294">
        <f t="shared" si="44"/>
        <v>0</v>
      </c>
      <c r="S353" s="295">
        <f t="shared" si="45"/>
        <v>0</v>
      </c>
      <c r="T353" s="2" t="s">
        <v>1707</v>
      </c>
    </row>
    <row r="354" spans="1:20" ht="34.5" customHeight="1">
      <c r="A354" s="67">
        <v>78</v>
      </c>
      <c r="B354" s="263" t="s">
        <v>509</v>
      </c>
      <c r="C354" s="106" t="s">
        <v>820</v>
      </c>
      <c r="D354" s="262">
        <v>576.73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290" t="s">
        <v>2994</v>
      </c>
      <c r="L354" s="291" t="s">
        <v>3251</v>
      </c>
      <c r="M354" s="292">
        <v>576.73</v>
      </c>
      <c r="N354" s="246"/>
      <c r="O354" s="243"/>
      <c r="P354" s="243"/>
      <c r="Q354" s="293">
        <f t="shared" si="43"/>
        <v>0</v>
      </c>
      <c r="R354" s="294">
        <f t="shared" si="44"/>
        <v>0</v>
      </c>
      <c r="S354" s="295">
        <f t="shared" si="45"/>
        <v>0</v>
      </c>
      <c r="T354" s="2" t="s">
        <v>1707</v>
      </c>
    </row>
    <row r="355" spans="1:20" ht="34.5" customHeight="1">
      <c r="A355" s="67">
        <v>79</v>
      </c>
      <c r="B355" s="263" t="s">
        <v>823</v>
      </c>
      <c r="C355" s="106" t="s">
        <v>824</v>
      </c>
      <c r="D355" s="262">
        <v>262.14999999999998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290" t="s">
        <v>2992</v>
      </c>
      <c r="L355" s="291" t="s">
        <v>3252</v>
      </c>
      <c r="M355" s="292">
        <v>262.14999999999998</v>
      </c>
      <c r="N355" s="246"/>
      <c r="O355" s="243"/>
      <c r="P355" s="243"/>
      <c r="Q355" s="293">
        <f t="shared" si="43"/>
        <v>0</v>
      </c>
      <c r="R355" s="294">
        <f t="shared" si="44"/>
        <v>0</v>
      </c>
      <c r="S355" s="295">
        <f t="shared" si="45"/>
        <v>0</v>
      </c>
      <c r="T355" s="2" t="s">
        <v>1707</v>
      </c>
    </row>
    <row r="356" spans="1:20" ht="34.5" customHeight="1">
      <c r="A356" s="67">
        <v>80</v>
      </c>
      <c r="B356" s="263" t="s">
        <v>516</v>
      </c>
      <c r="C356" s="260" t="s">
        <v>827</v>
      </c>
      <c r="D356" s="262">
        <v>838.88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290" t="s">
        <v>2973</v>
      </c>
      <c r="L356" s="291" t="s">
        <v>3253</v>
      </c>
      <c r="M356" s="292">
        <v>838.88</v>
      </c>
      <c r="N356" s="246"/>
      <c r="O356" s="243"/>
      <c r="P356" s="243"/>
      <c r="Q356" s="293">
        <f t="shared" si="43"/>
        <v>0</v>
      </c>
      <c r="R356" s="294">
        <f t="shared" si="44"/>
        <v>0</v>
      </c>
      <c r="S356" s="295">
        <f t="shared" si="45"/>
        <v>0</v>
      </c>
    </row>
    <row r="357" spans="1:20" ht="34.5" customHeight="1">
      <c r="A357" s="67">
        <v>81</v>
      </c>
      <c r="B357" s="263" t="s">
        <v>519</v>
      </c>
      <c r="C357" s="260" t="s">
        <v>829</v>
      </c>
      <c r="D357" s="262">
        <v>1101.03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290" t="s">
        <v>2973</v>
      </c>
      <c r="L357" s="291" t="s">
        <v>3254</v>
      </c>
      <c r="M357" s="292">
        <v>1101.03</v>
      </c>
      <c r="N357" s="246"/>
      <c r="O357" s="243"/>
      <c r="P357" s="243"/>
      <c r="Q357" s="293">
        <f t="shared" si="43"/>
        <v>0</v>
      </c>
      <c r="R357" s="294">
        <f t="shared" si="44"/>
        <v>0</v>
      </c>
      <c r="S357" s="295">
        <f t="shared" si="45"/>
        <v>0</v>
      </c>
    </row>
    <row r="358" spans="1:20" ht="34.5" customHeight="1">
      <c r="A358" s="67">
        <v>82</v>
      </c>
      <c r="B358" s="263" t="s">
        <v>831</v>
      </c>
      <c r="C358" s="260" t="s">
        <v>832</v>
      </c>
      <c r="D358" s="262">
        <v>1198.4000000000001</v>
      </c>
      <c r="E358" s="250"/>
      <c r="F358" s="243"/>
      <c r="G358" s="243"/>
      <c r="H358" s="189">
        <v>0</v>
      </c>
      <c r="I358" s="189">
        <v>0</v>
      </c>
      <c r="J358" s="203">
        <v>0</v>
      </c>
      <c r="K358" s="290"/>
      <c r="L358" s="291"/>
      <c r="M358" s="292">
        <v>0</v>
      </c>
      <c r="N358" s="250" t="s">
        <v>2971</v>
      </c>
      <c r="O358" s="243">
        <v>1</v>
      </c>
      <c r="P358" s="243">
        <v>1</v>
      </c>
      <c r="Q358" s="293">
        <f t="shared" si="43"/>
        <v>1120</v>
      </c>
      <c r="R358" s="294">
        <f t="shared" si="44"/>
        <v>78.400000000000006</v>
      </c>
      <c r="S358" s="295">
        <f t="shared" si="45"/>
        <v>1198.4000000000001</v>
      </c>
    </row>
    <row r="359" spans="1:20" ht="34.5" customHeight="1">
      <c r="A359" s="67">
        <v>83</v>
      </c>
      <c r="B359" s="263" t="s">
        <v>50</v>
      </c>
      <c r="C359" s="260" t="s">
        <v>834</v>
      </c>
      <c r="D359" s="262">
        <v>1153.46</v>
      </c>
      <c r="E359" s="250" t="s">
        <v>2600</v>
      </c>
      <c r="F359" s="243">
        <v>1</v>
      </c>
      <c r="G359" s="243">
        <v>1</v>
      </c>
      <c r="H359" s="189">
        <v>1099</v>
      </c>
      <c r="I359" s="189">
        <v>76.930000000000007</v>
      </c>
      <c r="J359" s="203">
        <v>1175.93</v>
      </c>
      <c r="K359" s="290" t="s">
        <v>3140</v>
      </c>
      <c r="L359" s="291" t="s">
        <v>3255</v>
      </c>
      <c r="M359" s="292">
        <v>2329.3900000000003</v>
      </c>
      <c r="N359" s="250"/>
      <c r="O359" s="243"/>
      <c r="P359" s="243"/>
      <c r="Q359" s="293">
        <f t="shared" si="43"/>
        <v>0</v>
      </c>
      <c r="R359" s="294">
        <f t="shared" si="44"/>
        <v>0</v>
      </c>
      <c r="S359" s="295">
        <f t="shared" si="45"/>
        <v>0</v>
      </c>
    </row>
    <row r="360" spans="1:20" ht="34.5" customHeight="1">
      <c r="A360" s="67">
        <v>84</v>
      </c>
      <c r="B360" s="263" t="s">
        <v>529</v>
      </c>
      <c r="C360" s="260" t="s">
        <v>836</v>
      </c>
      <c r="D360" s="262">
        <v>778.96</v>
      </c>
      <c r="E360" s="250"/>
      <c r="F360" s="243"/>
      <c r="G360" s="243"/>
      <c r="H360" s="189">
        <v>0</v>
      </c>
      <c r="I360" s="189">
        <v>0</v>
      </c>
      <c r="J360" s="203">
        <v>0</v>
      </c>
      <c r="K360" s="290" t="s">
        <v>2973</v>
      </c>
      <c r="L360" s="291" t="s">
        <v>3256</v>
      </c>
      <c r="M360" s="292">
        <v>778.96</v>
      </c>
      <c r="N360" s="250"/>
      <c r="O360" s="243"/>
      <c r="P360" s="243"/>
      <c r="Q360" s="293">
        <f t="shared" si="43"/>
        <v>0</v>
      </c>
      <c r="R360" s="294">
        <f t="shared" si="44"/>
        <v>0</v>
      </c>
      <c r="S360" s="295">
        <f t="shared" si="45"/>
        <v>0</v>
      </c>
    </row>
    <row r="361" spans="1:20" ht="34.5" customHeight="1">
      <c r="A361" s="67">
        <v>85</v>
      </c>
      <c r="B361" s="263" t="s">
        <v>532</v>
      </c>
      <c r="C361" s="260" t="s">
        <v>838</v>
      </c>
      <c r="D361" s="262">
        <v>2022.3</v>
      </c>
      <c r="E361" s="246" t="s">
        <v>2600</v>
      </c>
      <c r="F361" s="243">
        <v>1</v>
      </c>
      <c r="G361" s="243">
        <v>1</v>
      </c>
      <c r="H361" s="189">
        <v>1722</v>
      </c>
      <c r="I361" s="189">
        <v>120.54</v>
      </c>
      <c r="J361" s="203">
        <v>1842.54</v>
      </c>
      <c r="K361" s="290" t="s">
        <v>3143</v>
      </c>
      <c r="L361" s="291" t="s">
        <v>3257</v>
      </c>
      <c r="M361" s="292">
        <v>3864.84</v>
      </c>
      <c r="N361" s="246"/>
      <c r="O361" s="243"/>
      <c r="P361" s="243"/>
      <c r="Q361" s="293">
        <f t="shared" si="43"/>
        <v>0</v>
      </c>
      <c r="R361" s="294">
        <f t="shared" si="44"/>
        <v>0</v>
      </c>
      <c r="S361" s="295">
        <f t="shared" si="45"/>
        <v>0</v>
      </c>
    </row>
    <row r="362" spans="1:20" ht="34.5" customHeight="1">
      <c r="A362" s="67">
        <v>86</v>
      </c>
      <c r="B362" s="263" t="s">
        <v>532</v>
      </c>
      <c r="C362" s="260" t="s">
        <v>840</v>
      </c>
      <c r="D362" s="262">
        <v>995.1</v>
      </c>
      <c r="E362" s="246" t="s">
        <v>2600</v>
      </c>
      <c r="F362" s="243">
        <v>1</v>
      </c>
      <c r="G362" s="243">
        <v>1</v>
      </c>
      <c r="H362" s="189">
        <v>1060</v>
      </c>
      <c r="I362" s="189">
        <v>74.2</v>
      </c>
      <c r="J362" s="203">
        <v>1134.2</v>
      </c>
      <c r="K362" s="290" t="s">
        <v>3143</v>
      </c>
      <c r="L362" s="291" t="s">
        <v>3257</v>
      </c>
      <c r="M362" s="292">
        <v>2129.3000000000002</v>
      </c>
      <c r="N362" s="246"/>
      <c r="O362" s="243"/>
      <c r="P362" s="243"/>
      <c r="Q362" s="293">
        <f t="shared" si="43"/>
        <v>0</v>
      </c>
      <c r="R362" s="294">
        <f t="shared" si="44"/>
        <v>0</v>
      </c>
      <c r="S362" s="295">
        <f t="shared" si="45"/>
        <v>0</v>
      </c>
    </row>
    <row r="363" spans="1:20" ht="34.5" customHeight="1">
      <c r="A363" s="67">
        <v>87</v>
      </c>
      <c r="B363" s="263" t="s">
        <v>536</v>
      </c>
      <c r="C363" s="260" t="s">
        <v>841</v>
      </c>
      <c r="D363" s="262">
        <v>37.450000000000003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290" t="s">
        <v>3018</v>
      </c>
      <c r="L363" s="291" t="s">
        <v>3258</v>
      </c>
      <c r="M363" s="292">
        <v>37.450000000000003</v>
      </c>
      <c r="N363" s="246"/>
      <c r="O363" s="243"/>
      <c r="P363" s="243"/>
      <c r="Q363" s="293">
        <f t="shared" si="43"/>
        <v>0</v>
      </c>
      <c r="R363" s="294">
        <f t="shared" si="44"/>
        <v>0</v>
      </c>
      <c r="S363" s="295">
        <f t="shared" si="45"/>
        <v>0</v>
      </c>
    </row>
    <row r="364" spans="1:20" ht="34.5" customHeight="1">
      <c r="A364" s="67">
        <v>88</v>
      </c>
      <c r="B364" s="268" t="s">
        <v>539</v>
      </c>
      <c r="C364" s="260" t="s">
        <v>843</v>
      </c>
      <c r="D364" s="262">
        <v>621.66999999999996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290" t="s">
        <v>2979</v>
      </c>
      <c r="L364" s="291" t="s">
        <v>3259</v>
      </c>
      <c r="M364" s="292">
        <v>621.66999999999996</v>
      </c>
      <c r="N364" s="246"/>
      <c r="O364" s="243"/>
      <c r="P364" s="243"/>
      <c r="Q364" s="293">
        <f t="shared" si="43"/>
        <v>0</v>
      </c>
      <c r="R364" s="294">
        <f t="shared" si="44"/>
        <v>0</v>
      </c>
      <c r="S364" s="295">
        <f t="shared" si="45"/>
        <v>0</v>
      </c>
    </row>
    <row r="365" spans="1:20" ht="34.5" customHeight="1">
      <c r="A365" s="67">
        <v>89</v>
      </c>
      <c r="B365" s="106" t="s">
        <v>845</v>
      </c>
      <c r="C365" s="260" t="s">
        <v>846</v>
      </c>
      <c r="D365" s="262">
        <v>0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290"/>
      <c r="L365" s="291"/>
      <c r="M365" s="292"/>
      <c r="N365" s="246"/>
      <c r="O365" s="243"/>
      <c r="P365" s="243"/>
      <c r="Q365" s="293">
        <f t="shared" si="43"/>
        <v>0</v>
      </c>
      <c r="R365" s="294">
        <f t="shared" si="44"/>
        <v>0</v>
      </c>
      <c r="S365" s="295">
        <f t="shared" si="45"/>
        <v>0</v>
      </c>
    </row>
    <row r="366" spans="1:20" ht="34.5" customHeight="1">
      <c r="A366" s="67">
        <v>90</v>
      </c>
      <c r="B366" s="106" t="s">
        <v>544</v>
      </c>
      <c r="C366" s="260" t="s">
        <v>840</v>
      </c>
      <c r="D366" s="262">
        <v>2718.87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290" t="s">
        <v>2973</v>
      </c>
      <c r="L366" s="291" t="s">
        <v>3260</v>
      </c>
      <c r="M366" s="292">
        <v>2718.87</v>
      </c>
      <c r="N366" s="246"/>
      <c r="O366" s="243"/>
      <c r="P366" s="243"/>
      <c r="Q366" s="293">
        <f t="shared" si="43"/>
        <v>0</v>
      </c>
      <c r="R366" s="294">
        <f t="shared" si="44"/>
        <v>0</v>
      </c>
      <c r="S366" s="295">
        <f t="shared" si="45"/>
        <v>0</v>
      </c>
    </row>
    <row r="367" spans="1:20" ht="34.5" customHeight="1">
      <c r="A367" s="67">
        <v>91</v>
      </c>
      <c r="B367" s="263" t="s">
        <v>544</v>
      </c>
      <c r="C367" s="260" t="s">
        <v>848</v>
      </c>
      <c r="D367" s="262">
        <v>2600.1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 t="s">
        <v>2973</v>
      </c>
      <c r="L367" s="291" t="s">
        <v>3260</v>
      </c>
      <c r="M367" s="292">
        <v>2600.1</v>
      </c>
      <c r="N367" s="246"/>
      <c r="O367" s="243"/>
      <c r="P367" s="243"/>
      <c r="Q367" s="293">
        <f t="shared" si="43"/>
        <v>0</v>
      </c>
      <c r="R367" s="294">
        <f t="shared" si="44"/>
        <v>0</v>
      </c>
      <c r="S367" s="295">
        <f t="shared" si="45"/>
        <v>0</v>
      </c>
    </row>
    <row r="368" spans="1:20" ht="34.5" customHeight="1">
      <c r="A368" s="67">
        <v>92</v>
      </c>
      <c r="B368" s="263" t="s">
        <v>547</v>
      </c>
      <c r="C368" s="260" t="s">
        <v>849</v>
      </c>
      <c r="D368" s="262">
        <v>449.4</v>
      </c>
      <c r="E368" s="246" t="s">
        <v>2600</v>
      </c>
      <c r="F368" s="243">
        <v>1</v>
      </c>
      <c r="G368" s="243">
        <v>1</v>
      </c>
      <c r="H368" s="189">
        <v>630</v>
      </c>
      <c r="I368" s="189">
        <v>44.1</v>
      </c>
      <c r="J368" s="203">
        <v>674.1</v>
      </c>
      <c r="K368" s="290" t="s">
        <v>3140</v>
      </c>
      <c r="L368" s="291" t="s">
        <v>3261</v>
      </c>
      <c r="M368" s="292">
        <v>1123.5</v>
      </c>
      <c r="N368" s="246"/>
      <c r="O368" s="243"/>
      <c r="P368" s="243"/>
      <c r="Q368" s="293">
        <f t="shared" si="43"/>
        <v>0</v>
      </c>
      <c r="R368" s="294">
        <f t="shared" si="44"/>
        <v>0</v>
      </c>
      <c r="S368" s="295">
        <f t="shared" si="45"/>
        <v>0</v>
      </c>
    </row>
    <row r="369" spans="1:19" ht="34.5" customHeight="1">
      <c r="A369" s="67">
        <v>93</v>
      </c>
      <c r="B369" s="2" t="s">
        <v>852</v>
      </c>
      <c r="C369" s="260" t="s">
        <v>853</v>
      </c>
      <c r="D369" s="262">
        <v>37.450000000000003</v>
      </c>
      <c r="E369" s="246"/>
      <c r="F369" s="243"/>
      <c r="G369" s="243"/>
      <c r="H369" s="189"/>
      <c r="I369" s="189"/>
      <c r="J369" s="203"/>
      <c r="K369" s="290" t="s">
        <v>3018</v>
      </c>
      <c r="L369" s="291" t="s">
        <v>3262</v>
      </c>
      <c r="M369" s="292">
        <v>37.450000000000003</v>
      </c>
      <c r="N369" s="246"/>
      <c r="O369" s="243"/>
      <c r="P369" s="243"/>
      <c r="Q369" s="293">
        <f t="shared" si="43"/>
        <v>0</v>
      </c>
      <c r="R369" s="294">
        <f t="shared" si="44"/>
        <v>0</v>
      </c>
      <c r="S369" s="295">
        <f t="shared" si="45"/>
        <v>0</v>
      </c>
    </row>
    <row r="370" spans="1:19" ht="34.5" customHeight="1">
      <c r="A370" s="67">
        <v>94</v>
      </c>
      <c r="B370" s="2" t="s">
        <v>855</v>
      </c>
      <c r="C370" s="260" t="s">
        <v>856</v>
      </c>
      <c r="D370" s="262">
        <v>689.08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290" t="s">
        <v>2979</v>
      </c>
      <c r="L370" s="291" t="s">
        <v>3263</v>
      </c>
      <c r="M370" s="292">
        <v>689.08</v>
      </c>
      <c r="N370" s="246"/>
      <c r="O370" s="243"/>
      <c r="P370" s="243"/>
      <c r="Q370" s="293">
        <f t="shared" si="43"/>
        <v>0</v>
      </c>
      <c r="R370" s="294">
        <f t="shared" si="44"/>
        <v>0</v>
      </c>
      <c r="S370" s="295">
        <f t="shared" si="45"/>
        <v>0</v>
      </c>
    </row>
    <row r="371" spans="1:19" ht="34.5" customHeight="1">
      <c r="A371" s="67">
        <v>95</v>
      </c>
      <c r="B371" s="263" t="s">
        <v>858</v>
      </c>
      <c r="C371" s="260" t="s">
        <v>859</v>
      </c>
      <c r="D371" s="262">
        <v>1827.56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290" t="s">
        <v>3018</v>
      </c>
      <c r="L371" s="291" t="s">
        <v>3264</v>
      </c>
      <c r="M371" s="292">
        <v>1827.56</v>
      </c>
      <c r="N371" s="246"/>
      <c r="O371" s="243"/>
      <c r="P371" s="243"/>
      <c r="Q371" s="293">
        <f t="shared" si="43"/>
        <v>0</v>
      </c>
      <c r="R371" s="294">
        <f t="shared" si="44"/>
        <v>0</v>
      </c>
      <c r="S371" s="295">
        <f>+D371+J371-M371</f>
        <v>0</v>
      </c>
    </row>
    <row r="372" spans="1:19" ht="34.5" customHeight="1">
      <c r="A372" s="67">
        <v>96</v>
      </c>
      <c r="B372" s="263" t="s">
        <v>555</v>
      </c>
      <c r="C372" s="260" t="s">
        <v>861</v>
      </c>
      <c r="D372" s="262">
        <v>134.82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290" t="s">
        <v>3026</v>
      </c>
      <c r="L372" s="291" t="s">
        <v>3265</v>
      </c>
      <c r="M372" s="292">
        <v>134.82</v>
      </c>
      <c r="N372" s="246"/>
      <c r="O372" s="243"/>
      <c r="P372" s="243"/>
      <c r="Q372" s="293">
        <f t="shared" si="43"/>
        <v>0</v>
      </c>
      <c r="R372" s="294">
        <f t="shared" si="44"/>
        <v>0</v>
      </c>
      <c r="S372" s="295">
        <f>+D372+J372-M372</f>
        <v>0</v>
      </c>
    </row>
    <row r="373" spans="1:19" ht="34.5" customHeight="1">
      <c r="A373" s="67">
        <v>97</v>
      </c>
      <c r="B373" s="263" t="s">
        <v>558</v>
      </c>
      <c r="C373" s="260" t="s">
        <v>863</v>
      </c>
      <c r="D373" s="262">
        <v>913.78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290" t="s">
        <v>2979</v>
      </c>
      <c r="L373" s="291" t="s">
        <v>3266</v>
      </c>
      <c r="M373" s="292">
        <v>913.78</v>
      </c>
      <c r="N373" s="246"/>
      <c r="O373" s="243"/>
      <c r="P373" s="243"/>
      <c r="Q373" s="293">
        <f t="shared" si="43"/>
        <v>0</v>
      </c>
      <c r="R373" s="294">
        <f t="shared" si="44"/>
        <v>0</v>
      </c>
      <c r="S373" s="295">
        <f t="shared" ref="S373:S438" si="46">+D373+J373-M373</f>
        <v>0</v>
      </c>
    </row>
    <row r="374" spans="1:19" ht="34.5" customHeight="1">
      <c r="A374" s="67">
        <v>98</v>
      </c>
      <c r="B374" s="263" t="s">
        <v>562</v>
      </c>
      <c r="C374" s="260" t="s">
        <v>865</v>
      </c>
      <c r="D374" s="262">
        <v>599.20000000000005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290" t="s">
        <v>2979</v>
      </c>
      <c r="L374" s="291" t="s">
        <v>3267</v>
      </c>
      <c r="M374" s="292">
        <v>599.20000000000005</v>
      </c>
      <c r="N374" s="246"/>
      <c r="O374" s="243"/>
      <c r="P374" s="243"/>
      <c r="Q374" s="293">
        <f t="shared" si="43"/>
        <v>0</v>
      </c>
      <c r="R374" s="294">
        <f t="shared" si="44"/>
        <v>0</v>
      </c>
      <c r="S374" s="295">
        <f t="shared" si="46"/>
        <v>0</v>
      </c>
    </row>
    <row r="375" spans="1:19" ht="34.5" customHeight="1">
      <c r="A375" s="67">
        <v>99</v>
      </c>
      <c r="B375" s="106" t="s">
        <v>558</v>
      </c>
      <c r="C375" s="260" t="s">
        <v>867</v>
      </c>
      <c r="D375" s="262">
        <v>2658.95</v>
      </c>
      <c r="E375" s="250"/>
      <c r="F375" s="243"/>
      <c r="G375" s="243"/>
      <c r="H375" s="189">
        <v>0</v>
      </c>
      <c r="I375" s="189">
        <v>0</v>
      </c>
      <c r="J375" s="203">
        <v>0</v>
      </c>
      <c r="K375" s="290" t="s">
        <v>2979</v>
      </c>
      <c r="L375" s="291" t="s">
        <v>3268</v>
      </c>
      <c r="M375" s="292">
        <v>2658.95</v>
      </c>
      <c r="N375" s="250"/>
      <c r="O375" s="243"/>
      <c r="P375" s="243"/>
      <c r="Q375" s="293">
        <f t="shared" si="43"/>
        <v>0</v>
      </c>
      <c r="R375" s="294">
        <f t="shared" si="44"/>
        <v>0</v>
      </c>
      <c r="S375" s="295">
        <f t="shared" si="46"/>
        <v>0</v>
      </c>
    </row>
    <row r="376" spans="1:19" ht="34.5" customHeight="1">
      <c r="A376" s="67">
        <v>100</v>
      </c>
      <c r="B376" s="106" t="s">
        <v>869</v>
      </c>
      <c r="C376" s="260" t="s">
        <v>870</v>
      </c>
      <c r="D376" s="262">
        <v>37.450000000000003</v>
      </c>
      <c r="E376" s="250"/>
      <c r="F376" s="243"/>
      <c r="G376" s="243"/>
      <c r="H376" s="189">
        <v>0</v>
      </c>
      <c r="I376" s="189">
        <v>0</v>
      </c>
      <c r="J376" s="203">
        <v>0</v>
      </c>
      <c r="K376" s="290" t="s">
        <v>3026</v>
      </c>
      <c r="L376" s="291" t="s">
        <v>3269</v>
      </c>
      <c r="M376" s="292">
        <v>37.450000000000003</v>
      </c>
      <c r="N376" s="250"/>
      <c r="O376" s="243"/>
      <c r="P376" s="243"/>
      <c r="Q376" s="293">
        <f t="shared" si="43"/>
        <v>0</v>
      </c>
      <c r="R376" s="294">
        <f t="shared" si="44"/>
        <v>0</v>
      </c>
      <c r="S376" s="295">
        <f t="shared" si="46"/>
        <v>0</v>
      </c>
    </row>
    <row r="377" spans="1:19" ht="34.5" customHeight="1">
      <c r="A377" s="67">
        <v>101</v>
      </c>
      <c r="B377" s="106"/>
      <c r="C377" s="260"/>
      <c r="D377" s="262">
        <v>10957.87</v>
      </c>
      <c r="E377" s="250"/>
      <c r="F377" s="243"/>
      <c r="G377" s="243"/>
      <c r="H377" s="189">
        <v>0</v>
      </c>
      <c r="I377" s="189">
        <v>0</v>
      </c>
      <c r="J377" s="203">
        <v>0</v>
      </c>
      <c r="K377" s="290" t="s">
        <v>2979</v>
      </c>
      <c r="L377" s="291" t="s">
        <v>3270</v>
      </c>
      <c r="M377" s="292">
        <v>10957.87</v>
      </c>
      <c r="N377" s="250"/>
      <c r="O377" s="243"/>
      <c r="P377" s="243"/>
      <c r="Q377" s="293">
        <f t="shared" si="43"/>
        <v>0</v>
      </c>
      <c r="R377" s="294">
        <f t="shared" si="44"/>
        <v>0</v>
      </c>
      <c r="S377" s="295">
        <f t="shared" si="46"/>
        <v>0</v>
      </c>
    </row>
    <row r="378" spans="1:19" ht="34.5" customHeight="1">
      <c r="A378" s="67">
        <v>102</v>
      </c>
      <c r="B378" s="263" t="s">
        <v>572</v>
      </c>
      <c r="C378" s="260" t="s">
        <v>872</v>
      </c>
      <c r="D378" s="262">
        <v>966.21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 t="s">
        <v>2979</v>
      </c>
      <c r="L378" s="291" t="s">
        <v>3271</v>
      </c>
      <c r="M378" s="292">
        <v>966.21</v>
      </c>
      <c r="N378" s="246"/>
      <c r="O378" s="243"/>
      <c r="P378" s="243"/>
      <c r="Q378" s="293">
        <f t="shared" si="43"/>
        <v>0</v>
      </c>
      <c r="R378" s="294">
        <f t="shared" si="44"/>
        <v>0</v>
      </c>
      <c r="S378" s="295">
        <f t="shared" si="46"/>
        <v>0</v>
      </c>
    </row>
    <row r="379" spans="1:19" ht="34.5" customHeight="1">
      <c r="A379" s="67">
        <v>103</v>
      </c>
      <c r="B379" s="263"/>
      <c r="C379" s="260"/>
      <c r="D379" s="262">
        <v>2494.17</v>
      </c>
      <c r="E379" s="246"/>
      <c r="F379" s="243"/>
      <c r="G379" s="243"/>
      <c r="H379" s="189"/>
      <c r="I379" s="189"/>
      <c r="J379" s="203"/>
      <c r="K379" s="290" t="s">
        <v>2979</v>
      </c>
      <c r="L379" s="291" t="s">
        <v>3271</v>
      </c>
      <c r="M379" s="292">
        <v>2494.17</v>
      </c>
      <c r="N379" s="246"/>
      <c r="O379" s="243"/>
      <c r="P379" s="243"/>
      <c r="Q379" s="293">
        <f t="shared" si="43"/>
        <v>0</v>
      </c>
      <c r="R379" s="294">
        <f t="shared" si="44"/>
        <v>0</v>
      </c>
      <c r="S379" s="295">
        <f t="shared" si="46"/>
        <v>0</v>
      </c>
    </row>
    <row r="380" spans="1:19" ht="34.5" customHeight="1">
      <c r="A380" s="67">
        <v>104</v>
      </c>
      <c r="B380" s="263" t="s">
        <v>572</v>
      </c>
      <c r="C380" s="260" t="s">
        <v>874</v>
      </c>
      <c r="D380" s="262">
        <v>1527.96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 t="s">
        <v>2979</v>
      </c>
      <c r="L380" s="291" t="s">
        <v>3272</v>
      </c>
      <c r="M380" s="292">
        <v>1527.96</v>
      </c>
      <c r="N380" s="246"/>
      <c r="O380" s="243"/>
      <c r="P380" s="243"/>
      <c r="Q380" s="293">
        <f t="shared" si="43"/>
        <v>0</v>
      </c>
      <c r="R380" s="294">
        <f t="shared" si="44"/>
        <v>0</v>
      </c>
      <c r="S380" s="295">
        <f t="shared" si="46"/>
        <v>0</v>
      </c>
    </row>
    <row r="381" spans="1:19" ht="34.5" customHeight="1">
      <c r="A381" s="67">
        <v>105</v>
      </c>
      <c r="B381" s="263" t="s">
        <v>577</v>
      </c>
      <c r="C381" s="260" t="s">
        <v>876</v>
      </c>
      <c r="D381" s="262">
        <v>1018.64</v>
      </c>
      <c r="E381" s="246" t="s">
        <v>2600</v>
      </c>
      <c r="F381" s="243">
        <v>1</v>
      </c>
      <c r="G381" s="243">
        <v>1</v>
      </c>
      <c r="H381" s="189">
        <v>917</v>
      </c>
      <c r="I381" s="189">
        <v>64.19</v>
      </c>
      <c r="J381" s="203">
        <v>981.19000000000028</v>
      </c>
      <c r="K381" s="290" t="s">
        <v>3273</v>
      </c>
      <c r="L381" s="291" t="s">
        <v>3274</v>
      </c>
      <c r="M381" s="292">
        <v>981.19</v>
      </c>
      <c r="N381" s="246" t="s">
        <v>2971</v>
      </c>
      <c r="O381" s="243">
        <v>1</v>
      </c>
      <c r="P381" s="243">
        <v>1</v>
      </c>
      <c r="Q381" s="293">
        <f t="shared" si="43"/>
        <v>952</v>
      </c>
      <c r="R381" s="294">
        <f t="shared" si="44"/>
        <v>66.64</v>
      </c>
      <c r="S381" s="295">
        <f t="shared" si="46"/>
        <v>1018.6400000000003</v>
      </c>
    </row>
    <row r="382" spans="1:19" ht="34.5" customHeight="1">
      <c r="A382" s="67">
        <v>106</v>
      </c>
      <c r="B382" s="263" t="s">
        <v>580</v>
      </c>
      <c r="C382" s="260" t="s">
        <v>878</v>
      </c>
      <c r="D382" s="262">
        <v>719.04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 t="s">
        <v>2973</v>
      </c>
      <c r="L382" s="291" t="s">
        <v>3275</v>
      </c>
      <c r="M382" s="292">
        <v>719.04</v>
      </c>
      <c r="N382" s="246"/>
      <c r="O382" s="243"/>
      <c r="P382" s="243"/>
      <c r="Q382" s="293">
        <f t="shared" si="43"/>
        <v>0</v>
      </c>
      <c r="R382" s="294">
        <f t="shared" si="44"/>
        <v>0</v>
      </c>
      <c r="S382" s="295">
        <f t="shared" si="46"/>
        <v>0</v>
      </c>
    </row>
    <row r="383" spans="1:19" ht="34.5" customHeight="1">
      <c r="A383" s="67">
        <v>107</v>
      </c>
      <c r="B383" s="263" t="s">
        <v>516</v>
      </c>
      <c r="C383" s="260" t="s">
        <v>880</v>
      </c>
      <c r="D383" s="262">
        <v>620.6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 t="s">
        <v>2973</v>
      </c>
      <c r="L383" s="291" t="s">
        <v>3276</v>
      </c>
      <c r="M383" s="292">
        <v>620.6</v>
      </c>
      <c r="N383" s="246"/>
      <c r="O383" s="243"/>
      <c r="P383" s="243"/>
      <c r="Q383" s="293">
        <f t="shared" si="43"/>
        <v>0</v>
      </c>
      <c r="R383" s="294">
        <f t="shared" si="44"/>
        <v>0</v>
      </c>
      <c r="S383" s="295">
        <f t="shared" si="46"/>
        <v>0</v>
      </c>
    </row>
    <row r="384" spans="1:19" ht="34.5" customHeight="1">
      <c r="A384" s="67">
        <v>108</v>
      </c>
      <c r="B384" s="298" t="s">
        <v>587</v>
      </c>
      <c r="C384" s="299" t="s">
        <v>882</v>
      </c>
      <c r="D384" s="300">
        <v>2673.93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301" t="s">
        <v>2994</v>
      </c>
      <c r="L384" s="302" t="s">
        <v>3277</v>
      </c>
      <c r="M384" s="303">
        <v>2673.93</v>
      </c>
      <c r="N384" s="246"/>
      <c r="O384" s="243"/>
      <c r="P384" s="243"/>
      <c r="Q384" s="293">
        <f t="shared" si="43"/>
        <v>0</v>
      </c>
      <c r="R384" s="294">
        <f t="shared" si="44"/>
        <v>0</v>
      </c>
      <c r="S384" s="295">
        <f t="shared" si="46"/>
        <v>0</v>
      </c>
    </row>
    <row r="385" spans="1:19" ht="34.5" customHeight="1">
      <c r="A385" s="67">
        <v>109</v>
      </c>
      <c r="B385" s="298" t="s">
        <v>885</v>
      </c>
      <c r="C385" s="299" t="s">
        <v>886</v>
      </c>
      <c r="D385" s="300">
        <v>292.11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301" t="s">
        <v>2979</v>
      </c>
      <c r="L385" s="302" t="s">
        <v>3278</v>
      </c>
      <c r="M385" s="303">
        <v>292.11</v>
      </c>
      <c r="N385" s="246"/>
      <c r="O385" s="243"/>
      <c r="P385" s="243"/>
      <c r="Q385" s="293">
        <f t="shared" si="43"/>
        <v>0</v>
      </c>
      <c r="R385" s="294">
        <f t="shared" si="44"/>
        <v>0</v>
      </c>
      <c r="S385" s="295">
        <f t="shared" si="46"/>
        <v>0</v>
      </c>
    </row>
    <row r="386" spans="1:19" ht="34.5" customHeight="1">
      <c r="A386" s="67">
        <v>110</v>
      </c>
      <c r="B386" s="263" t="s">
        <v>91</v>
      </c>
      <c r="C386" s="260" t="s">
        <v>888</v>
      </c>
      <c r="D386" s="262">
        <v>6024.1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290" t="s">
        <v>2973</v>
      </c>
      <c r="L386" s="291" t="s">
        <v>3279</v>
      </c>
      <c r="M386" s="292">
        <v>6024.1</v>
      </c>
      <c r="N386" s="246"/>
      <c r="O386" s="243"/>
      <c r="P386" s="243"/>
      <c r="Q386" s="293">
        <f t="shared" si="43"/>
        <v>0</v>
      </c>
      <c r="R386" s="294">
        <f t="shared" si="44"/>
        <v>0</v>
      </c>
      <c r="S386" s="295">
        <f t="shared" si="46"/>
        <v>0</v>
      </c>
    </row>
    <row r="387" spans="1:19" ht="34.5" customHeight="1">
      <c r="A387" s="67">
        <v>111</v>
      </c>
      <c r="B387" s="263" t="s">
        <v>91</v>
      </c>
      <c r="C387" s="260" t="s">
        <v>890</v>
      </c>
      <c r="D387" s="262">
        <v>107</v>
      </c>
      <c r="E387" s="246"/>
      <c r="F387" s="243"/>
      <c r="G387" s="243"/>
      <c r="H387" s="189">
        <v>0</v>
      </c>
      <c r="I387" s="189">
        <v>0</v>
      </c>
      <c r="J387" s="203">
        <v>0</v>
      </c>
      <c r="K387" s="290" t="s">
        <v>2979</v>
      </c>
      <c r="L387" s="291" t="s">
        <v>3280</v>
      </c>
      <c r="M387" s="292">
        <v>107</v>
      </c>
      <c r="N387" s="246"/>
      <c r="O387" s="243"/>
      <c r="P387" s="243"/>
      <c r="Q387" s="293">
        <f t="shared" si="43"/>
        <v>0</v>
      </c>
      <c r="R387" s="294">
        <f t="shared" si="44"/>
        <v>0</v>
      </c>
      <c r="S387" s="295">
        <f t="shared" si="46"/>
        <v>0</v>
      </c>
    </row>
    <row r="388" spans="1:19" ht="34.5" customHeight="1">
      <c r="A388" s="67">
        <v>112</v>
      </c>
      <c r="B388" s="263" t="s">
        <v>91</v>
      </c>
      <c r="C388" s="260" t="s">
        <v>892</v>
      </c>
      <c r="D388" s="262">
        <v>7757.5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290" t="s">
        <v>2973</v>
      </c>
      <c r="L388" s="291" t="s">
        <v>3281</v>
      </c>
      <c r="M388" s="292">
        <v>7757.5</v>
      </c>
      <c r="N388" s="246"/>
      <c r="O388" s="243"/>
      <c r="P388" s="243"/>
      <c r="Q388" s="293"/>
      <c r="R388" s="294"/>
      <c r="S388" s="295"/>
    </row>
    <row r="389" spans="1:19" ht="34.5" customHeight="1">
      <c r="A389" s="67">
        <v>113</v>
      </c>
      <c r="B389" s="263" t="s">
        <v>91</v>
      </c>
      <c r="C389" s="260" t="s">
        <v>894</v>
      </c>
      <c r="D389" s="262">
        <v>3488.2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290" t="s">
        <v>2973</v>
      </c>
      <c r="L389" s="291" t="s">
        <v>3282</v>
      </c>
      <c r="M389" s="292">
        <v>3488.2</v>
      </c>
      <c r="N389" s="246"/>
      <c r="O389" s="243"/>
      <c r="P389" s="243"/>
      <c r="Q389" s="293">
        <f t="shared" si="43"/>
        <v>0</v>
      </c>
      <c r="R389" s="294">
        <f t="shared" si="44"/>
        <v>0</v>
      </c>
      <c r="S389" s="295">
        <f t="shared" si="46"/>
        <v>0</v>
      </c>
    </row>
    <row r="390" spans="1:19" ht="34.5" customHeight="1">
      <c r="A390" s="67">
        <v>114</v>
      </c>
      <c r="B390" s="263" t="s">
        <v>133</v>
      </c>
      <c r="C390" s="260" t="s">
        <v>896</v>
      </c>
      <c r="D390" s="262">
        <v>14616.2</v>
      </c>
      <c r="E390" s="246"/>
      <c r="F390" s="243"/>
      <c r="G390" s="243"/>
      <c r="H390" s="189">
        <v>0</v>
      </c>
      <c r="I390" s="189">
        <v>0</v>
      </c>
      <c r="J390" s="203">
        <v>0</v>
      </c>
      <c r="K390" s="290" t="s">
        <v>2994</v>
      </c>
      <c r="L390" s="291" t="s">
        <v>3283</v>
      </c>
      <c r="M390" s="292">
        <v>14616.2</v>
      </c>
      <c r="N390" s="246"/>
      <c r="O390" s="243"/>
      <c r="P390" s="243"/>
      <c r="Q390" s="293">
        <f t="shared" si="43"/>
        <v>0</v>
      </c>
      <c r="R390" s="294">
        <f t="shared" si="44"/>
        <v>0</v>
      </c>
      <c r="S390" s="295">
        <f t="shared" si="46"/>
        <v>0</v>
      </c>
    </row>
    <row r="391" spans="1:19" ht="34.5" customHeight="1">
      <c r="A391" s="67">
        <v>115</v>
      </c>
      <c r="B391" s="263" t="s">
        <v>898</v>
      </c>
      <c r="C391" s="260" t="s">
        <v>899</v>
      </c>
      <c r="D391" s="262">
        <v>10593</v>
      </c>
      <c r="E391" s="246"/>
      <c r="F391" s="243"/>
      <c r="G391" s="243"/>
      <c r="H391" s="189"/>
      <c r="I391" s="189"/>
      <c r="J391" s="203"/>
      <c r="K391" s="290"/>
      <c r="L391" s="291"/>
      <c r="M391" s="292">
        <v>0</v>
      </c>
      <c r="N391" s="246" t="s">
        <v>2971</v>
      </c>
      <c r="O391" s="243">
        <v>1</v>
      </c>
      <c r="P391" s="243">
        <v>1</v>
      </c>
      <c r="Q391" s="293">
        <f t="shared" si="43"/>
        <v>9900</v>
      </c>
      <c r="R391" s="294">
        <f t="shared" si="44"/>
        <v>693</v>
      </c>
      <c r="S391" s="295">
        <f t="shared" si="46"/>
        <v>10593</v>
      </c>
    </row>
    <row r="392" spans="1:19" ht="34.5" customHeight="1">
      <c r="A392" s="67">
        <v>116</v>
      </c>
      <c r="B392" s="263" t="s">
        <v>901</v>
      </c>
      <c r="C392" s="260" t="s">
        <v>902</v>
      </c>
      <c r="D392" s="262">
        <v>0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290"/>
      <c r="L392" s="291"/>
      <c r="M392" s="292">
        <v>0</v>
      </c>
      <c r="N392" s="246"/>
      <c r="O392" s="243"/>
      <c r="P392" s="243"/>
      <c r="Q392" s="293">
        <f t="shared" si="43"/>
        <v>0</v>
      </c>
      <c r="R392" s="294">
        <f t="shared" si="44"/>
        <v>0</v>
      </c>
      <c r="S392" s="295">
        <f t="shared" si="46"/>
        <v>0</v>
      </c>
    </row>
    <row r="393" spans="1:19" ht="34.5" customHeight="1">
      <c r="A393" s="67">
        <v>117</v>
      </c>
      <c r="B393" s="263" t="s">
        <v>904</v>
      </c>
      <c r="C393" s="260" t="s">
        <v>905</v>
      </c>
      <c r="D393" s="262">
        <v>1990.2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290" t="s">
        <v>2973</v>
      </c>
      <c r="L393" s="291" t="s">
        <v>3284</v>
      </c>
      <c r="M393" s="292">
        <v>1990.2</v>
      </c>
      <c r="N393" s="246"/>
      <c r="O393" s="243"/>
      <c r="P393" s="243"/>
      <c r="Q393" s="293">
        <f t="shared" si="43"/>
        <v>0</v>
      </c>
      <c r="R393" s="294">
        <f t="shared" si="44"/>
        <v>0</v>
      </c>
      <c r="S393" s="295">
        <f t="shared" si="46"/>
        <v>0</v>
      </c>
    </row>
    <row r="394" spans="1:19" ht="34.5" customHeight="1">
      <c r="A394" s="67">
        <v>118</v>
      </c>
      <c r="B394" s="263" t="s">
        <v>907</v>
      </c>
      <c r="C394" s="260" t="s">
        <v>908</v>
      </c>
      <c r="D394" s="262">
        <v>7436.5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290" t="s">
        <v>2973</v>
      </c>
      <c r="L394" s="291" t="s">
        <v>3285</v>
      </c>
      <c r="M394" s="292">
        <v>7436.5</v>
      </c>
      <c r="N394" s="246"/>
      <c r="O394" s="243"/>
      <c r="P394" s="243"/>
      <c r="Q394" s="293">
        <f t="shared" si="43"/>
        <v>0</v>
      </c>
      <c r="R394" s="294">
        <f t="shared" si="44"/>
        <v>0</v>
      </c>
      <c r="S394" s="295">
        <f t="shared" si="46"/>
        <v>0</v>
      </c>
    </row>
    <row r="395" spans="1:19" ht="34.5" customHeight="1">
      <c r="A395" s="67">
        <v>119</v>
      </c>
      <c r="B395" s="263" t="s">
        <v>910</v>
      </c>
      <c r="C395" s="260" t="s">
        <v>911</v>
      </c>
      <c r="D395" s="262">
        <v>2311.1999999999998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290" t="s">
        <v>3015</v>
      </c>
      <c r="L395" s="291" t="s">
        <v>3286</v>
      </c>
      <c r="M395" s="292">
        <v>2311.1999999999998</v>
      </c>
      <c r="N395" s="246"/>
      <c r="O395" s="243"/>
      <c r="P395" s="243"/>
      <c r="Q395" s="293">
        <f t="shared" si="43"/>
        <v>0</v>
      </c>
      <c r="R395" s="294">
        <f t="shared" si="44"/>
        <v>0</v>
      </c>
      <c r="S395" s="295">
        <f t="shared" si="46"/>
        <v>0</v>
      </c>
    </row>
    <row r="396" spans="1:19" ht="34.5" customHeight="1">
      <c r="A396" s="67"/>
      <c r="B396" s="263" t="s">
        <v>913</v>
      </c>
      <c r="C396" s="260" t="s">
        <v>899</v>
      </c>
      <c r="D396" s="262">
        <v>1476.6</v>
      </c>
      <c r="E396" s="246" t="s">
        <v>2600</v>
      </c>
      <c r="F396" s="243">
        <v>1</v>
      </c>
      <c r="G396" s="243">
        <v>1</v>
      </c>
      <c r="H396" s="189">
        <v>1360</v>
      </c>
      <c r="I396" s="189">
        <v>95.2</v>
      </c>
      <c r="J396" s="203">
        <v>1455.2</v>
      </c>
      <c r="K396" s="290" t="s">
        <v>3143</v>
      </c>
      <c r="L396" s="291" t="s">
        <v>3287</v>
      </c>
      <c r="M396" s="292">
        <v>2931.8</v>
      </c>
      <c r="N396" s="246"/>
      <c r="O396" s="243"/>
      <c r="P396" s="243"/>
      <c r="Q396" s="293"/>
      <c r="R396" s="294"/>
      <c r="S396" s="295"/>
    </row>
    <row r="397" spans="1:19" ht="34.5" customHeight="1">
      <c r="A397" s="67">
        <v>120</v>
      </c>
      <c r="B397" s="263" t="s">
        <v>916</v>
      </c>
      <c r="C397" s="260" t="s">
        <v>899</v>
      </c>
      <c r="D397" s="262">
        <v>1316.1</v>
      </c>
      <c r="E397" s="246" t="s">
        <v>2600</v>
      </c>
      <c r="F397" s="243">
        <v>1</v>
      </c>
      <c r="G397" s="243">
        <v>1</v>
      </c>
      <c r="H397" s="189">
        <v>2040</v>
      </c>
      <c r="I397" s="189">
        <v>142.80000000000001</v>
      </c>
      <c r="J397" s="203">
        <v>2182.8000000000002</v>
      </c>
      <c r="K397" s="290" t="s">
        <v>3143</v>
      </c>
      <c r="L397" s="291" t="s">
        <v>3288</v>
      </c>
      <c r="M397" s="292">
        <v>3498.9</v>
      </c>
      <c r="N397" s="246"/>
      <c r="O397" s="243"/>
      <c r="P397" s="243"/>
      <c r="Q397" s="293">
        <f t="shared" si="43"/>
        <v>0</v>
      </c>
      <c r="R397" s="294">
        <f t="shared" si="44"/>
        <v>0</v>
      </c>
      <c r="S397" s="295">
        <f t="shared" si="46"/>
        <v>0</v>
      </c>
    </row>
    <row r="398" spans="1:19" ht="34.5" customHeight="1">
      <c r="A398" s="67"/>
      <c r="B398" s="263" t="s">
        <v>919</v>
      </c>
      <c r="C398" s="260" t="s">
        <v>899</v>
      </c>
      <c r="D398" s="262">
        <v>139.1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290" t="s">
        <v>3018</v>
      </c>
      <c r="L398" s="291" t="s">
        <v>3289</v>
      </c>
      <c r="M398" s="292">
        <v>139.1</v>
      </c>
      <c r="N398" s="246"/>
      <c r="O398" s="243"/>
      <c r="P398" s="243"/>
      <c r="Q398" s="293"/>
      <c r="R398" s="294"/>
      <c r="S398" s="295"/>
    </row>
    <row r="399" spans="1:19" ht="34.5" customHeight="1">
      <c r="A399" s="67">
        <v>121</v>
      </c>
      <c r="B399" s="267" t="s">
        <v>921</v>
      </c>
      <c r="C399" s="260" t="s">
        <v>922</v>
      </c>
      <c r="D399" s="262">
        <v>239.68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290" t="s">
        <v>2994</v>
      </c>
      <c r="L399" s="291" t="s">
        <v>3290</v>
      </c>
      <c r="M399" s="292">
        <v>239.68</v>
      </c>
      <c r="N399" s="246"/>
      <c r="O399" s="243"/>
      <c r="P399" s="243"/>
      <c r="Q399" s="293">
        <f t="shared" si="43"/>
        <v>0</v>
      </c>
      <c r="R399" s="294">
        <f t="shared" si="44"/>
        <v>0</v>
      </c>
      <c r="S399" s="295">
        <f t="shared" si="46"/>
        <v>0</v>
      </c>
    </row>
    <row r="400" spans="1:19" ht="34.5" customHeight="1">
      <c r="A400" s="67">
        <v>122</v>
      </c>
      <c r="B400" s="263" t="s">
        <v>45</v>
      </c>
      <c r="C400" s="260" t="s">
        <v>924</v>
      </c>
      <c r="D400" s="262">
        <v>37.450000000000003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290" t="s">
        <v>2973</v>
      </c>
      <c r="L400" s="291" t="s">
        <v>3291</v>
      </c>
      <c r="M400" s="292">
        <v>37.450000000000003</v>
      </c>
      <c r="N400" s="246"/>
      <c r="O400" s="243"/>
      <c r="P400" s="243"/>
      <c r="Q400" s="293">
        <f t="shared" si="43"/>
        <v>0</v>
      </c>
      <c r="R400" s="294">
        <f t="shared" si="44"/>
        <v>0</v>
      </c>
      <c r="S400" s="295">
        <f t="shared" si="46"/>
        <v>0</v>
      </c>
    </row>
    <row r="401" spans="1:19" ht="34.5" customHeight="1">
      <c r="A401" s="67">
        <v>123</v>
      </c>
      <c r="B401" s="263" t="s">
        <v>614</v>
      </c>
      <c r="C401" s="260" t="s">
        <v>925</v>
      </c>
      <c r="D401" s="262">
        <v>164.78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290" t="s">
        <v>2979</v>
      </c>
      <c r="L401" s="291" t="s">
        <v>3292</v>
      </c>
      <c r="M401" s="292">
        <v>164.78</v>
      </c>
      <c r="N401" s="246"/>
      <c r="O401" s="243"/>
      <c r="P401" s="243"/>
      <c r="Q401" s="293">
        <f t="shared" si="43"/>
        <v>0</v>
      </c>
      <c r="R401" s="294">
        <f t="shared" si="44"/>
        <v>0</v>
      </c>
      <c r="S401" s="295">
        <f t="shared" si="46"/>
        <v>0</v>
      </c>
    </row>
    <row r="402" spans="1:19" ht="34.5" customHeight="1">
      <c r="A402" s="67">
        <v>124</v>
      </c>
      <c r="B402" s="267" t="s">
        <v>620</v>
      </c>
      <c r="C402" s="260" t="s">
        <v>927</v>
      </c>
      <c r="D402" s="262">
        <v>1175.93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290" t="s">
        <v>2973</v>
      </c>
      <c r="L402" s="291" t="s">
        <v>3293</v>
      </c>
      <c r="M402" s="292">
        <v>1175.93</v>
      </c>
      <c r="N402" s="246"/>
      <c r="O402" s="243"/>
      <c r="P402" s="243"/>
      <c r="Q402" s="293">
        <f t="shared" ref="Q402:Q446" si="47">ROUND(S402*100/107,2)</f>
        <v>0</v>
      </c>
      <c r="R402" s="294">
        <f t="shared" ref="R402:R446" si="48">ROUND((Q402*0.07),2)</f>
        <v>0</v>
      </c>
      <c r="S402" s="295">
        <f t="shared" si="46"/>
        <v>0</v>
      </c>
    </row>
    <row r="403" spans="1:19" ht="34.5" customHeight="1">
      <c r="A403" s="67">
        <v>125</v>
      </c>
      <c r="B403" s="267" t="s">
        <v>611</v>
      </c>
      <c r="C403" s="260" t="s">
        <v>929</v>
      </c>
      <c r="D403" s="262">
        <v>37.450000000000003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 t="s">
        <v>3026</v>
      </c>
      <c r="L403" s="291" t="s">
        <v>3294</v>
      </c>
      <c r="M403" s="292">
        <v>37.450000000000003</v>
      </c>
      <c r="N403" s="246"/>
      <c r="O403" s="243"/>
      <c r="P403" s="243"/>
      <c r="Q403" s="293">
        <f t="shared" si="47"/>
        <v>0</v>
      </c>
      <c r="R403" s="294">
        <f t="shared" si="48"/>
        <v>0</v>
      </c>
      <c r="S403" s="295">
        <f t="shared" si="46"/>
        <v>0</v>
      </c>
    </row>
    <row r="404" spans="1:19" ht="34.5" customHeight="1">
      <c r="A404" s="67">
        <v>126</v>
      </c>
      <c r="B404" s="263" t="s">
        <v>42</v>
      </c>
      <c r="C404" s="260" t="s">
        <v>931</v>
      </c>
      <c r="D404" s="262">
        <v>2610.8000000000002</v>
      </c>
      <c r="E404" s="246" t="s">
        <v>2600</v>
      </c>
      <c r="F404" s="243">
        <v>1</v>
      </c>
      <c r="G404" s="243">
        <v>1</v>
      </c>
      <c r="H404" s="189">
        <v>50</v>
      </c>
      <c r="I404" s="189">
        <v>3.5</v>
      </c>
      <c r="J404" s="203">
        <v>53.5</v>
      </c>
      <c r="K404" s="290" t="s">
        <v>3000</v>
      </c>
      <c r="L404" s="291" t="s">
        <v>3295</v>
      </c>
      <c r="M404" s="292">
        <v>2664.3</v>
      </c>
      <c r="N404" s="246"/>
      <c r="O404" s="243"/>
      <c r="P404" s="243"/>
      <c r="Q404" s="293">
        <f t="shared" si="47"/>
        <v>0</v>
      </c>
      <c r="R404" s="294">
        <f t="shared" si="48"/>
        <v>0</v>
      </c>
      <c r="S404" s="295">
        <f t="shared" si="46"/>
        <v>0</v>
      </c>
    </row>
    <row r="405" spans="1:19" ht="34.5" customHeight="1">
      <c r="A405" s="67">
        <v>127</v>
      </c>
      <c r="B405" s="263" t="s">
        <v>933</v>
      </c>
      <c r="C405" s="260" t="s">
        <v>934</v>
      </c>
      <c r="D405" s="262">
        <v>53.5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304" t="s">
        <v>2973</v>
      </c>
      <c r="L405" s="304" t="s">
        <v>3296</v>
      </c>
      <c r="M405" s="305">
        <v>53.5</v>
      </c>
      <c r="N405" s="246"/>
      <c r="O405" s="243"/>
      <c r="P405" s="243"/>
      <c r="Q405" s="293">
        <f t="shared" si="47"/>
        <v>0</v>
      </c>
      <c r="R405" s="294">
        <f t="shared" si="48"/>
        <v>0</v>
      </c>
      <c r="S405" s="295">
        <f t="shared" si="46"/>
        <v>0</v>
      </c>
    </row>
    <row r="406" spans="1:19" ht="34.5" customHeight="1">
      <c r="A406" s="67">
        <v>128</v>
      </c>
      <c r="B406" s="263" t="s">
        <v>937</v>
      </c>
      <c r="C406" s="260" t="s">
        <v>938</v>
      </c>
      <c r="D406" s="262">
        <v>8677.7000000000007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/>
      <c r="L406" s="291"/>
      <c r="M406" s="292">
        <v>0</v>
      </c>
      <c r="N406" s="246" t="s">
        <v>2971</v>
      </c>
      <c r="O406" s="243">
        <v>1</v>
      </c>
      <c r="P406" s="243">
        <v>1</v>
      </c>
      <c r="Q406" s="293">
        <f t="shared" si="47"/>
        <v>8110</v>
      </c>
      <c r="R406" s="294">
        <f t="shared" si="48"/>
        <v>567.70000000000005</v>
      </c>
      <c r="S406" s="295">
        <f t="shared" si="46"/>
        <v>8677.7000000000007</v>
      </c>
    </row>
    <row r="407" spans="1:19" ht="34.5" customHeight="1">
      <c r="A407" s="67">
        <v>129</v>
      </c>
      <c r="B407" s="106" t="s">
        <v>941</v>
      </c>
      <c r="C407" s="106" t="s">
        <v>942</v>
      </c>
      <c r="D407" s="262">
        <v>1155.5999999999999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 t="s">
        <v>2994</v>
      </c>
      <c r="L407" s="291" t="s">
        <v>3297</v>
      </c>
      <c r="M407" s="292">
        <v>1155.5999999999999</v>
      </c>
      <c r="N407" s="246"/>
      <c r="O407" s="243"/>
      <c r="P407" s="243"/>
      <c r="Q407" s="293">
        <f t="shared" si="47"/>
        <v>0</v>
      </c>
      <c r="R407" s="294">
        <f t="shared" si="48"/>
        <v>0</v>
      </c>
      <c r="S407" s="295">
        <f t="shared" si="46"/>
        <v>0</v>
      </c>
    </row>
    <row r="408" spans="1:19" ht="34.5" customHeight="1">
      <c r="A408" s="67">
        <v>130</v>
      </c>
      <c r="B408" s="106" t="s">
        <v>62</v>
      </c>
      <c r="C408" s="106" t="s">
        <v>942</v>
      </c>
      <c r="D408" s="262">
        <v>1605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 t="s">
        <v>3018</v>
      </c>
      <c r="L408" s="291" t="s">
        <v>3298</v>
      </c>
      <c r="M408" s="292">
        <v>1605</v>
      </c>
      <c r="N408" s="246"/>
      <c r="O408" s="243"/>
      <c r="P408" s="243"/>
      <c r="Q408" s="293">
        <f t="shared" si="47"/>
        <v>0</v>
      </c>
      <c r="R408" s="294">
        <f t="shared" si="48"/>
        <v>0</v>
      </c>
      <c r="S408" s="295">
        <f t="shared" si="46"/>
        <v>0</v>
      </c>
    </row>
    <row r="409" spans="1:19" ht="34.5" customHeight="1">
      <c r="A409" s="67">
        <v>131</v>
      </c>
      <c r="B409" s="106" t="s">
        <v>945</v>
      </c>
      <c r="C409" s="106" t="s">
        <v>946</v>
      </c>
      <c r="D409" s="262">
        <v>802.5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 t="s">
        <v>3018</v>
      </c>
      <c r="L409" s="291" t="s">
        <v>3299</v>
      </c>
      <c r="M409" s="306">
        <v>802.5</v>
      </c>
      <c r="N409" s="246"/>
      <c r="O409" s="243"/>
      <c r="P409" s="243"/>
      <c r="Q409" s="293">
        <f t="shared" si="47"/>
        <v>0</v>
      </c>
      <c r="R409" s="294">
        <f t="shared" si="48"/>
        <v>0</v>
      </c>
      <c r="S409" s="295">
        <f t="shared" si="46"/>
        <v>0</v>
      </c>
    </row>
    <row r="410" spans="1:19" ht="34.5" customHeight="1">
      <c r="A410" s="67">
        <v>132</v>
      </c>
      <c r="B410" s="106" t="s">
        <v>507</v>
      </c>
      <c r="C410" s="106" t="s">
        <v>948</v>
      </c>
      <c r="D410" s="262">
        <v>97.37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290" t="s">
        <v>2994</v>
      </c>
      <c r="L410" s="291" t="s">
        <v>3300</v>
      </c>
      <c r="M410" s="292">
        <v>97.37</v>
      </c>
      <c r="N410" s="246"/>
      <c r="O410" s="243"/>
      <c r="P410" s="243"/>
      <c r="Q410" s="293"/>
      <c r="R410" s="294"/>
      <c r="S410" s="295"/>
    </row>
    <row r="411" spans="1:19" ht="34.5" customHeight="1">
      <c r="A411" s="67">
        <v>133</v>
      </c>
      <c r="B411" s="263" t="s">
        <v>631</v>
      </c>
      <c r="C411" s="106" t="s">
        <v>950</v>
      </c>
      <c r="D411" s="262">
        <v>149.80000000000001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 t="s">
        <v>2979</v>
      </c>
      <c r="L411" s="291" t="s">
        <v>3301</v>
      </c>
      <c r="M411" s="292">
        <v>149.80000000000001</v>
      </c>
      <c r="N411" s="246"/>
      <c r="O411" s="243"/>
      <c r="P411" s="243"/>
      <c r="Q411" s="293">
        <f t="shared" si="47"/>
        <v>0</v>
      </c>
      <c r="R411" s="294">
        <f t="shared" si="48"/>
        <v>0</v>
      </c>
      <c r="S411" s="295">
        <f t="shared" si="46"/>
        <v>0</v>
      </c>
    </row>
    <row r="412" spans="1:19" ht="34.5" customHeight="1">
      <c r="A412" s="67">
        <v>134</v>
      </c>
      <c r="B412" s="263" t="s">
        <v>634</v>
      </c>
      <c r="C412" s="106" t="s">
        <v>952</v>
      </c>
      <c r="D412" s="262">
        <v>119.84</v>
      </c>
      <c r="E412" s="250"/>
      <c r="F412" s="243"/>
      <c r="G412" s="243"/>
      <c r="H412" s="189">
        <v>0</v>
      </c>
      <c r="I412" s="189">
        <v>0</v>
      </c>
      <c r="J412" s="203">
        <v>0</v>
      </c>
      <c r="K412" s="290" t="s">
        <v>2979</v>
      </c>
      <c r="L412" s="291" t="s">
        <v>3302</v>
      </c>
      <c r="M412" s="292">
        <v>119.84</v>
      </c>
      <c r="N412" s="250"/>
      <c r="O412" s="243"/>
      <c r="P412" s="243"/>
      <c r="Q412" s="293">
        <f t="shared" si="47"/>
        <v>0</v>
      </c>
      <c r="R412" s="294">
        <f t="shared" si="48"/>
        <v>0</v>
      </c>
      <c r="S412" s="295">
        <f t="shared" si="46"/>
        <v>0</v>
      </c>
    </row>
    <row r="413" spans="1:19" ht="34.5" customHeight="1">
      <c r="A413" s="67">
        <v>135</v>
      </c>
      <c r="B413" s="263" t="s">
        <v>634</v>
      </c>
      <c r="C413" s="106" t="s">
        <v>954</v>
      </c>
      <c r="D413" s="262">
        <v>1048.5999999999999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290" t="s">
        <v>2979</v>
      </c>
      <c r="L413" s="291" t="s">
        <v>3303</v>
      </c>
      <c r="M413" s="292">
        <v>1048.5999999999999</v>
      </c>
      <c r="N413" s="246"/>
      <c r="O413" s="243"/>
      <c r="P413" s="243"/>
      <c r="Q413" s="293">
        <f t="shared" si="47"/>
        <v>0</v>
      </c>
      <c r="R413" s="294">
        <f t="shared" si="48"/>
        <v>0</v>
      </c>
      <c r="S413" s="295">
        <f t="shared" si="46"/>
        <v>0</v>
      </c>
    </row>
    <row r="414" spans="1:19" ht="34.5" customHeight="1">
      <c r="A414" s="67">
        <v>136</v>
      </c>
      <c r="B414" s="267" t="s">
        <v>395</v>
      </c>
      <c r="C414" s="260" t="s">
        <v>956</v>
      </c>
      <c r="D414" s="262">
        <v>359.52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290" t="s">
        <v>2979</v>
      </c>
      <c r="L414" s="291" t="s">
        <v>3304</v>
      </c>
      <c r="M414" s="292">
        <v>359.52</v>
      </c>
      <c r="N414" s="246"/>
      <c r="O414" s="243"/>
      <c r="P414" s="243"/>
      <c r="Q414" s="293">
        <f t="shared" si="47"/>
        <v>0</v>
      </c>
      <c r="R414" s="294">
        <f t="shared" si="48"/>
        <v>0</v>
      </c>
      <c r="S414" s="295">
        <f t="shared" si="46"/>
        <v>0</v>
      </c>
    </row>
    <row r="415" spans="1:19" ht="34.5" customHeight="1">
      <c r="A415" s="67">
        <v>137</v>
      </c>
      <c r="B415" s="267" t="s">
        <v>641</v>
      </c>
      <c r="C415" s="260" t="s">
        <v>958</v>
      </c>
      <c r="D415" s="262">
        <v>659.12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290" t="s">
        <v>2979</v>
      </c>
      <c r="L415" s="291" t="s">
        <v>3305</v>
      </c>
      <c r="M415" s="292">
        <v>659.12</v>
      </c>
      <c r="N415" s="246"/>
      <c r="O415" s="243"/>
      <c r="P415" s="243"/>
      <c r="Q415" s="293">
        <f t="shared" si="47"/>
        <v>0</v>
      </c>
      <c r="R415" s="294">
        <f t="shared" si="48"/>
        <v>0</v>
      </c>
      <c r="S415" s="295">
        <f t="shared" si="46"/>
        <v>0</v>
      </c>
    </row>
    <row r="416" spans="1:19" ht="34.5" customHeight="1">
      <c r="A416" s="67">
        <v>138</v>
      </c>
      <c r="B416" s="260" t="s">
        <v>641</v>
      </c>
      <c r="C416" s="260" t="s">
        <v>960</v>
      </c>
      <c r="D416" s="262">
        <v>37.450000000000003</v>
      </c>
      <c r="E416" s="250"/>
      <c r="F416" s="243"/>
      <c r="G416" s="243"/>
      <c r="H416" s="189">
        <v>0</v>
      </c>
      <c r="I416" s="189">
        <v>0</v>
      </c>
      <c r="J416" s="203">
        <v>0</v>
      </c>
      <c r="K416" s="290" t="s">
        <v>2979</v>
      </c>
      <c r="L416" s="291" t="s">
        <v>3306</v>
      </c>
      <c r="M416" s="292">
        <v>37.450000000000003</v>
      </c>
      <c r="N416" s="250"/>
      <c r="O416" s="243"/>
      <c r="P416" s="243"/>
      <c r="Q416" s="293">
        <f t="shared" si="47"/>
        <v>0</v>
      </c>
      <c r="R416" s="294">
        <f t="shared" si="48"/>
        <v>0</v>
      </c>
      <c r="S416" s="295">
        <f t="shared" si="46"/>
        <v>0</v>
      </c>
    </row>
    <row r="417" spans="1:20" ht="34.5" customHeight="1">
      <c r="A417" s="67">
        <v>139</v>
      </c>
      <c r="B417" s="307" t="s">
        <v>634</v>
      </c>
      <c r="C417" s="308" t="s">
        <v>962</v>
      </c>
      <c r="D417" s="262">
        <v>494.34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290" t="s">
        <v>2979</v>
      </c>
      <c r="L417" s="291" t="s">
        <v>3307</v>
      </c>
      <c r="M417" s="292">
        <v>494.34</v>
      </c>
      <c r="N417" s="246"/>
      <c r="O417" s="243"/>
      <c r="P417" s="243"/>
      <c r="Q417" s="293">
        <f t="shared" si="47"/>
        <v>0</v>
      </c>
      <c r="R417" s="294">
        <f t="shared" si="48"/>
        <v>0</v>
      </c>
      <c r="S417" s="295">
        <f t="shared" si="46"/>
        <v>0</v>
      </c>
    </row>
    <row r="418" spans="1:20" ht="34.5" customHeight="1">
      <c r="A418" s="67">
        <v>140</v>
      </c>
      <c r="B418" s="260" t="s">
        <v>68</v>
      </c>
      <c r="C418" s="106" t="s">
        <v>713</v>
      </c>
      <c r="D418" s="262">
        <v>3381.2</v>
      </c>
      <c r="E418" s="250"/>
      <c r="F418" s="243"/>
      <c r="G418" s="243"/>
      <c r="H418" s="189">
        <v>0</v>
      </c>
      <c r="I418" s="189">
        <v>0</v>
      </c>
      <c r="J418" s="203">
        <v>0</v>
      </c>
      <c r="K418" s="290" t="s">
        <v>2979</v>
      </c>
      <c r="L418" s="291" t="s">
        <v>3308</v>
      </c>
      <c r="M418" s="292">
        <v>3381.2</v>
      </c>
      <c r="N418" s="250"/>
      <c r="O418" s="243"/>
      <c r="P418" s="243"/>
      <c r="Q418" s="293">
        <f t="shared" si="47"/>
        <v>0</v>
      </c>
      <c r="R418" s="294">
        <f t="shared" si="48"/>
        <v>0</v>
      </c>
      <c r="S418" s="295">
        <f t="shared" si="46"/>
        <v>0</v>
      </c>
    </row>
    <row r="419" spans="1:20" ht="34.5" customHeight="1">
      <c r="A419" s="67">
        <v>141</v>
      </c>
      <c r="B419" s="260" t="s">
        <v>965</v>
      </c>
      <c r="C419" s="106" t="s">
        <v>966</v>
      </c>
      <c r="D419" s="262">
        <v>3500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290" t="s">
        <v>2994</v>
      </c>
      <c r="L419" s="291" t="s">
        <v>3309</v>
      </c>
      <c r="M419" s="292">
        <v>3500</v>
      </c>
      <c r="N419" s="246"/>
      <c r="O419" s="243"/>
      <c r="P419" s="243"/>
      <c r="Q419" s="293">
        <f t="shared" si="47"/>
        <v>0</v>
      </c>
      <c r="R419" s="294">
        <f t="shared" si="48"/>
        <v>0</v>
      </c>
      <c r="S419" s="295">
        <f t="shared" si="46"/>
        <v>0</v>
      </c>
      <c r="T419" s="2" t="s">
        <v>2139</v>
      </c>
    </row>
    <row r="420" spans="1:20" ht="34.5" customHeight="1">
      <c r="A420" s="67">
        <v>142</v>
      </c>
      <c r="B420" s="260" t="s">
        <v>968</v>
      </c>
      <c r="C420" s="106" t="s">
        <v>969</v>
      </c>
      <c r="D420" s="262">
        <v>53.5</v>
      </c>
      <c r="E420" s="250"/>
      <c r="F420" s="243"/>
      <c r="G420" s="243"/>
      <c r="H420" s="189">
        <v>0</v>
      </c>
      <c r="I420" s="189">
        <v>0</v>
      </c>
      <c r="J420" s="203">
        <v>0</v>
      </c>
      <c r="K420" s="290" t="s">
        <v>3018</v>
      </c>
      <c r="L420" s="291" t="s">
        <v>3310</v>
      </c>
      <c r="M420" s="292">
        <v>53.5</v>
      </c>
      <c r="N420" s="250"/>
      <c r="O420" s="243"/>
      <c r="P420" s="243"/>
      <c r="Q420" s="293">
        <f t="shared" si="47"/>
        <v>0</v>
      </c>
      <c r="R420" s="294">
        <f t="shared" si="48"/>
        <v>0</v>
      </c>
      <c r="S420" s="295">
        <f t="shared" si="46"/>
        <v>0</v>
      </c>
    </row>
    <row r="421" spans="1:20" ht="34.5" customHeight="1">
      <c r="A421" s="67">
        <v>143</v>
      </c>
      <c r="B421" s="309" t="s">
        <v>968</v>
      </c>
      <c r="C421" s="106" t="s">
        <v>971</v>
      </c>
      <c r="D421" s="262">
        <v>1979.5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290" t="s">
        <v>3018</v>
      </c>
      <c r="L421" s="291" t="s">
        <v>3310</v>
      </c>
      <c r="M421" s="292">
        <v>1979.5</v>
      </c>
      <c r="N421" s="246"/>
      <c r="O421" s="243"/>
      <c r="P421" s="243"/>
      <c r="Q421" s="293">
        <f t="shared" si="47"/>
        <v>0</v>
      </c>
      <c r="R421" s="294">
        <f t="shared" si="48"/>
        <v>0</v>
      </c>
      <c r="S421" s="295">
        <f t="shared" si="46"/>
        <v>0</v>
      </c>
    </row>
    <row r="422" spans="1:20" ht="34.5" customHeight="1">
      <c r="A422" s="67">
        <v>144</v>
      </c>
      <c r="B422" s="309" t="s">
        <v>972</v>
      </c>
      <c r="C422" s="106" t="s">
        <v>973</v>
      </c>
      <c r="D422" s="262">
        <v>37.450000000000003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290" t="s">
        <v>2979</v>
      </c>
      <c r="L422" s="291" t="s">
        <v>3311</v>
      </c>
      <c r="M422" s="292">
        <v>37.450000000000003</v>
      </c>
      <c r="N422" s="246"/>
      <c r="O422" s="243"/>
      <c r="P422" s="243"/>
      <c r="Q422" s="293">
        <f t="shared" si="47"/>
        <v>0</v>
      </c>
      <c r="R422" s="294">
        <f t="shared" si="48"/>
        <v>0</v>
      </c>
      <c r="S422" s="295">
        <f t="shared" si="46"/>
        <v>0</v>
      </c>
    </row>
    <row r="423" spans="1:20" ht="34.5" customHeight="1">
      <c r="A423" s="67">
        <v>145</v>
      </c>
      <c r="B423" s="309" t="s">
        <v>624</v>
      </c>
      <c r="C423" s="106" t="s">
        <v>975</v>
      </c>
      <c r="D423" s="262">
        <v>37.450000000000003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290" t="s">
        <v>2992</v>
      </c>
      <c r="L423" s="291" t="s">
        <v>3312</v>
      </c>
      <c r="M423" s="292">
        <v>37.450000000000003</v>
      </c>
      <c r="N423" s="246"/>
      <c r="O423" s="243"/>
      <c r="P423" s="243"/>
      <c r="Q423" s="293">
        <f t="shared" si="47"/>
        <v>0</v>
      </c>
      <c r="R423" s="294">
        <f t="shared" si="48"/>
        <v>0</v>
      </c>
      <c r="S423" s="295">
        <f t="shared" si="46"/>
        <v>0</v>
      </c>
    </row>
    <row r="424" spans="1:20" ht="34.5" customHeight="1">
      <c r="A424" s="67">
        <v>146</v>
      </c>
      <c r="B424" s="260" t="s">
        <v>977</v>
      </c>
      <c r="C424" s="106" t="s">
        <v>969</v>
      </c>
      <c r="D424" s="262">
        <v>2321.9</v>
      </c>
      <c r="E424" s="246"/>
      <c r="F424" s="243"/>
      <c r="G424" s="243"/>
      <c r="H424" s="189"/>
      <c r="I424" s="189"/>
      <c r="J424" s="203"/>
      <c r="K424" s="290" t="s">
        <v>2992</v>
      </c>
      <c r="L424" s="291" t="s">
        <v>3313</v>
      </c>
      <c r="M424" s="292">
        <v>2321.9</v>
      </c>
      <c r="N424" s="246"/>
      <c r="O424" s="243"/>
      <c r="P424" s="243"/>
      <c r="Q424" s="293">
        <f t="shared" si="47"/>
        <v>0</v>
      </c>
      <c r="R424" s="294">
        <f t="shared" si="48"/>
        <v>0</v>
      </c>
      <c r="S424" s="295">
        <f t="shared" si="46"/>
        <v>0</v>
      </c>
    </row>
    <row r="425" spans="1:20" ht="34.5" customHeight="1">
      <c r="A425" s="67">
        <v>147</v>
      </c>
      <c r="B425" s="260" t="s">
        <v>979</v>
      </c>
      <c r="C425" s="106" t="s">
        <v>980</v>
      </c>
      <c r="D425" s="262">
        <v>53.5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290" t="s">
        <v>2973</v>
      </c>
      <c r="L425" s="291" t="s">
        <v>3314</v>
      </c>
      <c r="M425" s="292">
        <v>53.5</v>
      </c>
      <c r="N425" s="246"/>
      <c r="O425" s="243"/>
      <c r="P425" s="243"/>
      <c r="Q425" s="293">
        <f t="shared" si="47"/>
        <v>0</v>
      </c>
      <c r="R425" s="294">
        <f t="shared" si="48"/>
        <v>0</v>
      </c>
      <c r="S425" s="295">
        <f t="shared" si="46"/>
        <v>0</v>
      </c>
    </row>
    <row r="426" spans="1:20" ht="34.5" customHeight="1">
      <c r="A426" s="67">
        <v>148</v>
      </c>
      <c r="B426" s="260" t="s">
        <v>982</v>
      </c>
      <c r="C426" s="106" t="s">
        <v>980</v>
      </c>
      <c r="D426" s="262">
        <v>1262.5999999999999</v>
      </c>
      <c r="E426" s="250"/>
      <c r="F426" s="243"/>
      <c r="G426" s="243"/>
      <c r="H426" s="189">
        <v>0</v>
      </c>
      <c r="I426" s="189">
        <v>0</v>
      </c>
      <c r="J426" s="203">
        <v>0</v>
      </c>
      <c r="K426" s="290" t="s">
        <v>3026</v>
      </c>
      <c r="L426" s="291" t="s">
        <v>3315</v>
      </c>
      <c r="M426" s="292">
        <v>1262.5999999999999</v>
      </c>
      <c r="N426" s="246"/>
      <c r="O426" s="243"/>
      <c r="P426" s="243"/>
      <c r="Q426" s="293">
        <f t="shared" si="47"/>
        <v>0</v>
      </c>
      <c r="R426" s="294">
        <f t="shared" si="48"/>
        <v>0</v>
      </c>
      <c r="S426" s="295">
        <f t="shared" si="46"/>
        <v>0</v>
      </c>
    </row>
    <row r="427" spans="1:20" ht="34.5" customHeight="1">
      <c r="A427" s="67">
        <v>149</v>
      </c>
      <c r="B427" s="260" t="s">
        <v>984</v>
      </c>
      <c r="C427" s="106" t="s">
        <v>985</v>
      </c>
      <c r="D427" s="262">
        <v>428</v>
      </c>
      <c r="E427" s="246" t="s">
        <v>2600</v>
      </c>
      <c r="F427" s="243">
        <v>1</v>
      </c>
      <c r="G427" s="243">
        <v>1</v>
      </c>
      <c r="H427" s="189">
        <v>400</v>
      </c>
      <c r="I427" s="189">
        <v>28</v>
      </c>
      <c r="J427" s="203">
        <v>428</v>
      </c>
      <c r="K427" s="290" t="s">
        <v>3316</v>
      </c>
      <c r="L427" s="291" t="s">
        <v>3317</v>
      </c>
      <c r="M427" s="292">
        <v>856</v>
      </c>
      <c r="N427" s="250"/>
      <c r="O427" s="243"/>
      <c r="P427" s="243"/>
      <c r="Q427" s="293">
        <f t="shared" si="47"/>
        <v>0</v>
      </c>
      <c r="R427" s="294">
        <f t="shared" si="48"/>
        <v>0</v>
      </c>
      <c r="S427" s="295">
        <f t="shared" si="46"/>
        <v>0</v>
      </c>
    </row>
    <row r="428" spans="1:20" ht="34.5" customHeight="1">
      <c r="A428" s="67">
        <v>150</v>
      </c>
      <c r="B428" s="260" t="s">
        <v>987</v>
      </c>
      <c r="C428" s="106" t="s">
        <v>902</v>
      </c>
      <c r="D428" s="262">
        <v>2589.4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290" t="s">
        <v>2973</v>
      </c>
      <c r="L428" s="291" t="s">
        <v>3318</v>
      </c>
      <c r="M428" s="292">
        <v>2589.4</v>
      </c>
      <c r="N428" s="246"/>
      <c r="O428" s="243"/>
      <c r="P428" s="243"/>
      <c r="Q428" s="293">
        <f t="shared" si="47"/>
        <v>0</v>
      </c>
      <c r="R428" s="294">
        <f t="shared" si="48"/>
        <v>0</v>
      </c>
      <c r="S428" s="295">
        <f t="shared" si="46"/>
        <v>0</v>
      </c>
    </row>
    <row r="429" spans="1:20" ht="34.5" customHeight="1">
      <c r="A429" s="67">
        <v>151</v>
      </c>
      <c r="B429" s="260" t="s">
        <v>989</v>
      </c>
      <c r="C429" s="106" t="s">
        <v>990</v>
      </c>
      <c r="D429" s="262">
        <v>652.70000000000005</v>
      </c>
      <c r="E429" s="246"/>
      <c r="F429" s="243"/>
      <c r="G429" s="243"/>
      <c r="H429" s="189">
        <v>0</v>
      </c>
      <c r="I429" s="189">
        <v>0</v>
      </c>
      <c r="J429" s="203">
        <v>0</v>
      </c>
      <c r="K429" s="290" t="s">
        <v>2979</v>
      </c>
      <c r="L429" s="291" t="s">
        <v>3319</v>
      </c>
      <c r="M429" s="292">
        <v>652.70000000000005</v>
      </c>
      <c r="N429" s="246"/>
      <c r="O429" s="243"/>
      <c r="P429" s="243"/>
      <c r="Q429" s="293">
        <f t="shared" si="47"/>
        <v>0</v>
      </c>
      <c r="R429" s="294">
        <f t="shared" si="48"/>
        <v>0</v>
      </c>
      <c r="S429" s="295">
        <f t="shared" si="46"/>
        <v>0</v>
      </c>
    </row>
    <row r="430" spans="1:20" ht="34.5" customHeight="1">
      <c r="A430" s="67">
        <v>152</v>
      </c>
      <c r="B430" s="260" t="s">
        <v>648</v>
      </c>
      <c r="C430" s="106" t="s">
        <v>992</v>
      </c>
      <c r="D430" s="262">
        <v>449.4</v>
      </c>
      <c r="E430" s="246"/>
      <c r="F430" s="243"/>
      <c r="G430" s="243"/>
      <c r="H430" s="189"/>
      <c r="I430" s="189"/>
      <c r="J430" s="203"/>
      <c r="K430" s="290" t="s">
        <v>2979</v>
      </c>
      <c r="L430" s="291" t="s">
        <v>3320</v>
      </c>
      <c r="M430" s="292">
        <v>449.4</v>
      </c>
      <c r="N430" s="246"/>
      <c r="O430" s="243"/>
      <c r="P430" s="243"/>
      <c r="Q430" s="293">
        <f t="shared" si="47"/>
        <v>0</v>
      </c>
      <c r="R430" s="294">
        <f t="shared" si="48"/>
        <v>0</v>
      </c>
      <c r="S430" s="295">
        <f t="shared" si="46"/>
        <v>0</v>
      </c>
    </row>
    <row r="431" spans="1:20" ht="34.5" customHeight="1">
      <c r="A431" s="67">
        <v>153</v>
      </c>
      <c r="B431" s="260" t="s">
        <v>994</v>
      </c>
      <c r="C431" s="106" t="s">
        <v>911</v>
      </c>
      <c r="D431" s="262">
        <v>1626.4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290" t="s">
        <v>2992</v>
      </c>
      <c r="L431" s="291" t="s">
        <v>3321</v>
      </c>
      <c r="M431" s="292">
        <v>1626.4</v>
      </c>
      <c r="N431" s="246"/>
      <c r="O431" s="243"/>
      <c r="P431" s="243"/>
      <c r="Q431" s="293">
        <f t="shared" si="47"/>
        <v>0</v>
      </c>
      <c r="R431" s="294">
        <f t="shared" si="48"/>
        <v>0</v>
      </c>
      <c r="S431" s="295">
        <f t="shared" si="46"/>
        <v>0</v>
      </c>
    </row>
    <row r="432" spans="1:20" ht="34.5" customHeight="1">
      <c r="A432" s="67">
        <v>154</v>
      </c>
      <c r="B432" s="270" t="s">
        <v>996</v>
      </c>
      <c r="C432" s="106" t="s">
        <v>969</v>
      </c>
      <c r="D432" s="262">
        <v>3777.1</v>
      </c>
      <c r="E432" s="246" t="s">
        <v>2600</v>
      </c>
      <c r="F432" s="243">
        <v>1</v>
      </c>
      <c r="G432" s="243">
        <v>1</v>
      </c>
      <c r="H432" s="189">
        <v>1860</v>
      </c>
      <c r="I432" s="189">
        <v>130.19999999999999</v>
      </c>
      <c r="J432" s="203">
        <v>1990.2</v>
      </c>
      <c r="K432" s="290" t="s">
        <v>3143</v>
      </c>
      <c r="L432" s="291" t="s">
        <v>3322</v>
      </c>
      <c r="M432" s="292">
        <v>5767.3</v>
      </c>
      <c r="N432" s="246"/>
      <c r="O432" s="243"/>
      <c r="P432" s="243"/>
      <c r="Q432" s="293">
        <f t="shared" si="47"/>
        <v>0</v>
      </c>
      <c r="R432" s="294">
        <f t="shared" si="48"/>
        <v>0</v>
      </c>
      <c r="S432" s="295">
        <f t="shared" si="46"/>
        <v>0</v>
      </c>
    </row>
    <row r="433" spans="1:19" ht="34.5" customHeight="1">
      <c r="A433" s="67">
        <v>155</v>
      </c>
      <c r="B433" s="270" t="s">
        <v>658</v>
      </c>
      <c r="C433" s="106" t="s">
        <v>3323</v>
      </c>
      <c r="D433" s="262">
        <v>663.4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290" t="s">
        <v>2973</v>
      </c>
      <c r="L433" s="291" t="s">
        <v>3324</v>
      </c>
      <c r="M433" s="292">
        <v>663.4</v>
      </c>
      <c r="N433" s="246"/>
      <c r="O433" s="243"/>
      <c r="P433" s="243"/>
      <c r="Q433" s="293">
        <f t="shared" si="47"/>
        <v>0</v>
      </c>
      <c r="R433" s="294">
        <f t="shared" si="48"/>
        <v>0</v>
      </c>
      <c r="S433" s="295">
        <f t="shared" si="46"/>
        <v>0</v>
      </c>
    </row>
    <row r="434" spans="1:19" ht="34.5" customHeight="1">
      <c r="A434" s="67">
        <v>156</v>
      </c>
      <c r="B434" s="270"/>
      <c r="C434" s="106" t="s">
        <v>971</v>
      </c>
      <c r="D434" s="262">
        <v>331.7</v>
      </c>
      <c r="E434" s="246"/>
      <c r="F434" s="243"/>
      <c r="G434" s="243"/>
      <c r="H434" s="189"/>
      <c r="I434" s="189"/>
      <c r="J434" s="203"/>
      <c r="K434" s="290" t="s">
        <v>2973</v>
      </c>
      <c r="L434" s="291" t="s">
        <v>3325</v>
      </c>
      <c r="M434" s="292">
        <v>331.7</v>
      </c>
      <c r="N434" s="246"/>
      <c r="O434" s="243"/>
      <c r="P434" s="243"/>
      <c r="Q434" s="293">
        <f t="shared" si="47"/>
        <v>0</v>
      </c>
      <c r="R434" s="294">
        <f t="shared" si="48"/>
        <v>0</v>
      </c>
      <c r="S434" s="295">
        <f t="shared" si="46"/>
        <v>0</v>
      </c>
    </row>
    <row r="435" spans="1:19" ht="34.5" customHeight="1">
      <c r="A435" s="67">
        <v>157</v>
      </c>
      <c r="B435" s="270" t="s">
        <v>1000</v>
      </c>
      <c r="C435" s="106" t="s">
        <v>969</v>
      </c>
      <c r="D435" s="262">
        <v>1754.8</v>
      </c>
      <c r="E435" s="246"/>
      <c r="F435" s="243"/>
      <c r="G435" s="243"/>
      <c r="H435" s="189">
        <v>0</v>
      </c>
      <c r="I435" s="189">
        <v>0</v>
      </c>
      <c r="J435" s="203">
        <v>0</v>
      </c>
      <c r="K435" s="290" t="s">
        <v>2992</v>
      </c>
      <c r="L435" s="291" t="s">
        <v>3326</v>
      </c>
      <c r="M435" s="292">
        <v>1754.8</v>
      </c>
      <c r="N435" s="246"/>
      <c r="O435" s="243"/>
      <c r="P435" s="243"/>
      <c r="Q435" s="293">
        <f t="shared" si="47"/>
        <v>0</v>
      </c>
      <c r="R435" s="294">
        <f t="shared" si="48"/>
        <v>0</v>
      </c>
      <c r="S435" s="295">
        <f t="shared" si="46"/>
        <v>0</v>
      </c>
    </row>
    <row r="436" spans="1:19" ht="34.5" customHeight="1">
      <c r="A436" s="67">
        <v>158</v>
      </c>
      <c r="B436" s="260" t="s">
        <v>1002</v>
      </c>
      <c r="C436" s="106" t="s">
        <v>899</v>
      </c>
      <c r="D436" s="262">
        <v>1840.4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290" t="s">
        <v>3026</v>
      </c>
      <c r="L436" s="291" t="s">
        <v>3327</v>
      </c>
      <c r="M436" s="292">
        <v>1840.4</v>
      </c>
      <c r="N436" s="246"/>
      <c r="O436" s="243"/>
      <c r="P436" s="243"/>
      <c r="Q436" s="293">
        <f t="shared" si="47"/>
        <v>0</v>
      </c>
      <c r="R436" s="294">
        <f t="shared" si="48"/>
        <v>0</v>
      </c>
      <c r="S436" s="295">
        <f t="shared" si="46"/>
        <v>0</v>
      </c>
    </row>
    <row r="437" spans="1:19" ht="34.5" customHeight="1">
      <c r="A437" s="67">
        <v>159</v>
      </c>
      <c r="B437" s="260" t="s">
        <v>1004</v>
      </c>
      <c r="C437" s="106" t="s">
        <v>1005</v>
      </c>
      <c r="D437" s="262">
        <v>1572.9</v>
      </c>
      <c r="E437" s="246"/>
      <c r="F437" s="243"/>
      <c r="G437" s="243"/>
      <c r="H437" s="189">
        <v>0</v>
      </c>
      <c r="I437" s="189">
        <v>0</v>
      </c>
      <c r="J437" s="203">
        <v>0</v>
      </c>
      <c r="K437" s="290" t="s">
        <v>2977</v>
      </c>
      <c r="L437" s="291" t="s">
        <v>3328</v>
      </c>
      <c r="M437" s="292">
        <v>1572.9</v>
      </c>
      <c r="N437" s="246"/>
      <c r="O437" s="243"/>
      <c r="P437" s="243"/>
      <c r="Q437" s="293">
        <f t="shared" si="47"/>
        <v>0</v>
      </c>
      <c r="R437" s="294">
        <f t="shared" si="48"/>
        <v>0</v>
      </c>
      <c r="S437" s="295">
        <f t="shared" si="46"/>
        <v>0</v>
      </c>
    </row>
    <row r="438" spans="1:19" ht="34.5" customHeight="1">
      <c r="A438" s="67">
        <v>160</v>
      </c>
      <c r="B438" s="260" t="s">
        <v>1007</v>
      </c>
      <c r="C438" s="106" t="s">
        <v>1005</v>
      </c>
      <c r="D438" s="262">
        <v>53.5</v>
      </c>
      <c r="E438" s="246"/>
      <c r="F438" s="243"/>
      <c r="G438" s="243"/>
      <c r="H438" s="189">
        <v>0</v>
      </c>
      <c r="I438" s="189">
        <v>0</v>
      </c>
      <c r="J438" s="203">
        <v>0</v>
      </c>
      <c r="K438" s="290" t="s">
        <v>3018</v>
      </c>
      <c r="L438" s="291" t="s">
        <v>3329</v>
      </c>
      <c r="M438" s="292">
        <v>53.5</v>
      </c>
      <c r="N438" s="246"/>
      <c r="O438" s="243"/>
      <c r="P438" s="243"/>
      <c r="Q438" s="293">
        <f t="shared" si="47"/>
        <v>0</v>
      </c>
      <c r="R438" s="294">
        <f t="shared" si="48"/>
        <v>0</v>
      </c>
      <c r="S438" s="295">
        <f t="shared" si="46"/>
        <v>0</v>
      </c>
    </row>
    <row r="439" spans="1:19" ht="34.5" customHeight="1">
      <c r="A439" s="67">
        <v>161</v>
      </c>
      <c r="B439" s="260" t="s">
        <v>855</v>
      </c>
      <c r="C439" s="106" t="s">
        <v>1009</v>
      </c>
      <c r="D439" s="262">
        <v>535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290" t="s">
        <v>2979</v>
      </c>
      <c r="L439" s="291" t="s">
        <v>3330</v>
      </c>
      <c r="M439" s="292">
        <v>535</v>
      </c>
      <c r="N439" s="246"/>
      <c r="O439" s="243"/>
      <c r="P439" s="243"/>
      <c r="Q439" s="293">
        <f t="shared" si="47"/>
        <v>0</v>
      </c>
      <c r="R439" s="294">
        <f t="shared" si="48"/>
        <v>0</v>
      </c>
      <c r="S439" s="295">
        <f t="shared" ref="S439:S446" si="49">+D439+J439-M439</f>
        <v>0</v>
      </c>
    </row>
    <row r="440" spans="1:19" ht="34.5" customHeight="1">
      <c r="A440" s="67">
        <v>162</v>
      </c>
      <c r="B440" s="260" t="s">
        <v>1011</v>
      </c>
      <c r="C440" s="106" t="s">
        <v>1005</v>
      </c>
      <c r="D440" s="262">
        <v>4087.4</v>
      </c>
      <c r="E440" s="246"/>
      <c r="F440" s="243"/>
      <c r="G440" s="243"/>
      <c r="H440" s="189">
        <v>0</v>
      </c>
      <c r="I440" s="189">
        <v>0</v>
      </c>
      <c r="J440" s="203">
        <v>0</v>
      </c>
      <c r="K440" s="290" t="s">
        <v>3018</v>
      </c>
      <c r="L440" s="291" t="s">
        <v>3331</v>
      </c>
      <c r="M440" s="292">
        <v>4087.4</v>
      </c>
      <c r="N440" s="246"/>
      <c r="O440" s="243"/>
      <c r="P440" s="243"/>
      <c r="Q440" s="293">
        <f t="shared" si="47"/>
        <v>0</v>
      </c>
      <c r="R440" s="294">
        <f t="shared" si="48"/>
        <v>0</v>
      </c>
      <c r="S440" s="295">
        <f t="shared" si="49"/>
        <v>0</v>
      </c>
    </row>
    <row r="441" spans="1:19" ht="34.5" customHeight="1">
      <c r="A441" s="67">
        <v>163</v>
      </c>
      <c r="B441" s="260" t="s">
        <v>1011</v>
      </c>
      <c r="C441" s="106" t="s">
        <v>1005</v>
      </c>
      <c r="D441" s="262">
        <v>1658.5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 t="s">
        <v>3018</v>
      </c>
      <c r="L441" s="291" t="s">
        <v>3331</v>
      </c>
      <c r="M441" s="292">
        <v>1658.5</v>
      </c>
      <c r="N441" s="246"/>
      <c r="O441" s="243"/>
      <c r="P441" s="243"/>
      <c r="Q441" s="293">
        <f t="shared" si="47"/>
        <v>0</v>
      </c>
      <c r="R441" s="294">
        <f t="shared" si="48"/>
        <v>0</v>
      </c>
      <c r="S441" s="295">
        <f t="shared" si="49"/>
        <v>0</v>
      </c>
    </row>
    <row r="442" spans="1:19" ht="34.5" customHeight="1">
      <c r="A442" s="67">
        <v>164</v>
      </c>
      <c r="B442" s="260" t="s">
        <v>653</v>
      </c>
      <c r="C442" s="106" t="s">
        <v>1013</v>
      </c>
      <c r="D442" s="262">
        <v>1209.0999999999999</v>
      </c>
      <c r="E442" s="246"/>
      <c r="F442" s="243"/>
      <c r="G442" s="243"/>
      <c r="H442" s="189">
        <v>0</v>
      </c>
      <c r="I442" s="189">
        <v>0</v>
      </c>
      <c r="J442" s="203">
        <v>0</v>
      </c>
      <c r="K442" s="290" t="s">
        <v>2973</v>
      </c>
      <c r="L442" s="291" t="s">
        <v>3332</v>
      </c>
      <c r="M442" s="292">
        <v>1209.0999999999999</v>
      </c>
      <c r="N442" s="246"/>
      <c r="O442" s="243"/>
      <c r="P442" s="243"/>
      <c r="Q442" s="293">
        <f t="shared" si="47"/>
        <v>0</v>
      </c>
      <c r="R442" s="294">
        <f t="shared" si="48"/>
        <v>0</v>
      </c>
      <c r="S442" s="295">
        <f t="shared" si="49"/>
        <v>0</v>
      </c>
    </row>
    <row r="443" spans="1:19" ht="34.5" customHeight="1">
      <c r="A443" s="67">
        <v>165</v>
      </c>
      <c r="B443" s="260" t="s">
        <v>1015</v>
      </c>
      <c r="C443" s="106" t="s">
        <v>1016</v>
      </c>
      <c r="D443" s="262">
        <v>53.5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 t="s">
        <v>2992</v>
      </c>
      <c r="L443" s="291" t="s">
        <v>3333</v>
      </c>
      <c r="M443" s="292">
        <v>53.5</v>
      </c>
      <c r="N443" s="246"/>
      <c r="O443" s="243"/>
      <c r="P443" s="243"/>
      <c r="Q443" s="293"/>
      <c r="R443" s="294"/>
      <c r="S443" s="295"/>
    </row>
    <row r="444" spans="1:19" ht="34.5" customHeight="1">
      <c r="A444" s="67">
        <v>166</v>
      </c>
      <c r="B444" s="260" t="s">
        <v>2137</v>
      </c>
      <c r="C444" s="106" t="s">
        <v>971</v>
      </c>
      <c r="D444" s="262">
        <v>2247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 t="s">
        <v>3026</v>
      </c>
      <c r="L444" s="291" t="s">
        <v>3334</v>
      </c>
      <c r="M444" s="292">
        <v>2247</v>
      </c>
      <c r="N444" s="246"/>
      <c r="O444" s="243"/>
      <c r="P444" s="243"/>
      <c r="Q444" s="293">
        <f t="shared" si="47"/>
        <v>0</v>
      </c>
      <c r="R444" s="294">
        <f t="shared" si="48"/>
        <v>0</v>
      </c>
      <c r="S444" s="295">
        <f t="shared" si="49"/>
        <v>0</v>
      </c>
    </row>
    <row r="445" spans="1:19" ht="34.5" customHeight="1">
      <c r="A445" s="67">
        <v>167</v>
      </c>
      <c r="B445" s="260" t="s">
        <v>2138</v>
      </c>
      <c r="C445" s="106" t="s">
        <v>1005</v>
      </c>
      <c r="D445" s="262">
        <v>2889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 t="s">
        <v>2979</v>
      </c>
      <c r="L445" s="291" t="s">
        <v>3335</v>
      </c>
      <c r="M445" s="292">
        <v>2889</v>
      </c>
      <c r="N445" s="246"/>
      <c r="O445" s="243"/>
      <c r="P445" s="243"/>
      <c r="Q445" s="293">
        <f t="shared" si="47"/>
        <v>0</v>
      </c>
      <c r="R445" s="294">
        <f t="shared" si="48"/>
        <v>0</v>
      </c>
      <c r="S445" s="295">
        <f t="shared" si="49"/>
        <v>0</v>
      </c>
    </row>
    <row r="446" spans="1:19" ht="34.5" customHeight="1">
      <c r="A446" s="67">
        <v>168</v>
      </c>
      <c r="B446" s="260" t="s">
        <v>2923</v>
      </c>
      <c r="C446" s="106" t="s">
        <v>3336</v>
      </c>
      <c r="D446" s="262">
        <v>629.16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 t="s">
        <v>2994</v>
      </c>
      <c r="L446" s="291" t="s">
        <v>3337</v>
      </c>
      <c r="M446" s="292">
        <v>629.16</v>
      </c>
      <c r="N446" s="246"/>
      <c r="O446" s="243"/>
      <c r="P446" s="243"/>
      <c r="Q446" s="293">
        <f t="shared" si="47"/>
        <v>0</v>
      </c>
      <c r="R446" s="294">
        <f t="shared" si="48"/>
        <v>0</v>
      </c>
      <c r="S446" s="295">
        <f t="shared" si="49"/>
        <v>0</v>
      </c>
    </row>
    <row r="447" spans="1:19" ht="34.5" customHeight="1" thickBot="1">
      <c r="A447" s="322"/>
      <c r="B447" s="100" t="s">
        <v>19</v>
      </c>
      <c r="C447" s="101"/>
      <c r="D447" s="102">
        <f>SUM(D277:D446)</f>
        <v>222765.47000000006</v>
      </c>
      <c r="E447" s="257"/>
      <c r="F447" s="258"/>
      <c r="G447" s="258"/>
      <c r="H447" s="105">
        <f>SUM(H277:H446)</f>
        <v>12181</v>
      </c>
      <c r="I447" s="105">
        <f>SUM(I277:I446)</f>
        <v>852.67000000000007</v>
      </c>
      <c r="J447" s="105">
        <f>SUM(J277:J446)</f>
        <v>13033.670000000002</v>
      </c>
      <c r="K447" s="103"/>
      <c r="L447" s="103"/>
      <c r="M447" s="155">
        <f>SUM(M277:M446)</f>
        <v>208214.53999999998</v>
      </c>
      <c r="N447" s="257"/>
      <c r="O447" s="258"/>
      <c r="P447" s="258"/>
      <c r="Q447" s="105">
        <f>SUM(Q277:Q446)-Q397</f>
        <v>25780</v>
      </c>
      <c r="R447" s="105">
        <f>SUM(R277:R446)-R397</f>
        <v>1804.6000000000001</v>
      </c>
      <c r="S447" s="105">
        <f>SUM(S277:S446)</f>
        <v>27584.600000000002</v>
      </c>
    </row>
    <row r="448" spans="1:19" ht="34.5" customHeight="1" thickTop="1">
      <c r="A448" s="30"/>
      <c r="B448" s="52" t="s">
        <v>1018</v>
      </c>
      <c r="C448" s="53"/>
      <c r="D448" s="54"/>
      <c r="E448" s="55"/>
      <c r="F448" s="54"/>
      <c r="G448" s="56"/>
      <c r="H448" s="57"/>
      <c r="I448" s="57"/>
      <c r="J448" s="57"/>
      <c r="K448" s="58"/>
      <c r="L448" s="59"/>
      <c r="M448" s="248"/>
      <c r="N448" s="237"/>
      <c r="O448" s="238"/>
      <c r="P448" s="238"/>
      <c r="Q448" s="239"/>
      <c r="R448" s="240"/>
      <c r="S448" s="323"/>
    </row>
    <row r="449" spans="1:20" ht="34.200000000000003" customHeight="1">
      <c r="A449" s="30">
        <v>1</v>
      </c>
      <c r="B449" s="324" t="s">
        <v>227</v>
      </c>
      <c r="C449" s="325" t="s">
        <v>228</v>
      </c>
      <c r="D449" s="326">
        <v>0</v>
      </c>
      <c r="E449" s="174"/>
      <c r="F449" s="327"/>
      <c r="G449" s="327"/>
      <c r="H449" s="142">
        <v>0</v>
      </c>
      <c r="I449" s="142"/>
      <c r="J449" s="142">
        <v>0</v>
      </c>
      <c r="K449" s="328"/>
      <c r="L449" s="329"/>
      <c r="M449" s="330"/>
      <c r="N449" s="331"/>
      <c r="O449" s="332"/>
      <c r="P449" s="332"/>
      <c r="Q449" s="239">
        <f t="shared" ref="Q449" si="50">J449-M449</f>
        <v>0</v>
      </c>
      <c r="R449" s="240"/>
      <c r="S449" s="66">
        <f t="shared" ref="S449" si="51">J449-M449</f>
        <v>0</v>
      </c>
    </row>
    <row r="450" spans="1:20" ht="34.5" customHeight="1" thickBot="1">
      <c r="A450" s="99"/>
      <c r="B450" s="100" t="s">
        <v>19</v>
      </c>
      <c r="C450" s="160"/>
      <c r="D450" s="102">
        <f>SUM(D449:D449)</f>
        <v>0</v>
      </c>
      <c r="E450" s="103"/>
      <c r="F450" s="102"/>
      <c r="G450" s="102"/>
      <c r="H450" s="104">
        <v>0</v>
      </c>
      <c r="I450" s="104">
        <v>0</v>
      </c>
      <c r="J450" s="104">
        <v>0</v>
      </c>
      <c r="K450" s="103"/>
      <c r="L450" s="103"/>
      <c r="M450" s="247">
        <f>SUM(M449:M449)</f>
        <v>0</v>
      </c>
      <c r="N450" s="129"/>
      <c r="O450" s="102"/>
      <c r="P450" s="102"/>
      <c r="Q450" s="104">
        <f>SUM(Q449:Q449)</f>
        <v>0</v>
      </c>
      <c r="R450" s="155">
        <f>SUM(R449:R449)</f>
        <v>0</v>
      </c>
      <c r="S450" s="162">
        <f>SUM(S449:S449)</f>
        <v>0</v>
      </c>
    </row>
    <row r="451" spans="1:20" ht="34.5" customHeight="1" thickTop="1">
      <c r="A451" s="30"/>
      <c r="B451" s="52" t="s">
        <v>1019</v>
      </c>
      <c r="C451" s="53"/>
      <c r="D451" s="54"/>
      <c r="E451" s="55"/>
      <c r="F451" s="54"/>
      <c r="G451" s="56"/>
      <c r="H451" s="57"/>
      <c r="I451" s="57"/>
      <c r="J451" s="57"/>
      <c r="K451" s="58"/>
      <c r="L451" s="59"/>
      <c r="M451" s="248"/>
      <c r="N451" s="237"/>
      <c r="O451" s="238"/>
      <c r="P451" s="238"/>
      <c r="Q451" s="239"/>
      <c r="R451" s="240"/>
      <c r="S451" s="66"/>
    </row>
    <row r="452" spans="1:20" ht="34.5" customHeight="1">
      <c r="A452" s="30">
        <v>1</v>
      </c>
      <c r="B452" s="31"/>
      <c r="C452" s="32"/>
      <c r="D452" s="33"/>
      <c r="E452" s="34"/>
      <c r="F452" s="33"/>
      <c r="G452" s="33"/>
      <c r="H452" s="35"/>
      <c r="I452" s="35"/>
      <c r="J452" s="35"/>
      <c r="K452" s="156"/>
      <c r="L452" s="157"/>
      <c r="M452" s="289"/>
      <c r="N452" s="246"/>
      <c r="O452" s="243"/>
      <c r="P452" s="243"/>
      <c r="Q452" s="189"/>
      <c r="R452" s="8"/>
      <c r="S452" s="66"/>
    </row>
    <row r="453" spans="1:20" ht="34.5" customHeight="1" thickBot="1">
      <c r="A453" s="99"/>
      <c r="B453" s="100" t="s">
        <v>19</v>
      </c>
      <c r="C453" s="160"/>
      <c r="D453" s="102">
        <v>0</v>
      </c>
      <c r="E453" s="103"/>
      <c r="F453" s="102"/>
      <c r="G453" s="102"/>
      <c r="H453" s="104">
        <v>0</v>
      </c>
      <c r="I453" s="104">
        <v>0</v>
      </c>
      <c r="J453" s="104">
        <v>0</v>
      </c>
      <c r="K453" s="161"/>
      <c r="L453" s="103"/>
      <c r="M453" s="247"/>
      <c r="N453" s="333"/>
      <c r="O453" s="334"/>
      <c r="P453" s="334"/>
      <c r="Q453" s="162">
        <v>0</v>
      </c>
      <c r="R453" s="335">
        <v>0</v>
      </c>
      <c r="S453" s="162">
        <v>0</v>
      </c>
    </row>
    <row r="454" spans="1:20" s="351" customFormat="1" ht="34.5" customHeight="1" thickTop="1">
      <c r="A454" s="336"/>
      <c r="B454" s="337" t="s">
        <v>1020</v>
      </c>
      <c r="C454" s="338"/>
      <c r="D454" s="339"/>
      <c r="E454" s="340"/>
      <c r="F454" s="339"/>
      <c r="G454" s="341"/>
      <c r="H454" s="342"/>
      <c r="I454" s="342"/>
      <c r="J454" s="342"/>
      <c r="K454" s="343"/>
      <c r="L454" s="344"/>
      <c r="M454" s="345"/>
      <c r="N454" s="618"/>
      <c r="O454" s="619"/>
      <c r="P454" s="619"/>
      <c r="Q454" s="621"/>
      <c r="R454" s="622"/>
      <c r="S454" s="623"/>
    </row>
    <row r="455" spans="1:20" s="351" customFormat="1" ht="34.5" customHeight="1">
      <c r="A455" s="336">
        <v>1</v>
      </c>
      <c r="B455" s="620" t="s">
        <v>175</v>
      </c>
      <c r="C455" s="610" t="s">
        <v>176</v>
      </c>
      <c r="D455" s="611"/>
      <c r="E455" s="612" t="s">
        <v>2936</v>
      </c>
      <c r="F455" s="611">
        <v>1</v>
      </c>
      <c r="G455" s="613">
        <v>1</v>
      </c>
      <c r="H455" s="614">
        <v>1135</v>
      </c>
      <c r="I455" s="614"/>
      <c r="J455" s="614">
        <v>1135</v>
      </c>
      <c r="K455" s="615" t="s">
        <v>3338</v>
      </c>
      <c r="L455" s="616" t="s">
        <v>3339</v>
      </c>
      <c r="M455" s="617">
        <v>1135</v>
      </c>
      <c r="N455" s="625"/>
      <c r="O455" s="626"/>
      <c r="P455" s="626"/>
      <c r="Q455" s="627">
        <f t="shared" ref="Q455:Q456" si="52">SUM(D455+J455-M455)</f>
        <v>0</v>
      </c>
      <c r="R455" s="629"/>
      <c r="S455" s="628">
        <f t="shared" ref="S455:S456" si="53">SUM(D455+J455-M455)</f>
        <v>0</v>
      </c>
    </row>
    <row r="456" spans="1:20" s="351" customFormat="1" ht="34.5" customHeight="1">
      <c r="A456" s="336">
        <v>2</v>
      </c>
      <c r="B456" s="620" t="s">
        <v>212</v>
      </c>
      <c r="C456" s="610" t="s">
        <v>213</v>
      </c>
      <c r="D456" s="611"/>
      <c r="E456" s="612" t="s">
        <v>2936</v>
      </c>
      <c r="F456" s="611">
        <v>1</v>
      </c>
      <c r="G456" s="613">
        <v>1</v>
      </c>
      <c r="H456" s="614">
        <v>1135</v>
      </c>
      <c r="I456" s="614"/>
      <c r="J456" s="614">
        <v>1135</v>
      </c>
      <c r="K456" s="615"/>
      <c r="L456" s="616"/>
      <c r="M456" s="617"/>
      <c r="N456" s="625"/>
      <c r="O456" s="626"/>
      <c r="P456" s="626"/>
      <c r="Q456" s="627">
        <f t="shared" si="52"/>
        <v>1135</v>
      </c>
      <c r="R456" s="629"/>
      <c r="S456" s="628">
        <f t="shared" si="53"/>
        <v>1135</v>
      </c>
    </row>
    <row r="457" spans="1:20" s="351" customFormat="1" ht="34.5" customHeight="1">
      <c r="A457" s="336">
        <v>3</v>
      </c>
      <c r="B457" s="620" t="s">
        <v>227</v>
      </c>
      <c r="C457" s="610" t="s">
        <v>228</v>
      </c>
      <c r="D457" s="611"/>
      <c r="E457" s="612"/>
      <c r="F457" s="611"/>
      <c r="G457" s="613"/>
      <c r="H457" s="614"/>
      <c r="I457" s="614"/>
      <c r="J457" s="614"/>
      <c r="K457" s="615"/>
      <c r="L457" s="616"/>
      <c r="M457" s="617"/>
      <c r="N457" s="625"/>
      <c r="O457" s="626"/>
      <c r="P457" s="626"/>
      <c r="Q457" s="627"/>
      <c r="R457" s="629"/>
      <c r="S457" s="628"/>
      <c r="T457" s="351" t="s">
        <v>3340</v>
      </c>
    </row>
    <row r="458" spans="1:20" s="371" customFormat="1" ht="37.5" customHeight="1" thickBot="1">
      <c r="A458" s="367"/>
      <c r="B458" s="368" t="s">
        <v>19</v>
      </c>
      <c r="C458" s="368"/>
      <c r="D458" s="369">
        <f>SUM(D455:D457)</f>
        <v>0</v>
      </c>
      <c r="E458" s="369"/>
      <c r="F458" s="369"/>
      <c r="G458" s="369"/>
      <c r="H458" s="369">
        <f>SUM(H455:H457)</f>
        <v>2270</v>
      </c>
      <c r="I458" s="369">
        <f t="shared" ref="I458:J458" si="54">SUM(I455:I457)</f>
        <v>0</v>
      </c>
      <c r="J458" s="369">
        <f t="shared" si="54"/>
        <v>2270</v>
      </c>
      <c r="K458" s="370"/>
      <c r="L458" s="370"/>
      <c r="M458" s="369">
        <f>SUM(M455:M457)</f>
        <v>1135</v>
      </c>
      <c r="N458" s="370"/>
      <c r="O458" s="369"/>
      <c r="P458" s="369"/>
      <c r="Q458" s="369">
        <f>SUM(Q455:Q457)</f>
        <v>1135</v>
      </c>
      <c r="R458" s="369">
        <f>SUM(R455:R457)</f>
        <v>0</v>
      </c>
      <c r="S458" s="369">
        <f>SUM(S455:S457)</f>
        <v>1135</v>
      </c>
    </row>
    <row r="459" spans="1:20" s="376" customFormat="1" ht="37.5" customHeight="1" thickTop="1">
      <c r="A459" s="372"/>
      <c r="B459" s="373"/>
      <c r="C459" s="373"/>
      <c r="D459" s="374"/>
      <c r="E459" s="374"/>
      <c r="F459" s="374"/>
      <c r="G459" s="374"/>
      <c r="H459" s="374"/>
      <c r="I459" s="374"/>
      <c r="J459" s="374"/>
      <c r="K459" s="375"/>
      <c r="L459" s="375"/>
      <c r="M459" s="374"/>
      <c r="N459" s="375"/>
      <c r="O459" s="374"/>
      <c r="P459" s="374"/>
      <c r="Q459" s="374"/>
      <c r="R459" s="374"/>
      <c r="S459" s="374"/>
    </row>
    <row r="460" spans="1:20" ht="34.5" customHeight="1" thickBot="1">
      <c r="A460" s="377"/>
      <c r="B460" s="378" t="s">
        <v>1022</v>
      </c>
      <c r="C460" s="379"/>
      <c r="D460" s="380">
        <f>SUM(D14+D32+D47+D50+D54+D64+D67+D73+D104+D109+D140+D275+D447+D450+D453+D458)</f>
        <v>625945.57000000007</v>
      </c>
      <c r="E460" s="381"/>
      <c r="F460" s="380"/>
      <c r="G460" s="380"/>
      <c r="H460" s="382">
        <f>SUM(H458+H453+H450+H447+H275+H140+H109+H104+H73+H70+H67+H64+H54+H50+H47+H32+H14)</f>
        <v>66405.01999999999</v>
      </c>
      <c r="I460" s="382">
        <f>SUM(I458+I453+I450+I447+I275+I140+I109+I104+I73+I70+I67+I64+I54+I50+I47+I32+I14)</f>
        <v>3211.8100000000004</v>
      </c>
      <c r="J460" s="382">
        <f>SUM(J458+J453+J450+J447+J275+J140+J109+J104+J73+J70+J67+J64+J54+J50+J47+J32+J14)</f>
        <v>69616.817500000005</v>
      </c>
      <c r="K460" s="383"/>
      <c r="L460" s="383"/>
      <c r="M460" s="382">
        <f>SUM(M458+M453+M450+M447+M275+M140+M109+M104+M73+M70+M67+M64+M54+M50+M47+M32+M14)</f>
        <v>573064.4</v>
      </c>
      <c r="N460" s="384"/>
      <c r="O460" s="382"/>
      <c r="P460" s="382"/>
      <c r="Q460" s="382">
        <f>SUM(Q458+Q453+Q450+Q447+Q275+Q140+Q109+Q104+Q73+Q70+Q67+Q64+Q54+Q50+Q47+Q32+Q14)</f>
        <v>116195.74</v>
      </c>
      <c r="R460" s="382">
        <f>SUM(R458+R453+R450+R447+R275+R140+R109+R104+R73+R70+R67+R64+R54+R50+R47+R32+R14)</f>
        <v>5339.2400000000007</v>
      </c>
      <c r="S460" s="382">
        <f>SUM(S458+S453+S450+S447+S275+S140+S109+S104+S73+S70+S67+S64+S54+S50+S47+S32+S14)</f>
        <v>121534.9875</v>
      </c>
    </row>
    <row r="461" spans="1:20" s="386" customFormat="1" ht="34.5" customHeight="1" thickTop="1">
      <c r="A461" s="385"/>
      <c r="C461" s="387"/>
      <c r="D461" s="388"/>
      <c r="E461" s="389"/>
      <c r="F461" s="388"/>
      <c r="G461" s="388"/>
      <c r="H461" s="390"/>
      <c r="I461" s="390"/>
      <c r="J461" s="390"/>
      <c r="K461" s="391"/>
      <c r="L461" s="391"/>
      <c r="M461" s="390"/>
      <c r="N461" s="392"/>
      <c r="O461" s="390"/>
      <c r="P461" s="390"/>
      <c r="Q461" s="390"/>
      <c r="R461" s="390"/>
      <c r="S461" s="390"/>
    </row>
    <row r="462" spans="1:20" s="386" customFormat="1" ht="48" customHeight="1">
      <c r="A462" s="1332" t="s">
        <v>1023</v>
      </c>
      <c r="B462" s="1332"/>
      <c r="C462" s="1332"/>
      <c r="D462" s="1332"/>
      <c r="E462" s="1332"/>
      <c r="F462" s="1332"/>
      <c r="G462" s="1332"/>
      <c r="H462" s="1332"/>
      <c r="I462" s="1332"/>
      <c r="J462" s="1332"/>
      <c r="K462" s="1332"/>
      <c r="L462" s="1332"/>
      <c r="M462" s="1332"/>
      <c r="N462" s="1332"/>
      <c r="O462" s="1332"/>
      <c r="P462" s="1332"/>
      <c r="Q462" s="1332"/>
      <c r="R462" s="1332"/>
      <c r="S462" s="1332"/>
    </row>
    <row r="463" spans="1:20" ht="34.5" customHeight="1">
      <c r="A463" s="243">
        <v>1</v>
      </c>
      <c r="B463" s="393" t="s">
        <v>1024</v>
      </c>
      <c r="C463" s="394" t="s">
        <v>1025</v>
      </c>
      <c r="D463" s="395"/>
      <c r="E463" s="293"/>
      <c r="F463" s="395"/>
      <c r="G463" s="395"/>
      <c r="H463" s="189">
        <v>14971.5</v>
      </c>
      <c r="I463" s="66"/>
      <c r="J463" s="66">
        <v>14971.5</v>
      </c>
      <c r="K463" s="396" t="s">
        <v>2979</v>
      </c>
      <c r="L463" s="397" t="s">
        <v>3341</v>
      </c>
      <c r="M463" s="398">
        <v>100</v>
      </c>
      <c r="N463" s="293"/>
      <c r="O463" s="243"/>
      <c r="P463" s="243"/>
      <c r="Q463" s="189">
        <f>SUM(H463-M463)</f>
        <v>14871.5</v>
      </c>
      <c r="R463" s="189"/>
      <c r="S463" s="203">
        <f>SUM(Q463)</f>
        <v>14871.5</v>
      </c>
    </row>
    <row r="464" spans="1:20" ht="34.5" customHeight="1">
      <c r="A464" s="243">
        <v>2</v>
      </c>
      <c r="B464" s="394" t="s">
        <v>1028</v>
      </c>
      <c r="C464" s="394" t="s">
        <v>1029</v>
      </c>
      <c r="D464" s="295">
        <v>0</v>
      </c>
      <c r="E464" s="399"/>
      <c r="F464" s="243"/>
      <c r="G464" s="243"/>
      <c r="H464" s="189">
        <v>0</v>
      </c>
      <c r="I464" s="189"/>
      <c r="J464" s="66">
        <v>0</v>
      </c>
      <c r="K464" s="290"/>
      <c r="L464" s="291"/>
      <c r="M464" s="400"/>
      <c r="N464" s="401"/>
      <c r="O464" s="402"/>
      <c r="P464" s="402"/>
      <c r="Q464" s="189">
        <f>S464</f>
        <v>0</v>
      </c>
      <c r="R464" s="189"/>
      <c r="S464" s="203">
        <f>+D464+J464-M464</f>
        <v>0</v>
      </c>
    </row>
    <row r="465" spans="1:19" ht="34.5" customHeight="1" thickBot="1">
      <c r="A465" s="284"/>
      <c r="B465" s="257" t="s">
        <v>19</v>
      </c>
      <c r="C465" s="160"/>
      <c r="D465" s="102">
        <v>0</v>
      </c>
      <c r="E465" s="103"/>
      <c r="F465" s="102"/>
      <c r="G465" s="102"/>
      <c r="H465" s="104">
        <f>SUM(H463:H464)</f>
        <v>14971.5</v>
      </c>
      <c r="I465" s="104">
        <f t="shared" ref="I465:J465" si="55">SUM(I463:I464)</f>
        <v>0</v>
      </c>
      <c r="J465" s="104">
        <f t="shared" si="55"/>
        <v>14971.5</v>
      </c>
      <c r="K465" s="105"/>
      <c r="L465" s="105"/>
      <c r="M465" s="104">
        <f>SUM(M463:M464)</f>
        <v>100</v>
      </c>
      <c r="N465" s="105"/>
      <c r="O465" s="104"/>
      <c r="P465" s="104"/>
      <c r="Q465" s="104">
        <f>SUM(Q463:Q464)</f>
        <v>14871.5</v>
      </c>
      <c r="R465" s="155"/>
      <c r="S465" s="104">
        <f>SUM(S463:S464)</f>
        <v>14871.5</v>
      </c>
    </row>
    <row r="466" spans="1:19" s="386" customFormat="1" ht="34.5" customHeight="1" thickTop="1">
      <c r="A466" s="385"/>
      <c r="C466" s="387"/>
      <c r="D466" s="388"/>
      <c r="E466" s="389"/>
      <c r="F466" s="388"/>
      <c r="G466" s="388"/>
      <c r="H466" s="390"/>
      <c r="I466" s="390"/>
      <c r="J466" s="390"/>
      <c r="K466" s="391"/>
      <c r="L466" s="391"/>
      <c r="M466" s="390"/>
      <c r="N466" s="392"/>
      <c r="O466" s="390"/>
      <c r="P466" s="390"/>
      <c r="Q466" s="390"/>
      <c r="R466" s="390"/>
      <c r="S466" s="390"/>
    </row>
    <row r="467" spans="1:19" s="403" customFormat="1" ht="43.5" customHeight="1">
      <c r="A467" s="1332" t="s">
        <v>1032</v>
      </c>
      <c r="B467" s="1332"/>
      <c r="C467" s="1332"/>
      <c r="D467" s="1332"/>
      <c r="E467" s="1332"/>
      <c r="F467" s="1332"/>
      <c r="G467" s="1332"/>
      <c r="H467" s="1332"/>
      <c r="I467" s="1332"/>
      <c r="J467" s="1332"/>
      <c r="K467" s="1332"/>
      <c r="L467" s="1332"/>
      <c r="M467" s="1332"/>
      <c r="N467" s="1332"/>
      <c r="O467" s="1332"/>
      <c r="P467" s="1332"/>
      <c r="Q467" s="1332"/>
      <c r="R467" s="1332"/>
      <c r="S467" s="1332"/>
    </row>
    <row r="468" spans="1:19" s="414" customFormat="1" ht="34.5" customHeight="1">
      <c r="A468" s="404">
        <v>1</v>
      </c>
      <c r="B468" s="405" t="s">
        <v>1033</v>
      </c>
      <c r="C468" s="406" t="s">
        <v>1034</v>
      </c>
      <c r="D468" s="407"/>
      <c r="E468" s="408" t="s">
        <v>1035</v>
      </c>
      <c r="F468" s="409">
        <v>4</v>
      </c>
      <c r="G468" s="409">
        <v>4</v>
      </c>
      <c r="H468" s="408">
        <v>14582</v>
      </c>
      <c r="I468" s="407"/>
      <c r="J468" s="410">
        <v>14582</v>
      </c>
      <c r="K468" s="411"/>
      <c r="L468" s="411"/>
      <c r="M468" s="412"/>
      <c r="N468" s="408" t="s">
        <v>1035</v>
      </c>
      <c r="O468" s="413">
        <v>4</v>
      </c>
      <c r="P468" s="413">
        <v>4</v>
      </c>
      <c r="Q468" s="408">
        <v>14582</v>
      </c>
      <c r="R468" s="407"/>
      <c r="S468" s="410">
        <f>+D468+J468-M468</f>
        <v>14582</v>
      </c>
    </row>
    <row r="469" spans="1:19" s="414" customFormat="1" ht="34.5" customHeight="1">
      <c r="A469" s="404">
        <v>2</v>
      </c>
      <c r="B469" s="405" t="s">
        <v>1033</v>
      </c>
      <c r="C469" s="406" t="s">
        <v>1036</v>
      </c>
      <c r="D469" s="407"/>
      <c r="E469" s="408" t="s">
        <v>1037</v>
      </c>
      <c r="F469" s="409">
        <v>4</v>
      </c>
      <c r="G469" s="409">
        <v>4</v>
      </c>
      <c r="H469" s="408">
        <v>373.83</v>
      </c>
      <c r="I469" s="407">
        <v>26.17</v>
      </c>
      <c r="J469" s="410">
        <v>400</v>
      </c>
      <c r="K469" s="411"/>
      <c r="L469" s="411"/>
      <c r="M469" s="412"/>
      <c r="N469" s="408" t="s">
        <v>1037</v>
      </c>
      <c r="O469" s="413">
        <v>4</v>
      </c>
      <c r="P469" s="413">
        <v>4</v>
      </c>
      <c r="Q469" s="408">
        <f>ROUND(S469*100/107,2)</f>
        <v>373.83</v>
      </c>
      <c r="R469" s="407">
        <f>ROUND((Q469*0.07),2)</f>
        <v>26.17</v>
      </c>
      <c r="S469" s="410">
        <f>+D469+J469-M469</f>
        <v>400</v>
      </c>
    </row>
    <row r="470" spans="1:19" s="414" customFormat="1" ht="34.5" customHeight="1">
      <c r="A470" s="404">
        <v>3</v>
      </c>
      <c r="B470" s="405" t="s">
        <v>1033</v>
      </c>
      <c r="C470" s="406" t="s">
        <v>1038</v>
      </c>
      <c r="D470" s="407"/>
      <c r="E470" s="408" t="s">
        <v>1039</v>
      </c>
      <c r="F470" s="409">
        <v>5</v>
      </c>
      <c r="G470" s="409">
        <v>5</v>
      </c>
      <c r="H470" s="408">
        <v>17955</v>
      </c>
      <c r="I470" s="407">
        <v>1256.8499999999999</v>
      </c>
      <c r="J470" s="410">
        <v>19211.849999999999</v>
      </c>
      <c r="K470" s="411"/>
      <c r="L470" s="411"/>
      <c r="M470" s="412"/>
      <c r="N470" s="408" t="s">
        <v>1039</v>
      </c>
      <c r="O470" s="413">
        <v>5</v>
      </c>
      <c r="P470" s="413">
        <v>5</v>
      </c>
      <c r="Q470" s="408">
        <f>ROUND(S470*100/107,2)</f>
        <v>17955</v>
      </c>
      <c r="R470" s="407">
        <f>ROUND((Q470*0.07),2)</f>
        <v>1256.8499999999999</v>
      </c>
      <c r="S470" s="410">
        <f>+D470+J470-M470</f>
        <v>19211.849999999999</v>
      </c>
    </row>
    <row r="471" spans="1:19" s="414" customFormat="1" ht="34.5" customHeight="1">
      <c r="A471" s="404">
        <v>4</v>
      </c>
      <c r="B471" s="405" t="s">
        <v>1033</v>
      </c>
      <c r="C471" s="406" t="s">
        <v>1040</v>
      </c>
      <c r="D471" s="407"/>
      <c r="E471" s="408" t="s">
        <v>1041</v>
      </c>
      <c r="F471" s="409">
        <v>6</v>
      </c>
      <c r="G471" s="409">
        <v>6</v>
      </c>
      <c r="H471" s="408">
        <v>1935</v>
      </c>
      <c r="I471" s="407">
        <v>135.44999999999999</v>
      </c>
      <c r="J471" s="410">
        <v>2070.4499999999998</v>
      </c>
      <c r="K471" s="411"/>
      <c r="L471" s="411"/>
      <c r="M471" s="412"/>
      <c r="N471" s="408" t="s">
        <v>1041</v>
      </c>
      <c r="O471" s="413">
        <v>6</v>
      </c>
      <c r="P471" s="413">
        <v>6</v>
      </c>
      <c r="Q471" s="408">
        <f>ROUND(S471*100/107,2)</f>
        <v>1935</v>
      </c>
      <c r="R471" s="415">
        <f>ROUND((Q471*0.07),2)</f>
        <v>135.44999999999999</v>
      </c>
      <c r="S471" s="410">
        <f>+D471+J471-M471</f>
        <v>2070.4499999999998</v>
      </c>
    </row>
    <row r="472" spans="1:19" s="416" customFormat="1" ht="34.5" customHeight="1">
      <c r="A472" s="404">
        <v>5</v>
      </c>
      <c r="B472" s="405" t="s">
        <v>1033</v>
      </c>
      <c r="C472" s="406" t="s">
        <v>902</v>
      </c>
      <c r="D472" s="407"/>
      <c r="E472" s="408" t="s">
        <v>1041</v>
      </c>
      <c r="F472" s="409">
        <v>6</v>
      </c>
      <c r="G472" s="409">
        <v>6</v>
      </c>
      <c r="H472" s="408">
        <v>44400</v>
      </c>
      <c r="I472" s="407">
        <v>3108</v>
      </c>
      <c r="J472" s="410">
        <v>47508</v>
      </c>
      <c r="K472" s="411"/>
      <c r="L472" s="411"/>
      <c r="M472" s="412"/>
      <c r="N472" s="408" t="s">
        <v>1041</v>
      </c>
      <c r="O472" s="413">
        <v>6</v>
      </c>
      <c r="P472" s="413">
        <v>6</v>
      </c>
      <c r="Q472" s="408">
        <f>ROUND(S472*100/107,2)</f>
        <v>44400</v>
      </c>
      <c r="R472" s="415">
        <f>ROUND((Q472*0.07),2)</f>
        <v>3108</v>
      </c>
      <c r="S472" s="410">
        <f>+D472+J472-M472</f>
        <v>47508</v>
      </c>
    </row>
    <row r="473" spans="1:19" s="425" customFormat="1" ht="34.5" customHeight="1">
      <c r="A473" s="1365" t="s">
        <v>1042</v>
      </c>
      <c r="B473" s="1366"/>
      <c r="C473" s="1366"/>
      <c r="D473" s="1366"/>
      <c r="E473" s="417"/>
      <c r="F473" s="418"/>
      <c r="G473" s="418"/>
      <c r="H473" s="417"/>
      <c r="I473" s="419"/>
      <c r="J473" s="420"/>
      <c r="K473" s="421"/>
      <c r="L473" s="421"/>
      <c r="M473" s="422"/>
      <c r="N473" s="417"/>
      <c r="O473" s="419"/>
      <c r="P473" s="423"/>
      <c r="Q473" s="417"/>
      <c r="R473" s="419"/>
      <c r="S473" s="424"/>
    </row>
    <row r="474" spans="1:19" ht="34.5" customHeight="1" thickBot="1">
      <c r="A474" s="426"/>
      <c r="B474" s="257" t="s">
        <v>19</v>
      </c>
      <c r="C474" s="427"/>
      <c r="D474" s="428"/>
      <c r="E474" s="429">
        <v>0</v>
      </c>
      <c r="F474" s="428"/>
      <c r="G474" s="428"/>
      <c r="H474" s="430">
        <f>SUM(H468:H473)</f>
        <v>79245.83</v>
      </c>
      <c r="I474" s="431">
        <f t="shared" ref="I474:J474" si="56">SUM(I468:I473)</f>
        <v>4526.47</v>
      </c>
      <c r="J474" s="431">
        <f t="shared" si="56"/>
        <v>83772.299999999988</v>
      </c>
      <c r="K474" s="429">
        <f>SUM(K485:K492)</f>
        <v>0</v>
      </c>
      <c r="L474" s="429">
        <f>SUM(L485:L492)</f>
        <v>0</v>
      </c>
      <c r="M474" s="428">
        <f>SUM(M485:M492)</f>
        <v>0</v>
      </c>
      <c r="N474" s="429">
        <f>SUM(N485:N492)</f>
        <v>0</v>
      </c>
      <c r="O474" s="428"/>
      <c r="P474" s="428"/>
      <c r="Q474" s="432">
        <f>SUM(Q468:Q473)</f>
        <v>79245.83</v>
      </c>
      <c r="R474" s="432">
        <f t="shared" ref="R474:S474" si="57">SUM(R468:R473)</f>
        <v>4526.47</v>
      </c>
      <c r="S474" s="430">
        <f t="shared" si="57"/>
        <v>83772.299999999988</v>
      </c>
    </row>
    <row r="475" spans="1:19" ht="34.5" customHeight="1" thickTop="1">
      <c r="A475" s="433"/>
      <c r="B475" s="297"/>
      <c r="C475" s="2"/>
      <c r="D475" s="419"/>
      <c r="E475" s="417"/>
      <c r="F475" s="419"/>
      <c r="G475" s="419"/>
      <c r="H475" s="419"/>
      <c r="I475" s="419"/>
      <c r="J475" s="419"/>
      <c r="K475" s="417"/>
      <c r="L475" s="417"/>
      <c r="M475" s="419"/>
      <c r="N475" s="417"/>
      <c r="O475" s="419"/>
      <c r="P475" s="419"/>
      <c r="Q475" s="419"/>
      <c r="R475" s="419"/>
      <c r="S475" s="419"/>
    </row>
    <row r="476" spans="1:19" s="403" customFormat="1" ht="43.5" customHeight="1">
      <c r="A476" s="1332" t="s">
        <v>1043</v>
      </c>
      <c r="B476" s="1332"/>
      <c r="C476" s="1332"/>
      <c r="D476" s="1332"/>
      <c r="E476" s="1332"/>
      <c r="F476" s="1332"/>
      <c r="G476" s="1332"/>
      <c r="H476" s="1332"/>
      <c r="I476" s="1332"/>
      <c r="J476" s="1332"/>
      <c r="K476" s="1332"/>
      <c r="L476" s="1332"/>
      <c r="M476" s="1332"/>
      <c r="N476" s="1332"/>
      <c r="O476" s="1332"/>
      <c r="P476" s="1332"/>
      <c r="Q476" s="1332"/>
      <c r="R476" s="1332"/>
      <c r="S476" s="1332"/>
    </row>
    <row r="477" spans="1:19" ht="34.5" customHeight="1">
      <c r="A477" s="127"/>
      <c r="B477" s="434"/>
      <c r="C477" s="435"/>
      <c r="D477" s="222"/>
      <c r="E477" s="436"/>
      <c r="F477" s="127"/>
      <c r="G477" s="127"/>
      <c r="H477" s="72">
        <v>0</v>
      </c>
      <c r="I477" s="437"/>
      <c r="J477" s="438">
        <v>0</v>
      </c>
      <c r="K477" s="251"/>
      <c r="L477" s="252"/>
      <c r="M477" s="253"/>
      <c r="N477" s="436"/>
      <c r="O477" s="3"/>
      <c r="P477" s="3"/>
      <c r="Q477" s="439">
        <f>S477</f>
        <v>0</v>
      </c>
      <c r="R477" s="51"/>
      <c r="S477" s="439">
        <f>+D477+J477-M477</f>
        <v>0</v>
      </c>
    </row>
    <row r="478" spans="1:19" ht="34.5" customHeight="1">
      <c r="A478" s="440"/>
      <c r="B478" s="440"/>
      <c r="C478" s="440"/>
      <c r="D478" s="440"/>
      <c r="E478" s="440"/>
      <c r="F478" s="440"/>
      <c r="G478" s="440"/>
      <c r="H478" s="41"/>
      <c r="J478" s="442"/>
      <c r="K478" s="443"/>
      <c r="L478" s="444"/>
      <c r="M478" s="445"/>
      <c r="N478" s="1"/>
      <c r="Q478" s="41"/>
      <c r="R478" s="41"/>
      <c r="S478" s="41"/>
    </row>
    <row r="479" spans="1:19" ht="34.5" customHeight="1" thickBot="1">
      <c r="A479" s="447"/>
      <c r="B479" s="448" t="s">
        <v>19</v>
      </c>
      <c r="C479" s="449"/>
      <c r="D479" s="450"/>
      <c r="E479" s="451">
        <v>0</v>
      </c>
      <c r="F479" s="450"/>
      <c r="G479" s="450"/>
      <c r="H479" s="452">
        <v>0</v>
      </c>
      <c r="I479" s="452">
        <v>0</v>
      </c>
      <c r="J479" s="452">
        <v>0</v>
      </c>
      <c r="K479" s="451">
        <f>SUM(K489:K495)</f>
        <v>0</v>
      </c>
      <c r="L479" s="453">
        <f>SUM(L489:L495)</f>
        <v>0</v>
      </c>
      <c r="M479" s="452">
        <f>SUM(M477:M478)</f>
        <v>0</v>
      </c>
      <c r="N479" s="451">
        <f>SUM(N489:N495)</f>
        <v>0</v>
      </c>
      <c r="O479" s="450"/>
      <c r="P479" s="450"/>
      <c r="Q479" s="454">
        <f t="shared" ref="Q479" si="58">SUM(Q477)</f>
        <v>0</v>
      </c>
      <c r="R479" s="454">
        <f t="shared" ref="R479:S479" si="59">SUM(R477)</f>
        <v>0</v>
      </c>
      <c r="S479" s="454">
        <f t="shared" si="59"/>
        <v>0</v>
      </c>
    </row>
    <row r="480" spans="1:19" ht="34.5" customHeight="1" thickTop="1">
      <c r="A480" s="433"/>
      <c r="B480" s="297"/>
      <c r="C480" s="2"/>
      <c r="D480" s="419"/>
      <c r="E480" s="417"/>
      <c r="F480" s="419"/>
      <c r="G480" s="419"/>
      <c r="H480" s="419"/>
      <c r="I480" s="419"/>
      <c r="J480" s="419"/>
      <c r="K480" s="417"/>
      <c r="L480" s="417"/>
      <c r="M480" s="419"/>
      <c r="N480" s="417"/>
      <c r="O480" s="419"/>
      <c r="P480" s="419"/>
      <c r="Q480" s="419"/>
      <c r="R480" s="419"/>
      <c r="S480" s="419"/>
    </row>
    <row r="481" spans="1:19" s="386" customFormat="1" ht="40.5" customHeight="1">
      <c r="A481" s="1332" t="s">
        <v>1044</v>
      </c>
      <c r="B481" s="1332"/>
      <c r="C481" s="1332"/>
      <c r="D481" s="1332"/>
      <c r="E481" s="1332"/>
      <c r="F481" s="1332"/>
      <c r="G481" s="1332"/>
      <c r="H481" s="1332"/>
      <c r="I481" s="1332"/>
      <c r="J481" s="1332"/>
      <c r="K481" s="1332"/>
      <c r="L481" s="1332"/>
      <c r="M481" s="1332"/>
      <c r="N481" s="1332"/>
      <c r="O481" s="1332"/>
      <c r="P481" s="1332"/>
      <c r="Q481" s="1332"/>
      <c r="R481" s="1332"/>
      <c r="S481" s="1332"/>
    </row>
    <row r="482" spans="1:19" s="414" customFormat="1" ht="34.5" customHeight="1">
      <c r="A482" s="404">
        <v>1</v>
      </c>
      <c r="B482" s="406" t="s">
        <v>1045</v>
      </c>
      <c r="C482" s="455" t="s">
        <v>1046</v>
      </c>
      <c r="D482" s="456">
        <v>0</v>
      </c>
      <c r="E482" s="457" t="s">
        <v>1047</v>
      </c>
      <c r="F482" s="402" t="s">
        <v>1048</v>
      </c>
      <c r="G482" s="402" t="s">
        <v>1048</v>
      </c>
      <c r="H482" s="408">
        <v>234301.93</v>
      </c>
      <c r="I482" s="402"/>
      <c r="J482" s="458">
        <v>234301.93</v>
      </c>
      <c r="K482" s="290"/>
      <c r="L482" s="459"/>
      <c r="M482" s="460"/>
      <c r="N482" s="457" t="s">
        <v>1047</v>
      </c>
      <c r="O482" s="402" t="s">
        <v>1048</v>
      </c>
      <c r="P482" s="402" t="s">
        <v>1048</v>
      </c>
      <c r="Q482" s="408">
        <f>S482</f>
        <v>234301.93</v>
      </c>
      <c r="R482" s="461"/>
      <c r="S482" s="410">
        <f>+D482+J482-M482</f>
        <v>234301.93</v>
      </c>
    </row>
    <row r="483" spans="1:19" s="414" customFormat="1" ht="34.5" customHeight="1">
      <c r="A483" s="404">
        <f>A482+1</f>
        <v>2</v>
      </c>
      <c r="B483" s="406" t="s">
        <v>1045</v>
      </c>
      <c r="C483" s="455" t="s">
        <v>1049</v>
      </c>
      <c r="D483" s="462">
        <v>0</v>
      </c>
      <c r="E483" s="457" t="s">
        <v>1050</v>
      </c>
      <c r="F483" s="402" t="s">
        <v>1048</v>
      </c>
      <c r="G483" s="402" t="s">
        <v>1048</v>
      </c>
      <c r="H483" s="462">
        <v>84356.53</v>
      </c>
      <c r="I483" s="408">
        <v>5904.96</v>
      </c>
      <c r="J483" s="462">
        <v>90261.49</v>
      </c>
      <c r="K483" s="290"/>
      <c r="L483" s="459"/>
      <c r="M483" s="292"/>
      <c r="N483" s="457" t="s">
        <v>1050</v>
      </c>
      <c r="O483" s="402" t="s">
        <v>1048</v>
      </c>
      <c r="P483" s="402" t="s">
        <v>1048</v>
      </c>
      <c r="Q483" s="408">
        <v>84356.53</v>
      </c>
      <c r="R483" s="463">
        <v>5904.96</v>
      </c>
      <c r="S483" s="410">
        <v>90261.49</v>
      </c>
    </row>
    <row r="484" spans="1:19" s="414" customFormat="1" ht="34.5" customHeight="1">
      <c r="A484" s="404">
        <f>A483+1</f>
        <v>3</v>
      </c>
      <c r="B484" s="406" t="s">
        <v>1045</v>
      </c>
      <c r="C484" s="455" t="s">
        <v>1051</v>
      </c>
      <c r="D484" s="462">
        <v>0</v>
      </c>
      <c r="E484" s="457" t="s">
        <v>1050</v>
      </c>
      <c r="F484" s="402" t="s">
        <v>1048</v>
      </c>
      <c r="G484" s="402" t="s">
        <v>1048</v>
      </c>
      <c r="H484" s="462">
        <v>46294.83</v>
      </c>
      <c r="I484" s="408">
        <v>3240.64</v>
      </c>
      <c r="J484" s="462">
        <v>49535.47</v>
      </c>
      <c r="K484" s="290"/>
      <c r="L484" s="459"/>
      <c r="M484" s="292"/>
      <c r="N484" s="457" t="s">
        <v>1050</v>
      </c>
      <c r="O484" s="402" t="s">
        <v>1048</v>
      </c>
      <c r="P484" s="402" t="s">
        <v>1048</v>
      </c>
      <c r="Q484" s="408">
        <f>ROUND(S484*100/107,2)</f>
        <v>46294.83</v>
      </c>
      <c r="R484" s="463">
        <f>ROUND((Q484*0.07),2)</f>
        <v>3240.64</v>
      </c>
      <c r="S484" s="410">
        <f>+D484+J484-M484</f>
        <v>49535.47</v>
      </c>
    </row>
    <row r="485" spans="1:19" s="414" customFormat="1" ht="34.5" customHeight="1">
      <c r="A485" s="404"/>
      <c r="B485" s="464" t="s">
        <v>1052</v>
      </c>
      <c r="C485" s="455"/>
      <c r="D485" s="462"/>
      <c r="E485" s="457"/>
      <c r="F485" s="402"/>
      <c r="G485" s="402"/>
      <c r="H485" s="462"/>
      <c r="I485" s="408"/>
      <c r="J485" s="462"/>
      <c r="K485" s="290"/>
      <c r="L485" s="459"/>
      <c r="M485" s="292"/>
      <c r="N485" s="457"/>
      <c r="O485" s="402"/>
      <c r="P485" s="402"/>
      <c r="Q485" s="408"/>
      <c r="R485" s="463"/>
      <c r="S485" s="410"/>
    </row>
    <row r="486" spans="1:19" s="414" customFormat="1" ht="34.5" customHeight="1">
      <c r="A486" s="404">
        <v>4</v>
      </c>
      <c r="B486" s="406" t="s">
        <v>1061</v>
      </c>
      <c r="C486" s="455" t="s">
        <v>1054</v>
      </c>
      <c r="D486" s="462">
        <v>0</v>
      </c>
      <c r="E486" s="457" t="s">
        <v>1055</v>
      </c>
      <c r="F486" s="402">
        <v>8</v>
      </c>
      <c r="G486" s="402">
        <v>8</v>
      </c>
      <c r="H486" s="462">
        <v>20667.22</v>
      </c>
      <c r="I486" s="408"/>
      <c r="J486" s="462">
        <v>20667.22</v>
      </c>
      <c r="K486" s="290"/>
      <c r="L486" s="459"/>
      <c r="M486" s="292"/>
      <c r="N486" s="457" t="s">
        <v>1055</v>
      </c>
      <c r="O486" s="402">
        <v>8</v>
      </c>
      <c r="P486" s="402">
        <v>8</v>
      </c>
      <c r="Q486" s="408">
        <v>20667.22</v>
      </c>
      <c r="R486" s="463"/>
      <c r="S486" s="410">
        <v>20667.22</v>
      </c>
    </row>
    <row r="487" spans="1:19" s="414" customFormat="1" ht="34.5" customHeight="1">
      <c r="A487" s="404">
        <v>5</v>
      </c>
      <c r="B487" s="406" t="s">
        <v>1061</v>
      </c>
      <c r="C487" s="455" t="s">
        <v>1056</v>
      </c>
      <c r="D487" s="462">
        <v>0</v>
      </c>
      <c r="E487" s="457" t="s">
        <v>1057</v>
      </c>
      <c r="F487" s="402">
        <v>7</v>
      </c>
      <c r="G487" s="402">
        <v>7</v>
      </c>
      <c r="H487" s="462">
        <v>1372.93</v>
      </c>
      <c r="I487" s="408">
        <v>96.11</v>
      </c>
      <c r="J487" s="462">
        <v>1469.03</v>
      </c>
      <c r="K487" s="290"/>
      <c r="L487" s="459"/>
      <c r="M487" s="292"/>
      <c r="N487" s="457" t="s">
        <v>1057</v>
      </c>
      <c r="O487" s="402">
        <v>7</v>
      </c>
      <c r="P487" s="402">
        <v>7</v>
      </c>
      <c r="Q487" s="408">
        <v>1372.93</v>
      </c>
      <c r="R487" s="463">
        <v>96.11</v>
      </c>
      <c r="S487" s="410">
        <f t="shared" ref="S487:S490" si="60">+D487+J487-M487</f>
        <v>1469.03</v>
      </c>
    </row>
    <row r="488" spans="1:19" s="414" customFormat="1" ht="34.5" customHeight="1">
      <c r="A488" s="404">
        <f t="shared" ref="A488:A489" si="61">A487+1</f>
        <v>6</v>
      </c>
      <c r="B488" s="406" t="s">
        <v>1061</v>
      </c>
      <c r="C488" s="455" t="s">
        <v>1058</v>
      </c>
      <c r="D488" s="462">
        <v>0</v>
      </c>
      <c r="E488" s="457" t="s">
        <v>1057</v>
      </c>
      <c r="F488" s="402">
        <v>7</v>
      </c>
      <c r="G488" s="402">
        <v>7</v>
      </c>
      <c r="H488" s="462">
        <v>344.74</v>
      </c>
      <c r="I488" s="408">
        <v>24.13</v>
      </c>
      <c r="J488" s="462">
        <v>368.87</v>
      </c>
      <c r="K488" s="290"/>
      <c r="L488" s="459"/>
      <c r="M488" s="292"/>
      <c r="N488" s="457" t="s">
        <v>1057</v>
      </c>
      <c r="O488" s="402">
        <v>7</v>
      </c>
      <c r="P488" s="402">
        <v>7</v>
      </c>
      <c r="Q488" s="408">
        <f t="shared" ref="Q488" si="62">ROUND(S488*100/107,2)</f>
        <v>344.74</v>
      </c>
      <c r="R488" s="463">
        <f t="shared" ref="R488" si="63">ROUND((Q488*0.07),2)</f>
        <v>24.13</v>
      </c>
      <c r="S488" s="410">
        <f t="shared" si="60"/>
        <v>368.87</v>
      </c>
    </row>
    <row r="489" spans="1:19" s="414" customFormat="1" ht="34.5" customHeight="1">
      <c r="A489" s="404">
        <f t="shared" si="61"/>
        <v>7</v>
      </c>
      <c r="B489" s="406" t="s">
        <v>1061</v>
      </c>
      <c r="C489" s="455" t="s">
        <v>1059</v>
      </c>
      <c r="D489" s="462">
        <v>0</v>
      </c>
      <c r="E489" s="457" t="s">
        <v>1060</v>
      </c>
      <c r="F489" s="402"/>
      <c r="G489" s="402"/>
      <c r="H489" s="462">
        <v>15813.94</v>
      </c>
      <c r="I489" s="408"/>
      <c r="J489" s="462">
        <v>15813.94</v>
      </c>
      <c r="K489" s="290"/>
      <c r="L489" s="459"/>
      <c r="M489" s="292"/>
      <c r="N489" s="457" t="s">
        <v>1060</v>
      </c>
      <c r="O489" s="402"/>
      <c r="P489" s="402"/>
      <c r="Q489" s="408">
        <v>15813.94</v>
      </c>
      <c r="R489" s="463"/>
      <c r="S489" s="410">
        <f t="shared" si="60"/>
        <v>15813.94</v>
      </c>
    </row>
    <row r="490" spans="1:19" s="414" customFormat="1" ht="34.5" customHeight="1">
      <c r="A490" s="404">
        <f>A489+1</f>
        <v>8</v>
      </c>
      <c r="B490" s="455" t="s">
        <v>1061</v>
      </c>
      <c r="C490" s="406" t="s">
        <v>1062</v>
      </c>
      <c r="D490" s="407"/>
      <c r="E490" s="408" t="s">
        <v>1063</v>
      </c>
      <c r="F490" s="407"/>
      <c r="G490" s="407"/>
      <c r="H490" s="408">
        <v>2832.41</v>
      </c>
      <c r="I490" s="407"/>
      <c r="J490" s="410">
        <v>2832.41</v>
      </c>
      <c r="K490" s="411"/>
      <c r="L490" s="411"/>
      <c r="M490" s="412">
        <v>0</v>
      </c>
      <c r="N490" s="465" t="s">
        <v>1063</v>
      </c>
      <c r="O490" s="407"/>
      <c r="P490" s="407"/>
      <c r="Q490" s="408">
        <f t="shared" ref="Q490" si="64">S490</f>
        <v>2832.41</v>
      </c>
      <c r="R490" s="415"/>
      <c r="S490" s="410">
        <f t="shared" si="60"/>
        <v>2832.41</v>
      </c>
    </row>
    <row r="491" spans="1:19" s="414" customFormat="1" ht="34.5" customHeight="1">
      <c r="A491" s="466">
        <v>9</v>
      </c>
      <c r="B491" s="455" t="s">
        <v>1061</v>
      </c>
      <c r="C491" s="468" t="s">
        <v>2963</v>
      </c>
      <c r="D491" s="469"/>
      <c r="E491" s="470"/>
      <c r="F491" s="469"/>
      <c r="G491" s="469"/>
      <c r="H491" s="470">
        <v>6000</v>
      </c>
      <c r="I491" s="469"/>
      <c r="J491" s="471">
        <v>6000</v>
      </c>
      <c r="K491" s="472"/>
      <c r="L491" s="472"/>
      <c r="M491" s="473"/>
      <c r="N491" s="661"/>
      <c r="O491" s="469"/>
      <c r="P491" s="469"/>
      <c r="Q491" s="470">
        <v>6000</v>
      </c>
      <c r="R491" s="474"/>
      <c r="S491" s="471">
        <v>6000</v>
      </c>
    </row>
    <row r="492" spans="1:19" s="414" customFormat="1" ht="34.5" customHeight="1">
      <c r="A492" s="466"/>
      <c r="B492" s="467" t="s">
        <v>1064</v>
      </c>
      <c r="C492" s="468"/>
      <c r="D492" s="469"/>
      <c r="E492" s="470"/>
      <c r="F492" s="469"/>
      <c r="G492" s="469"/>
      <c r="H492" s="470"/>
      <c r="I492" s="469"/>
      <c r="J492" s="471"/>
      <c r="K492" s="472"/>
      <c r="L492" s="472"/>
      <c r="M492" s="473"/>
      <c r="N492" s="470"/>
      <c r="O492" s="469"/>
      <c r="P492" s="469"/>
      <c r="Q492" s="470"/>
      <c r="R492" s="474"/>
      <c r="S492" s="471"/>
    </row>
    <row r="493" spans="1:19" s="479" customFormat="1" ht="34.5" customHeight="1" thickBot="1">
      <c r="A493" s="475"/>
      <c r="B493" s="1333" t="s">
        <v>1065</v>
      </c>
      <c r="C493" s="1333"/>
      <c r="D493" s="428"/>
      <c r="E493" s="429"/>
      <c r="F493" s="428"/>
      <c r="G493" s="428"/>
      <c r="H493" s="476">
        <f>SUM(H482:H492)</f>
        <v>411984.52999999997</v>
      </c>
      <c r="I493" s="476">
        <f>SUM(I482:I492)</f>
        <v>9265.84</v>
      </c>
      <c r="J493" s="477">
        <f>SUM(J482:J492)</f>
        <v>421250.36</v>
      </c>
      <c r="K493" s="429"/>
      <c r="L493" s="477"/>
      <c r="M493" s="430"/>
      <c r="N493" s="429"/>
      <c r="O493" s="428"/>
      <c r="P493" s="428"/>
      <c r="Q493" s="477">
        <f>SUM(Q482:Q492)</f>
        <v>411984.52999999997</v>
      </c>
      <c r="R493" s="428">
        <f t="shared" ref="R493" si="65">SUM(R482:R492)</f>
        <v>9265.84</v>
      </c>
      <c r="S493" s="478">
        <f>SUM(S482:S492)</f>
        <v>421250.36</v>
      </c>
    </row>
    <row r="494" spans="1:19" s="403" customFormat="1" ht="34.5" customHeight="1" thickTop="1">
      <c r="A494" s="480"/>
      <c r="B494" s="481"/>
      <c r="C494" s="482"/>
      <c r="D494" s="483"/>
      <c r="E494" s="484"/>
      <c r="F494" s="483"/>
      <c r="G494" s="483"/>
      <c r="H494" s="484"/>
      <c r="I494" s="483"/>
      <c r="J494" s="485"/>
      <c r="K494" s="484"/>
      <c r="L494" s="484"/>
      <c r="M494" s="483"/>
      <c r="N494" s="484"/>
      <c r="O494" s="483"/>
      <c r="P494" s="483"/>
      <c r="Q494" s="484"/>
      <c r="R494" s="483"/>
      <c r="S494" s="485"/>
    </row>
    <row r="495" spans="1:19" ht="34.5" customHeight="1" thickBot="1">
      <c r="A495" s="486"/>
      <c r="B495" s="487"/>
      <c r="C495" s="488" t="s">
        <v>1066</v>
      </c>
      <c r="D495" s="488"/>
      <c r="E495" s="489"/>
      <c r="F495" s="486"/>
      <c r="G495" s="486"/>
      <c r="H495" s="490">
        <f>SUM(H493+H479+H474+H465+H460)</f>
        <v>572606.88</v>
      </c>
      <c r="I495" s="490">
        <f t="shared" ref="I495:J495" si="66">SUM(I493+I479+I474+I465+I460)</f>
        <v>17004.120000000003</v>
      </c>
      <c r="J495" s="490">
        <f t="shared" si="66"/>
        <v>589610.97750000004</v>
      </c>
      <c r="K495" s="491"/>
      <c r="L495" s="488"/>
      <c r="M495" s="492">
        <f>SUM(M493+M479+M474+M465+M460)</f>
        <v>573164.4</v>
      </c>
      <c r="N495" s="488"/>
      <c r="O495" s="486"/>
      <c r="P495" s="486"/>
      <c r="Q495" s="383">
        <f>SUM(Q493+Q479+Q474+Q465+Q460)</f>
        <v>622297.59999999998</v>
      </c>
      <c r="R495" s="493">
        <f>SUM(R493+R479+R474+R465+R460)</f>
        <v>19131.550000000003</v>
      </c>
      <c r="S495" s="383">
        <f>SUM(S493+S479+S474+S465+S460)</f>
        <v>641429.14749999996</v>
      </c>
    </row>
    <row r="496" spans="1:19" ht="34.5" customHeight="1" thickTop="1">
      <c r="Q496" s="159"/>
      <c r="R496" s="159"/>
      <c r="S496" s="500"/>
    </row>
    <row r="497" spans="1:20" ht="34.5" customHeight="1">
      <c r="Q497" s="159"/>
      <c r="R497" s="159"/>
      <c r="S497" s="500"/>
    </row>
    <row r="498" spans="1:20" s="403" customFormat="1" ht="43.5" customHeight="1">
      <c r="A498" s="1332" t="s">
        <v>1067</v>
      </c>
      <c r="B498" s="1332"/>
      <c r="C498" s="1332"/>
      <c r="D498" s="1332"/>
      <c r="E498" s="1332"/>
      <c r="F498" s="1332"/>
      <c r="G498" s="1332"/>
      <c r="H498" s="1332"/>
      <c r="I498" s="1332"/>
      <c r="J498" s="1332"/>
      <c r="K498" s="1332"/>
      <c r="L498" s="1332"/>
      <c r="M498" s="1332"/>
      <c r="N498" s="1332"/>
      <c r="O498" s="1332"/>
      <c r="P498" s="1332"/>
      <c r="Q498" s="1332"/>
      <c r="R498" s="1332"/>
      <c r="S498" s="1332"/>
    </row>
    <row r="499" spans="1:20" ht="34.5" customHeight="1">
      <c r="A499" s="243">
        <v>1</v>
      </c>
      <c r="B499" s="266" t="s">
        <v>1068</v>
      </c>
      <c r="C499" s="394" t="s">
        <v>235</v>
      </c>
      <c r="D499" s="295"/>
      <c r="E499" s="399"/>
      <c r="F499" s="243"/>
      <c r="G499" s="243"/>
      <c r="H499" s="66">
        <v>0</v>
      </c>
      <c r="I499" s="501"/>
      <c r="J499" s="502">
        <v>0</v>
      </c>
      <c r="K499" s="290"/>
      <c r="L499" s="291"/>
      <c r="M499" s="292"/>
      <c r="N499" s="246"/>
      <c r="O499" s="243"/>
      <c r="P499" s="243"/>
      <c r="Q499" s="66">
        <f>S499</f>
        <v>0</v>
      </c>
      <c r="R499" s="66"/>
      <c r="S499" s="66">
        <f>+D499+J499-M499</f>
        <v>0</v>
      </c>
      <c r="T499" s="2" t="s">
        <v>2958</v>
      </c>
    </row>
    <row r="500" spans="1:20" ht="34.5" customHeight="1">
      <c r="A500" s="243">
        <v>2</v>
      </c>
      <c r="B500" s="503" t="s">
        <v>1068</v>
      </c>
      <c r="C500" s="504" t="s">
        <v>1072</v>
      </c>
      <c r="D500" s="505"/>
      <c r="E500" s="506"/>
      <c r="F500" s="402"/>
      <c r="G500" s="243"/>
      <c r="H500" s="203">
        <v>0</v>
      </c>
      <c r="I500" s="203">
        <v>0</v>
      </c>
      <c r="J500" s="203">
        <v>0</v>
      </c>
      <c r="K500" s="290"/>
      <c r="L500" s="291"/>
      <c r="M500" s="292"/>
      <c r="N500" s="250"/>
      <c r="O500" s="243"/>
      <c r="P500" s="243"/>
      <c r="Q500" s="66">
        <f>ROUND(S500*100/107,2)</f>
        <v>0</v>
      </c>
      <c r="R500" s="66">
        <f>ROUND((Q500*0.07),2)</f>
        <v>0</v>
      </c>
      <c r="S500" s="66">
        <f>+D500+J500-M500</f>
        <v>0</v>
      </c>
      <c r="T500" s="2" t="s">
        <v>2958</v>
      </c>
    </row>
    <row r="501" spans="1:20" ht="34.5" customHeight="1">
      <c r="A501" s="243">
        <v>3</v>
      </c>
      <c r="B501" s="503" t="s">
        <v>1068</v>
      </c>
      <c r="C501" s="504" t="s">
        <v>771</v>
      </c>
      <c r="D501" s="505"/>
      <c r="E501" s="250"/>
      <c r="F501" s="243"/>
      <c r="G501" s="243"/>
      <c r="H501" s="203">
        <v>0</v>
      </c>
      <c r="I501" s="203">
        <v>0</v>
      </c>
      <c r="J501" s="203">
        <v>0</v>
      </c>
      <c r="K501" s="290"/>
      <c r="L501" s="291"/>
      <c r="M501" s="292"/>
      <c r="N501" s="250"/>
      <c r="O501" s="243"/>
      <c r="P501" s="243"/>
      <c r="Q501" s="66">
        <f>ROUND(S501*100/107,2)</f>
        <v>0</v>
      </c>
      <c r="R501" s="66">
        <f>ROUND((Q501*0.07),2)</f>
        <v>0</v>
      </c>
      <c r="S501" s="66">
        <f>+D501+J501-M501</f>
        <v>0</v>
      </c>
      <c r="T501" s="2" t="s">
        <v>2958</v>
      </c>
    </row>
    <row r="502" spans="1:20" ht="34.5" customHeight="1" thickBot="1">
      <c r="A502" s="426"/>
      <c r="B502" s="257" t="s">
        <v>19</v>
      </c>
      <c r="C502" s="427"/>
      <c r="D502" s="428">
        <f>SUM(D499:D501)</f>
        <v>0</v>
      </c>
      <c r="E502" s="429">
        <v>0</v>
      </c>
      <c r="F502" s="428"/>
      <c r="G502" s="428"/>
      <c r="H502" s="430">
        <f>SUM(H499:H501)</f>
        <v>0</v>
      </c>
      <c r="I502" s="430">
        <f t="shared" ref="I502:J502" si="67">SUM(I499:I501)</f>
        <v>0</v>
      </c>
      <c r="J502" s="430">
        <f t="shared" si="67"/>
        <v>0</v>
      </c>
      <c r="K502" s="476">
        <f>SUM(K495:K497)</f>
        <v>0</v>
      </c>
      <c r="L502" s="476">
        <f>SUM(L495:L497)</f>
        <v>0</v>
      </c>
      <c r="M502" s="430">
        <f>SUM(M499:M501)</f>
        <v>0</v>
      </c>
      <c r="N502" s="429">
        <f>SUM(N495:N497)</f>
        <v>0</v>
      </c>
      <c r="O502" s="428"/>
      <c r="P502" s="428"/>
      <c r="Q502" s="432">
        <f>SUM(Q499:Q501)</f>
        <v>0</v>
      </c>
      <c r="R502" s="432">
        <f t="shared" ref="R502:S502" si="68">SUM(R499:R501)</f>
        <v>0</v>
      </c>
      <c r="S502" s="432">
        <f t="shared" si="68"/>
        <v>0</v>
      </c>
    </row>
    <row r="503" spans="1:20" s="446" customFormat="1" ht="34.200000000000003" thickTop="1">
      <c r="B503" s="494"/>
      <c r="C503" s="495"/>
      <c r="D503" s="496"/>
      <c r="E503" s="1"/>
      <c r="H503" s="442"/>
      <c r="I503" s="441"/>
      <c r="J503" s="497"/>
      <c r="K503" s="498"/>
      <c r="L503" s="297"/>
      <c r="M503" s="499"/>
      <c r="N503" s="297"/>
      <c r="Q503" s="507"/>
      <c r="R503" s="507"/>
      <c r="S503" s="249"/>
      <c r="T503" s="2"/>
    </row>
    <row r="505" spans="1:20">
      <c r="M505" s="499">
        <f>SUM(M495+M502)</f>
        <v>573164.4</v>
      </c>
    </row>
  </sheetData>
  <mergeCells count="28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T34:AA34"/>
    <mergeCell ref="B104:C104"/>
    <mergeCell ref="A462:S462"/>
    <mergeCell ref="E5:E6"/>
    <mergeCell ref="F5:F6"/>
    <mergeCell ref="H5:J5"/>
    <mergeCell ref="K5:K6"/>
    <mergeCell ref="L5:L6"/>
    <mergeCell ref="M5:M6"/>
    <mergeCell ref="A481:S481"/>
    <mergeCell ref="B493:C493"/>
    <mergeCell ref="A498:S498"/>
    <mergeCell ref="N5:N6"/>
    <mergeCell ref="O5:O6"/>
    <mergeCell ref="Q5:S5"/>
    <mergeCell ref="A467:S467"/>
    <mergeCell ref="A473:D473"/>
    <mergeCell ref="A476:S476"/>
  </mergeCells>
  <pageMargins left="0.16" right="0.16" top="0.16" bottom="0.16" header="0.16" footer="0.3"/>
  <pageSetup scale="3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6BC2-D056-4CDD-83AC-1156B12CBC45}">
  <sheetPr codeName="Sheet4">
    <tabColor rgb="FFFFFF00"/>
  </sheetPr>
  <dimension ref="A1:T401"/>
  <sheetViews>
    <sheetView zoomScale="50" zoomScaleNormal="50" workbookViewId="0">
      <pane ySplit="9" topLeftCell="A387" activePane="bottomLeft" state="frozen"/>
      <selection pane="bottomLeft" activeCell="J402" sqref="J402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2964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75" t="s">
        <v>2965</v>
      </c>
      <c r="E11" s="76" t="s">
        <v>2966</v>
      </c>
      <c r="F11" s="77">
        <v>23313.16</v>
      </c>
    </row>
    <row r="12" spans="1:8" ht="34.5" customHeight="1" thickBot="1">
      <c r="A12" s="99"/>
      <c r="B12" s="100" t="s">
        <v>19</v>
      </c>
      <c r="C12" s="101"/>
      <c r="D12" s="105"/>
      <c r="E12" s="105"/>
      <c r="F12" s="104">
        <v>23313.16</v>
      </c>
      <c r="H12" s="508">
        <f>SUM(F11)</f>
        <v>23313.16</v>
      </c>
    </row>
    <row r="13" spans="1:8" ht="34.5" customHeight="1" thickTop="1">
      <c r="A13" s="30"/>
      <c r="B13" s="52" t="s">
        <v>31</v>
      </c>
      <c r="C13" s="53"/>
      <c r="D13" s="58"/>
      <c r="E13" s="59"/>
      <c r="F13" s="60"/>
    </row>
    <row r="14" spans="1:8" ht="34.5" customHeight="1">
      <c r="A14" s="67">
        <v>1</v>
      </c>
      <c r="B14" s="106" t="s">
        <v>32</v>
      </c>
      <c r="C14" s="106" t="s">
        <v>33</v>
      </c>
      <c r="D14" s="112" t="s">
        <v>2967</v>
      </c>
      <c r="E14" s="113" t="s">
        <v>2968</v>
      </c>
      <c r="F14" s="114">
        <v>321</v>
      </c>
    </row>
    <row r="15" spans="1:8" ht="34.5" customHeight="1">
      <c r="A15" s="67">
        <v>2</v>
      </c>
      <c r="B15" s="106" t="s">
        <v>35</v>
      </c>
      <c r="C15" s="106" t="s">
        <v>36</v>
      </c>
      <c r="D15" s="112" t="s">
        <v>2969</v>
      </c>
      <c r="E15" s="113" t="s">
        <v>2970</v>
      </c>
      <c r="F15" s="114">
        <v>321</v>
      </c>
    </row>
    <row r="16" spans="1:8" ht="34.5" customHeight="1">
      <c r="A16" s="67">
        <v>3</v>
      </c>
      <c r="B16" s="125" t="s">
        <v>52</v>
      </c>
      <c r="C16" s="125" t="s">
        <v>53</v>
      </c>
      <c r="D16" s="112" t="s">
        <v>2967</v>
      </c>
      <c r="E16" s="113" t="s">
        <v>2972</v>
      </c>
      <c r="F16" s="114">
        <v>1926</v>
      </c>
    </row>
    <row r="17" spans="1:12" ht="34.5" customHeight="1">
      <c r="A17" s="67">
        <v>4</v>
      </c>
      <c r="B17" s="125" t="s">
        <v>54</v>
      </c>
      <c r="C17" s="125" t="s">
        <v>55</v>
      </c>
      <c r="D17" s="112" t="s">
        <v>2973</v>
      </c>
      <c r="E17" s="124" t="s">
        <v>2974</v>
      </c>
      <c r="F17" s="114">
        <v>321</v>
      </c>
    </row>
    <row r="18" spans="1:12" ht="34.5" customHeight="1">
      <c r="A18" s="67">
        <v>5</v>
      </c>
      <c r="B18" s="125" t="s">
        <v>57</v>
      </c>
      <c r="C18" s="125" t="s">
        <v>58</v>
      </c>
      <c r="D18" s="112" t="s">
        <v>2973</v>
      </c>
      <c r="E18" s="124" t="s">
        <v>2975</v>
      </c>
      <c r="F18" s="114">
        <v>321</v>
      </c>
    </row>
    <row r="19" spans="1:12" ht="34.5" customHeight="1">
      <c r="A19" s="67">
        <v>6</v>
      </c>
      <c r="B19" s="115" t="s">
        <v>60</v>
      </c>
      <c r="C19" s="106" t="s">
        <v>61</v>
      </c>
      <c r="D19" s="112" t="s">
        <v>2967</v>
      </c>
      <c r="E19" s="113" t="s">
        <v>2976</v>
      </c>
      <c r="F19" s="114">
        <v>321</v>
      </c>
    </row>
    <row r="20" spans="1:12" ht="34.5" customHeight="1">
      <c r="A20" s="67">
        <v>7</v>
      </c>
      <c r="B20" s="125" t="s">
        <v>62</v>
      </c>
      <c r="C20" s="125" t="s">
        <v>63</v>
      </c>
      <c r="D20" s="112" t="s">
        <v>2977</v>
      </c>
      <c r="E20" s="113" t="s">
        <v>2978</v>
      </c>
      <c r="F20" s="114">
        <v>642</v>
      </c>
    </row>
    <row r="21" spans="1:12" ht="34.5" customHeight="1">
      <c r="A21" s="67">
        <v>8</v>
      </c>
      <c r="B21" s="106" t="s">
        <v>65</v>
      </c>
      <c r="C21" s="106" t="s">
        <v>66</v>
      </c>
      <c r="D21" s="112" t="s">
        <v>2979</v>
      </c>
      <c r="E21" s="113" t="s">
        <v>2980</v>
      </c>
      <c r="F21" s="114">
        <v>963</v>
      </c>
    </row>
    <row r="22" spans="1:12" ht="34.5" customHeight="1">
      <c r="A22" s="67">
        <v>9</v>
      </c>
      <c r="B22" s="106" t="s">
        <v>68</v>
      </c>
      <c r="C22" s="106" t="s">
        <v>69</v>
      </c>
      <c r="D22" s="112" t="s">
        <v>2979</v>
      </c>
      <c r="E22" s="113" t="s">
        <v>2981</v>
      </c>
      <c r="F22" s="114">
        <v>963</v>
      </c>
    </row>
    <row r="23" spans="1:12" ht="34.5" customHeight="1">
      <c r="A23" s="67">
        <v>10</v>
      </c>
      <c r="B23" s="106" t="s">
        <v>72</v>
      </c>
      <c r="C23" s="106" t="s">
        <v>66</v>
      </c>
      <c r="D23" s="112" t="s">
        <v>2973</v>
      </c>
      <c r="E23" s="113" t="s">
        <v>2982</v>
      </c>
      <c r="F23" s="114">
        <v>963</v>
      </c>
    </row>
    <row r="24" spans="1:12" ht="34.5" customHeight="1">
      <c r="A24" s="67">
        <v>11</v>
      </c>
      <c r="B24" s="106" t="s">
        <v>74</v>
      </c>
      <c r="C24" s="106" t="s">
        <v>75</v>
      </c>
      <c r="D24" s="112" t="s">
        <v>2979</v>
      </c>
      <c r="E24" s="113" t="s">
        <v>2983</v>
      </c>
      <c r="F24" s="114">
        <v>2172.1</v>
      </c>
    </row>
    <row r="25" spans="1:12" ht="34.5" customHeight="1" thickBot="1">
      <c r="A25" s="99"/>
      <c r="B25" s="100" t="s">
        <v>19</v>
      </c>
      <c r="C25" s="101"/>
      <c r="D25" s="103"/>
      <c r="E25" s="103"/>
      <c r="F25" s="102">
        <v>9234.1</v>
      </c>
      <c r="H25" s="509">
        <f>SUM(F14:F24)</f>
        <v>9234.1</v>
      </c>
    </row>
    <row r="26" spans="1:12" ht="34.5" customHeight="1" thickTop="1">
      <c r="A26" s="30"/>
      <c r="B26" s="52" t="s">
        <v>79</v>
      </c>
      <c r="C26" s="53"/>
      <c r="D26" s="58"/>
      <c r="E26" s="59"/>
      <c r="F26" s="60"/>
    </row>
    <row r="27" spans="1:12" ht="34.5" customHeight="1">
      <c r="A27" s="130">
        <v>1</v>
      </c>
      <c r="B27" s="131" t="s">
        <v>80</v>
      </c>
      <c r="C27" s="132" t="s">
        <v>81</v>
      </c>
      <c r="D27" s="112" t="s">
        <v>2984</v>
      </c>
      <c r="E27" s="113" t="s">
        <v>2985</v>
      </c>
      <c r="F27" s="134">
        <v>19765.57</v>
      </c>
      <c r="G27" s="663"/>
      <c r="H27" s="663"/>
      <c r="I27" s="663"/>
      <c r="J27" s="663"/>
      <c r="K27" s="663"/>
      <c r="L27" s="664"/>
    </row>
    <row r="28" spans="1:12" ht="34.5" customHeight="1">
      <c r="A28" s="130">
        <v>2</v>
      </c>
      <c r="B28" s="131" t="s">
        <v>85</v>
      </c>
      <c r="C28" s="132" t="s">
        <v>81</v>
      </c>
      <c r="D28" s="112" t="s">
        <v>2987</v>
      </c>
      <c r="E28" s="113" t="s">
        <v>2988</v>
      </c>
      <c r="F28" s="134">
        <v>13414.59</v>
      </c>
    </row>
    <row r="29" spans="1:12" ht="34.5" customHeight="1">
      <c r="A29" s="130">
        <v>3</v>
      </c>
      <c r="B29" s="131" t="s">
        <v>88</v>
      </c>
      <c r="C29" s="132" t="s">
        <v>81</v>
      </c>
      <c r="D29" s="112" t="s">
        <v>2989</v>
      </c>
      <c r="E29" s="113" t="s">
        <v>2990</v>
      </c>
      <c r="F29" s="134">
        <v>5773.1799999999994</v>
      </c>
    </row>
    <row r="30" spans="1:12" ht="34.5" customHeight="1">
      <c r="A30" s="130">
        <v>4</v>
      </c>
      <c r="B30" s="140" t="s">
        <v>98</v>
      </c>
      <c r="C30" s="141" t="s">
        <v>81</v>
      </c>
      <c r="D30" s="112" t="s">
        <v>2979</v>
      </c>
      <c r="E30" s="113" t="s">
        <v>2991</v>
      </c>
      <c r="F30" s="134">
        <v>498.35</v>
      </c>
    </row>
    <row r="31" spans="1:12" ht="34.5" customHeight="1">
      <c r="A31" s="130">
        <v>5</v>
      </c>
      <c r="B31" s="140" t="s">
        <v>100</v>
      </c>
      <c r="C31" s="141" t="s">
        <v>81</v>
      </c>
      <c r="D31" s="112" t="s">
        <v>2992</v>
      </c>
      <c r="E31" s="113" t="s">
        <v>2993</v>
      </c>
      <c r="F31" s="134">
        <v>606.69000000000005</v>
      </c>
    </row>
    <row r="32" spans="1:12" ht="34.5" customHeight="1">
      <c r="A32" s="130">
        <v>6</v>
      </c>
      <c r="B32" s="131" t="s">
        <v>103</v>
      </c>
      <c r="C32" s="141" t="s">
        <v>81</v>
      </c>
      <c r="D32" s="112" t="s">
        <v>2994</v>
      </c>
      <c r="E32" s="113" t="s">
        <v>2995</v>
      </c>
      <c r="F32" s="134">
        <v>2352.13</v>
      </c>
    </row>
    <row r="33" spans="1:8" ht="34.5" customHeight="1">
      <c r="A33" s="130">
        <v>7</v>
      </c>
      <c r="B33" s="140" t="s">
        <v>105</v>
      </c>
      <c r="C33" s="141" t="s">
        <v>81</v>
      </c>
      <c r="D33" s="112" t="s">
        <v>2996</v>
      </c>
      <c r="E33" s="113" t="s">
        <v>2997</v>
      </c>
      <c r="F33" s="134">
        <v>26.48</v>
      </c>
    </row>
    <row r="34" spans="1:8" ht="34.5" customHeight="1">
      <c r="A34" s="130">
        <v>8</v>
      </c>
      <c r="B34" s="131" t="s">
        <v>109</v>
      </c>
      <c r="C34" s="141" t="s">
        <v>81</v>
      </c>
      <c r="D34" s="112" t="s">
        <v>2996</v>
      </c>
      <c r="E34" s="113" t="s">
        <v>2998</v>
      </c>
      <c r="F34" s="134">
        <v>77.040000000000006</v>
      </c>
    </row>
    <row r="35" spans="1:8" ht="34.5" customHeight="1">
      <c r="A35" s="130">
        <v>9</v>
      </c>
      <c r="B35" s="150" t="s">
        <v>111</v>
      </c>
      <c r="C35" s="141" t="s">
        <v>81</v>
      </c>
      <c r="D35" s="112" t="s">
        <v>2967</v>
      </c>
      <c r="E35" s="113" t="s">
        <v>2999</v>
      </c>
      <c r="F35" s="134">
        <v>233.53</v>
      </c>
    </row>
    <row r="36" spans="1:8" ht="34.5" customHeight="1">
      <c r="A36" s="130">
        <v>10</v>
      </c>
      <c r="B36" s="151" t="s">
        <v>113</v>
      </c>
      <c r="C36" s="152" t="s">
        <v>81</v>
      </c>
      <c r="D36" s="112" t="s">
        <v>3000</v>
      </c>
      <c r="E36" s="113" t="s">
        <v>3001</v>
      </c>
      <c r="F36" s="134">
        <v>10236.689999999999</v>
      </c>
    </row>
    <row r="37" spans="1:8" ht="34.5" customHeight="1">
      <c r="A37" s="130">
        <v>11</v>
      </c>
      <c r="B37" s="151" t="s">
        <v>1743</v>
      </c>
      <c r="C37" s="152" t="s">
        <v>81</v>
      </c>
      <c r="D37" s="112" t="s">
        <v>3002</v>
      </c>
      <c r="E37" s="113" t="s">
        <v>3003</v>
      </c>
      <c r="F37" s="134">
        <v>86.67</v>
      </c>
    </row>
    <row r="38" spans="1:8" ht="34.5" customHeight="1" thickBot="1">
      <c r="A38" s="99"/>
      <c r="B38" s="100" t="s">
        <v>19</v>
      </c>
      <c r="C38" s="101"/>
      <c r="D38" s="103"/>
      <c r="E38" s="103"/>
      <c r="F38" s="102">
        <v>53070.92</v>
      </c>
      <c r="H38" s="510">
        <f>SUM(F27:F37)</f>
        <v>53070.92</v>
      </c>
    </row>
    <row r="39" spans="1:8" ht="34.5" customHeight="1" thickTop="1">
      <c r="A39" s="30"/>
      <c r="B39" s="52" t="s">
        <v>117</v>
      </c>
      <c r="C39" s="53"/>
      <c r="D39" s="58"/>
      <c r="E39" s="59"/>
      <c r="F39" s="60"/>
    </row>
    <row r="40" spans="1:8" ht="34.5" customHeight="1">
      <c r="A40" s="30">
        <v>1</v>
      </c>
      <c r="B40" s="163" t="s">
        <v>22</v>
      </c>
      <c r="C40" s="164" t="s">
        <v>118</v>
      </c>
      <c r="D40" s="112" t="s">
        <v>2965</v>
      </c>
      <c r="E40" s="113" t="s">
        <v>3004</v>
      </c>
      <c r="F40" s="169">
        <v>4662.63</v>
      </c>
    </row>
    <row r="41" spans="1:8" ht="34.5" customHeight="1" thickBot="1">
      <c r="A41" s="99"/>
      <c r="B41" s="100" t="s">
        <v>19</v>
      </c>
      <c r="C41" s="101"/>
      <c r="D41" s="103"/>
      <c r="E41" s="103"/>
      <c r="F41" s="102">
        <v>4662.63</v>
      </c>
      <c r="H41" s="509">
        <f>SUM(F40)</f>
        <v>4662.63</v>
      </c>
    </row>
    <row r="42" spans="1:8" ht="34.5" customHeight="1" thickTop="1">
      <c r="A42" s="30"/>
      <c r="B42" s="52" t="s">
        <v>121</v>
      </c>
      <c r="C42" s="53"/>
      <c r="D42" s="58"/>
      <c r="E42" s="59"/>
      <c r="F42" s="60"/>
    </row>
    <row r="43" spans="1:8" s="181" customFormat="1" ht="34.5" customHeight="1">
      <c r="A43" s="67">
        <v>1</v>
      </c>
      <c r="B43" s="173" t="s">
        <v>122</v>
      </c>
      <c r="C43" s="173" t="s">
        <v>123</v>
      </c>
      <c r="D43" s="75" t="s">
        <v>2973</v>
      </c>
      <c r="E43" s="179" t="s">
        <v>3005</v>
      </c>
      <c r="F43" s="180">
        <v>2000</v>
      </c>
    </row>
    <row r="44" spans="1:8" s="181" customFormat="1" ht="34.5" customHeight="1">
      <c r="A44" s="67">
        <v>2</v>
      </c>
      <c r="B44" s="173" t="s">
        <v>125</v>
      </c>
      <c r="C44" s="173" t="s">
        <v>123</v>
      </c>
      <c r="D44" s="75" t="s">
        <v>2979</v>
      </c>
      <c r="E44" s="76" t="s">
        <v>3006</v>
      </c>
      <c r="F44" s="180">
        <v>2000</v>
      </c>
    </row>
    <row r="45" spans="1:8" s="181" customFormat="1" ht="34.5" customHeight="1">
      <c r="A45" s="67">
        <v>3</v>
      </c>
      <c r="B45" s="173" t="s">
        <v>127</v>
      </c>
      <c r="C45" s="173" t="s">
        <v>123</v>
      </c>
      <c r="D45" s="75" t="s">
        <v>2979</v>
      </c>
      <c r="E45" s="76" t="s">
        <v>3007</v>
      </c>
      <c r="F45" s="180">
        <v>2000</v>
      </c>
    </row>
    <row r="46" spans="1:8" s="181" customFormat="1" ht="34.5" customHeight="1">
      <c r="A46" s="67">
        <v>4</v>
      </c>
      <c r="B46" s="173" t="s">
        <v>91</v>
      </c>
      <c r="C46" s="173" t="s">
        <v>129</v>
      </c>
      <c r="D46" s="75" t="s">
        <v>3008</v>
      </c>
      <c r="E46" s="76" t="s">
        <v>3009</v>
      </c>
      <c r="F46" s="180">
        <v>3210</v>
      </c>
    </row>
    <row r="47" spans="1:8" s="181" customFormat="1" ht="34.5" customHeight="1">
      <c r="A47" s="67">
        <v>5</v>
      </c>
      <c r="B47" s="173" t="s">
        <v>91</v>
      </c>
      <c r="C47" s="173" t="s">
        <v>131</v>
      </c>
      <c r="D47" s="75" t="s">
        <v>3008</v>
      </c>
      <c r="E47" s="76" t="s">
        <v>3010</v>
      </c>
      <c r="F47" s="180">
        <v>2140</v>
      </c>
    </row>
    <row r="48" spans="1:8" s="181" customFormat="1" ht="34.5" customHeight="1">
      <c r="A48" s="67">
        <v>6</v>
      </c>
      <c r="B48" s="173" t="s">
        <v>133</v>
      </c>
      <c r="C48" s="173" t="s">
        <v>131</v>
      </c>
      <c r="D48" s="75" t="s">
        <v>2994</v>
      </c>
      <c r="E48" s="76" t="s">
        <v>3011</v>
      </c>
      <c r="F48" s="180">
        <v>2140</v>
      </c>
    </row>
    <row r="49" spans="1:8" s="181" customFormat="1" ht="34.5" customHeight="1">
      <c r="A49" s="67">
        <v>7</v>
      </c>
      <c r="B49" s="173" t="s">
        <v>133</v>
      </c>
      <c r="C49" s="173" t="s">
        <v>135</v>
      </c>
      <c r="D49" s="75" t="s">
        <v>2994</v>
      </c>
      <c r="E49" s="76" t="s">
        <v>3012</v>
      </c>
      <c r="F49" s="180">
        <v>3210</v>
      </c>
    </row>
    <row r="50" spans="1:8" ht="34.5" customHeight="1">
      <c r="A50" s="20">
        <v>8</v>
      </c>
      <c r="B50" s="183" t="s">
        <v>137</v>
      </c>
      <c r="C50" s="183" t="s">
        <v>138</v>
      </c>
      <c r="D50" s="185" t="s">
        <v>2979</v>
      </c>
      <c r="E50" s="186" t="s">
        <v>3013</v>
      </c>
      <c r="F50" s="187">
        <v>1872.5</v>
      </c>
    </row>
    <row r="51" spans="1:8" ht="34.5" customHeight="1" thickBot="1">
      <c r="A51" s="99"/>
      <c r="B51" s="100" t="s">
        <v>19</v>
      </c>
      <c r="C51" s="101"/>
      <c r="D51" s="103"/>
      <c r="E51" s="103"/>
      <c r="F51" s="102">
        <v>18572.5</v>
      </c>
      <c r="H51" s="509">
        <f>SUM(F43:F50)</f>
        <v>18572.5</v>
      </c>
    </row>
    <row r="52" spans="1:8" ht="34.5" customHeight="1" thickTop="1">
      <c r="A52" s="30"/>
      <c r="B52" s="193" t="s">
        <v>144</v>
      </c>
      <c r="C52" s="194"/>
      <c r="D52" s="25"/>
      <c r="E52" s="26"/>
      <c r="F52" s="27"/>
    </row>
    <row r="53" spans="1:8" ht="34.5" customHeight="1">
      <c r="A53" s="67">
        <v>1</v>
      </c>
      <c r="B53" s="173" t="s">
        <v>145</v>
      </c>
      <c r="C53" s="69" t="s">
        <v>146</v>
      </c>
      <c r="D53" s="83" t="s">
        <v>3015</v>
      </c>
      <c r="E53" s="84" t="s">
        <v>3016</v>
      </c>
      <c r="F53" s="202">
        <v>9126</v>
      </c>
    </row>
    <row r="54" spans="1:8" ht="34.5" customHeight="1">
      <c r="A54" s="67">
        <v>2</v>
      </c>
      <c r="B54" s="173" t="s">
        <v>149</v>
      </c>
      <c r="C54" s="69" t="s">
        <v>150</v>
      </c>
      <c r="D54" s="83" t="s">
        <v>2973</v>
      </c>
      <c r="E54" s="84" t="s">
        <v>3017</v>
      </c>
      <c r="F54" s="202">
        <v>4563</v>
      </c>
    </row>
    <row r="55" spans="1:8" ht="34.5" customHeight="1">
      <c r="A55" s="67">
        <v>3</v>
      </c>
      <c r="B55" s="173" t="s">
        <v>152</v>
      </c>
      <c r="C55" s="69" t="s">
        <v>153</v>
      </c>
      <c r="D55" s="83" t="s">
        <v>3018</v>
      </c>
      <c r="E55" s="84" t="s">
        <v>3019</v>
      </c>
      <c r="F55" s="202">
        <v>4563</v>
      </c>
    </row>
    <row r="56" spans="1:8" ht="34.5" customHeight="1">
      <c r="A56" s="67">
        <v>4</v>
      </c>
      <c r="B56" s="173" t="s">
        <v>155</v>
      </c>
      <c r="C56" s="69" t="s">
        <v>156</v>
      </c>
      <c r="D56" s="83" t="s">
        <v>3018</v>
      </c>
      <c r="E56" s="84" t="s">
        <v>3020</v>
      </c>
      <c r="F56" s="202">
        <v>4563</v>
      </c>
    </row>
    <row r="57" spans="1:8" ht="34.5" customHeight="1">
      <c r="A57" s="67">
        <v>5</v>
      </c>
      <c r="B57" s="68" t="s">
        <v>158</v>
      </c>
      <c r="C57" s="69" t="s">
        <v>159</v>
      </c>
      <c r="D57" s="83" t="s">
        <v>2994</v>
      </c>
      <c r="E57" s="84" t="s">
        <v>3021</v>
      </c>
      <c r="F57" s="202">
        <v>4563</v>
      </c>
    </row>
    <row r="58" spans="1:8" ht="34.5" customHeight="1">
      <c r="A58" s="67">
        <v>6</v>
      </c>
      <c r="B58" s="68" t="s">
        <v>161</v>
      </c>
      <c r="C58" s="69" t="s">
        <v>162</v>
      </c>
      <c r="D58" s="83" t="s">
        <v>2994</v>
      </c>
      <c r="E58" s="84" t="s">
        <v>3022</v>
      </c>
      <c r="F58" s="202">
        <v>4563</v>
      </c>
    </row>
    <row r="59" spans="1:8" ht="34.5" customHeight="1">
      <c r="A59" s="67">
        <v>7</v>
      </c>
      <c r="B59" s="68" t="s">
        <v>164</v>
      </c>
      <c r="C59" s="69" t="s">
        <v>165</v>
      </c>
      <c r="D59" s="83" t="s">
        <v>2979</v>
      </c>
      <c r="E59" s="84" t="s">
        <v>3023</v>
      </c>
      <c r="F59" s="202">
        <v>4563</v>
      </c>
    </row>
    <row r="60" spans="1:8" ht="34.5" customHeight="1">
      <c r="A60" s="67">
        <v>8</v>
      </c>
      <c r="B60" s="68" t="s">
        <v>164</v>
      </c>
      <c r="C60" s="69" t="s">
        <v>167</v>
      </c>
      <c r="D60" s="83" t="s">
        <v>2979</v>
      </c>
      <c r="E60" s="84" t="s">
        <v>3024</v>
      </c>
      <c r="F60" s="202">
        <v>4563</v>
      </c>
    </row>
    <row r="61" spans="1:8" ht="34.5" customHeight="1">
      <c r="A61" s="67">
        <v>9</v>
      </c>
      <c r="B61" s="207" t="s">
        <v>169</v>
      </c>
      <c r="C61" s="69" t="s">
        <v>170</v>
      </c>
      <c r="D61" s="83" t="s">
        <v>2973</v>
      </c>
      <c r="E61" s="84" t="s">
        <v>3025</v>
      </c>
      <c r="F61" s="202">
        <v>4563</v>
      </c>
    </row>
    <row r="62" spans="1:8" ht="34.5" customHeight="1">
      <c r="A62" s="67">
        <v>10</v>
      </c>
      <c r="B62" s="68" t="s">
        <v>172</v>
      </c>
      <c r="C62" s="69" t="s">
        <v>173</v>
      </c>
      <c r="D62" s="83" t="s">
        <v>3026</v>
      </c>
      <c r="E62" s="84" t="s">
        <v>3027</v>
      </c>
      <c r="F62" s="202">
        <v>4563</v>
      </c>
    </row>
    <row r="63" spans="1:8" s="219" customFormat="1" ht="34.5" customHeight="1">
      <c r="A63" s="67">
        <v>11</v>
      </c>
      <c r="B63" s="209" t="s">
        <v>178</v>
      </c>
      <c r="C63" s="210" t="s">
        <v>179</v>
      </c>
      <c r="D63" s="83" t="s">
        <v>3026</v>
      </c>
      <c r="E63" s="84" t="s">
        <v>3028</v>
      </c>
      <c r="F63" s="202">
        <v>4563</v>
      </c>
    </row>
    <row r="64" spans="1:8" ht="34.5" customHeight="1">
      <c r="A64" s="67">
        <v>12</v>
      </c>
      <c r="B64" s="68" t="s">
        <v>181</v>
      </c>
      <c r="C64" s="69" t="s">
        <v>182</v>
      </c>
      <c r="D64" s="83" t="s">
        <v>2979</v>
      </c>
      <c r="E64" s="84" t="s">
        <v>3029</v>
      </c>
      <c r="F64" s="202">
        <v>4563</v>
      </c>
    </row>
    <row r="65" spans="1:8" ht="34.5" customHeight="1">
      <c r="A65" s="67">
        <v>13</v>
      </c>
      <c r="B65" s="68" t="s">
        <v>184</v>
      </c>
      <c r="C65" s="69" t="s">
        <v>185</v>
      </c>
      <c r="D65" s="83" t="s">
        <v>3018</v>
      </c>
      <c r="E65" s="84" t="s">
        <v>3030</v>
      </c>
      <c r="F65" s="202">
        <v>4563</v>
      </c>
    </row>
    <row r="66" spans="1:8" ht="34.5" customHeight="1">
      <c r="A66" s="67">
        <v>14</v>
      </c>
      <c r="B66" s="68" t="s">
        <v>187</v>
      </c>
      <c r="C66" s="69" t="s">
        <v>188</v>
      </c>
      <c r="D66" s="83" t="s">
        <v>3018</v>
      </c>
      <c r="E66" s="84" t="s">
        <v>3031</v>
      </c>
      <c r="F66" s="202">
        <v>4563</v>
      </c>
    </row>
    <row r="67" spans="1:8" ht="34.5" customHeight="1">
      <c r="A67" s="67">
        <v>15</v>
      </c>
      <c r="B67" s="68" t="s">
        <v>190</v>
      </c>
      <c r="C67" s="69" t="s">
        <v>191</v>
      </c>
      <c r="D67" s="83" t="s">
        <v>2973</v>
      </c>
      <c r="E67" s="84" t="s">
        <v>3032</v>
      </c>
      <c r="F67" s="202">
        <v>2281.5</v>
      </c>
    </row>
    <row r="68" spans="1:8" ht="34.5" customHeight="1">
      <c r="A68" s="67">
        <v>16</v>
      </c>
      <c r="B68" s="68" t="s">
        <v>194</v>
      </c>
      <c r="C68" s="69" t="s">
        <v>195</v>
      </c>
      <c r="D68" s="83" t="s">
        <v>3018</v>
      </c>
      <c r="E68" s="84" t="s">
        <v>3033</v>
      </c>
      <c r="F68" s="202">
        <v>9126</v>
      </c>
    </row>
    <row r="69" spans="1:8" ht="34.5" customHeight="1">
      <c r="A69" s="67">
        <v>17</v>
      </c>
      <c r="B69" s="68" t="s">
        <v>200</v>
      </c>
      <c r="C69" s="69" t="s">
        <v>201</v>
      </c>
      <c r="D69" s="83" t="s">
        <v>3018</v>
      </c>
      <c r="E69" s="84" t="s">
        <v>3034</v>
      </c>
      <c r="F69" s="202">
        <v>4563</v>
      </c>
    </row>
    <row r="70" spans="1:8" ht="34.5" customHeight="1">
      <c r="A70" s="67">
        <v>18</v>
      </c>
      <c r="B70" s="68" t="s">
        <v>203</v>
      </c>
      <c r="C70" s="69" t="s">
        <v>204</v>
      </c>
      <c r="D70" s="83" t="s">
        <v>2994</v>
      </c>
      <c r="E70" s="84" t="s">
        <v>3035</v>
      </c>
      <c r="F70" s="202">
        <v>4563</v>
      </c>
    </row>
    <row r="71" spans="1:8" ht="34.5" customHeight="1">
      <c r="A71" s="67">
        <v>19</v>
      </c>
      <c r="B71" s="68" t="s">
        <v>206</v>
      </c>
      <c r="C71" s="69" t="s">
        <v>207</v>
      </c>
      <c r="D71" s="83" t="s">
        <v>2973</v>
      </c>
      <c r="E71" s="84" t="s">
        <v>3036</v>
      </c>
      <c r="F71" s="202">
        <v>4563</v>
      </c>
    </row>
    <row r="72" spans="1:8" ht="34.5" customHeight="1">
      <c r="A72" s="67">
        <v>20</v>
      </c>
      <c r="B72" s="68" t="s">
        <v>209</v>
      </c>
      <c r="C72" s="69" t="s">
        <v>210</v>
      </c>
      <c r="D72" s="83" t="s">
        <v>2979</v>
      </c>
      <c r="E72" s="84" t="s">
        <v>3037</v>
      </c>
      <c r="F72" s="202">
        <v>4563</v>
      </c>
    </row>
    <row r="73" spans="1:8" ht="34.5" customHeight="1">
      <c r="A73" s="67">
        <v>21</v>
      </c>
      <c r="B73" s="68" t="s">
        <v>215</v>
      </c>
      <c r="C73" s="69" t="s">
        <v>216</v>
      </c>
      <c r="D73" s="83" t="s">
        <v>2994</v>
      </c>
      <c r="E73" s="84" t="s">
        <v>3038</v>
      </c>
      <c r="F73" s="202">
        <v>4563</v>
      </c>
    </row>
    <row r="74" spans="1:8" ht="34.5" customHeight="1">
      <c r="A74" s="67">
        <v>22</v>
      </c>
      <c r="B74" s="68" t="s">
        <v>218</v>
      </c>
      <c r="C74" s="69" t="s">
        <v>219</v>
      </c>
      <c r="D74" s="83" t="s">
        <v>3018</v>
      </c>
      <c r="E74" s="84" t="s">
        <v>3039</v>
      </c>
      <c r="F74" s="202">
        <v>4563</v>
      </c>
    </row>
    <row r="75" spans="1:8" ht="34.5" customHeight="1">
      <c r="A75" s="67">
        <v>23</v>
      </c>
      <c r="B75" s="68" t="s">
        <v>221</v>
      </c>
      <c r="C75" s="69" t="s">
        <v>222</v>
      </c>
      <c r="D75" s="83" t="s">
        <v>2979</v>
      </c>
      <c r="E75" s="84" t="s">
        <v>3040</v>
      </c>
      <c r="F75" s="202">
        <v>4563</v>
      </c>
    </row>
    <row r="76" spans="1:8" ht="34.5" customHeight="1">
      <c r="A76" s="67">
        <v>24</v>
      </c>
      <c r="B76" s="68" t="s">
        <v>224</v>
      </c>
      <c r="C76" s="69" t="s">
        <v>225</v>
      </c>
      <c r="D76" s="83" t="s">
        <v>3015</v>
      </c>
      <c r="E76" s="84" t="s">
        <v>3041</v>
      </c>
      <c r="F76" s="202">
        <v>4563</v>
      </c>
    </row>
    <row r="77" spans="1:8" ht="34.5" customHeight="1">
      <c r="A77" s="67">
        <v>25</v>
      </c>
      <c r="B77" s="68" t="s">
        <v>227</v>
      </c>
      <c r="C77" s="69" t="s">
        <v>228</v>
      </c>
      <c r="D77" s="83" t="s">
        <v>3026</v>
      </c>
      <c r="E77" s="84" t="s">
        <v>3042</v>
      </c>
      <c r="F77" s="202">
        <v>4563</v>
      </c>
    </row>
    <row r="78" spans="1:8" ht="34.5" customHeight="1">
      <c r="A78" s="67">
        <v>26</v>
      </c>
      <c r="B78" s="220" t="s">
        <v>230</v>
      </c>
      <c r="C78" s="221" t="s">
        <v>231</v>
      </c>
      <c r="D78" s="83" t="s">
        <v>2977</v>
      </c>
      <c r="E78" s="84" t="s">
        <v>3043</v>
      </c>
      <c r="F78" s="202">
        <v>13689</v>
      </c>
    </row>
    <row r="79" spans="1:8" ht="34.5" customHeight="1">
      <c r="A79" s="223"/>
      <c r="B79" s="1364" t="s">
        <v>19</v>
      </c>
      <c r="C79" s="1364"/>
      <c r="D79" s="228"/>
      <c r="E79" s="229"/>
      <c r="F79" s="230">
        <v>134608.5</v>
      </c>
      <c r="H79" s="508">
        <f>SUM(F53:F78)</f>
        <v>134608.5</v>
      </c>
    </row>
    <row r="80" spans="1:8" ht="34.5" customHeight="1">
      <c r="A80" s="30"/>
      <c r="B80" s="231" t="s">
        <v>233</v>
      </c>
      <c r="C80" s="232"/>
      <c r="D80" s="234"/>
      <c r="E80" s="235"/>
      <c r="F80" s="236"/>
    </row>
    <row r="81" spans="1:8" ht="34.5" customHeight="1">
      <c r="A81" s="67">
        <v>1</v>
      </c>
      <c r="B81" s="68" t="s">
        <v>234</v>
      </c>
      <c r="C81" s="173" t="s">
        <v>235</v>
      </c>
      <c r="D81" s="75" t="s">
        <v>3044</v>
      </c>
      <c r="E81" s="76" t="s">
        <v>3045</v>
      </c>
      <c r="F81" s="77">
        <v>2645</v>
      </c>
    </row>
    <row r="82" spans="1:8" ht="34.5" customHeight="1">
      <c r="A82" s="67">
        <v>2</v>
      </c>
      <c r="B82" s="163" t="s">
        <v>2636</v>
      </c>
      <c r="C82" s="604" t="s">
        <v>235</v>
      </c>
      <c r="D82" s="75" t="s">
        <v>2994</v>
      </c>
      <c r="E82" s="76" t="s">
        <v>3046</v>
      </c>
      <c r="F82" s="77">
        <v>4200</v>
      </c>
    </row>
    <row r="83" spans="1:8" ht="34.5" customHeight="1">
      <c r="A83" s="67">
        <v>3</v>
      </c>
      <c r="B83" s="244" t="s">
        <v>91</v>
      </c>
      <c r="C83" s="245" t="s">
        <v>237</v>
      </c>
      <c r="D83" s="83" t="s">
        <v>3008</v>
      </c>
      <c r="E83" s="84" t="s">
        <v>3047</v>
      </c>
      <c r="F83" s="85">
        <v>18000</v>
      </c>
    </row>
    <row r="84" spans="1:8" ht="34.5" customHeight="1" thickBot="1">
      <c r="A84" s="99"/>
      <c r="B84" s="100" t="s">
        <v>19</v>
      </c>
      <c r="C84" s="101"/>
      <c r="D84" s="103"/>
      <c r="E84" s="103"/>
      <c r="F84" s="247">
        <v>24845</v>
      </c>
      <c r="H84" s="508">
        <f>SUM(F81:F83)</f>
        <v>24845</v>
      </c>
    </row>
    <row r="85" spans="1:8" ht="34.5" customHeight="1" thickTop="1">
      <c r="A85" s="30"/>
      <c r="B85" s="52" t="s">
        <v>239</v>
      </c>
      <c r="C85" s="53"/>
      <c r="D85" s="58"/>
      <c r="E85" s="59"/>
      <c r="F85" s="248"/>
    </row>
    <row r="86" spans="1:8" ht="34.5" customHeight="1">
      <c r="A86" s="67">
        <v>1</v>
      </c>
      <c r="B86" s="173" t="s">
        <v>240</v>
      </c>
      <c r="C86" s="69" t="s">
        <v>241</v>
      </c>
      <c r="D86" s="75" t="s">
        <v>2973</v>
      </c>
      <c r="E86" s="76" t="s">
        <v>3048</v>
      </c>
      <c r="F86" s="77">
        <v>100</v>
      </c>
    </row>
    <row r="87" spans="1:8" ht="34.5" customHeight="1">
      <c r="A87" s="67">
        <v>2</v>
      </c>
      <c r="B87" s="173" t="s">
        <v>243</v>
      </c>
      <c r="C87" s="69" t="s">
        <v>244</v>
      </c>
      <c r="D87" s="75" t="s">
        <v>2973</v>
      </c>
      <c r="E87" s="76" t="s">
        <v>3049</v>
      </c>
      <c r="F87" s="77">
        <v>100</v>
      </c>
    </row>
    <row r="88" spans="1:8" ht="34.5" customHeight="1">
      <c r="A88" s="67">
        <v>3</v>
      </c>
      <c r="B88" s="173" t="s">
        <v>246</v>
      </c>
      <c r="C88" s="69" t="s">
        <v>247</v>
      </c>
      <c r="D88" s="75" t="s">
        <v>3018</v>
      </c>
      <c r="E88" s="76" t="s">
        <v>3050</v>
      </c>
      <c r="F88" s="77">
        <v>100</v>
      </c>
    </row>
    <row r="89" spans="1:8" ht="34.5" customHeight="1">
      <c r="A89" s="67">
        <v>4</v>
      </c>
      <c r="B89" s="173" t="s">
        <v>249</v>
      </c>
      <c r="C89" s="69" t="s">
        <v>250</v>
      </c>
      <c r="D89" s="75" t="s">
        <v>3018</v>
      </c>
      <c r="E89" s="76" t="s">
        <v>3051</v>
      </c>
      <c r="F89" s="77">
        <v>100</v>
      </c>
    </row>
    <row r="90" spans="1:8" ht="34.5" customHeight="1">
      <c r="A90" s="67">
        <v>5</v>
      </c>
      <c r="B90" s="68" t="s">
        <v>252</v>
      </c>
      <c r="C90" s="69" t="s">
        <v>253</v>
      </c>
      <c r="D90" s="75" t="s">
        <v>2994</v>
      </c>
      <c r="E90" s="76" t="s">
        <v>3052</v>
      </c>
      <c r="F90" s="77">
        <v>100</v>
      </c>
    </row>
    <row r="91" spans="1:8" ht="34.5" customHeight="1">
      <c r="A91" s="67">
        <v>6</v>
      </c>
      <c r="B91" s="68" t="s">
        <v>161</v>
      </c>
      <c r="C91" s="69" t="s">
        <v>255</v>
      </c>
      <c r="D91" s="75" t="s">
        <v>2994</v>
      </c>
      <c r="E91" s="76" t="s">
        <v>3053</v>
      </c>
      <c r="F91" s="77">
        <v>100</v>
      </c>
    </row>
    <row r="92" spans="1:8" ht="34.5" customHeight="1">
      <c r="A92" s="67">
        <v>7</v>
      </c>
      <c r="B92" s="68" t="s">
        <v>257</v>
      </c>
      <c r="C92" s="69" t="s">
        <v>258</v>
      </c>
      <c r="D92" s="75" t="s">
        <v>2979</v>
      </c>
      <c r="E92" s="76" t="s">
        <v>3054</v>
      </c>
      <c r="F92" s="77">
        <v>100</v>
      </c>
    </row>
    <row r="93" spans="1:8" ht="34.5" customHeight="1">
      <c r="A93" s="67">
        <v>8</v>
      </c>
      <c r="B93" s="68" t="s">
        <v>260</v>
      </c>
      <c r="C93" s="69" t="s">
        <v>261</v>
      </c>
      <c r="D93" s="75" t="s">
        <v>2979</v>
      </c>
      <c r="E93" s="76" t="s">
        <v>3055</v>
      </c>
      <c r="F93" s="77">
        <v>100</v>
      </c>
    </row>
    <row r="94" spans="1:8" ht="34.5" customHeight="1">
      <c r="A94" s="67">
        <v>9</v>
      </c>
      <c r="B94" s="68" t="s">
        <v>169</v>
      </c>
      <c r="C94" s="69" t="s">
        <v>263</v>
      </c>
      <c r="D94" s="75" t="s">
        <v>2973</v>
      </c>
      <c r="E94" s="76" t="s">
        <v>3056</v>
      </c>
      <c r="F94" s="77">
        <v>100</v>
      </c>
    </row>
    <row r="95" spans="1:8" ht="34.5" customHeight="1">
      <c r="A95" s="67">
        <v>10</v>
      </c>
      <c r="B95" s="68" t="s">
        <v>172</v>
      </c>
      <c r="C95" s="69" t="s">
        <v>265</v>
      </c>
      <c r="D95" s="75" t="s">
        <v>3026</v>
      </c>
      <c r="E95" s="76" t="s">
        <v>3057</v>
      </c>
      <c r="F95" s="77">
        <v>100</v>
      </c>
    </row>
    <row r="96" spans="1:8" ht="34.5" customHeight="1">
      <c r="A96" s="67">
        <v>11</v>
      </c>
      <c r="B96" s="68" t="s">
        <v>267</v>
      </c>
      <c r="C96" s="69" t="s">
        <v>268</v>
      </c>
      <c r="D96" s="75" t="s">
        <v>2973</v>
      </c>
      <c r="E96" s="76" t="s">
        <v>3058</v>
      </c>
      <c r="F96" s="77">
        <v>100</v>
      </c>
    </row>
    <row r="97" spans="1:6" ht="34.5" customHeight="1">
      <c r="A97" s="67">
        <v>12</v>
      </c>
      <c r="B97" s="68" t="s">
        <v>178</v>
      </c>
      <c r="C97" s="69" t="s">
        <v>270</v>
      </c>
      <c r="D97" s="75" t="s">
        <v>3026</v>
      </c>
      <c r="E97" s="76" t="s">
        <v>3059</v>
      </c>
      <c r="F97" s="77">
        <v>100</v>
      </c>
    </row>
    <row r="98" spans="1:6" ht="34.5" customHeight="1">
      <c r="A98" s="67">
        <v>13</v>
      </c>
      <c r="B98" s="68" t="s">
        <v>272</v>
      </c>
      <c r="C98" s="69" t="s">
        <v>273</v>
      </c>
      <c r="D98" s="75" t="s">
        <v>2979</v>
      </c>
      <c r="E98" s="76" t="s">
        <v>3060</v>
      </c>
      <c r="F98" s="77">
        <v>100</v>
      </c>
    </row>
    <row r="99" spans="1:6" ht="34.5" customHeight="1">
      <c r="A99" s="67">
        <v>14</v>
      </c>
      <c r="B99" s="68" t="s">
        <v>275</v>
      </c>
      <c r="C99" s="69" t="s">
        <v>276</v>
      </c>
      <c r="D99" s="75" t="s">
        <v>3018</v>
      </c>
      <c r="E99" s="76" t="s">
        <v>3061</v>
      </c>
      <c r="F99" s="77">
        <v>100</v>
      </c>
    </row>
    <row r="100" spans="1:6" ht="34.5" customHeight="1">
      <c r="A100" s="67">
        <v>15</v>
      </c>
      <c r="B100" s="68" t="s">
        <v>278</v>
      </c>
      <c r="C100" s="69" t="s">
        <v>279</v>
      </c>
      <c r="D100" s="75" t="s">
        <v>3018</v>
      </c>
      <c r="E100" s="76" t="s">
        <v>3062</v>
      </c>
      <c r="F100" s="77">
        <v>100</v>
      </c>
    </row>
    <row r="101" spans="1:6" ht="34.5" customHeight="1">
      <c r="A101" s="67">
        <v>16</v>
      </c>
      <c r="B101" s="68" t="s">
        <v>281</v>
      </c>
      <c r="C101" s="69" t="s">
        <v>282</v>
      </c>
      <c r="D101" s="75" t="s">
        <v>2973</v>
      </c>
      <c r="E101" s="76" t="s">
        <v>3063</v>
      </c>
      <c r="F101" s="77">
        <v>50</v>
      </c>
    </row>
    <row r="102" spans="1:6" ht="34.5" customHeight="1">
      <c r="A102" s="67">
        <v>17</v>
      </c>
      <c r="B102" s="68" t="s">
        <v>194</v>
      </c>
      <c r="C102" s="69" t="s">
        <v>284</v>
      </c>
      <c r="D102" s="75" t="s">
        <v>3018</v>
      </c>
      <c r="E102" s="76" t="s">
        <v>3064</v>
      </c>
      <c r="F102" s="77">
        <v>100</v>
      </c>
    </row>
    <row r="103" spans="1:6" ht="34.5" customHeight="1">
      <c r="A103" s="67">
        <v>18</v>
      </c>
      <c r="B103" s="68" t="s">
        <v>289</v>
      </c>
      <c r="C103" s="69" t="s">
        <v>290</v>
      </c>
      <c r="D103" s="75" t="s">
        <v>3018</v>
      </c>
      <c r="E103" s="76" t="s">
        <v>3065</v>
      </c>
      <c r="F103" s="77">
        <v>100</v>
      </c>
    </row>
    <row r="104" spans="1:6" ht="34.5" customHeight="1">
      <c r="A104" s="67">
        <v>19</v>
      </c>
      <c r="B104" s="68" t="s">
        <v>292</v>
      </c>
      <c r="C104" s="69" t="s">
        <v>293</v>
      </c>
      <c r="D104" s="75" t="s">
        <v>2994</v>
      </c>
      <c r="E104" s="76" t="s">
        <v>3066</v>
      </c>
      <c r="F104" s="77">
        <v>100</v>
      </c>
    </row>
    <row r="105" spans="1:6" ht="34.5" customHeight="1">
      <c r="A105" s="67">
        <v>20</v>
      </c>
      <c r="B105" s="68" t="s">
        <v>206</v>
      </c>
      <c r="C105" s="69" t="s">
        <v>295</v>
      </c>
      <c r="D105" s="75" t="s">
        <v>2973</v>
      </c>
      <c r="E105" s="76" t="s">
        <v>3067</v>
      </c>
      <c r="F105" s="77">
        <v>100</v>
      </c>
    </row>
    <row r="106" spans="1:6" ht="34.5" customHeight="1">
      <c r="A106" s="67">
        <v>21</v>
      </c>
      <c r="B106" s="68" t="s">
        <v>297</v>
      </c>
      <c r="C106" s="69" t="s">
        <v>298</v>
      </c>
      <c r="D106" s="75" t="s">
        <v>2979</v>
      </c>
      <c r="E106" s="76" t="s">
        <v>3068</v>
      </c>
      <c r="F106" s="77">
        <v>100</v>
      </c>
    </row>
    <row r="107" spans="1:6" ht="34.5" customHeight="1">
      <c r="A107" s="67">
        <v>22</v>
      </c>
      <c r="B107" s="68" t="s">
        <v>304</v>
      </c>
      <c r="C107" s="69" t="s">
        <v>305</v>
      </c>
      <c r="D107" s="75" t="s">
        <v>2994</v>
      </c>
      <c r="E107" s="76" t="s">
        <v>3070</v>
      </c>
      <c r="F107" s="77">
        <v>100</v>
      </c>
    </row>
    <row r="108" spans="1:6" ht="34.5" customHeight="1">
      <c r="A108" s="67">
        <v>23</v>
      </c>
      <c r="B108" s="68" t="s">
        <v>307</v>
      </c>
      <c r="C108" s="69" t="s">
        <v>308</v>
      </c>
      <c r="D108" s="75" t="s">
        <v>3018</v>
      </c>
      <c r="E108" s="76" t="s">
        <v>3071</v>
      </c>
      <c r="F108" s="77">
        <v>100</v>
      </c>
    </row>
    <row r="109" spans="1:6" ht="34.5" customHeight="1">
      <c r="A109" s="67">
        <v>24</v>
      </c>
      <c r="B109" s="68" t="s">
        <v>310</v>
      </c>
      <c r="C109" s="69" t="s">
        <v>311</v>
      </c>
      <c r="D109" s="75" t="s">
        <v>2979</v>
      </c>
      <c r="E109" s="76" t="s">
        <v>3072</v>
      </c>
      <c r="F109" s="77">
        <v>100</v>
      </c>
    </row>
    <row r="110" spans="1:6" ht="34.5" customHeight="1">
      <c r="A110" s="67">
        <v>25</v>
      </c>
      <c r="B110" s="68" t="s">
        <v>313</v>
      </c>
      <c r="C110" s="69" t="s">
        <v>314</v>
      </c>
      <c r="D110" s="75" t="s">
        <v>2973</v>
      </c>
      <c r="E110" s="76" t="s">
        <v>3073</v>
      </c>
      <c r="F110" s="77">
        <v>100</v>
      </c>
    </row>
    <row r="111" spans="1:6" ht="34.5" customHeight="1">
      <c r="A111" s="67">
        <v>26</v>
      </c>
      <c r="B111" s="68" t="s">
        <v>227</v>
      </c>
      <c r="C111" s="69" t="s">
        <v>316</v>
      </c>
      <c r="D111" s="75" t="s">
        <v>3026</v>
      </c>
      <c r="E111" s="76" t="s">
        <v>3074</v>
      </c>
      <c r="F111" s="77">
        <v>100</v>
      </c>
    </row>
    <row r="112" spans="1:6" ht="34.5" customHeight="1">
      <c r="A112" s="67">
        <v>27</v>
      </c>
      <c r="B112" s="68" t="s">
        <v>318</v>
      </c>
      <c r="C112" s="69" t="s">
        <v>319</v>
      </c>
      <c r="D112" s="251" t="s">
        <v>2977</v>
      </c>
      <c r="E112" s="252" t="s">
        <v>3075</v>
      </c>
      <c r="F112" s="253">
        <v>100</v>
      </c>
    </row>
    <row r="113" spans="1:8" ht="34.5" customHeight="1" thickBot="1">
      <c r="A113" s="99"/>
      <c r="B113" s="100" t="s">
        <v>19</v>
      </c>
      <c r="C113" s="101"/>
      <c r="D113" s="254"/>
      <c r="E113" s="255"/>
      <c r="F113" s="256">
        <v>2650</v>
      </c>
      <c r="H113" s="508">
        <f>SUM(F86:F112)</f>
        <v>2650</v>
      </c>
    </row>
    <row r="114" spans="1:8" ht="34.5" customHeight="1" thickTop="1">
      <c r="A114" s="30"/>
      <c r="B114" s="52" t="s">
        <v>321</v>
      </c>
      <c r="C114" s="53"/>
      <c r="D114" s="58"/>
      <c r="E114" s="59"/>
      <c r="F114" s="248"/>
    </row>
    <row r="115" spans="1:8" ht="34.5" customHeight="1">
      <c r="A115" s="67">
        <v>1</v>
      </c>
      <c r="B115" s="106" t="s">
        <v>322</v>
      </c>
      <c r="C115" s="260" t="s">
        <v>323</v>
      </c>
      <c r="D115" s="75" t="s">
        <v>2973</v>
      </c>
      <c r="E115" s="76" t="s">
        <v>3076</v>
      </c>
      <c r="F115" s="77">
        <v>711.55</v>
      </c>
    </row>
    <row r="116" spans="1:8" ht="34.5" customHeight="1">
      <c r="A116" s="67">
        <v>2</v>
      </c>
      <c r="B116" s="106" t="s">
        <v>243</v>
      </c>
      <c r="C116" s="260" t="s">
        <v>325</v>
      </c>
      <c r="D116" s="75" t="s">
        <v>2973</v>
      </c>
      <c r="E116" s="76" t="s">
        <v>3077</v>
      </c>
      <c r="F116" s="77">
        <v>224.7</v>
      </c>
    </row>
    <row r="117" spans="1:8" ht="34.5" customHeight="1">
      <c r="A117" s="67">
        <v>3</v>
      </c>
      <c r="B117" s="106" t="s">
        <v>246</v>
      </c>
      <c r="C117" s="260" t="s">
        <v>327</v>
      </c>
      <c r="D117" s="75" t="s">
        <v>3018</v>
      </c>
      <c r="E117" s="76" t="s">
        <v>3078</v>
      </c>
      <c r="F117" s="77">
        <v>112.35</v>
      </c>
    </row>
    <row r="118" spans="1:8" ht="34.5" customHeight="1">
      <c r="A118" s="67">
        <v>4</v>
      </c>
      <c r="B118" s="106" t="s">
        <v>329</v>
      </c>
      <c r="C118" s="260" t="s">
        <v>330</v>
      </c>
      <c r="D118" s="75" t="s">
        <v>3018</v>
      </c>
      <c r="E118" s="76" t="s">
        <v>3079</v>
      </c>
      <c r="F118" s="77">
        <v>112.35</v>
      </c>
    </row>
    <row r="119" spans="1:8" ht="34.5" customHeight="1">
      <c r="A119" s="67">
        <v>5</v>
      </c>
      <c r="B119" s="263" t="s">
        <v>252</v>
      </c>
      <c r="C119" s="260" t="s">
        <v>332</v>
      </c>
      <c r="D119" s="75" t="s">
        <v>2994</v>
      </c>
      <c r="E119" s="76" t="s">
        <v>3080</v>
      </c>
      <c r="F119" s="77">
        <v>1011.15</v>
      </c>
    </row>
    <row r="120" spans="1:8" ht="34.5" customHeight="1">
      <c r="A120" s="67">
        <v>6</v>
      </c>
      <c r="B120" s="263" t="s">
        <v>161</v>
      </c>
      <c r="C120" s="260" t="s">
        <v>334</v>
      </c>
      <c r="D120" s="75" t="s">
        <v>2994</v>
      </c>
      <c r="E120" s="76" t="s">
        <v>3081</v>
      </c>
      <c r="F120" s="77">
        <v>112.35</v>
      </c>
    </row>
    <row r="121" spans="1:8" ht="34.5" customHeight="1">
      <c r="A121" s="67">
        <v>7</v>
      </c>
      <c r="B121" s="263" t="s">
        <v>260</v>
      </c>
      <c r="C121" s="260" t="s">
        <v>337</v>
      </c>
      <c r="D121" s="75" t="s">
        <v>2979</v>
      </c>
      <c r="E121" s="76" t="s">
        <v>3082</v>
      </c>
      <c r="F121" s="77">
        <v>1086.05</v>
      </c>
    </row>
    <row r="122" spans="1:8" ht="34.5" customHeight="1">
      <c r="A122" s="67">
        <v>8</v>
      </c>
      <c r="B122" s="263" t="s">
        <v>169</v>
      </c>
      <c r="C122" s="260" t="s">
        <v>339</v>
      </c>
      <c r="D122" s="75" t="s">
        <v>2973</v>
      </c>
      <c r="E122" s="76" t="s">
        <v>3083</v>
      </c>
      <c r="F122" s="77">
        <v>561.75</v>
      </c>
    </row>
    <row r="123" spans="1:8" ht="34.5" customHeight="1">
      <c r="A123" s="67">
        <v>9</v>
      </c>
      <c r="B123" s="263" t="s">
        <v>341</v>
      </c>
      <c r="C123" s="260" t="s">
        <v>342</v>
      </c>
      <c r="D123" s="75" t="s">
        <v>3026</v>
      </c>
      <c r="E123" s="76" t="s">
        <v>3084</v>
      </c>
      <c r="F123" s="77">
        <v>112.35</v>
      </c>
    </row>
    <row r="124" spans="1:8" ht="34.5" customHeight="1">
      <c r="A124" s="67">
        <v>10</v>
      </c>
      <c r="B124" s="263" t="s">
        <v>267</v>
      </c>
      <c r="C124" s="260" t="s">
        <v>344</v>
      </c>
      <c r="D124" s="75" t="s">
        <v>2973</v>
      </c>
      <c r="E124" s="76" t="s">
        <v>3085</v>
      </c>
      <c r="F124" s="77">
        <v>1572.9</v>
      </c>
    </row>
    <row r="125" spans="1:8" ht="34.5" customHeight="1">
      <c r="A125" s="67">
        <v>11</v>
      </c>
      <c r="B125" s="263" t="s">
        <v>178</v>
      </c>
      <c r="C125" s="260" t="s">
        <v>346</v>
      </c>
      <c r="D125" s="75" t="s">
        <v>3026</v>
      </c>
      <c r="E125" s="76" t="s">
        <v>3086</v>
      </c>
      <c r="F125" s="77">
        <v>749</v>
      </c>
    </row>
    <row r="126" spans="1:8" ht="34.5" customHeight="1">
      <c r="A126" s="67">
        <v>12</v>
      </c>
      <c r="B126" s="263" t="s">
        <v>272</v>
      </c>
      <c r="C126" s="260" t="s">
        <v>348</v>
      </c>
      <c r="D126" s="75" t="s">
        <v>2979</v>
      </c>
      <c r="E126" s="76" t="s">
        <v>3087</v>
      </c>
      <c r="F126" s="77">
        <v>112.35</v>
      </c>
    </row>
    <row r="127" spans="1:8" ht="34.5" customHeight="1">
      <c r="A127" s="67">
        <v>13</v>
      </c>
      <c r="B127" s="263" t="s">
        <v>275</v>
      </c>
      <c r="C127" s="260" t="s">
        <v>350</v>
      </c>
      <c r="D127" s="75" t="s">
        <v>3018</v>
      </c>
      <c r="E127" s="76" t="s">
        <v>3088</v>
      </c>
      <c r="F127" s="77">
        <v>1123.5</v>
      </c>
    </row>
    <row r="128" spans="1:8" ht="34.5" customHeight="1">
      <c r="A128" s="67">
        <v>14</v>
      </c>
      <c r="B128" s="263" t="s">
        <v>352</v>
      </c>
      <c r="C128" s="260" t="s">
        <v>353</v>
      </c>
      <c r="D128" s="75" t="s">
        <v>3018</v>
      </c>
      <c r="E128" s="76" t="s">
        <v>3089</v>
      </c>
      <c r="F128" s="77">
        <v>749</v>
      </c>
    </row>
    <row r="129" spans="1:6" ht="34.5" customHeight="1">
      <c r="A129" s="67">
        <v>15</v>
      </c>
      <c r="B129" s="263" t="s">
        <v>355</v>
      </c>
      <c r="C129" s="260" t="s">
        <v>356</v>
      </c>
      <c r="D129" s="75" t="s">
        <v>2973</v>
      </c>
      <c r="E129" s="76" t="s">
        <v>3090</v>
      </c>
      <c r="F129" s="77">
        <v>112.35</v>
      </c>
    </row>
    <row r="130" spans="1:6" ht="34.5" customHeight="1">
      <c r="A130" s="67">
        <v>16</v>
      </c>
      <c r="B130" s="263" t="s">
        <v>360</v>
      </c>
      <c r="C130" s="260" t="s">
        <v>361</v>
      </c>
      <c r="D130" s="75" t="s">
        <v>2977</v>
      </c>
      <c r="E130" s="76" t="s">
        <v>3091</v>
      </c>
      <c r="F130" s="77">
        <v>786.45</v>
      </c>
    </row>
    <row r="131" spans="1:6" ht="34.5" customHeight="1">
      <c r="A131" s="67">
        <v>17</v>
      </c>
      <c r="B131" s="263" t="s">
        <v>289</v>
      </c>
      <c r="C131" s="260" t="s">
        <v>365</v>
      </c>
      <c r="D131" s="75" t="s">
        <v>3018</v>
      </c>
      <c r="E131" s="76" t="s">
        <v>3092</v>
      </c>
      <c r="F131" s="77">
        <v>112.35</v>
      </c>
    </row>
    <row r="132" spans="1:6" ht="34.5" customHeight="1">
      <c r="A132" s="67">
        <v>18</v>
      </c>
      <c r="B132" s="263" t="s">
        <v>292</v>
      </c>
      <c r="C132" s="260" t="s">
        <v>367</v>
      </c>
      <c r="D132" s="75" t="s">
        <v>2994</v>
      </c>
      <c r="E132" s="76" t="s">
        <v>3093</v>
      </c>
      <c r="F132" s="77">
        <v>561.75</v>
      </c>
    </row>
    <row r="133" spans="1:6" ht="34.5" customHeight="1">
      <c r="A133" s="67">
        <v>19</v>
      </c>
      <c r="B133" s="263" t="s">
        <v>206</v>
      </c>
      <c r="C133" s="260" t="s">
        <v>369</v>
      </c>
      <c r="D133" s="75" t="s">
        <v>2973</v>
      </c>
      <c r="E133" s="76" t="s">
        <v>3094</v>
      </c>
      <c r="F133" s="77">
        <v>636.65</v>
      </c>
    </row>
    <row r="134" spans="1:6" ht="34.5" customHeight="1">
      <c r="A134" s="67">
        <v>20</v>
      </c>
      <c r="B134" s="263" t="s">
        <v>371</v>
      </c>
      <c r="C134" s="260" t="s">
        <v>372</v>
      </c>
      <c r="D134" s="75" t="s">
        <v>2979</v>
      </c>
      <c r="E134" s="76" t="s">
        <v>3095</v>
      </c>
      <c r="F134" s="77">
        <v>337.05</v>
      </c>
    </row>
    <row r="135" spans="1:6" ht="34.5" customHeight="1">
      <c r="A135" s="67">
        <v>21</v>
      </c>
      <c r="B135" s="263" t="s">
        <v>304</v>
      </c>
      <c r="C135" s="260" t="s">
        <v>376</v>
      </c>
      <c r="D135" s="75" t="s">
        <v>2994</v>
      </c>
      <c r="E135" s="76" t="s">
        <v>3096</v>
      </c>
      <c r="F135" s="77">
        <v>112.35</v>
      </c>
    </row>
    <row r="136" spans="1:6" ht="34.5" customHeight="1">
      <c r="A136" s="67">
        <v>22</v>
      </c>
      <c r="B136" s="263" t="s">
        <v>378</v>
      </c>
      <c r="C136" s="260" t="s">
        <v>379</v>
      </c>
      <c r="D136" s="75" t="s">
        <v>3018</v>
      </c>
      <c r="E136" s="76" t="s">
        <v>3097</v>
      </c>
      <c r="F136" s="77">
        <v>112.35</v>
      </c>
    </row>
    <row r="137" spans="1:6" ht="34.5" customHeight="1">
      <c r="A137" s="67">
        <v>23</v>
      </c>
      <c r="B137" s="263" t="s">
        <v>310</v>
      </c>
      <c r="C137" s="260" t="s">
        <v>381</v>
      </c>
      <c r="D137" s="75" t="s">
        <v>2979</v>
      </c>
      <c r="E137" s="76" t="s">
        <v>3098</v>
      </c>
      <c r="F137" s="77">
        <v>262.14999999999998</v>
      </c>
    </row>
    <row r="138" spans="1:6" ht="34.5" customHeight="1">
      <c r="A138" s="67">
        <v>24</v>
      </c>
      <c r="B138" s="263" t="s">
        <v>313</v>
      </c>
      <c r="C138" s="260" t="s">
        <v>383</v>
      </c>
      <c r="D138" s="75" t="s">
        <v>2973</v>
      </c>
      <c r="E138" s="76" t="s">
        <v>3099</v>
      </c>
      <c r="F138" s="77">
        <v>299.60000000000002</v>
      </c>
    </row>
    <row r="139" spans="1:6" ht="34.5" customHeight="1">
      <c r="A139" s="67">
        <v>25</v>
      </c>
      <c r="B139" s="263" t="s">
        <v>227</v>
      </c>
      <c r="C139" s="260" t="s">
        <v>385</v>
      </c>
      <c r="D139" s="75" t="s">
        <v>3026</v>
      </c>
      <c r="E139" s="76" t="s">
        <v>3100</v>
      </c>
      <c r="F139" s="77">
        <v>149.80000000000001</v>
      </c>
    </row>
    <row r="140" spans="1:6" ht="34.5" customHeight="1">
      <c r="A140" s="67">
        <v>26</v>
      </c>
      <c r="B140" s="263" t="s">
        <v>318</v>
      </c>
      <c r="C140" s="260" t="s">
        <v>387</v>
      </c>
      <c r="D140" s="75" t="s">
        <v>2977</v>
      </c>
      <c r="E140" s="76" t="s">
        <v>3101</v>
      </c>
      <c r="F140" s="77">
        <v>486.85</v>
      </c>
    </row>
    <row r="141" spans="1:6" ht="34.5" customHeight="1">
      <c r="A141" s="67">
        <v>27</v>
      </c>
      <c r="B141" s="263" t="s">
        <v>389</v>
      </c>
      <c r="C141" s="260" t="s">
        <v>390</v>
      </c>
      <c r="D141" s="75" t="s">
        <v>2992</v>
      </c>
      <c r="E141" s="76" t="s">
        <v>3102</v>
      </c>
      <c r="F141" s="77">
        <v>449.4</v>
      </c>
    </row>
    <row r="142" spans="1:6" ht="34.5" customHeight="1">
      <c r="A142" s="67">
        <v>28</v>
      </c>
      <c r="B142" s="263" t="s">
        <v>392</v>
      </c>
      <c r="C142" s="260" t="s">
        <v>393</v>
      </c>
      <c r="D142" s="75" t="s">
        <v>3018</v>
      </c>
      <c r="E142" s="76" t="s">
        <v>3103</v>
      </c>
      <c r="F142" s="77">
        <v>224.7</v>
      </c>
    </row>
    <row r="143" spans="1:6" ht="34.5" customHeight="1">
      <c r="A143" s="67">
        <v>29</v>
      </c>
      <c r="B143" s="263" t="s">
        <v>395</v>
      </c>
      <c r="C143" s="260" t="s">
        <v>396</v>
      </c>
      <c r="D143" s="75" t="s">
        <v>2992</v>
      </c>
      <c r="E143" s="76" t="s">
        <v>3104</v>
      </c>
      <c r="F143" s="77">
        <v>224.7</v>
      </c>
    </row>
    <row r="144" spans="1:6" ht="34.5" customHeight="1">
      <c r="A144" s="67">
        <v>30</v>
      </c>
      <c r="B144" s="263" t="s">
        <v>401</v>
      </c>
      <c r="C144" s="260" t="s">
        <v>402</v>
      </c>
      <c r="D144" s="75" t="s">
        <v>2992</v>
      </c>
      <c r="E144" s="76" t="s">
        <v>3105</v>
      </c>
      <c r="F144" s="77">
        <v>112.35</v>
      </c>
    </row>
    <row r="145" spans="1:6" ht="34.5" customHeight="1">
      <c r="A145" s="67">
        <v>31</v>
      </c>
      <c r="B145" s="263" t="s">
        <v>404</v>
      </c>
      <c r="C145" s="260" t="s">
        <v>405</v>
      </c>
      <c r="D145" s="75" t="s">
        <v>3018</v>
      </c>
      <c r="E145" s="76" t="s">
        <v>3106</v>
      </c>
      <c r="F145" s="77">
        <v>112.35</v>
      </c>
    </row>
    <row r="146" spans="1:6" ht="34.5" customHeight="1">
      <c r="A146" s="67">
        <v>32</v>
      </c>
      <c r="B146" s="263" t="s">
        <v>409</v>
      </c>
      <c r="C146" s="260" t="s">
        <v>410</v>
      </c>
      <c r="D146" s="75" t="s">
        <v>2992</v>
      </c>
      <c r="E146" s="76" t="s">
        <v>3107</v>
      </c>
      <c r="F146" s="77">
        <v>112.35</v>
      </c>
    </row>
    <row r="147" spans="1:6" ht="34.5" customHeight="1">
      <c r="A147" s="67">
        <v>33</v>
      </c>
      <c r="B147" s="263" t="s">
        <v>413</v>
      </c>
      <c r="C147" s="260" t="s">
        <v>414</v>
      </c>
      <c r="D147" s="75" t="s">
        <v>2992</v>
      </c>
      <c r="E147" s="76" t="s">
        <v>3108</v>
      </c>
      <c r="F147" s="77">
        <v>1198.4000000000001</v>
      </c>
    </row>
    <row r="148" spans="1:6" ht="34.5" customHeight="1">
      <c r="A148" s="67">
        <v>34</v>
      </c>
      <c r="B148" s="263" t="s">
        <v>417</v>
      </c>
      <c r="C148" s="260" t="s">
        <v>418</v>
      </c>
      <c r="D148" s="75" t="s">
        <v>2992</v>
      </c>
      <c r="E148" s="76" t="s">
        <v>3109</v>
      </c>
      <c r="F148" s="77">
        <v>112.35</v>
      </c>
    </row>
    <row r="149" spans="1:6" ht="34.5" customHeight="1">
      <c r="A149" s="67">
        <v>35</v>
      </c>
      <c r="B149" s="263" t="s">
        <v>420</v>
      </c>
      <c r="C149" s="260" t="s">
        <v>421</v>
      </c>
      <c r="D149" s="75" t="s">
        <v>2992</v>
      </c>
      <c r="E149" s="76" t="s">
        <v>3110</v>
      </c>
      <c r="F149" s="77">
        <v>112.35</v>
      </c>
    </row>
    <row r="150" spans="1:6" ht="34.5" customHeight="1">
      <c r="A150" s="67">
        <v>36</v>
      </c>
      <c r="B150" s="263" t="s">
        <v>425</v>
      </c>
      <c r="C150" s="260" t="s">
        <v>426</v>
      </c>
      <c r="D150" s="75" t="s">
        <v>2992</v>
      </c>
      <c r="E150" s="76" t="s">
        <v>3111</v>
      </c>
      <c r="F150" s="77">
        <v>112.35</v>
      </c>
    </row>
    <row r="151" spans="1:6" ht="34.5" customHeight="1">
      <c r="A151" s="67">
        <v>37</v>
      </c>
      <c r="B151" s="263" t="s">
        <v>430</v>
      </c>
      <c r="C151" s="260" t="s">
        <v>431</v>
      </c>
      <c r="D151" s="75" t="s">
        <v>2992</v>
      </c>
      <c r="E151" s="76" t="s">
        <v>3112</v>
      </c>
      <c r="F151" s="77">
        <v>224.7</v>
      </c>
    </row>
    <row r="152" spans="1:6" ht="34.5" customHeight="1">
      <c r="A152" s="67">
        <v>38</v>
      </c>
      <c r="B152" s="263" t="s">
        <v>433</v>
      </c>
      <c r="C152" s="260" t="s">
        <v>434</v>
      </c>
      <c r="D152" s="75" t="s">
        <v>3018</v>
      </c>
      <c r="E152" s="76" t="s">
        <v>3113</v>
      </c>
      <c r="F152" s="77">
        <v>112.35</v>
      </c>
    </row>
    <row r="153" spans="1:6" ht="34.5" customHeight="1">
      <c r="A153" s="67">
        <v>39</v>
      </c>
      <c r="B153" s="263" t="s">
        <v>436</v>
      </c>
      <c r="C153" s="260" t="s">
        <v>437</v>
      </c>
      <c r="D153" s="75" t="s">
        <v>2992</v>
      </c>
      <c r="E153" s="76" t="s">
        <v>3114</v>
      </c>
      <c r="F153" s="77">
        <v>187.25</v>
      </c>
    </row>
    <row r="154" spans="1:6" ht="34.5" customHeight="1">
      <c r="A154" s="67">
        <v>40</v>
      </c>
      <c r="B154" s="263" t="s">
        <v>441</v>
      </c>
      <c r="C154" s="260" t="s">
        <v>442</v>
      </c>
      <c r="D154" s="75" t="s">
        <v>2992</v>
      </c>
      <c r="E154" s="76" t="s">
        <v>3115</v>
      </c>
      <c r="F154" s="77">
        <v>149.80000000000001</v>
      </c>
    </row>
    <row r="155" spans="1:6" ht="34.5" customHeight="1">
      <c r="A155" s="67">
        <v>41</v>
      </c>
      <c r="B155" s="263" t="s">
        <v>444</v>
      </c>
      <c r="C155" s="260" t="s">
        <v>445</v>
      </c>
      <c r="D155" s="75" t="s">
        <v>2992</v>
      </c>
      <c r="E155" s="76" t="s">
        <v>3116</v>
      </c>
      <c r="F155" s="77">
        <v>337.05</v>
      </c>
    </row>
    <row r="156" spans="1:6" ht="34.5" customHeight="1">
      <c r="A156" s="67">
        <v>42</v>
      </c>
      <c r="B156" s="263" t="s">
        <v>447</v>
      </c>
      <c r="C156" s="260" t="s">
        <v>448</v>
      </c>
      <c r="D156" s="75" t="s">
        <v>2973</v>
      </c>
      <c r="E156" s="76" t="s">
        <v>3117</v>
      </c>
      <c r="F156" s="77">
        <v>561.75</v>
      </c>
    </row>
    <row r="157" spans="1:6" ht="34.5" customHeight="1">
      <c r="A157" s="67">
        <v>43</v>
      </c>
      <c r="B157" s="263" t="s">
        <v>45</v>
      </c>
      <c r="C157" s="260" t="s">
        <v>452</v>
      </c>
      <c r="D157" s="75" t="s">
        <v>2973</v>
      </c>
      <c r="E157" s="76" t="s">
        <v>3118</v>
      </c>
      <c r="F157" s="77">
        <v>749</v>
      </c>
    </row>
    <row r="158" spans="1:6" ht="34.5" customHeight="1">
      <c r="A158" s="67">
        <v>44</v>
      </c>
      <c r="B158" s="267" t="s">
        <v>45</v>
      </c>
      <c r="C158" s="260" t="s">
        <v>454</v>
      </c>
      <c r="D158" s="75" t="s">
        <v>2973</v>
      </c>
      <c r="E158" s="76" t="s">
        <v>3119</v>
      </c>
      <c r="F158" s="77">
        <v>1086.05</v>
      </c>
    </row>
    <row r="159" spans="1:6" ht="34.5" customHeight="1">
      <c r="A159" s="67">
        <v>45</v>
      </c>
      <c r="B159" s="263" t="s">
        <v>456</v>
      </c>
      <c r="C159" s="260" t="s">
        <v>457</v>
      </c>
      <c r="D159" s="75" t="s">
        <v>2979</v>
      </c>
      <c r="E159" s="76" t="s">
        <v>3120</v>
      </c>
      <c r="F159" s="77">
        <v>599.20000000000005</v>
      </c>
    </row>
    <row r="160" spans="1:6" ht="34.5" customHeight="1">
      <c r="A160" s="67">
        <v>46</v>
      </c>
      <c r="B160" s="263" t="s">
        <v>459</v>
      </c>
      <c r="C160" s="260" t="s">
        <v>460</v>
      </c>
      <c r="D160" s="75" t="s">
        <v>2973</v>
      </c>
      <c r="E160" s="76" t="s">
        <v>3121</v>
      </c>
      <c r="F160" s="77">
        <v>636.65</v>
      </c>
    </row>
    <row r="161" spans="1:6" ht="34.5" customHeight="1">
      <c r="A161" s="67">
        <v>47</v>
      </c>
      <c r="B161" s="263" t="s">
        <v>462</v>
      </c>
      <c r="C161" s="260" t="s">
        <v>463</v>
      </c>
      <c r="D161" s="75" t="s">
        <v>2979</v>
      </c>
      <c r="E161" s="76" t="s">
        <v>3122</v>
      </c>
      <c r="F161" s="77">
        <v>112.35</v>
      </c>
    </row>
    <row r="162" spans="1:6" ht="34.5" customHeight="1">
      <c r="A162" s="67">
        <v>48</v>
      </c>
      <c r="B162" s="263" t="s">
        <v>465</v>
      </c>
      <c r="C162" s="260" t="s">
        <v>466</v>
      </c>
      <c r="D162" s="75" t="s">
        <v>2994</v>
      </c>
      <c r="E162" s="76" t="s">
        <v>3123</v>
      </c>
      <c r="F162" s="77">
        <v>112.35</v>
      </c>
    </row>
    <row r="163" spans="1:6" ht="34.5" customHeight="1">
      <c r="A163" s="67">
        <v>49</v>
      </c>
      <c r="B163" s="263" t="s">
        <v>468</v>
      </c>
      <c r="C163" s="260" t="s">
        <v>469</v>
      </c>
      <c r="D163" s="75" t="s">
        <v>3124</v>
      </c>
      <c r="E163" s="76" t="s">
        <v>3125</v>
      </c>
      <c r="F163" s="77">
        <v>337.05</v>
      </c>
    </row>
    <row r="164" spans="1:6" ht="34.5" customHeight="1">
      <c r="A164" s="67">
        <v>50</v>
      </c>
      <c r="B164" s="263" t="s">
        <v>472</v>
      </c>
      <c r="C164" s="260" t="s">
        <v>473</v>
      </c>
      <c r="D164" s="75" t="s">
        <v>2994</v>
      </c>
      <c r="E164" s="76" t="s">
        <v>3126</v>
      </c>
      <c r="F164" s="77">
        <v>861.35</v>
      </c>
    </row>
    <row r="165" spans="1:6" ht="34.5" customHeight="1">
      <c r="A165" s="67">
        <v>51</v>
      </c>
      <c r="B165" s="263" t="s">
        <v>105</v>
      </c>
      <c r="C165" s="106" t="s">
        <v>475</v>
      </c>
      <c r="D165" s="75" t="s">
        <v>2973</v>
      </c>
      <c r="E165" s="76" t="s">
        <v>3127</v>
      </c>
      <c r="F165" s="77">
        <v>149.80000000000001</v>
      </c>
    </row>
    <row r="166" spans="1:6" ht="34.5" customHeight="1">
      <c r="A166" s="67">
        <v>52</v>
      </c>
      <c r="B166" s="263" t="s">
        <v>105</v>
      </c>
      <c r="C166" s="106" t="s">
        <v>477</v>
      </c>
      <c r="D166" s="75" t="s">
        <v>2973</v>
      </c>
      <c r="E166" s="76" t="s">
        <v>3127</v>
      </c>
      <c r="F166" s="77">
        <v>112.35</v>
      </c>
    </row>
    <row r="167" spans="1:6" ht="34.5" customHeight="1">
      <c r="A167" s="67">
        <v>53</v>
      </c>
      <c r="B167" s="263" t="s">
        <v>105</v>
      </c>
      <c r="C167" s="106" t="s">
        <v>477</v>
      </c>
      <c r="D167" s="75" t="s">
        <v>2973</v>
      </c>
      <c r="E167" s="76" t="s">
        <v>3127</v>
      </c>
      <c r="F167" s="77">
        <v>149.80000000000001</v>
      </c>
    </row>
    <row r="168" spans="1:6" ht="34.5" customHeight="1">
      <c r="A168" s="67">
        <v>54</v>
      </c>
      <c r="B168" s="263" t="s">
        <v>478</v>
      </c>
      <c r="C168" s="106" t="s">
        <v>479</v>
      </c>
      <c r="D168" s="75" t="s">
        <v>2994</v>
      </c>
      <c r="E168" s="76" t="s">
        <v>3128</v>
      </c>
      <c r="F168" s="77">
        <v>5879.65</v>
      </c>
    </row>
    <row r="169" spans="1:6" ht="34.5" customHeight="1">
      <c r="A169" s="67">
        <v>55</v>
      </c>
      <c r="B169" s="263" t="s">
        <v>478</v>
      </c>
      <c r="C169" s="106" t="s">
        <v>479</v>
      </c>
      <c r="D169" s="75" t="s">
        <v>2994</v>
      </c>
      <c r="E169" s="76" t="s">
        <v>3129</v>
      </c>
      <c r="F169" s="77">
        <v>5992</v>
      </c>
    </row>
    <row r="170" spans="1:6" ht="34.5" customHeight="1">
      <c r="A170" s="67">
        <v>56</v>
      </c>
      <c r="B170" s="263" t="s">
        <v>481</v>
      </c>
      <c r="C170" s="260" t="s">
        <v>482</v>
      </c>
      <c r="D170" s="75" t="s">
        <v>3026</v>
      </c>
      <c r="E170" s="76" t="s">
        <v>3130</v>
      </c>
      <c r="F170" s="77">
        <v>636.65</v>
      </c>
    </row>
    <row r="171" spans="1:6" ht="34.5" customHeight="1">
      <c r="A171" s="67">
        <v>57</v>
      </c>
      <c r="B171" s="263" t="s">
        <v>484</v>
      </c>
      <c r="C171" s="260" t="s">
        <v>485</v>
      </c>
      <c r="D171" s="75" t="s">
        <v>2979</v>
      </c>
      <c r="E171" s="76" t="s">
        <v>3131</v>
      </c>
      <c r="F171" s="77">
        <v>112.35</v>
      </c>
    </row>
    <row r="172" spans="1:6" ht="34.5" customHeight="1">
      <c r="A172" s="67">
        <v>58</v>
      </c>
      <c r="B172" s="263" t="s">
        <v>484</v>
      </c>
      <c r="C172" s="260" t="s">
        <v>487</v>
      </c>
      <c r="D172" s="75" t="s">
        <v>2979</v>
      </c>
      <c r="E172" s="76" t="s">
        <v>3131</v>
      </c>
      <c r="F172" s="77">
        <v>112.35</v>
      </c>
    </row>
    <row r="173" spans="1:6" ht="34.5" customHeight="1">
      <c r="A173" s="67">
        <v>59</v>
      </c>
      <c r="B173" s="263" t="s">
        <v>489</v>
      </c>
      <c r="C173" s="260" t="s">
        <v>490</v>
      </c>
      <c r="D173" s="75" t="s">
        <v>3124</v>
      </c>
      <c r="E173" s="76" t="s">
        <v>3132</v>
      </c>
      <c r="F173" s="77">
        <v>112.35</v>
      </c>
    </row>
    <row r="174" spans="1:6" ht="34.5" customHeight="1">
      <c r="A174" s="67">
        <v>60</v>
      </c>
      <c r="B174" s="263" t="s">
        <v>492</v>
      </c>
      <c r="C174" s="260" t="s">
        <v>493</v>
      </c>
      <c r="D174" s="75" t="s">
        <v>3124</v>
      </c>
      <c r="E174" s="76" t="s">
        <v>3133</v>
      </c>
      <c r="F174" s="77">
        <v>1011.15</v>
      </c>
    </row>
    <row r="175" spans="1:6" ht="34.5" customHeight="1">
      <c r="A175" s="67">
        <v>61</v>
      </c>
      <c r="B175" s="268" t="s">
        <v>107</v>
      </c>
      <c r="C175" s="260" t="s">
        <v>495</v>
      </c>
      <c r="D175" s="75" t="s">
        <v>3018</v>
      </c>
      <c r="E175" s="76" t="s">
        <v>3134</v>
      </c>
      <c r="F175" s="77">
        <v>973.7</v>
      </c>
    </row>
    <row r="176" spans="1:6" ht="34.5" customHeight="1">
      <c r="A176" s="67">
        <v>62</v>
      </c>
      <c r="B176" s="106" t="s">
        <v>499</v>
      </c>
      <c r="C176" s="260" t="s">
        <v>500</v>
      </c>
      <c r="D176" s="75" t="s">
        <v>3124</v>
      </c>
      <c r="E176" s="76" t="s">
        <v>3135</v>
      </c>
      <c r="F176" s="77">
        <v>112.35</v>
      </c>
    </row>
    <row r="177" spans="1:6" ht="34.5" customHeight="1">
      <c r="A177" s="67">
        <v>63</v>
      </c>
      <c r="B177" s="263" t="s">
        <v>503</v>
      </c>
      <c r="C177" s="260" t="s">
        <v>504</v>
      </c>
      <c r="D177" s="75" t="s">
        <v>3124</v>
      </c>
      <c r="E177" s="76" t="s">
        <v>3136</v>
      </c>
      <c r="F177" s="77">
        <v>187.25</v>
      </c>
    </row>
    <row r="178" spans="1:6" ht="34.5" customHeight="1">
      <c r="A178" s="67">
        <v>64</v>
      </c>
      <c r="B178" s="263" t="s">
        <v>509</v>
      </c>
      <c r="C178" s="260" t="s">
        <v>510</v>
      </c>
      <c r="D178" s="75" t="s">
        <v>2994</v>
      </c>
      <c r="E178" s="76" t="s">
        <v>3137</v>
      </c>
      <c r="F178" s="77">
        <v>486.85</v>
      </c>
    </row>
    <row r="179" spans="1:6" ht="34.5" customHeight="1">
      <c r="A179" s="67">
        <v>65</v>
      </c>
      <c r="B179" s="263" t="s">
        <v>513</v>
      </c>
      <c r="C179" s="260" t="s">
        <v>514</v>
      </c>
      <c r="D179" s="75" t="s">
        <v>2992</v>
      </c>
      <c r="E179" s="76" t="s">
        <v>3138</v>
      </c>
      <c r="F179" s="77">
        <v>224.7</v>
      </c>
    </row>
    <row r="180" spans="1:6" ht="34.5" customHeight="1">
      <c r="A180" s="67">
        <v>66</v>
      </c>
      <c r="B180" s="263" t="s">
        <v>516</v>
      </c>
      <c r="C180" s="260" t="s">
        <v>517</v>
      </c>
      <c r="D180" s="75" t="s">
        <v>2973</v>
      </c>
      <c r="E180" s="76" t="s">
        <v>3139</v>
      </c>
      <c r="F180" s="77">
        <v>1011.15</v>
      </c>
    </row>
    <row r="181" spans="1:6" ht="34.5" customHeight="1">
      <c r="A181" s="67">
        <v>67</v>
      </c>
      <c r="B181" s="106" t="s">
        <v>525</v>
      </c>
      <c r="C181" s="260" t="s">
        <v>526</v>
      </c>
      <c r="D181" s="75" t="s">
        <v>3140</v>
      </c>
      <c r="E181" s="76" t="s">
        <v>3141</v>
      </c>
      <c r="F181" s="77">
        <v>3857.35</v>
      </c>
    </row>
    <row r="182" spans="1:6" ht="34.5" customHeight="1">
      <c r="A182" s="67">
        <v>68</v>
      </c>
      <c r="B182" s="106" t="s">
        <v>529</v>
      </c>
      <c r="C182" s="260" t="s">
        <v>530</v>
      </c>
      <c r="D182" s="75" t="s">
        <v>2973</v>
      </c>
      <c r="E182" s="76" t="s">
        <v>3142</v>
      </c>
      <c r="F182" s="77">
        <v>674.1</v>
      </c>
    </row>
    <row r="183" spans="1:6" ht="34.5" customHeight="1">
      <c r="A183" s="67">
        <v>69</v>
      </c>
      <c r="B183" s="263" t="s">
        <v>532</v>
      </c>
      <c r="C183" s="260" t="s">
        <v>533</v>
      </c>
      <c r="D183" s="75" t="s">
        <v>3143</v>
      </c>
      <c r="E183" s="76" t="s">
        <v>3144</v>
      </c>
      <c r="F183" s="77">
        <v>524.29999999999995</v>
      </c>
    </row>
    <row r="184" spans="1:6" ht="34.5" customHeight="1">
      <c r="A184" s="67">
        <v>70</v>
      </c>
      <c r="B184" s="263" t="s">
        <v>536</v>
      </c>
      <c r="C184" s="260" t="s">
        <v>537</v>
      </c>
      <c r="D184" s="75" t="s">
        <v>3002</v>
      </c>
      <c r="E184" s="76" t="s">
        <v>3145</v>
      </c>
      <c r="F184" s="77">
        <v>112.35</v>
      </c>
    </row>
    <row r="185" spans="1:6" ht="34.5" customHeight="1">
      <c r="A185" s="67">
        <v>71</v>
      </c>
      <c r="B185" s="263" t="s">
        <v>539</v>
      </c>
      <c r="C185" s="260" t="s">
        <v>540</v>
      </c>
      <c r="D185" s="75" t="s">
        <v>2979</v>
      </c>
      <c r="E185" s="76" t="s">
        <v>3146</v>
      </c>
      <c r="F185" s="77">
        <v>187.25</v>
      </c>
    </row>
    <row r="186" spans="1:6" ht="34.5" customHeight="1">
      <c r="A186" s="67">
        <v>72</v>
      </c>
      <c r="B186" s="263" t="s">
        <v>313</v>
      </c>
      <c r="C186" s="260" t="s">
        <v>542</v>
      </c>
      <c r="D186" s="75" t="s">
        <v>2973</v>
      </c>
      <c r="E186" s="76" t="s">
        <v>3147</v>
      </c>
      <c r="F186" s="77">
        <v>149.80000000000001</v>
      </c>
    </row>
    <row r="187" spans="1:6" ht="34.5" customHeight="1">
      <c r="A187" s="67">
        <v>73</v>
      </c>
      <c r="B187" s="263" t="s">
        <v>544</v>
      </c>
      <c r="C187" s="260" t="s">
        <v>545</v>
      </c>
      <c r="D187" s="75" t="s">
        <v>2973</v>
      </c>
      <c r="E187" s="76" t="s">
        <v>3148</v>
      </c>
      <c r="F187" s="77">
        <v>374.5</v>
      </c>
    </row>
    <row r="188" spans="1:6" ht="34.5" customHeight="1">
      <c r="A188" s="67">
        <v>74</v>
      </c>
      <c r="B188" s="263" t="s">
        <v>852</v>
      </c>
      <c r="C188" s="260" t="s">
        <v>1598</v>
      </c>
      <c r="D188" s="75" t="s">
        <v>3018</v>
      </c>
      <c r="E188" s="76" t="s">
        <v>3149</v>
      </c>
      <c r="F188" s="77">
        <v>112.35</v>
      </c>
    </row>
    <row r="189" spans="1:6" ht="34.5" customHeight="1">
      <c r="A189" s="67">
        <v>75</v>
      </c>
      <c r="B189" s="263" t="s">
        <v>549</v>
      </c>
      <c r="C189" s="260" t="s">
        <v>550</v>
      </c>
      <c r="D189" s="75" t="s">
        <v>2979</v>
      </c>
      <c r="E189" s="76" t="s">
        <v>3150</v>
      </c>
      <c r="F189" s="77">
        <v>112.35</v>
      </c>
    </row>
    <row r="190" spans="1:6" ht="34.5" customHeight="1">
      <c r="A190" s="67">
        <v>76</v>
      </c>
      <c r="B190" s="263" t="s">
        <v>552</v>
      </c>
      <c r="C190" s="260" t="s">
        <v>553</v>
      </c>
      <c r="D190" s="75" t="s">
        <v>3018</v>
      </c>
      <c r="E190" s="76" t="s">
        <v>3151</v>
      </c>
      <c r="F190" s="77">
        <v>449.4</v>
      </c>
    </row>
    <row r="191" spans="1:6" ht="34.5" customHeight="1">
      <c r="A191" s="67">
        <v>77</v>
      </c>
      <c r="B191" s="263" t="s">
        <v>555</v>
      </c>
      <c r="C191" s="260" t="s">
        <v>556</v>
      </c>
      <c r="D191" s="75" t="s">
        <v>3026</v>
      </c>
      <c r="E191" s="76" t="s">
        <v>3152</v>
      </c>
      <c r="F191" s="77">
        <v>112.35</v>
      </c>
    </row>
    <row r="192" spans="1:6" ht="34.5" customHeight="1">
      <c r="A192" s="67">
        <v>78</v>
      </c>
      <c r="B192" s="263" t="s">
        <v>558</v>
      </c>
      <c r="C192" s="260" t="s">
        <v>559</v>
      </c>
      <c r="D192" s="75" t="s">
        <v>2979</v>
      </c>
      <c r="E192" s="76" t="s">
        <v>3153</v>
      </c>
      <c r="F192" s="77">
        <v>187.25</v>
      </c>
    </row>
    <row r="193" spans="1:6" ht="34.5" customHeight="1">
      <c r="A193" s="67">
        <v>79</v>
      </c>
      <c r="B193" s="263" t="s">
        <v>558</v>
      </c>
      <c r="C193" s="260" t="s">
        <v>559</v>
      </c>
      <c r="D193" s="75" t="s">
        <v>2979</v>
      </c>
      <c r="E193" s="76" t="s">
        <v>3153</v>
      </c>
      <c r="F193" s="77">
        <v>674.1</v>
      </c>
    </row>
    <row r="194" spans="1:6" ht="34.5" customHeight="1">
      <c r="A194" s="67">
        <v>80</v>
      </c>
      <c r="B194" s="263" t="s">
        <v>562</v>
      </c>
      <c r="C194" s="260" t="s">
        <v>563</v>
      </c>
      <c r="D194" s="75" t="s">
        <v>2979</v>
      </c>
      <c r="E194" s="76" t="s">
        <v>3154</v>
      </c>
      <c r="F194" s="77">
        <v>411.95</v>
      </c>
    </row>
    <row r="195" spans="1:6" ht="34.5" customHeight="1">
      <c r="A195" s="67">
        <v>81</v>
      </c>
      <c r="B195" s="263" t="s">
        <v>558</v>
      </c>
      <c r="C195" s="260" t="s">
        <v>564</v>
      </c>
      <c r="D195" s="75" t="s">
        <v>2979</v>
      </c>
      <c r="E195" s="76" t="s">
        <v>3155</v>
      </c>
      <c r="F195" s="77">
        <v>374.5</v>
      </c>
    </row>
    <row r="196" spans="1:6" ht="34.5" customHeight="1">
      <c r="A196" s="67">
        <v>82</v>
      </c>
      <c r="B196" s="263" t="s">
        <v>566</v>
      </c>
      <c r="C196" s="260" t="s">
        <v>567</v>
      </c>
      <c r="D196" s="75" t="s">
        <v>3026</v>
      </c>
      <c r="E196" s="76" t="s">
        <v>3156</v>
      </c>
      <c r="F196" s="77">
        <v>112.35</v>
      </c>
    </row>
    <row r="197" spans="1:6" ht="34.5" customHeight="1">
      <c r="A197" s="67">
        <v>83</v>
      </c>
      <c r="B197" s="263" t="s">
        <v>572</v>
      </c>
      <c r="C197" s="260" t="s">
        <v>573</v>
      </c>
      <c r="D197" s="75" t="s">
        <v>2979</v>
      </c>
      <c r="E197" s="76" t="s">
        <v>3157</v>
      </c>
      <c r="F197" s="77">
        <v>224.7</v>
      </c>
    </row>
    <row r="198" spans="1:6" ht="34.5" customHeight="1">
      <c r="A198" s="67">
        <v>84</v>
      </c>
      <c r="B198" s="267" t="s">
        <v>572</v>
      </c>
      <c r="C198" s="260" t="s">
        <v>575</v>
      </c>
      <c r="D198" s="75" t="s">
        <v>2979</v>
      </c>
      <c r="E198" s="76" t="s">
        <v>3158</v>
      </c>
      <c r="F198" s="77">
        <v>187.25</v>
      </c>
    </row>
    <row r="199" spans="1:6" ht="34.5" customHeight="1">
      <c r="A199" s="67">
        <v>85</v>
      </c>
      <c r="B199" s="263" t="s">
        <v>580</v>
      </c>
      <c r="C199" s="260" t="s">
        <v>3159</v>
      </c>
      <c r="D199" s="75" t="s">
        <v>2973</v>
      </c>
      <c r="E199" s="76" t="s">
        <v>3160</v>
      </c>
      <c r="F199" s="77">
        <v>711.55</v>
      </c>
    </row>
    <row r="200" spans="1:6" ht="34.5" customHeight="1">
      <c r="A200" s="67">
        <v>86</v>
      </c>
      <c r="B200" s="267" t="s">
        <v>516</v>
      </c>
      <c r="C200" s="260" t="s">
        <v>585</v>
      </c>
      <c r="D200" s="75" t="s">
        <v>2973</v>
      </c>
      <c r="E200" s="76" t="s">
        <v>3161</v>
      </c>
      <c r="F200" s="77">
        <v>299.60000000000002</v>
      </c>
    </row>
    <row r="201" spans="1:6" ht="34.5" customHeight="1">
      <c r="A201" s="67">
        <v>87</v>
      </c>
      <c r="B201" s="267" t="s">
        <v>587</v>
      </c>
      <c r="C201" s="260" t="s">
        <v>588</v>
      </c>
      <c r="D201" s="75" t="s">
        <v>2994</v>
      </c>
      <c r="E201" s="76" t="s">
        <v>3162</v>
      </c>
      <c r="F201" s="77">
        <v>1535.45</v>
      </c>
    </row>
    <row r="202" spans="1:6" ht="34.5" customHeight="1">
      <c r="A202" s="67">
        <v>88</v>
      </c>
      <c r="B202" s="267" t="s">
        <v>591</v>
      </c>
      <c r="C202" s="260" t="s">
        <v>592</v>
      </c>
      <c r="D202" s="75" t="s">
        <v>2979</v>
      </c>
      <c r="E202" s="76" t="s">
        <v>3163</v>
      </c>
      <c r="F202" s="77">
        <v>112.35</v>
      </c>
    </row>
    <row r="203" spans="1:6" ht="34.5" customHeight="1">
      <c r="A203" s="67">
        <v>89</v>
      </c>
      <c r="B203" s="267" t="s">
        <v>91</v>
      </c>
      <c r="C203" s="260" t="s">
        <v>594</v>
      </c>
      <c r="D203" s="75" t="s">
        <v>2973</v>
      </c>
      <c r="E203" s="76" t="s">
        <v>3164</v>
      </c>
      <c r="F203" s="77">
        <v>524.29999999999995</v>
      </c>
    </row>
    <row r="204" spans="1:6" ht="34.5" customHeight="1">
      <c r="A204" s="67">
        <v>90</v>
      </c>
      <c r="B204" s="263" t="s">
        <v>91</v>
      </c>
      <c r="C204" s="260" t="s">
        <v>596</v>
      </c>
      <c r="D204" s="75" t="s">
        <v>2979</v>
      </c>
      <c r="E204" s="76" t="s">
        <v>3165</v>
      </c>
      <c r="F204" s="77">
        <v>149.80000000000001</v>
      </c>
    </row>
    <row r="205" spans="1:6" ht="34.5" customHeight="1">
      <c r="A205" s="67">
        <v>91</v>
      </c>
      <c r="B205" s="263" t="s">
        <v>91</v>
      </c>
      <c r="C205" s="260" t="s">
        <v>598</v>
      </c>
      <c r="D205" s="75" t="s">
        <v>2973</v>
      </c>
      <c r="E205" s="76" t="s">
        <v>3166</v>
      </c>
      <c r="F205" s="77">
        <v>20520</v>
      </c>
    </row>
    <row r="206" spans="1:6" ht="34.5" customHeight="1">
      <c r="A206" s="67">
        <v>92</v>
      </c>
      <c r="B206" s="106" t="s">
        <v>91</v>
      </c>
      <c r="C206" s="106" t="s">
        <v>598</v>
      </c>
      <c r="D206" s="75" t="s">
        <v>2973</v>
      </c>
      <c r="E206" s="76" t="s">
        <v>3166</v>
      </c>
      <c r="F206" s="77">
        <v>9520</v>
      </c>
    </row>
    <row r="207" spans="1:6" ht="34.5" customHeight="1">
      <c r="A207" s="67">
        <v>93</v>
      </c>
      <c r="B207" s="106" t="s">
        <v>600</v>
      </c>
      <c r="C207" s="106" t="s">
        <v>601</v>
      </c>
      <c r="D207" s="75" t="s">
        <v>2973</v>
      </c>
      <c r="E207" s="76" t="s">
        <v>3167</v>
      </c>
      <c r="F207" s="77">
        <v>262.14999999999998</v>
      </c>
    </row>
    <row r="208" spans="1:6" ht="34.5" customHeight="1">
      <c r="A208" s="67">
        <v>94</v>
      </c>
      <c r="B208" s="106" t="s">
        <v>606</v>
      </c>
      <c r="C208" s="106" t="s">
        <v>607</v>
      </c>
      <c r="D208" s="75" t="s">
        <v>2994</v>
      </c>
      <c r="E208" s="76" t="s">
        <v>3168</v>
      </c>
      <c r="F208" s="77">
        <v>1086.05</v>
      </c>
    </row>
    <row r="209" spans="1:6" ht="34.5" customHeight="1">
      <c r="A209" s="67">
        <v>95</v>
      </c>
      <c r="B209" s="267" t="s">
        <v>125</v>
      </c>
      <c r="C209" s="260" t="s">
        <v>609</v>
      </c>
      <c r="D209" s="75" t="s">
        <v>2979</v>
      </c>
      <c r="E209" s="76" t="s">
        <v>3169</v>
      </c>
      <c r="F209" s="77">
        <v>149.80000000000001</v>
      </c>
    </row>
    <row r="210" spans="1:6" ht="34.5" customHeight="1">
      <c r="A210" s="67">
        <v>96</v>
      </c>
      <c r="B210" s="267" t="s">
        <v>611</v>
      </c>
      <c r="C210" s="260" t="s">
        <v>612</v>
      </c>
      <c r="D210" s="75" t="s">
        <v>3026</v>
      </c>
      <c r="E210" s="76" t="s">
        <v>3170</v>
      </c>
      <c r="F210" s="77">
        <v>112.35</v>
      </c>
    </row>
    <row r="211" spans="1:6" ht="34.5" customHeight="1">
      <c r="A211" s="67">
        <v>97</v>
      </c>
      <c r="B211" s="260" t="s">
        <v>507</v>
      </c>
      <c r="C211" s="106" t="s">
        <v>615</v>
      </c>
      <c r="D211" s="75" t="s">
        <v>2994</v>
      </c>
      <c r="E211" s="76" t="s">
        <v>3171</v>
      </c>
      <c r="F211" s="77">
        <v>749</v>
      </c>
    </row>
    <row r="212" spans="1:6" ht="34.5" customHeight="1">
      <c r="A212" s="67">
        <v>98</v>
      </c>
      <c r="B212" s="260" t="s">
        <v>617</v>
      </c>
      <c r="C212" s="106" t="s">
        <v>618</v>
      </c>
      <c r="D212" s="75" t="s">
        <v>2979</v>
      </c>
      <c r="E212" s="76" t="s">
        <v>3172</v>
      </c>
      <c r="F212" s="77">
        <v>374.5</v>
      </c>
    </row>
    <row r="213" spans="1:6" ht="34.5" customHeight="1">
      <c r="A213" s="67">
        <v>99</v>
      </c>
      <c r="B213" s="260" t="s">
        <v>620</v>
      </c>
      <c r="C213" s="106" t="s">
        <v>621</v>
      </c>
      <c r="D213" s="75" t="s">
        <v>2973</v>
      </c>
      <c r="E213" s="76" t="s">
        <v>3173</v>
      </c>
      <c r="F213" s="77">
        <v>936.25</v>
      </c>
    </row>
    <row r="214" spans="1:6" ht="34.5" customHeight="1">
      <c r="A214" s="67">
        <v>100</v>
      </c>
      <c r="B214" s="260" t="s">
        <v>275</v>
      </c>
      <c r="C214" s="106" t="s">
        <v>618</v>
      </c>
      <c r="D214" s="75" t="s">
        <v>2979</v>
      </c>
      <c r="E214" s="76" t="s">
        <v>3174</v>
      </c>
      <c r="F214" s="77">
        <v>1273.3</v>
      </c>
    </row>
    <row r="215" spans="1:6" ht="34.5" customHeight="1">
      <c r="A215" s="67">
        <v>101</v>
      </c>
      <c r="B215" s="270" t="s">
        <v>624</v>
      </c>
      <c r="C215" s="106" t="s">
        <v>625</v>
      </c>
      <c r="D215" s="75" t="s">
        <v>2992</v>
      </c>
      <c r="E215" s="76" t="s">
        <v>3175</v>
      </c>
      <c r="F215" s="77">
        <v>149.80000000000001</v>
      </c>
    </row>
    <row r="216" spans="1:6" ht="34.5" customHeight="1">
      <c r="A216" s="67">
        <v>102</v>
      </c>
      <c r="B216" s="270" t="s">
        <v>627</v>
      </c>
      <c r="C216" s="106" t="s">
        <v>628</v>
      </c>
      <c r="D216" s="75" t="s">
        <v>2979</v>
      </c>
      <c r="E216" s="76" t="s">
        <v>3176</v>
      </c>
      <c r="F216" s="77">
        <v>214</v>
      </c>
    </row>
    <row r="217" spans="1:6" ht="34.5" customHeight="1">
      <c r="A217" s="67">
        <v>103</v>
      </c>
      <c r="B217" s="270" t="s">
        <v>65</v>
      </c>
      <c r="C217" s="106" t="s">
        <v>618</v>
      </c>
      <c r="D217" s="75" t="s">
        <v>2979</v>
      </c>
      <c r="E217" s="76" t="s">
        <v>3177</v>
      </c>
      <c r="F217" s="77">
        <v>1086.05</v>
      </c>
    </row>
    <row r="218" spans="1:6" ht="34.5" customHeight="1">
      <c r="A218" s="67">
        <v>104</v>
      </c>
      <c r="B218" s="271" t="s">
        <v>631</v>
      </c>
      <c r="C218" s="271" t="s">
        <v>2767</v>
      </c>
      <c r="D218" s="75" t="s">
        <v>2979</v>
      </c>
      <c r="E218" s="76" t="s">
        <v>3178</v>
      </c>
      <c r="F218" s="77">
        <v>599.20000000000005</v>
      </c>
    </row>
    <row r="219" spans="1:6" ht="34.5" customHeight="1">
      <c r="A219" s="67">
        <v>105</v>
      </c>
      <c r="B219" s="271" t="s">
        <v>634</v>
      </c>
      <c r="C219" s="106" t="s">
        <v>635</v>
      </c>
      <c r="D219" s="75" t="s">
        <v>2979</v>
      </c>
      <c r="E219" s="76" t="s">
        <v>3179</v>
      </c>
      <c r="F219" s="77">
        <v>112.35</v>
      </c>
    </row>
    <row r="220" spans="1:6" ht="34.5" customHeight="1">
      <c r="A220" s="67">
        <v>106</v>
      </c>
      <c r="B220" s="272" t="s">
        <v>634</v>
      </c>
      <c r="C220" s="271" t="s">
        <v>637</v>
      </c>
      <c r="D220" s="75" t="s">
        <v>2979</v>
      </c>
      <c r="E220" s="76" t="s">
        <v>3180</v>
      </c>
      <c r="F220" s="77">
        <v>749</v>
      </c>
    </row>
    <row r="221" spans="1:6" ht="34.5" customHeight="1">
      <c r="A221" s="67">
        <v>107</v>
      </c>
      <c r="B221" s="272" t="s">
        <v>395</v>
      </c>
      <c r="C221" s="271" t="s">
        <v>639</v>
      </c>
      <c r="D221" s="75" t="s">
        <v>2979</v>
      </c>
      <c r="E221" s="76" t="s">
        <v>3181</v>
      </c>
      <c r="F221" s="77">
        <v>112.35</v>
      </c>
    </row>
    <row r="222" spans="1:6" ht="34.5" customHeight="1">
      <c r="A222" s="67">
        <v>108</v>
      </c>
      <c r="B222" s="260" t="s">
        <v>641</v>
      </c>
      <c r="C222" s="273" t="s">
        <v>642</v>
      </c>
      <c r="D222" s="75" t="s">
        <v>2979</v>
      </c>
      <c r="E222" s="76" t="s">
        <v>3182</v>
      </c>
      <c r="F222" s="77">
        <v>337.05</v>
      </c>
    </row>
    <row r="223" spans="1:6" ht="34.5" customHeight="1">
      <c r="A223" s="67">
        <v>109</v>
      </c>
      <c r="B223" s="260" t="s">
        <v>641</v>
      </c>
      <c r="C223" s="273" t="s">
        <v>644</v>
      </c>
      <c r="D223" s="75" t="s">
        <v>2979</v>
      </c>
      <c r="E223" s="76" t="s">
        <v>3183</v>
      </c>
      <c r="F223" s="77">
        <v>112.35</v>
      </c>
    </row>
    <row r="224" spans="1:6" ht="34.5" customHeight="1">
      <c r="A224" s="67">
        <v>110</v>
      </c>
      <c r="B224" s="260" t="s">
        <v>634</v>
      </c>
      <c r="C224" s="273" t="s">
        <v>646</v>
      </c>
      <c r="D224" s="75" t="s">
        <v>2979</v>
      </c>
      <c r="E224" s="76" t="s">
        <v>3184</v>
      </c>
      <c r="F224" s="77">
        <v>374.5</v>
      </c>
    </row>
    <row r="225" spans="1:20" ht="34.5" customHeight="1">
      <c r="A225" s="67">
        <v>111</v>
      </c>
      <c r="B225" s="260" t="s">
        <v>648</v>
      </c>
      <c r="C225" s="273" t="s">
        <v>570</v>
      </c>
      <c r="D225" s="75" t="s">
        <v>2979</v>
      </c>
      <c r="E225" s="76" t="s">
        <v>3185</v>
      </c>
      <c r="F225" s="77">
        <v>262.14999999999998</v>
      </c>
    </row>
    <row r="226" spans="1:20" ht="34.5" customHeight="1">
      <c r="A226" s="67">
        <v>112</v>
      </c>
      <c r="B226" s="260" t="s">
        <v>650</v>
      </c>
      <c r="C226" s="273" t="s">
        <v>651</v>
      </c>
      <c r="D226" s="75" t="s">
        <v>2973</v>
      </c>
      <c r="E226" s="76" t="s">
        <v>3186</v>
      </c>
      <c r="F226" s="77">
        <v>936.25</v>
      </c>
    </row>
    <row r="227" spans="1:20" ht="34.5" customHeight="1">
      <c r="A227" s="67">
        <v>113</v>
      </c>
      <c r="B227" s="260" t="s">
        <v>653</v>
      </c>
      <c r="C227" s="275" t="s">
        <v>654</v>
      </c>
      <c r="D227" s="75" t="s">
        <v>2973</v>
      </c>
      <c r="E227" s="76" t="s">
        <v>3187</v>
      </c>
      <c r="F227" s="77">
        <v>486.85</v>
      </c>
    </row>
    <row r="228" spans="1:20" ht="34.5" customHeight="1">
      <c r="A228" s="67">
        <v>114</v>
      </c>
      <c r="B228" s="260" t="s">
        <v>656</v>
      </c>
      <c r="C228" s="275" t="s">
        <v>2778</v>
      </c>
      <c r="D228" s="75" t="s">
        <v>3018</v>
      </c>
      <c r="E228" s="76" t="s">
        <v>3188</v>
      </c>
      <c r="F228" s="77">
        <v>749</v>
      </c>
    </row>
    <row r="229" spans="1:20" ht="34.5" customHeight="1">
      <c r="A229" s="67">
        <v>115</v>
      </c>
      <c r="B229" s="276" t="s">
        <v>658</v>
      </c>
      <c r="C229" s="277" t="s">
        <v>659</v>
      </c>
      <c r="D229" s="75" t="s">
        <v>2973</v>
      </c>
      <c r="E229" s="76" t="s">
        <v>3189</v>
      </c>
      <c r="F229" s="77">
        <v>786.45</v>
      </c>
    </row>
    <row r="230" spans="1:20" ht="34.5" customHeight="1">
      <c r="A230" s="67">
        <v>116</v>
      </c>
      <c r="B230" s="279" t="s">
        <v>2636</v>
      </c>
      <c r="C230" s="277"/>
      <c r="D230" s="251" t="s">
        <v>2994</v>
      </c>
      <c r="E230" s="252" t="s">
        <v>3190</v>
      </c>
      <c r="F230" s="253">
        <v>112.35</v>
      </c>
    </row>
    <row r="231" spans="1:20" s="42" customFormat="1" ht="34.5" customHeight="1" thickBot="1">
      <c r="A231" s="284"/>
      <c r="B231" s="100" t="s">
        <v>19</v>
      </c>
      <c r="C231" s="101"/>
      <c r="D231" s="257"/>
      <c r="E231" s="257"/>
      <c r="F231" s="287">
        <v>92758.050000000017</v>
      </c>
      <c r="G231" s="662"/>
      <c r="H231" s="508">
        <f>SUM(F115:F230)</f>
        <v>92758.050000000017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88"/>
    </row>
    <row r="232" spans="1:20" ht="34.5" customHeight="1" thickTop="1">
      <c r="A232" s="30"/>
      <c r="B232" s="231" t="s">
        <v>661</v>
      </c>
      <c r="C232" s="232"/>
      <c r="D232" s="156"/>
      <c r="E232" s="157"/>
      <c r="F232" s="289"/>
    </row>
    <row r="233" spans="1:20" ht="34.5" customHeight="1">
      <c r="A233" s="67">
        <v>1</v>
      </c>
      <c r="B233" s="106" t="s">
        <v>322</v>
      </c>
      <c r="C233" s="260" t="s">
        <v>662</v>
      </c>
      <c r="D233" s="290" t="s">
        <v>2973</v>
      </c>
      <c r="E233" s="291" t="s">
        <v>3191</v>
      </c>
      <c r="F233" s="292">
        <v>966.21</v>
      </c>
    </row>
    <row r="234" spans="1:20" ht="34.5" customHeight="1">
      <c r="A234" s="67">
        <v>2</v>
      </c>
      <c r="B234" s="106" t="s">
        <v>243</v>
      </c>
      <c r="C234" s="260" t="s">
        <v>664</v>
      </c>
      <c r="D234" s="290" t="s">
        <v>2973</v>
      </c>
      <c r="E234" s="291" t="s">
        <v>3192</v>
      </c>
      <c r="F234" s="292">
        <v>217.21</v>
      </c>
    </row>
    <row r="235" spans="1:20" ht="34.5" customHeight="1">
      <c r="A235" s="67">
        <v>3</v>
      </c>
      <c r="B235" s="106" t="s">
        <v>246</v>
      </c>
      <c r="C235" s="260" t="s">
        <v>666</v>
      </c>
      <c r="D235" s="290" t="s">
        <v>3018</v>
      </c>
      <c r="E235" s="291" t="s">
        <v>3193</v>
      </c>
      <c r="F235" s="292">
        <v>74.900000000000006</v>
      </c>
    </row>
    <row r="236" spans="1:20" ht="34.5" customHeight="1">
      <c r="A236" s="67">
        <v>4</v>
      </c>
      <c r="B236" s="106" t="s">
        <v>249</v>
      </c>
      <c r="C236" s="260" t="s">
        <v>668</v>
      </c>
      <c r="D236" s="290" t="s">
        <v>3018</v>
      </c>
      <c r="E236" s="291" t="s">
        <v>3194</v>
      </c>
      <c r="F236" s="292">
        <v>37.450000000000003</v>
      </c>
    </row>
    <row r="237" spans="1:20" ht="34.5" customHeight="1">
      <c r="A237" s="67">
        <v>5</v>
      </c>
      <c r="B237" s="263" t="s">
        <v>252</v>
      </c>
      <c r="C237" s="260" t="s">
        <v>670</v>
      </c>
      <c r="D237" s="290" t="s">
        <v>2994</v>
      </c>
      <c r="E237" s="291" t="s">
        <v>3195</v>
      </c>
      <c r="F237" s="292">
        <v>921.27</v>
      </c>
    </row>
    <row r="238" spans="1:20" ht="34.5" customHeight="1">
      <c r="A238" s="67">
        <v>6</v>
      </c>
      <c r="B238" s="263" t="s">
        <v>252</v>
      </c>
      <c r="C238" s="260" t="s">
        <v>672</v>
      </c>
      <c r="D238" s="290" t="s">
        <v>2994</v>
      </c>
      <c r="E238" s="291" t="s">
        <v>3195</v>
      </c>
      <c r="F238" s="292">
        <v>53.5</v>
      </c>
    </row>
    <row r="239" spans="1:20" ht="34.5" customHeight="1">
      <c r="A239" s="67">
        <v>7</v>
      </c>
      <c r="B239" s="263" t="s">
        <v>161</v>
      </c>
      <c r="C239" s="260" t="s">
        <v>673</v>
      </c>
      <c r="D239" s="290" t="s">
        <v>2994</v>
      </c>
      <c r="E239" s="291" t="s">
        <v>3196</v>
      </c>
      <c r="F239" s="292">
        <v>360.59</v>
      </c>
    </row>
    <row r="240" spans="1:20" ht="34.5" customHeight="1">
      <c r="A240" s="67">
        <v>8</v>
      </c>
      <c r="B240" s="263" t="s">
        <v>676</v>
      </c>
      <c r="C240" s="260" t="s">
        <v>678</v>
      </c>
      <c r="D240" s="290" t="s">
        <v>2979</v>
      </c>
      <c r="E240" s="291" t="s">
        <v>3197</v>
      </c>
      <c r="F240" s="292">
        <v>1071.07</v>
      </c>
    </row>
    <row r="241" spans="1:6" ht="34.5" customHeight="1">
      <c r="A241" s="67">
        <v>9</v>
      </c>
      <c r="B241" s="263" t="s">
        <v>169</v>
      </c>
      <c r="C241" s="260" t="s">
        <v>680</v>
      </c>
      <c r="D241" s="290" t="s">
        <v>2973</v>
      </c>
      <c r="E241" s="291" t="s">
        <v>3198</v>
      </c>
      <c r="F241" s="292">
        <v>584.22</v>
      </c>
    </row>
    <row r="242" spans="1:6" ht="34.5" customHeight="1">
      <c r="A242" s="67">
        <v>10</v>
      </c>
      <c r="B242" s="263" t="s">
        <v>341</v>
      </c>
      <c r="C242" s="260" t="s">
        <v>682</v>
      </c>
      <c r="D242" s="290" t="s">
        <v>3026</v>
      </c>
      <c r="E242" s="291" t="s">
        <v>3199</v>
      </c>
      <c r="F242" s="292">
        <v>37.450000000000003</v>
      </c>
    </row>
    <row r="243" spans="1:6" ht="34.5" customHeight="1">
      <c r="A243" s="67">
        <v>11</v>
      </c>
      <c r="B243" s="263" t="s">
        <v>267</v>
      </c>
      <c r="C243" s="260" t="s">
        <v>684</v>
      </c>
      <c r="D243" s="290" t="s">
        <v>2973</v>
      </c>
      <c r="E243" s="291" t="s">
        <v>3200</v>
      </c>
      <c r="F243" s="292">
        <v>2974.6</v>
      </c>
    </row>
    <row r="244" spans="1:6" ht="34.5" customHeight="1">
      <c r="A244" s="67">
        <v>12</v>
      </c>
      <c r="B244" s="263" t="s">
        <v>178</v>
      </c>
      <c r="C244" s="260" t="s">
        <v>686</v>
      </c>
      <c r="D244" s="290" t="s">
        <v>3026</v>
      </c>
      <c r="E244" s="291" t="s">
        <v>3201</v>
      </c>
      <c r="F244" s="292">
        <v>3003.49</v>
      </c>
    </row>
    <row r="245" spans="1:6" ht="34.5" customHeight="1">
      <c r="A245" s="67">
        <v>13</v>
      </c>
      <c r="B245" s="263" t="s">
        <v>272</v>
      </c>
      <c r="C245" s="260" t="s">
        <v>688</v>
      </c>
      <c r="D245" s="290" t="s">
        <v>2979</v>
      </c>
      <c r="E245" s="291" t="s">
        <v>3202</v>
      </c>
      <c r="F245" s="292">
        <v>172.27</v>
      </c>
    </row>
    <row r="246" spans="1:6" ht="34.5" customHeight="1">
      <c r="A246" s="67">
        <v>14</v>
      </c>
      <c r="B246" s="263" t="s">
        <v>275</v>
      </c>
      <c r="C246" s="260" t="s">
        <v>690</v>
      </c>
      <c r="D246" s="290" t="s">
        <v>3018</v>
      </c>
      <c r="E246" s="291" t="s">
        <v>3203</v>
      </c>
      <c r="F246" s="292">
        <v>793.94</v>
      </c>
    </row>
    <row r="247" spans="1:6" ht="34.5" customHeight="1">
      <c r="A247" s="67">
        <v>15</v>
      </c>
      <c r="B247" s="263" t="s">
        <v>352</v>
      </c>
      <c r="C247" s="260" t="s">
        <v>692</v>
      </c>
      <c r="D247" s="290" t="s">
        <v>3018</v>
      </c>
      <c r="E247" s="291" t="s">
        <v>3204</v>
      </c>
      <c r="F247" s="292">
        <v>801.43</v>
      </c>
    </row>
    <row r="248" spans="1:6" ht="34.5" customHeight="1">
      <c r="A248" s="67">
        <v>16</v>
      </c>
      <c r="B248" s="296" t="s">
        <v>697</v>
      </c>
      <c r="C248" s="260" t="s">
        <v>695</v>
      </c>
      <c r="D248" s="290" t="s">
        <v>2973</v>
      </c>
      <c r="E248" s="291" t="s">
        <v>3205</v>
      </c>
      <c r="F248" s="292">
        <v>2569.0700000000002</v>
      </c>
    </row>
    <row r="249" spans="1:6" ht="34.5" customHeight="1">
      <c r="A249" s="67">
        <v>17</v>
      </c>
      <c r="B249" s="296" t="s">
        <v>360</v>
      </c>
      <c r="C249" s="260" t="s">
        <v>699</v>
      </c>
      <c r="D249" s="290" t="s">
        <v>2977</v>
      </c>
      <c r="E249" s="291" t="s">
        <v>3206</v>
      </c>
      <c r="F249" s="292">
        <v>524.29999999999995</v>
      </c>
    </row>
    <row r="250" spans="1:6" ht="34.5" customHeight="1">
      <c r="A250" s="67">
        <v>18</v>
      </c>
      <c r="B250" s="263" t="s">
        <v>289</v>
      </c>
      <c r="C250" s="260" t="s">
        <v>703</v>
      </c>
      <c r="D250" s="290" t="s">
        <v>3018</v>
      </c>
      <c r="E250" s="291" t="s">
        <v>3207</v>
      </c>
      <c r="F250" s="292">
        <v>37.450000000000003</v>
      </c>
    </row>
    <row r="251" spans="1:6" ht="34.5" customHeight="1">
      <c r="A251" s="67">
        <v>19</v>
      </c>
      <c r="B251" s="263" t="s">
        <v>292</v>
      </c>
      <c r="C251" s="260" t="s">
        <v>705</v>
      </c>
      <c r="D251" s="290" t="s">
        <v>2994</v>
      </c>
      <c r="E251" s="291" t="s">
        <v>3208</v>
      </c>
      <c r="F251" s="292">
        <v>299.60000000000002</v>
      </c>
    </row>
    <row r="252" spans="1:6" ht="34.5" customHeight="1">
      <c r="A252" s="67">
        <v>20</v>
      </c>
      <c r="B252" s="263" t="s">
        <v>206</v>
      </c>
      <c r="C252" s="260" t="s">
        <v>707</v>
      </c>
      <c r="D252" s="290" t="s">
        <v>2973</v>
      </c>
      <c r="E252" s="291" t="s">
        <v>3209</v>
      </c>
      <c r="F252" s="292">
        <v>1370.67</v>
      </c>
    </row>
    <row r="253" spans="1:6" ht="34.5" customHeight="1">
      <c r="A253" s="67">
        <v>21</v>
      </c>
      <c r="B253" s="263" t="s">
        <v>371</v>
      </c>
      <c r="C253" s="260" t="s">
        <v>709</v>
      </c>
      <c r="D253" s="290" t="s">
        <v>2979</v>
      </c>
      <c r="E253" s="291" t="s">
        <v>3210</v>
      </c>
      <c r="F253" s="292">
        <v>1220.8699999999999</v>
      </c>
    </row>
    <row r="254" spans="1:6" ht="34.5" customHeight="1">
      <c r="A254" s="67">
        <v>22</v>
      </c>
      <c r="B254" s="263" t="s">
        <v>304</v>
      </c>
      <c r="C254" s="260" t="s">
        <v>715</v>
      </c>
      <c r="D254" s="290" t="s">
        <v>2994</v>
      </c>
      <c r="E254" s="291" t="s">
        <v>3211</v>
      </c>
      <c r="F254" s="292">
        <v>37.450000000000003</v>
      </c>
    </row>
    <row r="255" spans="1:6" ht="34.5" customHeight="1">
      <c r="A255" s="67">
        <v>23</v>
      </c>
      <c r="B255" s="263" t="s">
        <v>378</v>
      </c>
      <c r="C255" s="260" t="s">
        <v>717</v>
      </c>
      <c r="D255" s="290" t="s">
        <v>3018</v>
      </c>
      <c r="E255" s="291" t="s">
        <v>3212</v>
      </c>
      <c r="F255" s="292">
        <v>1078.56</v>
      </c>
    </row>
    <row r="256" spans="1:6" ht="34.5" customHeight="1">
      <c r="A256" s="67">
        <v>24</v>
      </c>
      <c r="B256" s="263" t="s">
        <v>310</v>
      </c>
      <c r="C256" s="260" t="s">
        <v>719</v>
      </c>
      <c r="D256" s="290" t="s">
        <v>2979</v>
      </c>
      <c r="E256" s="291" t="s">
        <v>3213</v>
      </c>
      <c r="F256" s="292">
        <v>2696.4</v>
      </c>
    </row>
    <row r="257" spans="1:6" ht="34.5" customHeight="1">
      <c r="A257" s="67">
        <v>25</v>
      </c>
      <c r="B257" s="263" t="s">
        <v>721</v>
      </c>
      <c r="C257" s="260" t="s">
        <v>722</v>
      </c>
      <c r="D257" s="290" t="s">
        <v>2973</v>
      </c>
      <c r="E257" s="291" t="s">
        <v>3214</v>
      </c>
      <c r="F257" s="292">
        <v>44.94</v>
      </c>
    </row>
    <row r="258" spans="1:6" ht="34.5" customHeight="1">
      <c r="A258" s="67">
        <v>26</v>
      </c>
      <c r="B258" s="263" t="s">
        <v>227</v>
      </c>
      <c r="C258" s="260" t="s">
        <v>724</v>
      </c>
      <c r="D258" s="290" t="s">
        <v>3026</v>
      </c>
      <c r="E258" s="291" t="s">
        <v>3215</v>
      </c>
      <c r="F258" s="292">
        <v>381.99</v>
      </c>
    </row>
    <row r="259" spans="1:6" ht="34.5" customHeight="1">
      <c r="A259" s="67">
        <v>27</v>
      </c>
      <c r="B259" s="263" t="s">
        <v>318</v>
      </c>
      <c r="C259" s="260" t="s">
        <v>726</v>
      </c>
      <c r="D259" s="290" t="s">
        <v>2977</v>
      </c>
      <c r="E259" s="291" t="s">
        <v>3216</v>
      </c>
      <c r="F259" s="292">
        <v>1080.7</v>
      </c>
    </row>
    <row r="260" spans="1:6" ht="34.5" customHeight="1">
      <c r="A260" s="67">
        <v>28</v>
      </c>
      <c r="B260" s="263" t="s">
        <v>389</v>
      </c>
      <c r="C260" s="260" t="s">
        <v>728</v>
      </c>
      <c r="D260" s="290" t="s">
        <v>2992</v>
      </c>
      <c r="E260" s="291" t="s">
        <v>3217</v>
      </c>
      <c r="F260" s="292">
        <v>37.450000000000003</v>
      </c>
    </row>
    <row r="261" spans="1:6" ht="34.5" customHeight="1">
      <c r="A261" s="67">
        <v>29</v>
      </c>
      <c r="B261" s="263" t="s">
        <v>392</v>
      </c>
      <c r="C261" s="260" t="s">
        <v>730</v>
      </c>
      <c r="D261" s="290" t="s">
        <v>3018</v>
      </c>
      <c r="E261" s="291" t="s">
        <v>3218</v>
      </c>
      <c r="F261" s="292">
        <v>419.44</v>
      </c>
    </row>
    <row r="262" spans="1:6" ht="34.5" customHeight="1">
      <c r="A262" s="67">
        <v>30</v>
      </c>
      <c r="B262" s="263" t="s">
        <v>395</v>
      </c>
      <c r="C262" s="260" t="s">
        <v>732</v>
      </c>
      <c r="D262" s="290" t="s">
        <v>2992</v>
      </c>
      <c r="E262" s="291" t="s">
        <v>3219</v>
      </c>
      <c r="F262" s="292">
        <v>217.21</v>
      </c>
    </row>
    <row r="263" spans="1:6" ht="34.5" customHeight="1">
      <c r="A263" s="67">
        <v>31</v>
      </c>
      <c r="B263" s="263" t="s">
        <v>401</v>
      </c>
      <c r="C263" s="260" t="s">
        <v>736</v>
      </c>
      <c r="D263" s="290" t="s">
        <v>2992</v>
      </c>
      <c r="E263" s="291" t="s">
        <v>3220</v>
      </c>
      <c r="F263" s="292">
        <v>37.450000000000003</v>
      </c>
    </row>
    <row r="264" spans="1:6" ht="34.5" customHeight="1">
      <c r="A264" s="67">
        <v>32</v>
      </c>
      <c r="B264" s="263" t="s">
        <v>404</v>
      </c>
      <c r="C264" s="260" t="s">
        <v>738</v>
      </c>
      <c r="D264" s="290" t="s">
        <v>3018</v>
      </c>
      <c r="E264" s="291" t="s">
        <v>3221</v>
      </c>
      <c r="F264" s="292">
        <v>37.450000000000003</v>
      </c>
    </row>
    <row r="265" spans="1:6" ht="34.5" customHeight="1">
      <c r="A265" s="67">
        <v>33</v>
      </c>
      <c r="B265" s="263" t="s">
        <v>409</v>
      </c>
      <c r="C265" s="260" t="s">
        <v>741</v>
      </c>
      <c r="D265" s="290" t="s">
        <v>2992</v>
      </c>
      <c r="E265" s="291" t="s">
        <v>3222</v>
      </c>
      <c r="F265" s="292">
        <v>37.450000000000003</v>
      </c>
    </row>
    <row r="266" spans="1:6" ht="34.5" customHeight="1">
      <c r="A266" s="67">
        <v>34</v>
      </c>
      <c r="B266" s="263" t="s">
        <v>413</v>
      </c>
      <c r="C266" s="260" t="s">
        <v>744</v>
      </c>
      <c r="D266" s="290" t="s">
        <v>2992</v>
      </c>
      <c r="E266" s="291" t="s">
        <v>3223</v>
      </c>
      <c r="F266" s="292">
        <v>97.37</v>
      </c>
    </row>
    <row r="267" spans="1:6" ht="34.5" customHeight="1">
      <c r="A267" s="67">
        <v>35</v>
      </c>
      <c r="B267" s="263" t="s">
        <v>420</v>
      </c>
      <c r="C267" s="260" t="s">
        <v>748</v>
      </c>
      <c r="D267" s="290" t="s">
        <v>2992</v>
      </c>
      <c r="E267" s="291" t="s">
        <v>3224</v>
      </c>
      <c r="F267" s="292">
        <v>37.450000000000003</v>
      </c>
    </row>
    <row r="268" spans="1:6" ht="34.5" customHeight="1">
      <c r="A268" s="67">
        <v>36</v>
      </c>
      <c r="B268" s="263" t="s">
        <v>423</v>
      </c>
      <c r="C268" s="260" t="s">
        <v>750</v>
      </c>
      <c r="D268" s="290" t="s">
        <v>2992</v>
      </c>
      <c r="E268" s="291" t="s">
        <v>3225</v>
      </c>
      <c r="F268" s="292">
        <v>367.01</v>
      </c>
    </row>
    <row r="269" spans="1:6" ht="34.5" customHeight="1">
      <c r="A269" s="67">
        <v>37</v>
      </c>
      <c r="B269" s="263" t="s">
        <v>425</v>
      </c>
      <c r="C269" s="260" t="s">
        <v>752</v>
      </c>
      <c r="D269" s="290" t="s">
        <v>2992</v>
      </c>
      <c r="E269" s="291" t="s">
        <v>3226</v>
      </c>
      <c r="F269" s="292">
        <v>37.450000000000003</v>
      </c>
    </row>
    <row r="270" spans="1:6" ht="34.5" customHeight="1">
      <c r="A270" s="67">
        <v>38</v>
      </c>
      <c r="B270" s="263" t="s">
        <v>430</v>
      </c>
      <c r="C270" s="260" t="s">
        <v>758</v>
      </c>
      <c r="D270" s="290" t="s">
        <v>2992</v>
      </c>
      <c r="E270" s="291" t="s">
        <v>3227</v>
      </c>
      <c r="F270" s="292">
        <v>127.33</v>
      </c>
    </row>
    <row r="271" spans="1:6" ht="34.5" customHeight="1">
      <c r="A271" s="67">
        <v>39</v>
      </c>
      <c r="B271" s="263" t="s">
        <v>433</v>
      </c>
      <c r="C271" s="260" t="s">
        <v>760</v>
      </c>
      <c r="D271" s="290" t="s">
        <v>3018</v>
      </c>
      <c r="E271" s="291" t="s">
        <v>3228</v>
      </c>
      <c r="F271" s="292">
        <v>112.35</v>
      </c>
    </row>
    <row r="272" spans="1:6" ht="34.5" customHeight="1">
      <c r="A272" s="67">
        <v>40</v>
      </c>
      <c r="B272" s="263" t="s">
        <v>436</v>
      </c>
      <c r="C272" s="260" t="s">
        <v>762</v>
      </c>
      <c r="D272" s="290" t="s">
        <v>2992</v>
      </c>
      <c r="E272" s="291" t="s">
        <v>3229</v>
      </c>
      <c r="F272" s="292">
        <v>37.450000000000003</v>
      </c>
    </row>
    <row r="273" spans="1:6" ht="34.5" customHeight="1">
      <c r="A273" s="67">
        <v>41</v>
      </c>
      <c r="B273" s="263" t="s">
        <v>441</v>
      </c>
      <c r="C273" s="260" t="s">
        <v>767</v>
      </c>
      <c r="D273" s="290" t="s">
        <v>2992</v>
      </c>
      <c r="E273" s="291" t="s">
        <v>3230</v>
      </c>
      <c r="F273" s="292">
        <v>37.450000000000003</v>
      </c>
    </row>
    <row r="274" spans="1:6" ht="34.5" customHeight="1">
      <c r="A274" s="67">
        <v>42</v>
      </c>
      <c r="B274" s="263" t="s">
        <v>444</v>
      </c>
      <c r="C274" s="260" t="s">
        <v>769</v>
      </c>
      <c r="D274" s="290" t="s">
        <v>2992</v>
      </c>
      <c r="E274" s="291" t="s">
        <v>3231</v>
      </c>
      <c r="F274" s="292">
        <v>494.34</v>
      </c>
    </row>
    <row r="275" spans="1:6" ht="34.5" customHeight="1">
      <c r="A275" s="67">
        <v>43</v>
      </c>
      <c r="B275" s="263" t="s">
        <v>447</v>
      </c>
      <c r="C275" s="260" t="s">
        <v>771</v>
      </c>
      <c r="D275" s="290" t="s">
        <v>2973</v>
      </c>
      <c r="E275" s="291" t="s">
        <v>3232</v>
      </c>
      <c r="F275" s="292">
        <v>2247</v>
      </c>
    </row>
    <row r="276" spans="1:6" ht="34.5" customHeight="1">
      <c r="A276" s="67">
        <v>44</v>
      </c>
      <c r="B276" s="263" t="s">
        <v>45</v>
      </c>
      <c r="C276" s="260" t="s">
        <v>775</v>
      </c>
      <c r="D276" s="290" t="s">
        <v>2973</v>
      </c>
      <c r="E276" s="291" t="s">
        <v>3233</v>
      </c>
      <c r="F276" s="292">
        <v>479.36</v>
      </c>
    </row>
    <row r="277" spans="1:6" ht="34.5" customHeight="1">
      <c r="A277" s="67">
        <v>45</v>
      </c>
      <c r="B277" s="263" t="s">
        <v>456</v>
      </c>
      <c r="C277" s="260" t="s">
        <v>777</v>
      </c>
      <c r="D277" s="290" t="s">
        <v>2979</v>
      </c>
      <c r="E277" s="291" t="s">
        <v>3234</v>
      </c>
      <c r="F277" s="292">
        <v>1063.58</v>
      </c>
    </row>
    <row r="278" spans="1:6" ht="34.5" customHeight="1">
      <c r="A278" s="67">
        <v>46</v>
      </c>
      <c r="B278" s="263" t="s">
        <v>459</v>
      </c>
      <c r="C278" s="260" t="s">
        <v>779</v>
      </c>
      <c r="D278" s="290" t="s">
        <v>2973</v>
      </c>
      <c r="E278" s="291" t="s">
        <v>3235</v>
      </c>
      <c r="F278" s="292">
        <v>1610.35</v>
      </c>
    </row>
    <row r="279" spans="1:6" ht="34.5" customHeight="1">
      <c r="A279" s="67">
        <v>47</v>
      </c>
      <c r="B279" s="263" t="s">
        <v>462</v>
      </c>
      <c r="C279" s="260" t="s">
        <v>781</v>
      </c>
      <c r="D279" s="290" t="s">
        <v>2979</v>
      </c>
      <c r="E279" s="291" t="s">
        <v>3236</v>
      </c>
      <c r="F279" s="292">
        <v>464.38</v>
      </c>
    </row>
    <row r="280" spans="1:6" ht="34.5" customHeight="1">
      <c r="A280" s="67">
        <v>48</v>
      </c>
      <c r="B280" s="263" t="s">
        <v>783</v>
      </c>
      <c r="C280" s="260" t="s">
        <v>784</v>
      </c>
      <c r="D280" s="290" t="s">
        <v>2994</v>
      </c>
      <c r="E280" s="291" t="s">
        <v>3237</v>
      </c>
      <c r="F280" s="292">
        <v>322.07</v>
      </c>
    </row>
    <row r="281" spans="1:6" ht="34.5" customHeight="1">
      <c r="A281" s="67">
        <v>49</v>
      </c>
      <c r="B281" s="263" t="s">
        <v>468</v>
      </c>
      <c r="C281" s="260" t="s">
        <v>786</v>
      </c>
      <c r="D281" s="290" t="s">
        <v>3124</v>
      </c>
      <c r="E281" s="291" t="s">
        <v>3238</v>
      </c>
      <c r="F281" s="292">
        <v>621.66999999999996</v>
      </c>
    </row>
    <row r="282" spans="1:6" ht="34.5" customHeight="1">
      <c r="A282" s="67">
        <v>50</v>
      </c>
      <c r="B282" s="263" t="s">
        <v>468</v>
      </c>
      <c r="C282" s="260" t="s">
        <v>788</v>
      </c>
      <c r="D282" s="290" t="s">
        <v>3124</v>
      </c>
      <c r="E282" s="291" t="s">
        <v>3239</v>
      </c>
      <c r="F282" s="292">
        <v>363.8</v>
      </c>
    </row>
    <row r="283" spans="1:6" ht="34.5" customHeight="1">
      <c r="A283" s="67">
        <v>51</v>
      </c>
      <c r="B283" s="263" t="s">
        <v>472</v>
      </c>
      <c r="C283" s="260" t="s">
        <v>791</v>
      </c>
      <c r="D283" s="290" t="s">
        <v>2994</v>
      </c>
      <c r="E283" s="291" t="s">
        <v>3240</v>
      </c>
      <c r="F283" s="292">
        <v>82.39</v>
      </c>
    </row>
    <row r="284" spans="1:6" ht="34.5" customHeight="1">
      <c r="A284" s="67">
        <v>52</v>
      </c>
      <c r="B284" s="263" t="s">
        <v>105</v>
      </c>
      <c r="C284" s="260" t="s">
        <v>793</v>
      </c>
      <c r="D284" s="290" t="s">
        <v>2973</v>
      </c>
      <c r="E284" s="291" t="s">
        <v>3241</v>
      </c>
      <c r="F284" s="292">
        <v>981.19</v>
      </c>
    </row>
    <row r="285" spans="1:6" ht="34.5" customHeight="1">
      <c r="A285" s="67">
        <v>53</v>
      </c>
      <c r="B285" s="263" t="s">
        <v>105</v>
      </c>
      <c r="C285" s="260" t="s">
        <v>793</v>
      </c>
      <c r="D285" s="290" t="s">
        <v>2973</v>
      </c>
      <c r="E285" s="291" t="s">
        <v>3241</v>
      </c>
      <c r="F285" s="292">
        <v>284.62</v>
      </c>
    </row>
    <row r="286" spans="1:6" ht="34.5" customHeight="1">
      <c r="A286" s="67">
        <v>54</v>
      </c>
      <c r="B286" s="263" t="s">
        <v>105</v>
      </c>
      <c r="C286" s="260" t="s">
        <v>793</v>
      </c>
      <c r="D286" s="290" t="s">
        <v>2973</v>
      </c>
      <c r="E286" s="291" t="s">
        <v>3241</v>
      </c>
      <c r="F286" s="292">
        <v>37.450000000000003</v>
      </c>
    </row>
    <row r="287" spans="1:6" ht="34.5" customHeight="1">
      <c r="A287" s="67">
        <v>55</v>
      </c>
      <c r="B287" s="263" t="s">
        <v>105</v>
      </c>
      <c r="C287" s="260" t="s">
        <v>793</v>
      </c>
      <c r="D287" s="290" t="s">
        <v>2973</v>
      </c>
      <c r="E287" s="291" t="s">
        <v>3241</v>
      </c>
      <c r="F287" s="292">
        <v>67.41</v>
      </c>
    </row>
    <row r="288" spans="1:6" ht="34.5" customHeight="1">
      <c r="A288" s="67">
        <v>56</v>
      </c>
      <c r="B288" s="263" t="s">
        <v>795</v>
      </c>
      <c r="C288" s="260" t="s">
        <v>796</v>
      </c>
      <c r="D288" s="290" t="s">
        <v>2994</v>
      </c>
      <c r="E288" s="291" t="s">
        <v>3242</v>
      </c>
      <c r="F288" s="292">
        <v>6591.2</v>
      </c>
    </row>
    <row r="289" spans="1:6" ht="34.5" customHeight="1">
      <c r="A289" s="67">
        <v>57</v>
      </c>
      <c r="B289" s="263" t="s">
        <v>795</v>
      </c>
      <c r="C289" s="260" t="s">
        <v>796</v>
      </c>
      <c r="D289" s="290" t="s">
        <v>2994</v>
      </c>
      <c r="E289" s="291" t="s">
        <v>3242</v>
      </c>
      <c r="F289" s="292">
        <v>1071.07</v>
      </c>
    </row>
    <row r="290" spans="1:6" ht="34.5" customHeight="1">
      <c r="A290" s="67">
        <v>58</v>
      </c>
      <c r="B290" s="263" t="s">
        <v>795</v>
      </c>
      <c r="C290" s="260" t="s">
        <v>796</v>
      </c>
      <c r="D290" s="290" t="s">
        <v>2994</v>
      </c>
      <c r="E290" s="291" t="s">
        <v>3242</v>
      </c>
      <c r="F290" s="292">
        <v>1647.8</v>
      </c>
    </row>
    <row r="291" spans="1:6" ht="34.5" customHeight="1">
      <c r="A291" s="67">
        <v>59</v>
      </c>
      <c r="B291" s="263" t="s">
        <v>798</v>
      </c>
      <c r="C291" s="260" t="s">
        <v>799</v>
      </c>
      <c r="D291" s="290" t="s">
        <v>3026</v>
      </c>
      <c r="E291" s="291" t="s">
        <v>3243</v>
      </c>
      <c r="F291" s="292">
        <v>1108.52</v>
      </c>
    </row>
    <row r="292" spans="1:6" ht="34.5" customHeight="1">
      <c r="A292" s="67">
        <v>60</v>
      </c>
      <c r="B292" s="263" t="s">
        <v>484</v>
      </c>
      <c r="C292" s="260" t="s">
        <v>802</v>
      </c>
      <c r="D292" s="290" t="s">
        <v>2979</v>
      </c>
      <c r="E292" s="291" t="s">
        <v>3244</v>
      </c>
      <c r="F292" s="292">
        <v>37.450000000000003</v>
      </c>
    </row>
    <row r="293" spans="1:6" ht="34.5" customHeight="1">
      <c r="A293" s="67">
        <v>61</v>
      </c>
      <c r="B293" s="263" t="s">
        <v>484</v>
      </c>
      <c r="C293" s="260" t="s">
        <v>802</v>
      </c>
      <c r="D293" s="290" t="s">
        <v>2979</v>
      </c>
      <c r="E293" s="291" t="s">
        <v>3244</v>
      </c>
      <c r="F293" s="292">
        <v>37.450000000000003</v>
      </c>
    </row>
    <row r="294" spans="1:6" ht="34.5" customHeight="1">
      <c r="A294" s="67">
        <v>62</v>
      </c>
      <c r="B294" s="263" t="s">
        <v>484</v>
      </c>
      <c r="C294" s="260" t="s">
        <v>802</v>
      </c>
      <c r="D294" s="290" t="s">
        <v>2979</v>
      </c>
      <c r="E294" s="291" t="s">
        <v>3244</v>
      </c>
      <c r="F294" s="292">
        <v>37.450000000000003</v>
      </c>
    </row>
    <row r="295" spans="1:6" ht="34.5" customHeight="1">
      <c r="A295" s="67">
        <v>63</v>
      </c>
      <c r="B295" s="263" t="s">
        <v>489</v>
      </c>
      <c r="C295" s="260" t="s">
        <v>804</v>
      </c>
      <c r="D295" s="290" t="s">
        <v>3124</v>
      </c>
      <c r="E295" s="291" t="s">
        <v>3245</v>
      </c>
      <c r="F295" s="292">
        <v>1820.07</v>
      </c>
    </row>
    <row r="296" spans="1:6" ht="34.5" customHeight="1">
      <c r="A296" s="67">
        <v>64</v>
      </c>
      <c r="B296" s="263" t="s">
        <v>492</v>
      </c>
      <c r="C296" s="260" t="s">
        <v>806</v>
      </c>
      <c r="D296" s="290" t="s">
        <v>3124</v>
      </c>
      <c r="E296" s="291" t="s">
        <v>3246</v>
      </c>
      <c r="F296" s="292">
        <v>561.75</v>
      </c>
    </row>
    <row r="297" spans="1:6" ht="34.5" customHeight="1">
      <c r="A297" s="67">
        <v>65</v>
      </c>
      <c r="B297" s="263" t="s">
        <v>107</v>
      </c>
      <c r="C297" s="260" t="s">
        <v>808</v>
      </c>
      <c r="D297" s="290" t="s">
        <v>3018</v>
      </c>
      <c r="E297" s="291" t="s">
        <v>3247</v>
      </c>
      <c r="F297" s="292">
        <v>8591.0300000000007</v>
      </c>
    </row>
    <row r="298" spans="1:6" ht="34.5" customHeight="1">
      <c r="A298" s="67">
        <v>66</v>
      </c>
      <c r="B298" s="263" t="s">
        <v>810</v>
      </c>
      <c r="C298" s="106" t="s">
        <v>811</v>
      </c>
      <c r="D298" s="290" t="s">
        <v>3018</v>
      </c>
      <c r="E298" s="291" t="s">
        <v>3248</v>
      </c>
      <c r="F298" s="292">
        <v>53.5</v>
      </c>
    </row>
    <row r="299" spans="1:6" ht="34.5" customHeight="1">
      <c r="A299" s="67">
        <v>67</v>
      </c>
      <c r="B299" s="263" t="s">
        <v>489</v>
      </c>
      <c r="C299" s="106" t="s">
        <v>813</v>
      </c>
      <c r="D299" s="290" t="s">
        <v>3124</v>
      </c>
      <c r="E299" s="291" t="s">
        <v>3249</v>
      </c>
      <c r="F299" s="292">
        <v>37.450000000000003</v>
      </c>
    </row>
    <row r="300" spans="1:6" ht="34.5" customHeight="1">
      <c r="A300" s="67">
        <v>68</v>
      </c>
      <c r="B300" s="263" t="s">
        <v>503</v>
      </c>
      <c r="C300" s="106" t="s">
        <v>816</v>
      </c>
      <c r="D300" s="290" t="s">
        <v>3124</v>
      </c>
      <c r="E300" s="291" t="s">
        <v>3250</v>
      </c>
      <c r="F300" s="292">
        <v>37.450000000000003</v>
      </c>
    </row>
    <row r="301" spans="1:6" ht="34.5" customHeight="1">
      <c r="A301" s="67">
        <v>69</v>
      </c>
      <c r="B301" s="263" t="s">
        <v>509</v>
      </c>
      <c r="C301" s="106" t="s">
        <v>820</v>
      </c>
      <c r="D301" s="290" t="s">
        <v>2994</v>
      </c>
      <c r="E301" s="291" t="s">
        <v>3251</v>
      </c>
      <c r="F301" s="292">
        <v>576.73</v>
      </c>
    </row>
    <row r="302" spans="1:6" ht="34.5" customHeight="1">
      <c r="A302" s="67">
        <v>70</v>
      </c>
      <c r="B302" s="263" t="s">
        <v>823</v>
      </c>
      <c r="C302" s="106" t="s">
        <v>824</v>
      </c>
      <c r="D302" s="290" t="s">
        <v>2992</v>
      </c>
      <c r="E302" s="291" t="s">
        <v>3252</v>
      </c>
      <c r="F302" s="292">
        <v>262.14999999999998</v>
      </c>
    </row>
    <row r="303" spans="1:6" ht="34.5" customHeight="1">
      <c r="A303" s="67">
        <v>71</v>
      </c>
      <c r="B303" s="263" t="s">
        <v>516</v>
      </c>
      <c r="C303" s="260" t="s">
        <v>827</v>
      </c>
      <c r="D303" s="290" t="s">
        <v>2973</v>
      </c>
      <c r="E303" s="291" t="s">
        <v>3253</v>
      </c>
      <c r="F303" s="292">
        <v>838.88</v>
      </c>
    </row>
    <row r="304" spans="1:6" ht="34.5" customHeight="1">
      <c r="A304" s="67">
        <v>72</v>
      </c>
      <c r="B304" s="263" t="s">
        <v>519</v>
      </c>
      <c r="C304" s="260" t="s">
        <v>829</v>
      </c>
      <c r="D304" s="290" t="s">
        <v>2973</v>
      </c>
      <c r="E304" s="291" t="s">
        <v>3254</v>
      </c>
      <c r="F304" s="292">
        <v>1101.03</v>
      </c>
    </row>
    <row r="305" spans="1:6" ht="34.5" customHeight="1">
      <c r="A305" s="67">
        <v>73</v>
      </c>
      <c r="B305" s="263" t="s">
        <v>50</v>
      </c>
      <c r="C305" s="260" t="s">
        <v>834</v>
      </c>
      <c r="D305" s="290" t="s">
        <v>3140</v>
      </c>
      <c r="E305" s="291" t="s">
        <v>3255</v>
      </c>
      <c r="F305" s="292">
        <v>2329.3900000000003</v>
      </c>
    </row>
    <row r="306" spans="1:6" ht="34.5" customHeight="1">
      <c r="A306" s="67">
        <v>74</v>
      </c>
      <c r="B306" s="263" t="s">
        <v>529</v>
      </c>
      <c r="C306" s="260" t="s">
        <v>836</v>
      </c>
      <c r="D306" s="290" t="s">
        <v>2973</v>
      </c>
      <c r="E306" s="291" t="s">
        <v>3256</v>
      </c>
      <c r="F306" s="292">
        <v>778.96</v>
      </c>
    </row>
    <row r="307" spans="1:6" ht="34.5" customHeight="1">
      <c r="A307" s="67">
        <v>75</v>
      </c>
      <c r="B307" s="263" t="s">
        <v>532</v>
      </c>
      <c r="C307" s="260" t="s">
        <v>838</v>
      </c>
      <c r="D307" s="290" t="s">
        <v>3143</v>
      </c>
      <c r="E307" s="291" t="s">
        <v>3257</v>
      </c>
      <c r="F307" s="292">
        <v>3864.84</v>
      </c>
    </row>
    <row r="308" spans="1:6" ht="34.5" customHeight="1">
      <c r="A308" s="67">
        <v>76</v>
      </c>
      <c r="B308" s="263" t="s">
        <v>532</v>
      </c>
      <c r="C308" s="260" t="s">
        <v>840</v>
      </c>
      <c r="D308" s="290" t="s">
        <v>3143</v>
      </c>
      <c r="E308" s="291" t="s">
        <v>3257</v>
      </c>
      <c r="F308" s="292">
        <v>2129.3000000000002</v>
      </c>
    </row>
    <row r="309" spans="1:6" ht="34.5" customHeight="1">
      <c r="A309" s="67">
        <v>77</v>
      </c>
      <c r="B309" s="263" t="s">
        <v>536</v>
      </c>
      <c r="C309" s="260" t="s">
        <v>841</v>
      </c>
      <c r="D309" s="290" t="s">
        <v>3018</v>
      </c>
      <c r="E309" s="291" t="s">
        <v>3258</v>
      </c>
      <c r="F309" s="292">
        <v>37.450000000000003</v>
      </c>
    </row>
    <row r="310" spans="1:6" ht="34.5" customHeight="1">
      <c r="A310" s="67">
        <v>78</v>
      </c>
      <c r="B310" s="268" t="s">
        <v>539</v>
      </c>
      <c r="C310" s="260" t="s">
        <v>843</v>
      </c>
      <c r="D310" s="290" t="s">
        <v>2979</v>
      </c>
      <c r="E310" s="291" t="s">
        <v>3259</v>
      </c>
      <c r="F310" s="292">
        <v>621.66999999999996</v>
      </c>
    </row>
    <row r="311" spans="1:6" ht="34.5" customHeight="1">
      <c r="A311" s="67">
        <v>79</v>
      </c>
      <c r="B311" s="106" t="s">
        <v>544</v>
      </c>
      <c r="C311" s="260" t="s">
        <v>840</v>
      </c>
      <c r="D311" s="290" t="s">
        <v>2973</v>
      </c>
      <c r="E311" s="291" t="s">
        <v>3260</v>
      </c>
      <c r="F311" s="292">
        <v>2718.87</v>
      </c>
    </row>
    <row r="312" spans="1:6" ht="34.5" customHeight="1">
      <c r="A312" s="67">
        <v>80</v>
      </c>
      <c r="B312" s="263" t="s">
        <v>544</v>
      </c>
      <c r="C312" s="260" t="s">
        <v>848</v>
      </c>
      <c r="D312" s="290" t="s">
        <v>2973</v>
      </c>
      <c r="E312" s="291" t="s">
        <v>3260</v>
      </c>
      <c r="F312" s="292">
        <v>2600.1</v>
      </c>
    </row>
    <row r="313" spans="1:6" ht="34.5" customHeight="1">
      <c r="A313" s="67">
        <v>81</v>
      </c>
      <c r="B313" s="263" t="s">
        <v>547</v>
      </c>
      <c r="C313" s="260" t="s">
        <v>849</v>
      </c>
      <c r="D313" s="290" t="s">
        <v>3140</v>
      </c>
      <c r="E313" s="291" t="s">
        <v>3261</v>
      </c>
      <c r="F313" s="292">
        <v>1123.5</v>
      </c>
    </row>
    <row r="314" spans="1:6" ht="34.5" customHeight="1">
      <c r="A314" s="67">
        <v>82</v>
      </c>
      <c r="B314" s="2" t="s">
        <v>852</v>
      </c>
      <c r="C314" s="260" t="s">
        <v>853</v>
      </c>
      <c r="D314" s="290" t="s">
        <v>3018</v>
      </c>
      <c r="E314" s="291" t="s">
        <v>3262</v>
      </c>
      <c r="F314" s="292">
        <v>37.450000000000003</v>
      </c>
    </row>
    <row r="315" spans="1:6" ht="34.5" customHeight="1">
      <c r="A315" s="67">
        <v>83</v>
      </c>
      <c r="B315" s="2" t="s">
        <v>855</v>
      </c>
      <c r="C315" s="260" t="s">
        <v>856</v>
      </c>
      <c r="D315" s="290" t="s">
        <v>2979</v>
      </c>
      <c r="E315" s="291" t="s">
        <v>3263</v>
      </c>
      <c r="F315" s="292">
        <v>689.08</v>
      </c>
    </row>
    <row r="316" spans="1:6" ht="34.5" customHeight="1">
      <c r="A316" s="67">
        <v>84</v>
      </c>
      <c r="B316" s="263" t="s">
        <v>858</v>
      </c>
      <c r="C316" s="260" t="s">
        <v>859</v>
      </c>
      <c r="D316" s="290" t="s">
        <v>3018</v>
      </c>
      <c r="E316" s="291" t="s">
        <v>3264</v>
      </c>
      <c r="F316" s="292">
        <v>1827.56</v>
      </c>
    </row>
    <row r="317" spans="1:6" ht="34.5" customHeight="1">
      <c r="A317" s="67">
        <v>85</v>
      </c>
      <c r="B317" s="263" t="s">
        <v>555</v>
      </c>
      <c r="C317" s="260" t="s">
        <v>861</v>
      </c>
      <c r="D317" s="290" t="s">
        <v>3026</v>
      </c>
      <c r="E317" s="291" t="s">
        <v>3265</v>
      </c>
      <c r="F317" s="292">
        <v>134.82</v>
      </c>
    </row>
    <row r="318" spans="1:6" ht="34.5" customHeight="1">
      <c r="A318" s="67">
        <v>86</v>
      </c>
      <c r="B318" s="263" t="s">
        <v>558</v>
      </c>
      <c r="C318" s="260" t="s">
        <v>863</v>
      </c>
      <c r="D318" s="290" t="s">
        <v>2979</v>
      </c>
      <c r="E318" s="291" t="s">
        <v>3266</v>
      </c>
      <c r="F318" s="292">
        <v>913.78</v>
      </c>
    </row>
    <row r="319" spans="1:6" ht="34.5" customHeight="1">
      <c r="A319" s="67">
        <v>87</v>
      </c>
      <c r="B319" s="263" t="s">
        <v>562</v>
      </c>
      <c r="C319" s="260" t="s">
        <v>865</v>
      </c>
      <c r="D319" s="290" t="s">
        <v>2979</v>
      </c>
      <c r="E319" s="291" t="s">
        <v>3267</v>
      </c>
      <c r="F319" s="292">
        <v>599.20000000000005</v>
      </c>
    </row>
    <row r="320" spans="1:6" ht="34.5" customHeight="1">
      <c r="A320" s="67">
        <v>88</v>
      </c>
      <c r="B320" s="106" t="s">
        <v>558</v>
      </c>
      <c r="C320" s="260" t="s">
        <v>867</v>
      </c>
      <c r="D320" s="290" t="s">
        <v>2979</v>
      </c>
      <c r="E320" s="291" t="s">
        <v>3268</v>
      </c>
      <c r="F320" s="292">
        <v>2658.95</v>
      </c>
    </row>
    <row r="321" spans="1:6" ht="34.5" customHeight="1">
      <c r="A321" s="67">
        <v>89</v>
      </c>
      <c r="B321" s="106" t="s">
        <v>869</v>
      </c>
      <c r="C321" s="260" t="s">
        <v>870</v>
      </c>
      <c r="D321" s="290" t="s">
        <v>3026</v>
      </c>
      <c r="E321" s="291" t="s">
        <v>3269</v>
      </c>
      <c r="F321" s="292">
        <v>37.450000000000003</v>
      </c>
    </row>
    <row r="322" spans="1:6" ht="34.5" customHeight="1">
      <c r="A322" s="67">
        <v>90</v>
      </c>
      <c r="B322" s="106" t="s">
        <v>869</v>
      </c>
      <c r="C322" s="260" t="s">
        <v>870</v>
      </c>
      <c r="D322" s="290" t="s">
        <v>2979</v>
      </c>
      <c r="E322" s="291" t="s">
        <v>3270</v>
      </c>
      <c r="F322" s="292">
        <v>10957.87</v>
      </c>
    </row>
    <row r="323" spans="1:6" ht="34.5" customHeight="1">
      <c r="A323" s="67">
        <v>91</v>
      </c>
      <c r="B323" s="263" t="s">
        <v>572</v>
      </c>
      <c r="C323" s="260" t="s">
        <v>872</v>
      </c>
      <c r="D323" s="290" t="s">
        <v>2979</v>
      </c>
      <c r="E323" s="291" t="s">
        <v>3271</v>
      </c>
      <c r="F323" s="292">
        <v>966.21</v>
      </c>
    </row>
    <row r="324" spans="1:6" ht="34.5" customHeight="1">
      <c r="A324" s="67">
        <v>92</v>
      </c>
      <c r="B324" s="263" t="s">
        <v>572</v>
      </c>
      <c r="C324" s="260" t="s">
        <v>872</v>
      </c>
      <c r="D324" s="290" t="s">
        <v>2979</v>
      </c>
      <c r="E324" s="291" t="s">
        <v>3271</v>
      </c>
      <c r="F324" s="292">
        <v>2494.17</v>
      </c>
    </row>
    <row r="325" spans="1:6" ht="34.5" customHeight="1">
      <c r="A325" s="67">
        <v>93</v>
      </c>
      <c r="B325" s="263" t="s">
        <v>572</v>
      </c>
      <c r="C325" s="260" t="s">
        <v>874</v>
      </c>
      <c r="D325" s="290" t="s">
        <v>2979</v>
      </c>
      <c r="E325" s="291" t="s">
        <v>3272</v>
      </c>
      <c r="F325" s="292">
        <v>1527.96</v>
      </c>
    </row>
    <row r="326" spans="1:6" ht="34.5" customHeight="1">
      <c r="A326" s="67">
        <v>94</v>
      </c>
      <c r="B326" s="263" t="s">
        <v>577</v>
      </c>
      <c r="C326" s="260" t="s">
        <v>876</v>
      </c>
      <c r="D326" s="290" t="s">
        <v>3273</v>
      </c>
      <c r="E326" s="291" t="s">
        <v>3274</v>
      </c>
      <c r="F326" s="292">
        <v>981.19</v>
      </c>
    </row>
    <row r="327" spans="1:6" ht="34.5" customHeight="1">
      <c r="A327" s="67">
        <v>95</v>
      </c>
      <c r="B327" s="263" t="s">
        <v>580</v>
      </c>
      <c r="C327" s="260" t="s">
        <v>878</v>
      </c>
      <c r="D327" s="290" t="s">
        <v>2973</v>
      </c>
      <c r="E327" s="291" t="s">
        <v>3275</v>
      </c>
      <c r="F327" s="292">
        <v>719.04</v>
      </c>
    </row>
    <row r="328" spans="1:6" ht="34.5" customHeight="1">
      <c r="A328" s="67">
        <v>96</v>
      </c>
      <c r="B328" s="263" t="s">
        <v>516</v>
      </c>
      <c r="C328" s="260" t="s">
        <v>880</v>
      </c>
      <c r="D328" s="290" t="s">
        <v>2973</v>
      </c>
      <c r="E328" s="291" t="s">
        <v>3276</v>
      </c>
      <c r="F328" s="292">
        <v>620.6</v>
      </c>
    </row>
    <row r="329" spans="1:6" ht="34.5" customHeight="1">
      <c r="A329" s="67">
        <v>97</v>
      </c>
      <c r="B329" s="298" t="s">
        <v>587</v>
      </c>
      <c r="C329" s="299" t="s">
        <v>882</v>
      </c>
      <c r="D329" s="301" t="s">
        <v>2994</v>
      </c>
      <c r="E329" s="302" t="s">
        <v>3277</v>
      </c>
      <c r="F329" s="303">
        <v>2673.93</v>
      </c>
    </row>
    <row r="330" spans="1:6" ht="34.5" customHeight="1">
      <c r="A330" s="67">
        <v>98</v>
      </c>
      <c r="B330" s="298" t="s">
        <v>885</v>
      </c>
      <c r="C330" s="299" t="s">
        <v>886</v>
      </c>
      <c r="D330" s="301" t="s">
        <v>2979</v>
      </c>
      <c r="E330" s="302" t="s">
        <v>3278</v>
      </c>
      <c r="F330" s="303">
        <v>292.11</v>
      </c>
    </row>
    <row r="331" spans="1:6" ht="34.5" customHeight="1">
      <c r="A331" s="67">
        <v>99</v>
      </c>
      <c r="B331" s="263" t="s">
        <v>91</v>
      </c>
      <c r="C331" s="260" t="s">
        <v>888</v>
      </c>
      <c r="D331" s="290" t="s">
        <v>2973</v>
      </c>
      <c r="E331" s="291" t="s">
        <v>3279</v>
      </c>
      <c r="F331" s="292">
        <v>6024.1</v>
      </c>
    </row>
    <row r="332" spans="1:6" ht="34.5" customHeight="1">
      <c r="A332" s="67">
        <v>100</v>
      </c>
      <c r="B332" s="263" t="s">
        <v>91</v>
      </c>
      <c r="C332" s="260" t="s">
        <v>890</v>
      </c>
      <c r="D332" s="290" t="s">
        <v>2979</v>
      </c>
      <c r="E332" s="291" t="s">
        <v>3280</v>
      </c>
      <c r="F332" s="292">
        <v>107</v>
      </c>
    </row>
    <row r="333" spans="1:6" ht="34.5" customHeight="1">
      <c r="A333" s="67">
        <v>101</v>
      </c>
      <c r="B333" s="263" t="s">
        <v>91</v>
      </c>
      <c r="C333" s="260" t="s">
        <v>892</v>
      </c>
      <c r="D333" s="290" t="s">
        <v>2973</v>
      </c>
      <c r="E333" s="291" t="s">
        <v>3281</v>
      </c>
      <c r="F333" s="292">
        <v>7757.5</v>
      </c>
    </row>
    <row r="334" spans="1:6" ht="34.5" customHeight="1">
      <c r="A334" s="67">
        <v>102</v>
      </c>
      <c r="B334" s="263" t="s">
        <v>91</v>
      </c>
      <c r="C334" s="260" t="s">
        <v>894</v>
      </c>
      <c r="D334" s="290" t="s">
        <v>2973</v>
      </c>
      <c r="E334" s="291" t="s">
        <v>3282</v>
      </c>
      <c r="F334" s="292">
        <v>3488.2</v>
      </c>
    </row>
    <row r="335" spans="1:6" ht="34.5" customHeight="1">
      <c r="A335" s="67">
        <v>103</v>
      </c>
      <c r="B335" s="263" t="s">
        <v>133</v>
      </c>
      <c r="C335" s="260" t="s">
        <v>896</v>
      </c>
      <c r="D335" s="290" t="s">
        <v>2994</v>
      </c>
      <c r="E335" s="291" t="s">
        <v>3283</v>
      </c>
      <c r="F335" s="292">
        <v>14616.2</v>
      </c>
    </row>
    <row r="336" spans="1:6" ht="34.5" customHeight="1">
      <c r="A336" s="67">
        <v>104</v>
      </c>
      <c r="B336" s="263" t="s">
        <v>904</v>
      </c>
      <c r="C336" s="260" t="s">
        <v>905</v>
      </c>
      <c r="D336" s="290" t="s">
        <v>2973</v>
      </c>
      <c r="E336" s="291" t="s">
        <v>3284</v>
      </c>
      <c r="F336" s="292">
        <v>1990.2</v>
      </c>
    </row>
    <row r="337" spans="1:6" ht="34.5" customHeight="1">
      <c r="A337" s="67">
        <v>105</v>
      </c>
      <c r="B337" s="263" t="s">
        <v>907</v>
      </c>
      <c r="C337" s="260" t="s">
        <v>908</v>
      </c>
      <c r="D337" s="290" t="s">
        <v>2973</v>
      </c>
      <c r="E337" s="291" t="s">
        <v>3285</v>
      </c>
      <c r="F337" s="292">
        <v>7436.5</v>
      </c>
    </row>
    <row r="338" spans="1:6" ht="34.5" customHeight="1">
      <c r="A338" s="67">
        <v>106</v>
      </c>
      <c r="B338" s="263" t="s">
        <v>910</v>
      </c>
      <c r="C338" s="260" t="s">
        <v>911</v>
      </c>
      <c r="D338" s="290" t="s">
        <v>3015</v>
      </c>
      <c r="E338" s="291" t="s">
        <v>3286</v>
      </c>
      <c r="F338" s="292">
        <v>2311.1999999999998</v>
      </c>
    </row>
    <row r="339" spans="1:6" ht="34.5" customHeight="1">
      <c r="A339" s="67">
        <v>107</v>
      </c>
      <c r="B339" s="263" t="s">
        <v>913</v>
      </c>
      <c r="C339" s="260" t="s">
        <v>899</v>
      </c>
      <c r="D339" s="290" t="s">
        <v>3143</v>
      </c>
      <c r="E339" s="291" t="s">
        <v>3287</v>
      </c>
      <c r="F339" s="292">
        <v>2931.8</v>
      </c>
    </row>
    <row r="340" spans="1:6" ht="34.5" customHeight="1">
      <c r="A340" s="67">
        <v>108</v>
      </c>
      <c r="B340" s="263" t="s">
        <v>916</v>
      </c>
      <c r="C340" s="260" t="s">
        <v>899</v>
      </c>
      <c r="D340" s="290" t="s">
        <v>3143</v>
      </c>
      <c r="E340" s="291" t="s">
        <v>3288</v>
      </c>
      <c r="F340" s="292">
        <v>3498.9</v>
      </c>
    </row>
    <row r="341" spans="1:6" ht="34.5" customHeight="1">
      <c r="A341" s="67">
        <v>109</v>
      </c>
      <c r="B341" s="263" t="s">
        <v>919</v>
      </c>
      <c r="C341" s="260" t="s">
        <v>899</v>
      </c>
      <c r="D341" s="290" t="s">
        <v>3018</v>
      </c>
      <c r="E341" s="291" t="s">
        <v>3289</v>
      </c>
      <c r="F341" s="292">
        <v>139.1</v>
      </c>
    </row>
    <row r="342" spans="1:6" ht="34.5" customHeight="1">
      <c r="A342" s="67">
        <v>110</v>
      </c>
      <c r="B342" s="267" t="s">
        <v>921</v>
      </c>
      <c r="C342" s="260" t="s">
        <v>922</v>
      </c>
      <c r="D342" s="290" t="s">
        <v>2994</v>
      </c>
      <c r="E342" s="291" t="s">
        <v>3290</v>
      </c>
      <c r="F342" s="292">
        <v>239.68</v>
      </c>
    </row>
    <row r="343" spans="1:6" ht="34.5" customHeight="1">
      <c r="A343" s="67">
        <v>111</v>
      </c>
      <c r="B343" s="263" t="s">
        <v>45</v>
      </c>
      <c r="C343" s="260" t="s">
        <v>924</v>
      </c>
      <c r="D343" s="290" t="s">
        <v>2973</v>
      </c>
      <c r="E343" s="291" t="s">
        <v>3291</v>
      </c>
      <c r="F343" s="292">
        <v>37.450000000000003</v>
      </c>
    </row>
    <row r="344" spans="1:6" ht="34.5" customHeight="1">
      <c r="A344" s="67">
        <v>112</v>
      </c>
      <c r="B344" s="263" t="s">
        <v>614</v>
      </c>
      <c r="C344" s="260" t="s">
        <v>925</v>
      </c>
      <c r="D344" s="290" t="s">
        <v>2979</v>
      </c>
      <c r="E344" s="291" t="s">
        <v>3292</v>
      </c>
      <c r="F344" s="292">
        <v>164.78</v>
      </c>
    </row>
    <row r="345" spans="1:6" ht="34.5" customHeight="1">
      <c r="A345" s="67">
        <v>113</v>
      </c>
      <c r="B345" s="267" t="s">
        <v>620</v>
      </c>
      <c r="C345" s="260" t="s">
        <v>927</v>
      </c>
      <c r="D345" s="290" t="s">
        <v>2973</v>
      </c>
      <c r="E345" s="291" t="s">
        <v>3293</v>
      </c>
      <c r="F345" s="292">
        <v>1175.93</v>
      </c>
    </row>
    <row r="346" spans="1:6" ht="34.5" customHeight="1">
      <c r="A346" s="67">
        <v>114</v>
      </c>
      <c r="B346" s="267" t="s">
        <v>611</v>
      </c>
      <c r="C346" s="260" t="s">
        <v>929</v>
      </c>
      <c r="D346" s="290" t="s">
        <v>3026</v>
      </c>
      <c r="E346" s="291" t="s">
        <v>3294</v>
      </c>
      <c r="F346" s="292">
        <v>37.450000000000003</v>
      </c>
    </row>
    <row r="347" spans="1:6" ht="34.5" customHeight="1">
      <c r="A347" s="67">
        <v>115</v>
      </c>
      <c r="B347" s="263" t="s">
        <v>42</v>
      </c>
      <c r="C347" s="260" t="s">
        <v>931</v>
      </c>
      <c r="D347" s="290" t="s">
        <v>3000</v>
      </c>
      <c r="E347" s="291" t="s">
        <v>3295</v>
      </c>
      <c r="F347" s="292">
        <v>2664.3</v>
      </c>
    </row>
    <row r="348" spans="1:6" ht="34.5" customHeight="1">
      <c r="A348" s="67">
        <v>116</v>
      </c>
      <c r="B348" s="263" t="s">
        <v>933</v>
      </c>
      <c r="C348" s="260" t="s">
        <v>934</v>
      </c>
      <c r="D348" s="304" t="s">
        <v>2973</v>
      </c>
      <c r="E348" s="304" t="s">
        <v>3296</v>
      </c>
      <c r="F348" s="305">
        <v>53.5</v>
      </c>
    </row>
    <row r="349" spans="1:6" ht="34.5" customHeight="1">
      <c r="A349" s="67">
        <v>117</v>
      </c>
      <c r="B349" s="106" t="s">
        <v>941</v>
      </c>
      <c r="C349" s="106" t="s">
        <v>942</v>
      </c>
      <c r="D349" s="290" t="s">
        <v>2994</v>
      </c>
      <c r="E349" s="291" t="s">
        <v>3297</v>
      </c>
      <c r="F349" s="292">
        <v>1155.5999999999999</v>
      </c>
    </row>
    <row r="350" spans="1:6" ht="34.5" customHeight="1">
      <c r="A350" s="67">
        <v>118</v>
      </c>
      <c r="B350" s="106" t="s">
        <v>62</v>
      </c>
      <c r="C350" s="106" t="s">
        <v>942</v>
      </c>
      <c r="D350" s="290" t="s">
        <v>3018</v>
      </c>
      <c r="E350" s="291" t="s">
        <v>3298</v>
      </c>
      <c r="F350" s="292">
        <v>1605</v>
      </c>
    </row>
    <row r="351" spans="1:6" ht="34.5" customHeight="1">
      <c r="A351" s="67">
        <v>119</v>
      </c>
      <c r="B351" s="106" t="s">
        <v>945</v>
      </c>
      <c r="C351" s="106" t="s">
        <v>946</v>
      </c>
      <c r="D351" s="290" t="s">
        <v>3018</v>
      </c>
      <c r="E351" s="291" t="s">
        <v>3299</v>
      </c>
      <c r="F351" s="306">
        <v>802.5</v>
      </c>
    </row>
    <row r="352" spans="1:6" ht="34.5" customHeight="1">
      <c r="A352" s="67">
        <v>120</v>
      </c>
      <c r="B352" s="106" t="s">
        <v>507</v>
      </c>
      <c r="C352" s="106" t="s">
        <v>948</v>
      </c>
      <c r="D352" s="290" t="s">
        <v>2994</v>
      </c>
      <c r="E352" s="291" t="s">
        <v>3300</v>
      </c>
      <c r="F352" s="292">
        <v>97.37</v>
      </c>
    </row>
    <row r="353" spans="1:6" ht="34.5" customHeight="1">
      <c r="A353" s="67">
        <v>121</v>
      </c>
      <c r="B353" s="263" t="s">
        <v>631</v>
      </c>
      <c r="C353" s="106" t="s">
        <v>950</v>
      </c>
      <c r="D353" s="290" t="s">
        <v>2979</v>
      </c>
      <c r="E353" s="291" t="s">
        <v>3301</v>
      </c>
      <c r="F353" s="292">
        <v>149.80000000000001</v>
      </c>
    </row>
    <row r="354" spans="1:6" ht="34.5" customHeight="1">
      <c r="A354" s="67">
        <v>122</v>
      </c>
      <c r="B354" s="263" t="s">
        <v>634</v>
      </c>
      <c r="C354" s="106" t="s">
        <v>952</v>
      </c>
      <c r="D354" s="290" t="s">
        <v>2979</v>
      </c>
      <c r="E354" s="291" t="s">
        <v>3302</v>
      </c>
      <c r="F354" s="292">
        <v>119.84</v>
      </c>
    </row>
    <row r="355" spans="1:6" ht="34.5" customHeight="1">
      <c r="A355" s="67">
        <v>123</v>
      </c>
      <c r="B355" s="263" t="s">
        <v>634</v>
      </c>
      <c r="C355" s="106" t="s">
        <v>954</v>
      </c>
      <c r="D355" s="290" t="s">
        <v>2979</v>
      </c>
      <c r="E355" s="291" t="s">
        <v>3303</v>
      </c>
      <c r="F355" s="292">
        <v>1048.5999999999999</v>
      </c>
    </row>
    <row r="356" spans="1:6" ht="34.5" customHeight="1">
      <c r="A356" s="67">
        <v>124</v>
      </c>
      <c r="B356" s="267" t="s">
        <v>395</v>
      </c>
      <c r="C356" s="260" t="s">
        <v>956</v>
      </c>
      <c r="D356" s="290" t="s">
        <v>2979</v>
      </c>
      <c r="E356" s="291" t="s">
        <v>3304</v>
      </c>
      <c r="F356" s="292">
        <v>359.52</v>
      </c>
    </row>
    <row r="357" spans="1:6" ht="34.5" customHeight="1">
      <c r="A357" s="67">
        <v>125</v>
      </c>
      <c r="B357" s="267" t="s">
        <v>641</v>
      </c>
      <c r="C357" s="260" t="s">
        <v>958</v>
      </c>
      <c r="D357" s="290" t="s">
        <v>2979</v>
      </c>
      <c r="E357" s="291" t="s">
        <v>3305</v>
      </c>
      <c r="F357" s="292">
        <v>659.12</v>
      </c>
    </row>
    <row r="358" spans="1:6" ht="34.5" customHeight="1">
      <c r="A358" s="67">
        <v>126</v>
      </c>
      <c r="B358" s="260" t="s">
        <v>641</v>
      </c>
      <c r="C358" s="260" t="s">
        <v>960</v>
      </c>
      <c r="D358" s="290" t="s">
        <v>2979</v>
      </c>
      <c r="E358" s="291" t="s">
        <v>3306</v>
      </c>
      <c r="F358" s="292">
        <v>37.450000000000003</v>
      </c>
    </row>
    <row r="359" spans="1:6" ht="34.5" customHeight="1">
      <c r="A359" s="67">
        <v>127</v>
      </c>
      <c r="B359" s="307" t="s">
        <v>634</v>
      </c>
      <c r="C359" s="308" t="s">
        <v>962</v>
      </c>
      <c r="D359" s="290" t="s">
        <v>2979</v>
      </c>
      <c r="E359" s="291" t="s">
        <v>3307</v>
      </c>
      <c r="F359" s="292">
        <v>494.34</v>
      </c>
    </row>
    <row r="360" spans="1:6" ht="34.5" customHeight="1">
      <c r="A360" s="67">
        <v>128</v>
      </c>
      <c r="B360" s="260" t="s">
        <v>68</v>
      </c>
      <c r="C360" s="106" t="s">
        <v>713</v>
      </c>
      <c r="D360" s="290" t="s">
        <v>2979</v>
      </c>
      <c r="E360" s="291" t="s">
        <v>3308</v>
      </c>
      <c r="F360" s="292">
        <v>3381.2</v>
      </c>
    </row>
    <row r="361" spans="1:6" ht="34.5" customHeight="1">
      <c r="A361" s="67">
        <v>129</v>
      </c>
      <c r="B361" s="260" t="s">
        <v>965</v>
      </c>
      <c r="C361" s="106" t="s">
        <v>966</v>
      </c>
      <c r="D361" s="290" t="s">
        <v>2994</v>
      </c>
      <c r="E361" s="291" t="s">
        <v>3309</v>
      </c>
      <c r="F361" s="292">
        <v>3500</v>
      </c>
    </row>
    <row r="362" spans="1:6" ht="34.5" customHeight="1">
      <c r="A362" s="67">
        <v>130</v>
      </c>
      <c r="B362" s="260" t="s">
        <v>968</v>
      </c>
      <c r="C362" s="106" t="s">
        <v>969</v>
      </c>
      <c r="D362" s="290" t="s">
        <v>3018</v>
      </c>
      <c r="E362" s="291" t="s">
        <v>3310</v>
      </c>
      <c r="F362" s="292">
        <v>53.5</v>
      </c>
    </row>
    <row r="363" spans="1:6" ht="34.5" customHeight="1">
      <c r="A363" s="67">
        <v>131</v>
      </c>
      <c r="B363" s="309" t="s">
        <v>968</v>
      </c>
      <c r="C363" s="106" t="s">
        <v>971</v>
      </c>
      <c r="D363" s="290" t="s">
        <v>3018</v>
      </c>
      <c r="E363" s="291" t="s">
        <v>3310</v>
      </c>
      <c r="F363" s="292">
        <v>1979.5</v>
      </c>
    </row>
    <row r="364" spans="1:6" ht="34.5" customHeight="1">
      <c r="A364" s="67">
        <v>132</v>
      </c>
      <c r="B364" s="309" t="s">
        <v>972</v>
      </c>
      <c r="C364" s="106" t="s">
        <v>973</v>
      </c>
      <c r="D364" s="290" t="s">
        <v>2979</v>
      </c>
      <c r="E364" s="291" t="s">
        <v>3311</v>
      </c>
      <c r="F364" s="292">
        <v>37.450000000000003</v>
      </c>
    </row>
    <row r="365" spans="1:6" ht="34.5" customHeight="1">
      <c r="A365" s="67">
        <v>133</v>
      </c>
      <c r="B365" s="309" t="s">
        <v>624</v>
      </c>
      <c r="C365" s="106" t="s">
        <v>975</v>
      </c>
      <c r="D365" s="290" t="s">
        <v>2992</v>
      </c>
      <c r="E365" s="291" t="s">
        <v>3312</v>
      </c>
      <c r="F365" s="292">
        <v>37.450000000000003</v>
      </c>
    </row>
    <row r="366" spans="1:6" ht="34.5" customHeight="1">
      <c r="A366" s="67">
        <v>134</v>
      </c>
      <c r="B366" s="260" t="s">
        <v>977</v>
      </c>
      <c r="C366" s="106" t="s">
        <v>969</v>
      </c>
      <c r="D366" s="290" t="s">
        <v>2992</v>
      </c>
      <c r="E366" s="291" t="s">
        <v>3313</v>
      </c>
      <c r="F366" s="292">
        <v>2321.9</v>
      </c>
    </row>
    <row r="367" spans="1:6" ht="34.5" customHeight="1">
      <c r="A367" s="67">
        <v>135</v>
      </c>
      <c r="B367" s="260" t="s">
        <v>979</v>
      </c>
      <c r="C367" s="106" t="s">
        <v>980</v>
      </c>
      <c r="D367" s="290" t="s">
        <v>2973</v>
      </c>
      <c r="E367" s="291" t="s">
        <v>3314</v>
      </c>
      <c r="F367" s="292">
        <v>53.5</v>
      </c>
    </row>
    <row r="368" spans="1:6" ht="34.5" customHeight="1">
      <c r="A368" s="67">
        <v>136</v>
      </c>
      <c r="B368" s="260" t="s">
        <v>982</v>
      </c>
      <c r="C368" s="106" t="s">
        <v>980</v>
      </c>
      <c r="D368" s="290" t="s">
        <v>3026</v>
      </c>
      <c r="E368" s="291" t="s">
        <v>3315</v>
      </c>
      <c r="F368" s="292">
        <v>1262.5999999999999</v>
      </c>
    </row>
    <row r="369" spans="1:6" ht="34.5" customHeight="1">
      <c r="A369" s="67">
        <v>137</v>
      </c>
      <c r="B369" s="260" t="s">
        <v>984</v>
      </c>
      <c r="C369" s="106" t="s">
        <v>985</v>
      </c>
      <c r="D369" s="290" t="s">
        <v>3316</v>
      </c>
      <c r="E369" s="291" t="s">
        <v>3317</v>
      </c>
      <c r="F369" s="292">
        <v>856</v>
      </c>
    </row>
    <row r="370" spans="1:6" ht="34.5" customHeight="1">
      <c r="A370" s="67">
        <v>138</v>
      </c>
      <c r="B370" s="260" t="s">
        <v>987</v>
      </c>
      <c r="C370" s="106" t="s">
        <v>902</v>
      </c>
      <c r="D370" s="290" t="s">
        <v>2973</v>
      </c>
      <c r="E370" s="291" t="s">
        <v>3318</v>
      </c>
      <c r="F370" s="292">
        <v>2589.4</v>
      </c>
    </row>
    <row r="371" spans="1:6" ht="34.5" customHeight="1">
      <c r="A371" s="67">
        <v>139</v>
      </c>
      <c r="B371" s="260" t="s">
        <v>989</v>
      </c>
      <c r="C371" s="106" t="s">
        <v>990</v>
      </c>
      <c r="D371" s="290" t="s">
        <v>2979</v>
      </c>
      <c r="E371" s="291" t="s">
        <v>3319</v>
      </c>
      <c r="F371" s="292">
        <v>652.70000000000005</v>
      </c>
    </row>
    <row r="372" spans="1:6" ht="34.5" customHeight="1">
      <c r="A372" s="67">
        <v>140</v>
      </c>
      <c r="B372" s="260" t="s">
        <v>648</v>
      </c>
      <c r="C372" s="106" t="s">
        <v>992</v>
      </c>
      <c r="D372" s="290" t="s">
        <v>2979</v>
      </c>
      <c r="E372" s="291" t="s">
        <v>3320</v>
      </c>
      <c r="F372" s="292">
        <v>449.4</v>
      </c>
    </row>
    <row r="373" spans="1:6" ht="34.5" customHeight="1">
      <c r="A373" s="67">
        <v>141</v>
      </c>
      <c r="B373" s="260" t="s">
        <v>994</v>
      </c>
      <c r="C373" s="106" t="s">
        <v>911</v>
      </c>
      <c r="D373" s="290" t="s">
        <v>2992</v>
      </c>
      <c r="E373" s="291" t="s">
        <v>3321</v>
      </c>
      <c r="F373" s="292">
        <v>1626.4</v>
      </c>
    </row>
    <row r="374" spans="1:6" ht="34.5" customHeight="1">
      <c r="A374" s="67">
        <v>142</v>
      </c>
      <c r="B374" s="270" t="s">
        <v>996</v>
      </c>
      <c r="C374" s="106" t="s">
        <v>969</v>
      </c>
      <c r="D374" s="290" t="s">
        <v>3143</v>
      </c>
      <c r="E374" s="291" t="s">
        <v>3322</v>
      </c>
      <c r="F374" s="292">
        <v>5767.3</v>
      </c>
    </row>
    <row r="375" spans="1:6" ht="34.5" customHeight="1">
      <c r="A375" s="67">
        <v>143</v>
      </c>
      <c r="B375" s="270" t="s">
        <v>658</v>
      </c>
      <c r="C375" s="106" t="s">
        <v>3323</v>
      </c>
      <c r="D375" s="290" t="s">
        <v>2973</v>
      </c>
      <c r="E375" s="291" t="s">
        <v>3324</v>
      </c>
      <c r="F375" s="292">
        <v>663.4</v>
      </c>
    </row>
    <row r="376" spans="1:6" ht="34.5" customHeight="1">
      <c r="A376" s="67">
        <v>144</v>
      </c>
      <c r="B376" s="270" t="s">
        <v>658</v>
      </c>
      <c r="C376" s="106" t="s">
        <v>971</v>
      </c>
      <c r="D376" s="290" t="s">
        <v>2973</v>
      </c>
      <c r="E376" s="291" t="s">
        <v>3325</v>
      </c>
      <c r="F376" s="292">
        <v>331.7</v>
      </c>
    </row>
    <row r="377" spans="1:6" ht="34.5" customHeight="1">
      <c r="A377" s="67">
        <v>145</v>
      </c>
      <c r="B377" s="270" t="s">
        <v>1000</v>
      </c>
      <c r="C377" s="106" t="s">
        <v>969</v>
      </c>
      <c r="D377" s="290" t="s">
        <v>2992</v>
      </c>
      <c r="E377" s="291" t="s">
        <v>3326</v>
      </c>
      <c r="F377" s="292">
        <v>1754.8</v>
      </c>
    </row>
    <row r="378" spans="1:6" ht="34.5" customHeight="1">
      <c r="A378" s="67">
        <v>146</v>
      </c>
      <c r="B378" s="260" t="s">
        <v>1002</v>
      </c>
      <c r="C378" s="106" t="s">
        <v>899</v>
      </c>
      <c r="D378" s="290" t="s">
        <v>3026</v>
      </c>
      <c r="E378" s="291" t="s">
        <v>3327</v>
      </c>
      <c r="F378" s="292">
        <v>1840.4</v>
      </c>
    </row>
    <row r="379" spans="1:6" ht="34.5" customHeight="1">
      <c r="A379" s="67">
        <v>147</v>
      </c>
      <c r="B379" s="260" t="s">
        <v>1004</v>
      </c>
      <c r="C379" s="106" t="s">
        <v>1005</v>
      </c>
      <c r="D379" s="290" t="s">
        <v>2977</v>
      </c>
      <c r="E379" s="291" t="s">
        <v>3328</v>
      </c>
      <c r="F379" s="292">
        <v>1572.9</v>
      </c>
    </row>
    <row r="380" spans="1:6" ht="34.5" customHeight="1">
      <c r="A380" s="67">
        <v>148</v>
      </c>
      <c r="B380" s="260" t="s">
        <v>1007</v>
      </c>
      <c r="C380" s="106" t="s">
        <v>1005</v>
      </c>
      <c r="D380" s="290" t="s">
        <v>3018</v>
      </c>
      <c r="E380" s="291" t="s">
        <v>3329</v>
      </c>
      <c r="F380" s="292">
        <v>53.5</v>
      </c>
    </row>
    <row r="381" spans="1:6" ht="34.5" customHeight="1">
      <c r="A381" s="67">
        <v>149</v>
      </c>
      <c r="B381" s="260" t="s">
        <v>855</v>
      </c>
      <c r="C381" s="106" t="s">
        <v>1009</v>
      </c>
      <c r="D381" s="290" t="s">
        <v>2979</v>
      </c>
      <c r="E381" s="291" t="s">
        <v>3330</v>
      </c>
      <c r="F381" s="292">
        <v>535</v>
      </c>
    </row>
    <row r="382" spans="1:6" ht="34.5" customHeight="1">
      <c r="A382" s="67">
        <v>150</v>
      </c>
      <c r="B382" s="260" t="s">
        <v>1011</v>
      </c>
      <c r="C382" s="106" t="s">
        <v>1005</v>
      </c>
      <c r="D382" s="290" t="s">
        <v>3018</v>
      </c>
      <c r="E382" s="291" t="s">
        <v>3331</v>
      </c>
      <c r="F382" s="292">
        <v>4087.4</v>
      </c>
    </row>
    <row r="383" spans="1:6" ht="34.5" customHeight="1">
      <c r="A383" s="67">
        <v>151</v>
      </c>
      <c r="B383" s="260" t="s">
        <v>1011</v>
      </c>
      <c r="C383" s="106" t="s">
        <v>1005</v>
      </c>
      <c r="D383" s="290" t="s">
        <v>3018</v>
      </c>
      <c r="E383" s="291" t="s">
        <v>3331</v>
      </c>
      <c r="F383" s="292">
        <v>1658.5</v>
      </c>
    </row>
    <row r="384" spans="1:6" ht="34.5" customHeight="1">
      <c r="A384" s="67">
        <v>152</v>
      </c>
      <c r="B384" s="260" t="s">
        <v>653</v>
      </c>
      <c r="C384" s="106" t="s">
        <v>1013</v>
      </c>
      <c r="D384" s="290" t="s">
        <v>2973</v>
      </c>
      <c r="E384" s="291" t="s">
        <v>3332</v>
      </c>
      <c r="F384" s="292">
        <v>1209.0999999999999</v>
      </c>
    </row>
    <row r="385" spans="1:9" ht="34.5" customHeight="1">
      <c r="A385" s="67">
        <v>153</v>
      </c>
      <c r="B385" s="260" t="s">
        <v>1015</v>
      </c>
      <c r="C385" s="106" t="s">
        <v>1016</v>
      </c>
      <c r="D385" s="290" t="s">
        <v>2992</v>
      </c>
      <c r="E385" s="291" t="s">
        <v>3333</v>
      </c>
      <c r="F385" s="292">
        <v>53.5</v>
      </c>
    </row>
    <row r="386" spans="1:9" ht="34.5" customHeight="1">
      <c r="A386" s="67">
        <v>154</v>
      </c>
      <c r="B386" s="260" t="s">
        <v>2137</v>
      </c>
      <c r="C386" s="106" t="s">
        <v>971</v>
      </c>
      <c r="D386" s="290" t="s">
        <v>3026</v>
      </c>
      <c r="E386" s="291" t="s">
        <v>3334</v>
      </c>
      <c r="F386" s="292">
        <v>2247</v>
      </c>
    </row>
    <row r="387" spans="1:9" ht="34.5" customHeight="1">
      <c r="A387" s="67">
        <v>155</v>
      </c>
      <c r="B387" s="260" t="s">
        <v>2138</v>
      </c>
      <c r="C387" s="106" t="s">
        <v>1005</v>
      </c>
      <c r="D387" s="290" t="s">
        <v>2979</v>
      </c>
      <c r="E387" s="291" t="s">
        <v>3335</v>
      </c>
      <c r="F387" s="292">
        <v>2889</v>
      </c>
    </row>
    <row r="388" spans="1:9" ht="34.5" customHeight="1">
      <c r="A388" s="67">
        <v>156</v>
      </c>
      <c r="B388" s="260" t="s">
        <v>2923</v>
      </c>
      <c r="C388" s="106" t="s">
        <v>3336</v>
      </c>
      <c r="D388" s="290" t="s">
        <v>2994</v>
      </c>
      <c r="E388" s="291" t="s">
        <v>3337</v>
      </c>
      <c r="F388" s="292">
        <v>629.16</v>
      </c>
    </row>
    <row r="389" spans="1:9" ht="34.5" customHeight="1" thickBot="1">
      <c r="A389" s="322"/>
      <c r="B389" s="100" t="s">
        <v>19</v>
      </c>
      <c r="C389" s="101"/>
      <c r="D389" s="103"/>
      <c r="E389" s="103"/>
      <c r="F389" s="155">
        <v>208214.53999999998</v>
      </c>
      <c r="H389" s="508">
        <f>SUM(F233:F388)</f>
        <v>208214.53999999998</v>
      </c>
    </row>
    <row r="390" spans="1:9" s="351" customFormat="1" ht="34.5" customHeight="1" thickTop="1">
      <c r="A390" s="336"/>
      <c r="B390" s="337" t="s">
        <v>1020</v>
      </c>
      <c r="C390" s="338"/>
      <c r="D390" s="343"/>
      <c r="E390" s="344"/>
      <c r="F390" s="345"/>
    </row>
    <row r="391" spans="1:9" s="351" customFormat="1" ht="34.5" customHeight="1">
      <c r="A391" s="336">
        <v>1</v>
      </c>
      <c r="B391" s="620" t="s">
        <v>175</v>
      </c>
      <c r="C391" s="610" t="s">
        <v>176</v>
      </c>
      <c r="D391" s="615" t="s">
        <v>3338</v>
      </c>
      <c r="E391" s="616" t="s">
        <v>3339</v>
      </c>
      <c r="F391" s="617">
        <v>1135</v>
      </c>
    </row>
    <row r="392" spans="1:9" s="371" customFormat="1" ht="37.5" customHeight="1" thickBot="1">
      <c r="A392" s="367"/>
      <c r="B392" s="368" t="s">
        <v>19</v>
      </c>
      <c r="C392" s="368"/>
      <c r="D392" s="370"/>
      <c r="E392" s="370"/>
      <c r="F392" s="369">
        <v>1135</v>
      </c>
      <c r="H392" s="371">
        <f>SUM(F391)</f>
        <v>1135</v>
      </c>
    </row>
    <row r="393" spans="1:9" ht="34.5" customHeight="1" thickTop="1" thickBot="1">
      <c r="A393" s="377"/>
      <c r="B393" s="378" t="s">
        <v>1022</v>
      </c>
      <c r="C393" s="379"/>
      <c r="D393" s="383"/>
      <c r="E393" s="383"/>
      <c r="F393" s="382">
        <v>573064.4</v>
      </c>
      <c r="I393" s="508">
        <f>SUM(H12:H392)</f>
        <v>573064.39999999991</v>
      </c>
    </row>
    <row r="394" spans="1:9" s="386" customFormat="1" ht="34.5" customHeight="1" thickTop="1">
      <c r="A394" s="385"/>
      <c r="C394" s="387"/>
      <c r="D394" s="391"/>
      <c r="E394" s="391"/>
      <c r="F394" s="390"/>
    </row>
    <row r="395" spans="1:9" s="386" customFormat="1" ht="48" customHeight="1">
      <c r="A395" s="1332" t="s">
        <v>1023</v>
      </c>
      <c r="B395" s="1332"/>
      <c r="C395" s="1332"/>
      <c r="D395" s="1332"/>
      <c r="E395" s="1332"/>
      <c r="F395" s="1332"/>
    </row>
    <row r="396" spans="1:9" ht="34.5" customHeight="1">
      <c r="A396" s="243">
        <v>1</v>
      </c>
      <c r="B396" s="393" t="s">
        <v>1024</v>
      </c>
      <c r="C396" s="394" t="s">
        <v>1025</v>
      </c>
      <c r="D396" s="396" t="s">
        <v>2979</v>
      </c>
      <c r="E396" s="397" t="s">
        <v>3341</v>
      </c>
      <c r="F396" s="398">
        <v>100</v>
      </c>
    </row>
    <row r="397" spans="1:9" ht="34.5" customHeight="1" thickBot="1">
      <c r="A397" s="284"/>
      <c r="B397" s="257" t="s">
        <v>19</v>
      </c>
      <c r="C397" s="160"/>
      <c r="D397" s="105"/>
      <c r="E397" s="105"/>
      <c r="F397" s="104">
        <v>100</v>
      </c>
      <c r="H397" s="508">
        <f>SUM(F396)</f>
        <v>100</v>
      </c>
    </row>
    <row r="398" spans="1:9" s="386" customFormat="1" ht="34.5" customHeight="1" thickTop="1">
      <c r="A398" s="385"/>
      <c r="C398" s="387"/>
      <c r="D398" s="391"/>
      <c r="E398" s="391"/>
      <c r="F398" s="390"/>
    </row>
    <row r="399" spans="1:9" ht="34.5" customHeight="1" thickBot="1">
      <c r="A399" s="486"/>
      <c r="B399" s="487"/>
      <c r="C399" s="488" t="s">
        <v>1066</v>
      </c>
      <c r="D399" s="491"/>
      <c r="E399" s="488"/>
      <c r="F399" s="492">
        <v>573164.4</v>
      </c>
      <c r="I399" s="665">
        <f>SUM(I393+H397)</f>
        <v>573164.39999999991</v>
      </c>
    </row>
    <row r="400" spans="1:9" ht="34.5" customHeight="1" thickTop="1"/>
    <row r="401" ht="34.200000000000003" customHeight="1"/>
  </sheetData>
  <mergeCells count="12">
    <mergeCell ref="B79:C79"/>
    <mergeCell ref="A395:F395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honeticPr fontId="25" type="noConversion"/>
  <pageMargins left="0.16" right="0.16" top="0.16" bottom="0.16" header="0.16" footer="0.3"/>
  <pageSetup scale="3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8496-CFAC-4DD2-B39B-8B80767D485A}">
  <sheetPr codeName="Sheet5">
    <tabColor rgb="FFFFFF00"/>
  </sheetPr>
  <dimension ref="A1:O117"/>
  <sheetViews>
    <sheetView zoomScale="50" zoomScaleNormal="50" workbookViewId="0">
      <pane ySplit="9" topLeftCell="A103" activePane="bottomLeft" state="frozen"/>
      <selection pane="bottomLeft" activeCell="L109" sqref="L109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2964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1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78" t="s">
        <v>3342</v>
      </c>
      <c r="F11" s="79">
        <v>1</v>
      </c>
      <c r="G11" s="66">
        <v>7244.9700000000084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7244.9699999999975</v>
      </c>
      <c r="I12" s="497">
        <f>SUM(G12)</f>
        <v>7244.9699999999975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1</v>
      </c>
      <c r="B14" s="106" t="s">
        <v>39</v>
      </c>
      <c r="C14" s="106" t="s">
        <v>40</v>
      </c>
      <c r="D14" s="528"/>
      <c r="E14" s="19" t="s">
        <v>2971</v>
      </c>
      <c r="F14" s="67">
        <v>1</v>
      </c>
      <c r="G14" s="66">
        <v>321</v>
      </c>
    </row>
    <row r="15" spans="1:9" ht="34.5" customHeight="1">
      <c r="A15" s="67">
        <v>2</v>
      </c>
      <c r="B15" s="106" t="s">
        <v>74</v>
      </c>
      <c r="C15" s="106" t="s">
        <v>75</v>
      </c>
      <c r="D15" s="528"/>
      <c r="E15" s="122" t="s">
        <v>2971</v>
      </c>
      <c r="F15" s="67">
        <v>1</v>
      </c>
      <c r="G15" s="66">
        <v>2471.7000000000012</v>
      </c>
    </row>
    <row r="16" spans="1:9" ht="34.5" customHeight="1" thickBot="1">
      <c r="A16" s="99"/>
      <c r="B16" s="100" t="s">
        <v>19</v>
      </c>
      <c r="C16" s="101"/>
      <c r="D16" s="527"/>
      <c r="E16" s="129"/>
      <c r="F16" s="102"/>
      <c r="G16" s="104">
        <v>2792.7000000000012</v>
      </c>
      <c r="I16" s="497">
        <f>SUM(G14:G15)</f>
        <v>2792.7000000000012</v>
      </c>
    </row>
    <row r="17" spans="1:15" ht="34.5" customHeight="1" thickTop="1">
      <c r="A17" s="30"/>
      <c r="B17" s="52" t="s">
        <v>79</v>
      </c>
      <c r="C17" s="53"/>
      <c r="D17" s="525"/>
      <c r="E17" s="61"/>
      <c r="F17" s="62"/>
      <c r="G17" s="66"/>
    </row>
    <row r="18" spans="1:15" ht="34.5" customHeight="1">
      <c r="A18" s="130">
        <v>1</v>
      </c>
      <c r="B18" s="131" t="s">
        <v>80</v>
      </c>
      <c r="C18" s="132" t="s">
        <v>81</v>
      </c>
      <c r="D18" s="529"/>
      <c r="E18" s="108" t="s">
        <v>2986</v>
      </c>
      <c r="F18" s="79">
        <v>1</v>
      </c>
      <c r="G18" s="66">
        <v>9540.93</v>
      </c>
      <c r="H18" s="667"/>
      <c r="I18" s="663"/>
      <c r="J18" s="663"/>
      <c r="K18" s="663"/>
      <c r="L18" s="663"/>
      <c r="M18" s="663"/>
      <c r="N18" s="663"/>
      <c r="O18" s="664"/>
    </row>
    <row r="19" spans="1:15" ht="34.5" customHeight="1">
      <c r="A19" s="130">
        <v>2</v>
      </c>
      <c r="B19" s="131" t="s">
        <v>85</v>
      </c>
      <c r="C19" s="132" t="s">
        <v>81</v>
      </c>
      <c r="D19" s="529"/>
      <c r="E19" s="108" t="s">
        <v>2986</v>
      </c>
      <c r="F19" s="79">
        <v>1</v>
      </c>
      <c r="G19" s="66">
        <v>3859.2075000000041</v>
      </c>
    </row>
    <row r="20" spans="1:15" ht="34.5" customHeight="1">
      <c r="A20" s="130">
        <v>3</v>
      </c>
      <c r="B20" s="131" t="s">
        <v>88</v>
      </c>
      <c r="C20" s="132" t="s">
        <v>81</v>
      </c>
      <c r="D20" s="529"/>
      <c r="E20" s="108" t="s">
        <v>2986</v>
      </c>
      <c r="F20" s="79">
        <v>1</v>
      </c>
      <c r="G20" s="66">
        <v>1873.0250000000005</v>
      </c>
    </row>
    <row r="21" spans="1:15" ht="34.5" customHeight="1">
      <c r="A21" s="130">
        <v>4</v>
      </c>
      <c r="B21" s="140" t="s">
        <v>98</v>
      </c>
      <c r="C21" s="141" t="s">
        <v>81</v>
      </c>
      <c r="D21" s="529"/>
      <c r="E21" s="108" t="s">
        <v>2986</v>
      </c>
      <c r="F21" s="79">
        <v>1</v>
      </c>
      <c r="G21" s="66">
        <v>772.80999999999983</v>
      </c>
    </row>
    <row r="22" spans="1:15" ht="34.5" customHeight="1">
      <c r="A22" s="130">
        <v>5</v>
      </c>
      <c r="B22" s="131" t="s">
        <v>103</v>
      </c>
      <c r="C22" s="141" t="s">
        <v>81</v>
      </c>
      <c r="D22" s="529"/>
      <c r="E22" s="108" t="s">
        <v>2986</v>
      </c>
      <c r="F22" s="79">
        <v>1</v>
      </c>
      <c r="G22" s="66">
        <v>2267.8550000000005</v>
      </c>
    </row>
    <row r="23" spans="1:15" ht="34.5" customHeight="1">
      <c r="A23" s="130">
        <v>6</v>
      </c>
      <c r="B23" s="140" t="s">
        <v>105</v>
      </c>
      <c r="C23" s="141" t="s">
        <v>81</v>
      </c>
      <c r="D23" s="529"/>
      <c r="E23" s="108" t="s">
        <v>2986</v>
      </c>
      <c r="F23" s="79">
        <v>1</v>
      </c>
      <c r="G23" s="66">
        <v>19.260000000000002</v>
      </c>
    </row>
    <row r="24" spans="1:15" ht="34.5" customHeight="1">
      <c r="A24" s="130">
        <v>7</v>
      </c>
      <c r="B24" s="140" t="s">
        <v>107</v>
      </c>
      <c r="C24" s="141" t="s">
        <v>81</v>
      </c>
      <c r="D24" s="529"/>
      <c r="E24" s="108" t="s">
        <v>2986</v>
      </c>
      <c r="F24" s="79">
        <v>1</v>
      </c>
      <c r="G24" s="66">
        <v>931.7</v>
      </c>
    </row>
    <row r="25" spans="1:15" ht="34.5" customHeight="1">
      <c r="A25" s="130">
        <v>8</v>
      </c>
      <c r="B25" s="131" t="s">
        <v>109</v>
      </c>
      <c r="C25" s="141" t="s">
        <v>81</v>
      </c>
      <c r="D25" s="529"/>
      <c r="E25" s="148" t="s">
        <v>2986</v>
      </c>
      <c r="F25" s="144">
        <v>1</v>
      </c>
      <c r="G25" s="66">
        <v>7.2200000000000131</v>
      </c>
    </row>
    <row r="26" spans="1:15" ht="34.5" customHeight="1">
      <c r="A26" s="130">
        <v>9</v>
      </c>
      <c r="B26" s="150" t="s">
        <v>111</v>
      </c>
      <c r="C26" s="141" t="s">
        <v>81</v>
      </c>
      <c r="D26" s="529"/>
      <c r="E26" s="148" t="s">
        <v>2986</v>
      </c>
      <c r="F26" s="144">
        <v>1</v>
      </c>
      <c r="G26" s="66">
        <v>310.56000000000017</v>
      </c>
    </row>
    <row r="27" spans="1:15" ht="34.5" customHeight="1">
      <c r="A27" s="130">
        <v>10</v>
      </c>
      <c r="B27" s="151" t="s">
        <v>113</v>
      </c>
      <c r="C27" s="152" t="s">
        <v>81</v>
      </c>
      <c r="D27" s="529"/>
      <c r="E27" s="148" t="s">
        <v>2986</v>
      </c>
      <c r="F27" s="144">
        <v>1</v>
      </c>
      <c r="G27" s="66">
        <v>16293.960000000003</v>
      </c>
    </row>
    <row r="28" spans="1:15" ht="34.5" customHeight="1" thickBot="1">
      <c r="A28" s="99"/>
      <c r="B28" s="100" t="s">
        <v>19</v>
      </c>
      <c r="C28" s="101"/>
      <c r="D28" s="527"/>
      <c r="E28" s="129"/>
      <c r="F28" s="102"/>
      <c r="G28" s="104">
        <v>35876.527500000011</v>
      </c>
      <c r="I28" s="497">
        <f>SUM(G18:G27)</f>
        <v>35876.527500000011</v>
      </c>
    </row>
    <row r="29" spans="1:15" ht="34.5" customHeight="1" thickTop="1">
      <c r="A29" s="30"/>
      <c r="B29" s="52" t="s">
        <v>117</v>
      </c>
      <c r="C29" s="53"/>
      <c r="D29" s="525"/>
      <c r="E29" s="61"/>
      <c r="F29" s="62"/>
      <c r="G29" s="66"/>
    </row>
    <row r="30" spans="1:15" ht="34.5" customHeight="1">
      <c r="A30" s="30">
        <v>1</v>
      </c>
      <c r="B30" s="163" t="s">
        <v>22</v>
      </c>
      <c r="C30" s="164" t="s">
        <v>118</v>
      </c>
      <c r="D30" s="531"/>
      <c r="E30" s="170" t="s">
        <v>2986</v>
      </c>
      <c r="F30" s="20">
        <v>1</v>
      </c>
      <c r="G30" s="66">
        <v>1448.9899999999943</v>
      </c>
    </row>
    <row r="31" spans="1:15" ht="34.5" customHeight="1" thickBot="1">
      <c r="A31" s="99"/>
      <c r="B31" s="100" t="s">
        <v>19</v>
      </c>
      <c r="C31" s="101"/>
      <c r="D31" s="527"/>
      <c r="E31" s="129"/>
      <c r="F31" s="102"/>
      <c r="G31" s="162">
        <v>1448.9899999999943</v>
      </c>
      <c r="I31" s="497">
        <f>SUM(G30)</f>
        <v>1448.9899999999943</v>
      </c>
    </row>
    <row r="32" spans="1:15" ht="34.5" customHeight="1" thickTop="1">
      <c r="A32" s="30"/>
      <c r="B32" s="52" t="s">
        <v>121</v>
      </c>
      <c r="C32" s="53"/>
      <c r="D32" s="525"/>
      <c r="E32" s="61"/>
      <c r="F32" s="62"/>
      <c r="G32" s="66"/>
    </row>
    <row r="33" spans="1:9" s="181" customFormat="1" ht="34.5" customHeight="1">
      <c r="A33" s="67">
        <v>6</v>
      </c>
      <c r="B33" s="173" t="s">
        <v>133</v>
      </c>
      <c r="C33" s="173" t="s">
        <v>131</v>
      </c>
      <c r="D33" s="526">
        <v>2140</v>
      </c>
      <c r="E33" s="182"/>
      <c r="F33" s="67"/>
      <c r="G33" s="66"/>
    </row>
    <row r="34" spans="1:9" s="181" customFormat="1" ht="34.5" customHeight="1">
      <c r="A34" s="67">
        <v>7</v>
      </c>
      <c r="B34" s="173" t="s">
        <v>133</v>
      </c>
      <c r="C34" s="173" t="s">
        <v>135</v>
      </c>
      <c r="D34" s="526">
        <v>3210</v>
      </c>
      <c r="E34" s="182"/>
      <c r="F34" s="67"/>
      <c r="G34" s="66"/>
    </row>
    <row r="35" spans="1:9" ht="34.5" customHeight="1">
      <c r="A35" s="20">
        <v>8</v>
      </c>
      <c r="B35" s="183" t="s">
        <v>137</v>
      </c>
      <c r="C35" s="183" t="s">
        <v>138</v>
      </c>
      <c r="D35" s="521"/>
      <c r="E35" s="188" t="s">
        <v>3014</v>
      </c>
      <c r="F35" s="144">
        <v>1</v>
      </c>
      <c r="G35" s="66">
        <v>3745</v>
      </c>
    </row>
    <row r="36" spans="1:9" ht="34.5" customHeight="1" thickBot="1">
      <c r="A36" s="99"/>
      <c r="B36" s="100" t="s">
        <v>19</v>
      </c>
      <c r="C36" s="101"/>
      <c r="D36" s="527"/>
      <c r="E36" s="129"/>
      <c r="F36" s="102"/>
      <c r="G36" s="104">
        <v>3745</v>
      </c>
      <c r="I36" s="497">
        <f>SUM(G35)</f>
        <v>3745</v>
      </c>
    </row>
    <row r="37" spans="1:9" ht="34.5" customHeight="1" thickTop="1">
      <c r="A37" s="30"/>
      <c r="B37" s="193" t="s">
        <v>144</v>
      </c>
      <c r="C37" s="194"/>
      <c r="D37" s="532"/>
      <c r="E37" s="197"/>
      <c r="F37" s="127"/>
      <c r="G37" s="66"/>
    </row>
    <row r="38" spans="1:9" ht="34.5" customHeight="1">
      <c r="A38" s="67">
        <v>1</v>
      </c>
      <c r="B38" s="173" t="s">
        <v>145</v>
      </c>
      <c r="C38" s="69" t="s">
        <v>146</v>
      </c>
      <c r="D38" s="526"/>
      <c r="E38" s="128" t="s">
        <v>2971</v>
      </c>
      <c r="F38" s="67">
        <v>1</v>
      </c>
      <c r="G38" s="203">
        <v>9126</v>
      </c>
    </row>
    <row r="39" spans="1:9" ht="34.5" customHeight="1">
      <c r="A39" s="67">
        <v>2</v>
      </c>
      <c r="B39" s="68" t="s">
        <v>164</v>
      </c>
      <c r="C39" s="69" t="s">
        <v>165</v>
      </c>
      <c r="D39" s="526">
        <v>4563</v>
      </c>
      <c r="E39" s="128"/>
      <c r="F39" s="67"/>
      <c r="G39" s="206"/>
    </row>
    <row r="40" spans="1:9" ht="34.5" customHeight="1">
      <c r="A40" s="67">
        <v>3</v>
      </c>
      <c r="B40" s="68" t="s">
        <v>164</v>
      </c>
      <c r="C40" s="69" t="s">
        <v>167</v>
      </c>
      <c r="D40" s="526">
        <v>4563</v>
      </c>
      <c r="E40" s="128"/>
      <c r="F40" s="67"/>
      <c r="G40" s="206"/>
    </row>
    <row r="41" spans="1:9" ht="34.5" customHeight="1">
      <c r="A41" s="67">
        <v>4</v>
      </c>
      <c r="B41" s="207" t="s">
        <v>169</v>
      </c>
      <c r="C41" s="69" t="s">
        <v>170</v>
      </c>
      <c r="D41" s="526">
        <v>4563</v>
      </c>
      <c r="E41" s="128"/>
      <c r="F41" s="67"/>
      <c r="G41" s="206"/>
    </row>
    <row r="42" spans="1:9" ht="34.5" customHeight="1">
      <c r="A42" s="67">
        <v>5</v>
      </c>
      <c r="B42" s="68" t="s">
        <v>175</v>
      </c>
      <c r="C42" s="69" t="s">
        <v>176</v>
      </c>
      <c r="D42" s="526"/>
      <c r="E42" s="128" t="s">
        <v>2971</v>
      </c>
      <c r="F42" s="67">
        <v>1</v>
      </c>
      <c r="G42" s="203">
        <v>9126</v>
      </c>
    </row>
    <row r="43" spans="1:9" s="219" customFormat="1" ht="34.5" customHeight="1">
      <c r="A43" s="67">
        <v>6</v>
      </c>
      <c r="B43" s="209" t="s">
        <v>178</v>
      </c>
      <c r="C43" s="210" t="s">
        <v>179</v>
      </c>
      <c r="D43" s="533">
        <v>4563</v>
      </c>
      <c r="E43" s="216"/>
      <c r="F43" s="213"/>
      <c r="G43" s="218"/>
    </row>
    <row r="44" spans="1:9" ht="34.5" customHeight="1">
      <c r="A44" s="67">
        <v>7</v>
      </c>
      <c r="B44" s="68" t="s">
        <v>184</v>
      </c>
      <c r="C44" s="69" t="s">
        <v>185</v>
      </c>
      <c r="D44" s="526">
        <v>4563</v>
      </c>
      <c r="E44" s="128"/>
      <c r="F44" s="67"/>
      <c r="G44" s="206"/>
    </row>
    <row r="45" spans="1:9" ht="34.5" customHeight="1">
      <c r="A45" s="67">
        <v>8</v>
      </c>
      <c r="B45" s="68" t="s">
        <v>187</v>
      </c>
      <c r="C45" s="69" t="s">
        <v>188</v>
      </c>
      <c r="D45" s="526">
        <v>4563</v>
      </c>
      <c r="E45" s="128"/>
      <c r="F45" s="67"/>
      <c r="G45" s="206"/>
    </row>
    <row r="46" spans="1:9" ht="34.5" customHeight="1">
      <c r="A46" s="67">
        <v>9</v>
      </c>
      <c r="B46" s="68" t="s">
        <v>190</v>
      </c>
      <c r="C46" s="69" t="s">
        <v>191</v>
      </c>
      <c r="D46" s="526"/>
      <c r="E46" s="128" t="s">
        <v>2971</v>
      </c>
      <c r="F46" s="67">
        <v>1</v>
      </c>
      <c r="G46" s="203">
        <v>2281.5</v>
      </c>
    </row>
    <row r="47" spans="1:9" ht="34.5" customHeight="1">
      <c r="A47" s="67">
        <v>10</v>
      </c>
      <c r="B47" s="68" t="s">
        <v>197</v>
      </c>
      <c r="C47" s="69" t="s">
        <v>198</v>
      </c>
      <c r="D47" s="526"/>
      <c r="E47" s="128" t="s">
        <v>2971</v>
      </c>
      <c r="F47" s="67">
        <v>1</v>
      </c>
      <c r="G47" s="203">
        <v>4563</v>
      </c>
    </row>
    <row r="48" spans="1:9" ht="34.5" customHeight="1">
      <c r="A48" s="67">
        <v>11</v>
      </c>
      <c r="B48" s="68" t="s">
        <v>200</v>
      </c>
      <c r="C48" s="69" t="s">
        <v>201</v>
      </c>
      <c r="D48" s="526">
        <v>4563</v>
      </c>
      <c r="E48" s="128"/>
      <c r="F48" s="67"/>
      <c r="G48" s="206"/>
    </row>
    <row r="49" spans="1:9" ht="34.5" customHeight="1">
      <c r="A49" s="67">
        <v>12</v>
      </c>
      <c r="B49" s="68" t="s">
        <v>203</v>
      </c>
      <c r="C49" s="69" t="s">
        <v>204</v>
      </c>
      <c r="D49" s="526">
        <v>4563</v>
      </c>
      <c r="E49" s="128"/>
      <c r="F49" s="67"/>
      <c r="G49" s="206"/>
    </row>
    <row r="50" spans="1:9" ht="34.5" customHeight="1">
      <c r="A50" s="67">
        <v>13</v>
      </c>
      <c r="B50" s="68" t="s">
        <v>209</v>
      </c>
      <c r="C50" s="69" t="s">
        <v>210</v>
      </c>
      <c r="D50" s="526">
        <v>4563</v>
      </c>
      <c r="E50" s="128"/>
      <c r="F50" s="67"/>
      <c r="G50" s="203"/>
    </row>
    <row r="51" spans="1:9" ht="34.5" customHeight="1">
      <c r="A51" s="67">
        <v>14</v>
      </c>
      <c r="B51" s="68" t="s">
        <v>212</v>
      </c>
      <c r="C51" s="69" t="s">
        <v>213</v>
      </c>
      <c r="D51" s="526"/>
      <c r="E51" s="128" t="s">
        <v>2971</v>
      </c>
      <c r="F51" s="67">
        <v>1</v>
      </c>
      <c r="G51" s="203">
        <v>4563</v>
      </c>
    </row>
    <row r="52" spans="1:9" ht="34.5" customHeight="1">
      <c r="A52" s="67">
        <v>15</v>
      </c>
      <c r="B52" s="68" t="s">
        <v>221</v>
      </c>
      <c r="C52" s="69" t="s">
        <v>222</v>
      </c>
      <c r="D52" s="526">
        <v>4563</v>
      </c>
      <c r="E52" s="128"/>
      <c r="F52" s="67"/>
      <c r="G52" s="203"/>
    </row>
    <row r="53" spans="1:9" ht="34.5" customHeight="1">
      <c r="A53" s="67">
        <v>16</v>
      </c>
      <c r="B53" s="68" t="s">
        <v>224</v>
      </c>
      <c r="C53" s="69" t="s">
        <v>225</v>
      </c>
      <c r="D53" s="526"/>
      <c r="E53" s="128" t="s">
        <v>2971</v>
      </c>
      <c r="F53" s="67">
        <v>1</v>
      </c>
      <c r="G53" s="203">
        <v>4563</v>
      </c>
    </row>
    <row r="54" spans="1:9" ht="34.5" customHeight="1">
      <c r="A54" s="67">
        <v>17</v>
      </c>
      <c r="B54" s="68" t="s">
        <v>227</v>
      </c>
      <c r="C54" s="69" t="s">
        <v>228</v>
      </c>
      <c r="D54" s="526"/>
      <c r="E54" s="128" t="s">
        <v>2971</v>
      </c>
      <c r="F54" s="67">
        <v>1</v>
      </c>
      <c r="G54" s="203">
        <v>4563</v>
      </c>
    </row>
    <row r="55" spans="1:9" ht="34.5" customHeight="1">
      <c r="A55" s="223"/>
      <c r="B55" s="1364" t="s">
        <v>19</v>
      </c>
      <c r="C55" s="1364"/>
      <c r="D55" s="534"/>
      <c r="E55" s="224"/>
      <c r="F55" s="223"/>
      <c r="G55" s="227">
        <v>38785.5</v>
      </c>
      <c r="I55" s="497">
        <f>SUM(G38:G54)</f>
        <v>38785.5</v>
      </c>
    </row>
    <row r="56" spans="1:9" ht="34.5" customHeight="1">
      <c r="A56" s="30"/>
      <c r="B56" s="231" t="s">
        <v>233</v>
      </c>
      <c r="C56" s="232"/>
      <c r="D56" s="523"/>
      <c r="E56" s="237"/>
      <c r="F56" s="238"/>
      <c r="G56" s="203"/>
    </row>
    <row r="57" spans="1:9" ht="34.5" customHeight="1">
      <c r="A57" s="67">
        <v>1</v>
      </c>
      <c r="B57" s="68" t="s">
        <v>234</v>
      </c>
      <c r="C57" s="173" t="s">
        <v>235</v>
      </c>
      <c r="D57" s="535">
        <v>2645</v>
      </c>
      <c r="E57" s="242"/>
      <c r="F57" s="243"/>
      <c r="G57" s="189"/>
    </row>
    <row r="58" spans="1:9" ht="34.5" customHeight="1" thickBot="1">
      <c r="A58" s="99"/>
      <c r="B58" s="100" t="s">
        <v>19</v>
      </c>
      <c r="C58" s="101"/>
      <c r="D58" s="527"/>
      <c r="E58" s="129"/>
      <c r="F58" s="102"/>
      <c r="G58" s="104">
        <v>0</v>
      </c>
    </row>
    <row r="59" spans="1:9" ht="34.5" customHeight="1" thickTop="1">
      <c r="A59" s="30"/>
      <c r="B59" s="52" t="s">
        <v>239</v>
      </c>
      <c r="C59" s="53"/>
      <c r="D59" s="523"/>
      <c r="E59" s="237"/>
      <c r="F59" s="238"/>
      <c r="G59" s="66"/>
    </row>
    <row r="60" spans="1:9" ht="34.5" customHeight="1">
      <c r="A60" s="67">
        <v>1</v>
      </c>
      <c r="B60" s="68" t="s">
        <v>281</v>
      </c>
      <c r="C60" s="69" t="s">
        <v>282</v>
      </c>
      <c r="D60" s="521"/>
      <c r="E60" s="250" t="s">
        <v>2971</v>
      </c>
      <c r="F60" s="243">
        <v>1</v>
      </c>
      <c r="G60" s="203">
        <v>50</v>
      </c>
    </row>
    <row r="61" spans="1:9" ht="34.5" customHeight="1">
      <c r="A61" s="67">
        <v>2</v>
      </c>
      <c r="B61" s="68" t="s">
        <v>286</v>
      </c>
      <c r="C61" s="69" t="s">
        <v>287</v>
      </c>
      <c r="D61" s="521"/>
      <c r="E61" s="246" t="s">
        <v>2971</v>
      </c>
      <c r="F61" s="243">
        <v>1</v>
      </c>
      <c r="G61" s="203">
        <v>100</v>
      </c>
    </row>
    <row r="62" spans="1:9" ht="34.5" customHeight="1">
      <c r="A62" s="67">
        <v>3</v>
      </c>
      <c r="B62" s="68" t="s">
        <v>300</v>
      </c>
      <c r="C62" s="69" t="s">
        <v>301</v>
      </c>
      <c r="D62" s="521"/>
      <c r="E62" s="246" t="s">
        <v>3069</v>
      </c>
      <c r="F62" s="246">
        <v>2</v>
      </c>
      <c r="G62" s="203">
        <v>200</v>
      </c>
    </row>
    <row r="63" spans="1:9" ht="34.5" customHeight="1">
      <c r="A63" s="67">
        <v>4</v>
      </c>
      <c r="B63" s="68" t="s">
        <v>227</v>
      </c>
      <c r="C63" s="69" t="s">
        <v>316</v>
      </c>
      <c r="D63" s="521"/>
      <c r="E63" s="250" t="s">
        <v>2971</v>
      </c>
      <c r="F63" s="243">
        <v>1</v>
      </c>
      <c r="G63" s="203">
        <v>100</v>
      </c>
    </row>
    <row r="64" spans="1:9" ht="34.5" customHeight="1" thickBot="1">
      <c r="A64" s="99"/>
      <c r="B64" s="100" t="s">
        <v>19</v>
      </c>
      <c r="C64" s="101"/>
      <c r="D64" s="527"/>
      <c r="E64" s="257"/>
      <c r="F64" s="258"/>
      <c r="G64" s="227">
        <v>450</v>
      </c>
      <c r="I64" s="497">
        <f>SUM(G60:G63)</f>
        <v>450</v>
      </c>
    </row>
    <row r="65" spans="1:9" ht="34.5" customHeight="1" thickTop="1">
      <c r="A65" s="30"/>
      <c r="B65" s="52" t="s">
        <v>321</v>
      </c>
      <c r="C65" s="53"/>
      <c r="D65" s="523"/>
      <c r="E65" s="237"/>
      <c r="F65" s="238"/>
      <c r="G65" s="66"/>
    </row>
    <row r="66" spans="1:9" ht="34.5" customHeight="1">
      <c r="A66" s="67">
        <v>1</v>
      </c>
      <c r="B66" s="263" t="s">
        <v>355</v>
      </c>
      <c r="C66" s="260" t="s">
        <v>356</v>
      </c>
      <c r="D66" s="528"/>
      <c r="E66" s="250" t="s">
        <v>2971</v>
      </c>
      <c r="F66" s="243">
        <v>1</v>
      </c>
      <c r="G66" s="203">
        <v>262.14999999999998</v>
      </c>
    </row>
    <row r="67" spans="1:9" ht="34.5" customHeight="1">
      <c r="A67" s="67">
        <v>19</v>
      </c>
      <c r="B67" s="263" t="s">
        <v>286</v>
      </c>
      <c r="C67" s="260" t="s">
        <v>363</v>
      </c>
      <c r="D67" s="528"/>
      <c r="E67" s="246" t="s">
        <v>2971</v>
      </c>
      <c r="F67" s="243">
        <v>1</v>
      </c>
      <c r="G67" s="203">
        <v>262.14999999999998</v>
      </c>
    </row>
    <row r="68" spans="1:9" ht="34.5" customHeight="1">
      <c r="A68" s="67">
        <v>24</v>
      </c>
      <c r="B68" s="263" t="s">
        <v>300</v>
      </c>
      <c r="C68" s="260" t="s">
        <v>374</v>
      </c>
      <c r="D68" s="528"/>
      <c r="E68" s="246" t="s">
        <v>3069</v>
      </c>
      <c r="F68" s="243">
        <v>2</v>
      </c>
      <c r="G68" s="203">
        <v>299.60000000000002</v>
      </c>
    </row>
    <row r="69" spans="1:9" ht="34.5" customHeight="1">
      <c r="A69" s="67">
        <v>29</v>
      </c>
      <c r="B69" s="263" t="s">
        <v>227</v>
      </c>
      <c r="C69" s="260" t="s">
        <v>385</v>
      </c>
      <c r="D69" s="528"/>
      <c r="E69" s="250" t="s">
        <v>2971</v>
      </c>
      <c r="F69" s="243">
        <v>1</v>
      </c>
      <c r="G69" s="203">
        <v>262.14999999999998</v>
      </c>
    </row>
    <row r="70" spans="1:9" ht="34.5" customHeight="1">
      <c r="A70" s="67">
        <v>76</v>
      </c>
      <c r="B70" s="106" t="s">
        <v>521</v>
      </c>
      <c r="C70" s="260" t="s">
        <v>522</v>
      </c>
      <c r="D70" s="528"/>
      <c r="E70" s="246" t="s">
        <v>2971</v>
      </c>
      <c r="F70" s="243">
        <v>1</v>
      </c>
      <c r="G70" s="203">
        <v>711.55</v>
      </c>
    </row>
    <row r="71" spans="1:9" ht="34.5" customHeight="1">
      <c r="A71" s="67">
        <v>97</v>
      </c>
      <c r="B71" s="263" t="s">
        <v>577</v>
      </c>
      <c r="C71" s="260" t="s">
        <v>578</v>
      </c>
      <c r="D71" s="528"/>
      <c r="E71" s="246" t="s">
        <v>2971</v>
      </c>
      <c r="F71" s="243">
        <v>1</v>
      </c>
      <c r="G71" s="203">
        <v>449.4</v>
      </c>
    </row>
    <row r="72" spans="1:9" ht="34.5" customHeight="1">
      <c r="A72" s="67">
        <v>107</v>
      </c>
      <c r="B72" s="106" t="s">
        <v>603</v>
      </c>
      <c r="C72" s="106" t="s">
        <v>604</v>
      </c>
      <c r="D72" s="528"/>
      <c r="E72" s="246" t="s">
        <v>2971</v>
      </c>
      <c r="F72" s="243">
        <v>1</v>
      </c>
      <c r="G72" s="203">
        <v>224.7</v>
      </c>
    </row>
    <row r="73" spans="1:9" s="42" customFormat="1" ht="34.5" customHeight="1" thickBot="1">
      <c r="A73" s="284"/>
      <c r="B73" s="100" t="s">
        <v>19</v>
      </c>
      <c r="C73" s="101"/>
      <c r="D73" s="527"/>
      <c r="E73" s="257"/>
      <c r="F73" s="258"/>
      <c r="G73" s="227">
        <v>2471.6999999999998</v>
      </c>
      <c r="H73" s="288"/>
      <c r="I73" s="548">
        <f>SUM(G66:G72)</f>
        <v>2471.6999999999998</v>
      </c>
    </row>
    <row r="74" spans="1:9" ht="34.5" customHeight="1" thickTop="1">
      <c r="A74" s="30"/>
      <c r="B74" s="231" t="s">
        <v>661</v>
      </c>
      <c r="C74" s="232"/>
      <c r="D74" s="523"/>
      <c r="E74" s="237"/>
      <c r="F74" s="238"/>
      <c r="G74" s="203"/>
    </row>
    <row r="75" spans="1:9" ht="34.5" customHeight="1">
      <c r="A75" s="67">
        <v>1</v>
      </c>
      <c r="B75" s="263" t="s">
        <v>694</v>
      </c>
      <c r="C75" s="260" t="s">
        <v>695</v>
      </c>
      <c r="D75" s="528"/>
      <c r="E75" s="246" t="s">
        <v>2971</v>
      </c>
      <c r="F75" s="243">
        <v>1</v>
      </c>
      <c r="G75" s="295">
        <v>404.46</v>
      </c>
    </row>
    <row r="76" spans="1:9" ht="34.5" customHeight="1">
      <c r="A76" s="67">
        <v>2</v>
      </c>
      <c r="B76" s="263" t="s">
        <v>286</v>
      </c>
      <c r="C76" s="260" t="s">
        <v>701</v>
      </c>
      <c r="D76" s="528"/>
      <c r="E76" s="246" t="s">
        <v>2971</v>
      </c>
      <c r="F76" s="243">
        <v>1</v>
      </c>
      <c r="G76" s="295">
        <v>4066</v>
      </c>
    </row>
    <row r="77" spans="1:9" ht="34.5" customHeight="1">
      <c r="A77" s="67">
        <v>3</v>
      </c>
      <c r="B77" s="263" t="s">
        <v>300</v>
      </c>
      <c r="C77" s="260" t="s">
        <v>711</v>
      </c>
      <c r="D77" s="528"/>
      <c r="E77" s="246" t="s">
        <v>3069</v>
      </c>
      <c r="F77" s="243">
        <v>2</v>
      </c>
      <c r="G77" s="295">
        <v>292.11</v>
      </c>
    </row>
    <row r="78" spans="1:9" ht="34.5" customHeight="1">
      <c r="A78" s="67">
        <v>4</v>
      </c>
      <c r="B78" s="263" t="s">
        <v>300</v>
      </c>
      <c r="C78" s="260" t="s">
        <v>713</v>
      </c>
      <c r="D78" s="528"/>
      <c r="E78" s="246" t="s">
        <v>3069</v>
      </c>
      <c r="F78" s="243">
        <v>2</v>
      </c>
      <c r="G78" s="295">
        <v>802.50000000000023</v>
      </c>
    </row>
    <row r="79" spans="1:9" ht="34.5" customHeight="1">
      <c r="A79" s="67">
        <v>5</v>
      </c>
      <c r="B79" s="263" t="s">
        <v>227</v>
      </c>
      <c r="C79" s="260" t="s">
        <v>724</v>
      </c>
      <c r="D79" s="528"/>
      <c r="E79" s="250" t="s">
        <v>2971</v>
      </c>
      <c r="F79" s="243">
        <v>1</v>
      </c>
      <c r="G79" s="295">
        <v>531.79</v>
      </c>
    </row>
    <row r="80" spans="1:9" ht="34.5" customHeight="1">
      <c r="A80" s="67">
        <v>6</v>
      </c>
      <c r="B80" s="263" t="s">
        <v>831</v>
      </c>
      <c r="C80" s="260" t="s">
        <v>832</v>
      </c>
      <c r="D80" s="528"/>
      <c r="E80" s="250" t="s">
        <v>2971</v>
      </c>
      <c r="F80" s="243">
        <v>1</v>
      </c>
      <c r="G80" s="295">
        <v>1198.4000000000001</v>
      </c>
    </row>
    <row r="81" spans="1:11" ht="34.5" customHeight="1">
      <c r="A81" s="67">
        <v>7</v>
      </c>
      <c r="B81" s="263" t="s">
        <v>577</v>
      </c>
      <c r="C81" s="260" t="s">
        <v>876</v>
      </c>
      <c r="D81" s="528"/>
      <c r="E81" s="246" t="s">
        <v>2971</v>
      </c>
      <c r="F81" s="243">
        <v>1</v>
      </c>
      <c r="G81" s="295">
        <v>1018.6400000000003</v>
      </c>
    </row>
    <row r="82" spans="1:11" ht="34.5" customHeight="1">
      <c r="A82" s="67">
        <v>8</v>
      </c>
      <c r="B82" s="263" t="s">
        <v>898</v>
      </c>
      <c r="C82" s="260" t="s">
        <v>899</v>
      </c>
      <c r="D82" s="528"/>
      <c r="E82" s="246" t="s">
        <v>2971</v>
      </c>
      <c r="F82" s="243">
        <v>1</v>
      </c>
      <c r="G82" s="295">
        <v>10593</v>
      </c>
    </row>
    <row r="83" spans="1:11" ht="34.5" customHeight="1">
      <c r="A83" s="67">
        <v>9</v>
      </c>
      <c r="B83" s="263" t="s">
        <v>937</v>
      </c>
      <c r="C83" s="260" t="s">
        <v>938</v>
      </c>
      <c r="D83" s="528"/>
      <c r="E83" s="246" t="s">
        <v>2971</v>
      </c>
      <c r="F83" s="243">
        <v>1</v>
      </c>
      <c r="G83" s="295">
        <v>8677.7000000000007</v>
      </c>
    </row>
    <row r="84" spans="1:11" ht="34.5" customHeight="1" thickBot="1">
      <c r="A84" s="322"/>
      <c r="B84" s="100" t="s">
        <v>19</v>
      </c>
      <c r="C84" s="101"/>
      <c r="D84" s="527"/>
      <c r="E84" s="257"/>
      <c r="F84" s="258"/>
      <c r="G84" s="105">
        <v>27584.600000000002</v>
      </c>
      <c r="I84" s="508">
        <f>SUM(G75:G83)</f>
        <v>27584.600000000002</v>
      </c>
    </row>
    <row r="85" spans="1:11" s="351" customFormat="1" ht="34.5" customHeight="1" thickTop="1">
      <c r="A85" s="336"/>
      <c r="B85" s="337" t="s">
        <v>1020</v>
      </c>
      <c r="C85" s="338"/>
      <c r="D85" s="632"/>
      <c r="E85" s="618"/>
      <c r="F85" s="619"/>
      <c r="G85" s="623"/>
    </row>
    <row r="86" spans="1:11" s="351" customFormat="1" ht="34.5" customHeight="1">
      <c r="A86" s="336">
        <v>1</v>
      </c>
      <c r="B86" s="620" t="s">
        <v>212</v>
      </c>
      <c r="C86" s="610" t="s">
        <v>213</v>
      </c>
      <c r="D86" s="633"/>
      <c r="E86" s="625"/>
      <c r="F86" s="626"/>
      <c r="G86" s="628">
        <v>1135</v>
      </c>
    </row>
    <row r="87" spans="1:11" s="371" customFormat="1" ht="37.5" customHeight="1" thickBot="1">
      <c r="A87" s="367"/>
      <c r="B87" s="368" t="s">
        <v>19</v>
      </c>
      <c r="C87" s="368"/>
      <c r="D87" s="634"/>
      <c r="E87" s="370"/>
      <c r="F87" s="369"/>
      <c r="G87" s="369">
        <v>1135</v>
      </c>
      <c r="I87" s="371">
        <f>SUM(G86)</f>
        <v>1135</v>
      </c>
    </row>
    <row r="88" spans="1:11" s="376" customFormat="1" ht="37.5" customHeight="1" thickTop="1">
      <c r="A88" s="372"/>
      <c r="B88" s="373"/>
      <c r="C88" s="373"/>
      <c r="D88" s="536"/>
      <c r="E88" s="375"/>
      <c r="F88" s="374"/>
      <c r="G88" s="374"/>
    </row>
    <row r="89" spans="1:11" ht="34.5" customHeight="1" thickBot="1">
      <c r="A89" s="377"/>
      <c r="B89" s="378" t="s">
        <v>1022</v>
      </c>
      <c r="C89" s="379"/>
      <c r="D89" s="537"/>
      <c r="E89" s="384"/>
      <c r="F89" s="382"/>
      <c r="G89" s="382">
        <v>121534.9875</v>
      </c>
      <c r="J89" s="669">
        <f>SUM(I12:I87)</f>
        <v>121534.9875</v>
      </c>
      <c r="K89" s="2" t="s">
        <v>3343</v>
      </c>
    </row>
    <row r="90" spans="1:11" s="386" customFormat="1" ht="34.5" customHeight="1" thickTop="1">
      <c r="A90" s="385"/>
      <c r="C90" s="387"/>
      <c r="D90" s="538"/>
      <c r="E90" s="392"/>
      <c r="F90" s="390"/>
      <c r="G90" s="390"/>
    </row>
    <row r="91" spans="1:11" s="386" customFormat="1" ht="48" customHeight="1">
      <c r="A91" s="1332" t="s">
        <v>1023</v>
      </c>
      <c r="B91" s="1332"/>
      <c r="C91" s="1332"/>
      <c r="D91" s="1332"/>
      <c r="E91" s="1332"/>
      <c r="F91" s="1332"/>
      <c r="G91" s="1332"/>
    </row>
    <row r="92" spans="1:11" ht="34.5" customHeight="1">
      <c r="A92" s="243">
        <v>1</v>
      </c>
      <c r="B92" s="393" t="s">
        <v>1024</v>
      </c>
      <c r="C92" s="394" t="s">
        <v>1025</v>
      </c>
      <c r="D92" s="539"/>
      <c r="E92" s="293"/>
      <c r="F92" s="243"/>
      <c r="G92" s="203">
        <v>14971.5</v>
      </c>
    </row>
    <row r="93" spans="1:11" ht="34.5" customHeight="1" thickBot="1">
      <c r="A93" s="284"/>
      <c r="B93" s="257" t="s">
        <v>19</v>
      </c>
      <c r="C93" s="160"/>
      <c r="D93" s="530"/>
      <c r="E93" s="105"/>
      <c r="F93" s="104"/>
      <c r="G93" s="104">
        <v>14971.5</v>
      </c>
      <c r="I93" s="497">
        <f>SUM(G92)</f>
        <v>14971.5</v>
      </c>
    </row>
    <row r="94" spans="1:11" s="386" customFormat="1" ht="34.5" customHeight="1" thickTop="1">
      <c r="A94" s="385"/>
      <c r="C94" s="387"/>
      <c r="D94" s="538"/>
      <c r="E94" s="392"/>
      <c r="F94" s="390"/>
      <c r="G94" s="390"/>
    </row>
    <row r="95" spans="1:11" s="403" customFormat="1" ht="43.5" customHeight="1">
      <c r="A95" s="1332" t="s">
        <v>1032</v>
      </c>
      <c r="B95" s="1332"/>
      <c r="C95" s="1332"/>
      <c r="D95" s="1332"/>
      <c r="E95" s="1332"/>
      <c r="F95" s="1332"/>
      <c r="G95" s="1332"/>
    </row>
    <row r="96" spans="1:11" s="414" customFormat="1" ht="34.5" customHeight="1">
      <c r="A96" s="404">
        <v>1</v>
      </c>
      <c r="B96" s="405" t="s">
        <v>1033</v>
      </c>
      <c r="C96" s="406" t="s">
        <v>1034</v>
      </c>
      <c r="D96" s="540"/>
      <c r="E96" s="408" t="s">
        <v>1035</v>
      </c>
      <c r="F96" s="413">
        <v>4</v>
      </c>
      <c r="G96" s="410">
        <v>14582</v>
      </c>
    </row>
    <row r="97" spans="1:9" s="414" customFormat="1" ht="34.5" customHeight="1">
      <c r="A97" s="404">
        <v>2</v>
      </c>
      <c r="B97" s="405" t="s">
        <v>1033</v>
      </c>
      <c r="C97" s="406" t="s">
        <v>1036</v>
      </c>
      <c r="D97" s="540"/>
      <c r="E97" s="408" t="s">
        <v>1037</v>
      </c>
      <c r="F97" s="413">
        <v>4</v>
      </c>
      <c r="G97" s="410">
        <v>400</v>
      </c>
    </row>
    <row r="98" spans="1:9" s="414" customFormat="1" ht="34.5" customHeight="1">
      <c r="A98" s="404">
        <v>3</v>
      </c>
      <c r="B98" s="405" t="s">
        <v>1033</v>
      </c>
      <c r="C98" s="406" t="s">
        <v>1038</v>
      </c>
      <c r="D98" s="540"/>
      <c r="E98" s="408" t="s">
        <v>1039</v>
      </c>
      <c r="F98" s="413">
        <v>5</v>
      </c>
      <c r="G98" s="410">
        <v>19211.849999999999</v>
      </c>
    </row>
    <row r="99" spans="1:9" s="414" customFormat="1" ht="34.5" customHeight="1">
      <c r="A99" s="404">
        <v>4</v>
      </c>
      <c r="B99" s="405" t="s">
        <v>1033</v>
      </c>
      <c r="C99" s="406" t="s">
        <v>1040</v>
      </c>
      <c r="D99" s="540"/>
      <c r="E99" s="408" t="s">
        <v>1041</v>
      </c>
      <c r="F99" s="413">
        <v>6</v>
      </c>
      <c r="G99" s="410">
        <v>2070.4499999999998</v>
      </c>
    </row>
    <row r="100" spans="1:9" s="416" customFormat="1" ht="34.5" customHeight="1">
      <c r="A100" s="404">
        <v>5</v>
      </c>
      <c r="B100" s="405" t="s">
        <v>1033</v>
      </c>
      <c r="C100" s="406" t="s">
        <v>902</v>
      </c>
      <c r="D100" s="540"/>
      <c r="E100" s="408" t="s">
        <v>1041</v>
      </c>
      <c r="F100" s="413">
        <v>6</v>
      </c>
      <c r="G100" s="410">
        <v>47508</v>
      </c>
    </row>
    <row r="101" spans="1:9" ht="34.5" customHeight="1" thickBot="1">
      <c r="A101" s="426"/>
      <c r="B101" s="257" t="s">
        <v>19</v>
      </c>
      <c r="C101" s="427"/>
      <c r="D101" s="542"/>
      <c r="E101" s="429">
        <v>0</v>
      </c>
      <c r="F101" s="428"/>
      <c r="G101" s="430">
        <v>83772.299999999988</v>
      </c>
      <c r="I101" s="499">
        <f>SUM(G96:G100)</f>
        <v>83772.299999999988</v>
      </c>
    </row>
    <row r="102" spans="1:9" ht="34.5" customHeight="1" thickTop="1">
      <c r="A102" s="433"/>
      <c r="B102" s="297"/>
      <c r="C102" s="2"/>
      <c r="D102" s="512"/>
      <c r="E102" s="417"/>
      <c r="F102" s="419"/>
      <c r="G102" s="419"/>
    </row>
    <row r="103" spans="1:9" s="386" customFormat="1" ht="40.5" customHeight="1">
      <c r="A103" s="1332" t="s">
        <v>1044</v>
      </c>
      <c r="B103" s="1332"/>
      <c r="C103" s="1332"/>
      <c r="D103" s="1332"/>
      <c r="E103" s="1332"/>
      <c r="F103" s="1332"/>
      <c r="G103" s="1332"/>
    </row>
    <row r="104" spans="1:9" s="414" customFormat="1" ht="34.5" customHeight="1">
      <c r="A104" s="404">
        <v>1</v>
      </c>
      <c r="B104" s="406" t="s">
        <v>1045</v>
      </c>
      <c r="C104" s="455" t="s">
        <v>1046</v>
      </c>
      <c r="D104" s="540"/>
      <c r="E104" s="457" t="s">
        <v>1047</v>
      </c>
      <c r="F104" s="402" t="s">
        <v>1048</v>
      </c>
      <c r="G104" s="410">
        <v>234301.93</v>
      </c>
    </row>
    <row r="105" spans="1:9" s="414" customFormat="1" ht="34.5" customHeight="1">
      <c r="A105" s="404">
        <v>2</v>
      </c>
      <c r="B105" s="406" t="s">
        <v>1045</v>
      </c>
      <c r="C105" s="455" t="s">
        <v>1049</v>
      </c>
      <c r="D105" s="540"/>
      <c r="E105" s="457" t="s">
        <v>1050</v>
      </c>
      <c r="F105" s="402" t="s">
        <v>1048</v>
      </c>
      <c r="G105" s="410">
        <v>90261.49</v>
      </c>
    </row>
    <row r="106" spans="1:9" s="414" customFormat="1" ht="34.5" customHeight="1">
      <c r="A106" s="404">
        <v>3</v>
      </c>
      <c r="B106" s="406" t="s">
        <v>1045</v>
      </c>
      <c r="C106" s="455" t="s">
        <v>1051</v>
      </c>
      <c r="D106" s="540"/>
      <c r="E106" s="457" t="s">
        <v>1050</v>
      </c>
      <c r="F106" s="402" t="s">
        <v>1048</v>
      </c>
      <c r="G106" s="410">
        <v>49535.47</v>
      </c>
    </row>
    <row r="107" spans="1:9" s="414" customFormat="1" ht="34.5" customHeight="1">
      <c r="A107" s="404">
        <v>4</v>
      </c>
      <c r="B107" s="406" t="s">
        <v>1061</v>
      </c>
      <c r="C107" s="455" t="s">
        <v>1054</v>
      </c>
      <c r="D107" s="540"/>
      <c r="E107" s="457" t="s">
        <v>1055</v>
      </c>
      <c r="F107" s="402">
        <v>8</v>
      </c>
      <c r="G107" s="410">
        <v>20667.22</v>
      </c>
    </row>
    <row r="108" spans="1:9" s="414" customFormat="1" ht="34.5" customHeight="1">
      <c r="A108" s="404">
        <v>5</v>
      </c>
      <c r="B108" s="406" t="s">
        <v>1061</v>
      </c>
      <c r="C108" s="455" t="s">
        <v>1056</v>
      </c>
      <c r="D108" s="540"/>
      <c r="E108" s="457" t="s">
        <v>1057</v>
      </c>
      <c r="F108" s="402">
        <v>7</v>
      </c>
      <c r="G108" s="410">
        <v>1469.03</v>
      </c>
    </row>
    <row r="109" spans="1:9" s="414" customFormat="1" ht="34.5" customHeight="1">
      <c r="A109" s="404">
        <v>6</v>
      </c>
      <c r="B109" s="406" t="s">
        <v>1061</v>
      </c>
      <c r="C109" s="455" t="s">
        <v>1058</v>
      </c>
      <c r="D109" s="540"/>
      <c r="E109" s="457" t="s">
        <v>1057</v>
      </c>
      <c r="F109" s="402">
        <v>7</v>
      </c>
      <c r="G109" s="410">
        <v>368.87</v>
      </c>
    </row>
    <row r="110" spans="1:9" s="414" customFormat="1" ht="34.5" customHeight="1">
      <c r="A110" s="404">
        <v>7</v>
      </c>
      <c r="B110" s="406" t="s">
        <v>1061</v>
      </c>
      <c r="C110" s="455" t="s">
        <v>1059</v>
      </c>
      <c r="D110" s="540"/>
      <c r="E110" s="457" t="s">
        <v>1060</v>
      </c>
      <c r="F110" s="402"/>
      <c r="G110" s="410">
        <v>15813.94</v>
      </c>
    </row>
    <row r="111" spans="1:9" s="414" customFormat="1" ht="34.5" customHeight="1">
      <c r="A111" s="404">
        <v>8</v>
      </c>
      <c r="B111" s="455" t="s">
        <v>1061</v>
      </c>
      <c r="C111" s="406" t="s">
        <v>1062</v>
      </c>
      <c r="D111" s="540"/>
      <c r="E111" s="465" t="s">
        <v>1063</v>
      </c>
      <c r="F111" s="407"/>
      <c r="G111" s="410">
        <v>2832.41</v>
      </c>
    </row>
    <row r="112" spans="1:9" s="414" customFormat="1" ht="34.5" customHeight="1">
      <c r="A112" s="466">
        <v>9</v>
      </c>
      <c r="B112" s="455" t="s">
        <v>1061</v>
      </c>
      <c r="C112" s="468" t="s">
        <v>2963</v>
      </c>
      <c r="D112" s="543"/>
      <c r="E112" s="661"/>
      <c r="F112" s="469"/>
      <c r="G112" s="471">
        <v>6000</v>
      </c>
    </row>
    <row r="113" spans="1:11" s="479" customFormat="1" ht="34.5" customHeight="1" thickBot="1">
      <c r="A113" s="475"/>
      <c r="B113" s="1333" t="s">
        <v>1065</v>
      </c>
      <c r="C113" s="1333"/>
      <c r="D113" s="544"/>
      <c r="E113" s="429"/>
      <c r="F113" s="428"/>
      <c r="G113" s="478">
        <v>421250.36</v>
      </c>
      <c r="I113" s="479">
        <f>SUM(G104:G112)</f>
        <v>421250.36</v>
      </c>
    </row>
    <row r="114" spans="1:11" s="403" customFormat="1" ht="34.5" customHeight="1" thickTop="1">
      <c r="A114" s="480"/>
      <c r="B114" s="481"/>
      <c r="C114" s="482"/>
      <c r="D114" s="545"/>
      <c r="E114" s="484"/>
      <c r="F114" s="483"/>
      <c r="G114" s="485"/>
    </row>
    <row r="115" spans="1:11" ht="34.5" customHeight="1" thickBot="1">
      <c r="A115" s="486"/>
      <c r="B115" s="487"/>
      <c r="C115" s="488" t="s">
        <v>1066</v>
      </c>
      <c r="D115" s="546"/>
      <c r="E115" s="488"/>
      <c r="F115" s="486"/>
      <c r="G115" s="383">
        <v>641529.14749999996</v>
      </c>
      <c r="J115" s="665">
        <f>SUM(J89+I93+I101+I113)</f>
        <v>641529.14749999996</v>
      </c>
      <c r="K115" s="2" t="s">
        <v>3344</v>
      </c>
    </row>
    <row r="116" spans="1:11" ht="34.5" customHeight="1" thickTop="1">
      <c r="G116" s="500"/>
    </row>
    <row r="117" spans="1:11" ht="34.5" customHeight="1">
      <c r="G117" s="500"/>
    </row>
  </sheetData>
  <mergeCells count="14">
    <mergeCell ref="A95:G95"/>
    <mergeCell ref="A103:G103"/>
    <mergeCell ref="B113:C113"/>
    <mergeCell ref="E5:E6"/>
    <mergeCell ref="F5:F6"/>
    <mergeCell ref="B55:C55"/>
    <mergeCell ref="A91:G91"/>
    <mergeCell ref="A1:G1"/>
    <mergeCell ref="A2:G2"/>
    <mergeCell ref="A3:G3"/>
    <mergeCell ref="A4:A6"/>
    <mergeCell ref="B4:B6"/>
    <mergeCell ref="C4:C6"/>
    <mergeCell ref="E4:G4"/>
  </mergeCells>
  <pageMargins left="0.16" right="0.16" top="0.16" bottom="0.16" header="0.16" footer="0.3"/>
  <pageSetup scale="3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1FAC-192D-447B-9576-88B345351A52}">
  <sheetPr codeName="Sheet6">
    <tabColor rgb="FFFFFF00"/>
  </sheetPr>
  <dimension ref="A1:O86"/>
  <sheetViews>
    <sheetView zoomScale="50" zoomScaleNormal="50" workbookViewId="0">
      <pane ySplit="7" topLeftCell="A68" activePane="bottomLeft" state="frozen"/>
      <selection pane="bottomLeft" activeCell="J62" sqref="J62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15" ht="34.5" customHeight="1">
      <c r="A3" s="1335" t="s">
        <v>2964</v>
      </c>
      <c r="B3" s="1335"/>
      <c r="C3" s="1335"/>
      <c r="D3" s="1335"/>
      <c r="E3" s="1335"/>
      <c r="F3" s="1335"/>
      <c r="G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15" ht="34.5" customHeight="1">
      <c r="A5" s="1337"/>
      <c r="B5" s="1339"/>
      <c r="C5" s="1341"/>
      <c r="D5" s="521" t="s">
        <v>44</v>
      </c>
      <c r="E5" s="1345" t="s">
        <v>10</v>
      </c>
      <c r="F5" s="1336" t="s">
        <v>11</v>
      </c>
      <c r="G5" s="9"/>
    </row>
    <row r="6" spans="1:15" ht="88.8" customHeight="1">
      <c r="A6" s="1337"/>
      <c r="B6" s="1339"/>
      <c r="C6" s="1341"/>
      <c r="D6" s="521"/>
      <c r="E6" s="1346"/>
      <c r="F6" s="1337"/>
      <c r="G6" s="14" t="s">
        <v>19</v>
      </c>
    </row>
    <row r="7" spans="1:15" ht="1.2" customHeight="1" thickBot="1">
      <c r="A7" s="30"/>
      <c r="B7" s="42" t="s">
        <v>19</v>
      </c>
      <c r="C7" s="43"/>
      <c r="D7" s="524"/>
      <c r="E7" s="50"/>
      <c r="F7" s="44"/>
      <c r="G7" s="51">
        <v>0</v>
      </c>
    </row>
    <row r="8" spans="1:15" ht="51" customHeight="1" thickTop="1">
      <c r="A8" s="30"/>
      <c r="B8" s="434" t="s">
        <v>1425</v>
      </c>
      <c r="C8" s="32"/>
      <c r="D8" s="523"/>
      <c r="E8" s="591"/>
      <c r="F8" s="33"/>
      <c r="G8" s="51"/>
    </row>
    <row r="9" spans="1:15" ht="34.5" customHeight="1">
      <c r="A9" s="67">
        <v>1</v>
      </c>
      <c r="B9" s="68" t="s">
        <v>22</v>
      </c>
      <c r="C9" s="69" t="s">
        <v>23</v>
      </c>
      <c r="D9" s="526"/>
      <c r="E9" s="78" t="s">
        <v>3342</v>
      </c>
      <c r="F9" s="79">
        <v>1</v>
      </c>
      <c r="G9" s="66">
        <v>7244.9700000000084</v>
      </c>
    </row>
    <row r="10" spans="1:15" ht="34.5" customHeight="1">
      <c r="A10" s="67">
        <v>2</v>
      </c>
      <c r="B10" s="106" t="s">
        <v>39</v>
      </c>
      <c r="C10" s="106" t="s">
        <v>40</v>
      </c>
      <c r="D10" s="528"/>
      <c r="E10" s="19" t="s">
        <v>2971</v>
      </c>
      <c r="F10" s="67">
        <v>1</v>
      </c>
      <c r="G10" s="66">
        <v>321</v>
      </c>
    </row>
    <row r="11" spans="1:15" ht="34.5" customHeight="1">
      <c r="A11" s="67">
        <v>3</v>
      </c>
      <c r="B11" s="106" t="s">
        <v>74</v>
      </c>
      <c r="C11" s="106" t="s">
        <v>75</v>
      </c>
      <c r="D11" s="528"/>
      <c r="E11" s="122" t="s">
        <v>2971</v>
      </c>
      <c r="F11" s="67">
        <v>1</v>
      </c>
      <c r="G11" s="66">
        <v>2471.7000000000012</v>
      </c>
    </row>
    <row r="12" spans="1:15" ht="34.5" customHeight="1">
      <c r="A12" s="67">
        <v>4</v>
      </c>
      <c r="B12" s="131" t="s">
        <v>80</v>
      </c>
      <c r="C12" s="132" t="s">
        <v>81</v>
      </c>
      <c r="D12" s="529"/>
      <c r="E12" s="108" t="s">
        <v>2986</v>
      </c>
      <c r="F12" s="79">
        <v>1</v>
      </c>
      <c r="G12" s="66">
        <v>9540.93</v>
      </c>
      <c r="H12" s="667"/>
      <c r="I12" s="663"/>
      <c r="J12" s="663"/>
      <c r="K12" s="663"/>
      <c r="L12" s="663"/>
      <c r="M12" s="663"/>
      <c r="N12" s="663"/>
      <c r="O12" s="664"/>
    </row>
    <row r="13" spans="1:15" ht="34.5" customHeight="1">
      <c r="A13" s="67">
        <v>5</v>
      </c>
      <c r="B13" s="131" t="s">
        <v>85</v>
      </c>
      <c r="C13" s="132" t="s">
        <v>81</v>
      </c>
      <c r="D13" s="529"/>
      <c r="E13" s="108" t="s">
        <v>2986</v>
      </c>
      <c r="F13" s="79">
        <v>1</v>
      </c>
      <c r="G13" s="66">
        <v>3859.2075000000041</v>
      </c>
    </row>
    <row r="14" spans="1:15" ht="34.5" customHeight="1">
      <c r="A14" s="67">
        <v>6</v>
      </c>
      <c r="B14" s="131" t="s">
        <v>88</v>
      </c>
      <c r="C14" s="132" t="s">
        <v>81</v>
      </c>
      <c r="D14" s="529"/>
      <c r="E14" s="108" t="s">
        <v>2986</v>
      </c>
      <c r="F14" s="79">
        <v>1</v>
      </c>
      <c r="G14" s="66">
        <v>1873.0250000000005</v>
      </c>
    </row>
    <row r="15" spans="1:15" ht="34.5" customHeight="1">
      <c r="A15" s="67">
        <v>7</v>
      </c>
      <c r="B15" s="140" t="s">
        <v>98</v>
      </c>
      <c r="C15" s="141" t="s">
        <v>81</v>
      </c>
      <c r="D15" s="529"/>
      <c r="E15" s="108" t="s">
        <v>2986</v>
      </c>
      <c r="F15" s="79">
        <v>1</v>
      </c>
      <c r="G15" s="66">
        <v>772.80999999999983</v>
      </c>
    </row>
    <row r="16" spans="1:15" ht="34.5" customHeight="1">
      <c r="A16" s="67">
        <v>8</v>
      </c>
      <c r="B16" s="131" t="s">
        <v>103</v>
      </c>
      <c r="C16" s="141" t="s">
        <v>81</v>
      </c>
      <c r="D16" s="529"/>
      <c r="E16" s="108" t="s">
        <v>2986</v>
      </c>
      <c r="F16" s="79">
        <v>1</v>
      </c>
      <c r="G16" s="66">
        <v>2267.8550000000005</v>
      </c>
    </row>
    <row r="17" spans="1:7" ht="34.5" customHeight="1">
      <c r="A17" s="67">
        <v>9</v>
      </c>
      <c r="B17" s="140" t="s">
        <v>105</v>
      </c>
      <c r="C17" s="141" t="s">
        <v>81</v>
      </c>
      <c r="D17" s="529"/>
      <c r="E17" s="108" t="s">
        <v>2986</v>
      </c>
      <c r="F17" s="79">
        <v>1</v>
      </c>
      <c r="G17" s="66">
        <v>19.260000000000002</v>
      </c>
    </row>
    <row r="18" spans="1:7" ht="34.5" customHeight="1">
      <c r="A18" s="67">
        <v>10</v>
      </c>
      <c r="B18" s="140" t="s">
        <v>107</v>
      </c>
      <c r="C18" s="141" t="s">
        <v>81</v>
      </c>
      <c r="D18" s="529"/>
      <c r="E18" s="108" t="s">
        <v>2986</v>
      </c>
      <c r="F18" s="79">
        <v>1</v>
      </c>
      <c r="G18" s="66">
        <v>931.7</v>
      </c>
    </row>
    <row r="19" spans="1:7" ht="34.5" customHeight="1">
      <c r="A19" s="67">
        <v>11</v>
      </c>
      <c r="B19" s="131" t="s">
        <v>109</v>
      </c>
      <c r="C19" s="141" t="s">
        <v>81</v>
      </c>
      <c r="D19" s="529"/>
      <c r="E19" s="148" t="s">
        <v>2986</v>
      </c>
      <c r="F19" s="144">
        <v>1</v>
      </c>
      <c r="G19" s="66">
        <v>7.2200000000000131</v>
      </c>
    </row>
    <row r="20" spans="1:7" ht="34.5" customHeight="1">
      <c r="A20" s="67">
        <v>12</v>
      </c>
      <c r="B20" s="150" t="s">
        <v>111</v>
      </c>
      <c r="C20" s="141" t="s">
        <v>81</v>
      </c>
      <c r="D20" s="529"/>
      <c r="E20" s="148" t="s">
        <v>2986</v>
      </c>
      <c r="F20" s="144">
        <v>1</v>
      </c>
      <c r="G20" s="66">
        <v>310.56000000000017</v>
      </c>
    </row>
    <row r="21" spans="1:7" ht="34.5" customHeight="1">
      <c r="A21" s="67">
        <v>13</v>
      </c>
      <c r="B21" s="151" t="s">
        <v>113</v>
      </c>
      <c r="C21" s="152" t="s">
        <v>81</v>
      </c>
      <c r="D21" s="529"/>
      <c r="E21" s="148" t="s">
        <v>2986</v>
      </c>
      <c r="F21" s="144">
        <v>1</v>
      </c>
      <c r="G21" s="66">
        <v>16293.960000000003</v>
      </c>
    </row>
    <row r="22" spans="1:7" ht="34.5" customHeight="1">
      <c r="A22" s="67">
        <v>14</v>
      </c>
      <c r="B22" s="163" t="s">
        <v>22</v>
      </c>
      <c r="C22" s="164" t="s">
        <v>118</v>
      </c>
      <c r="D22" s="531"/>
      <c r="E22" s="170" t="s">
        <v>2986</v>
      </c>
      <c r="F22" s="20">
        <v>1</v>
      </c>
      <c r="G22" s="66">
        <v>1448.9899999999943</v>
      </c>
    </row>
    <row r="23" spans="1:7" ht="34.5" customHeight="1">
      <c r="A23" s="67">
        <v>15</v>
      </c>
      <c r="B23" s="183" t="s">
        <v>137</v>
      </c>
      <c r="C23" s="183" t="s">
        <v>138</v>
      </c>
      <c r="D23" s="521"/>
      <c r="E23" s="188" t="s">
        <v>3014</v>
      </c>
      <c r="F23" s="144">
        <v>1</v>
      </c>
      <c r="G23" s="66">
        <v>3745</v>
      </c>
    </row>
    <row r="24" spans="1:7" ht="34.5" customHeight="1">
      <c r="A24" s="67">
        <v>16</v>
      </c>
      <c r="B24" s="173" t="s">
        <v>145</v>
      </c>
      <c r="C24" s="69" t="s">
        <v>146</v>
      </c>
      <c r="D24" s="526"/>
      <c r="E24" s="128" t="s">
        <v>2971</v>
      </c>
      <c r="F24" s="67">
        <v>1</v>
      </c>
      <c r="G24" s="203">
        <v>9126</v>
      </c>
    </row>
    <row r="25" spans="1:7" ht="34.5" customHeight="1">
      <c r="A25" s="67">
        <v>17</v>
      </c>
      <c r="B25" s="68" t="s">
        <v>175</v>
      </c>
      <c r="C25" s="69" t="s">
        <v>176</v>
      </c>
      <c r="D25" s="526"/>
      <c r="E25" s="128" t="s">
        <v>2971</v>
      </c>
      <c r="F25" s="67">
        <v>1</v>
      </c>
      <c r="G25" s="203">
        <v>9126</v>
      </c>
    </row>
    <row r="26" spans="1:7" ht="34.5" customHeight="1">
      <c r="A26" s="67">
        <v>18</v>
      </c>
      <c r="B26" s="68" t="s">
        <v>190</v>
      </c>
      <c r="C26" s="69" t="s">
        <v>191</v>
      </c>
      <c r="D26" s="526"/>
      <c r="E26" s="128" t="s">
        <v>2971</v>
      </c>
      <c r="F26" s="67">
        <v>1</v>
      </c>
      <c r="G26" s="203">
        <v>2281.5</v>
      </c>
    </row>
    <row r="27" spans="1:7" ht="34.5" customHeight="1">
      <c r="A27" s="67">
        <v>19</v>
      </c>
      <c r="B27" s="68" t="s">
        <v>197</v>
      </c>
      <c r="C27" s="69" t="s">
        <v>198</v>
      </c>
      <c r="D27" s="526"/>
      <c r="E27" s="128" t="s">
        <v>2971</v>
      </c>
      <c r="F27" s="67">
        <v>1</v>
      </c>
      <c r="G27" s="203">
        <v>4563</v>
      </c>
    </row>
    <row r="28" spans="1:7" ht="34.5" customHeight="1">
      <c r="A28" s="67">
        <v>20</v>
      </c>
      <c r="B28" s="68" t="s">
        <v>212</v>
      </c>
      <c r="C28" s="69" t="s">
        <v>213</v>
      </c>
      <c r="D28" s="526"/>
      <c r="E28" s="128" t="s">
        <v>2971</v>
      </c>
      <c r="F28" s="67">
        <v>1</v>
      </c>
      <c r="G28" s="203">
        <v>4563</v>
      </c>
    </row>
    <row r="29" spans="1:7" ht="34.5" customHeight="1">
      <c r="A29" s="67">
        <v>21</v>
      </c>
      <c r="B29" s="68" t="s">
        <v>224</v>
      </c>
      <c r="C29" s="69" t="s">
        <v>225</v>
      </c>
      <c r="D29" s="526"/>
      <c r="E29" s="128" t="s">
        <v>2971</v>
      </c>
      <c r="F29" s="67">
        <v>1</v>
      </c>
      <c r="G29" s="203">
        <v>4563</v>
      </c>
    </row>
    <row r="30" spans="1:7" ht="34.5" customHeight="1">
      <c r="A30" s="67">
        <v>22</v>
      </c>
      <c r="B30" s="68" t="s">
        <v>227</v>
      </c>
      <c r="C30" s="69" t="s">
        <v>228</v>
      </c>
      <c r="D30" s="526"/>
      <c r="E30" s="128" t="s">
        <v>2971</v>
      </c>
      <c r="F30" s="67">
        <v>1</v>
      </c>
      <c r="G30" s="203">
        <v>4563</v>
      </c>
    </row>
    <row r="31" spans="1:7" ht="34.5" customHeight="1">
      <c r="A31" s="67">
        <v>23</v>
      </c>
      <c r="B31" s="68" t="s">
        <v>281</v>
      </c>
      <c r="C31" s="69" t="s">
        <v>282</v>
      </c>
      <c r="D31" s="521"/>
      <c r="E31" s="250" t="s">
        <v>2971</v>
      </c>
      <c r="F31" s="243">
        <v>1</v>
      </c>
      <c r="G31" s="203">
        <v>50</v>
      </c>
    </row>
    <row r="32" spans="1:7" ht="34.5" customHeight="1">
      <c r="A32" s="67">
        <v>24</v>
      </c>
      <c r="B32" s="68" t="s">
        <v>286</v>
      </c>
      <c r="C32" s="69" t="s">
        <v>287</v>
      </c>
      <c r="D32" s="521"/>
      <c r="E32" s="246" t="s">
        <v>2971</v>
      </c>
      <c r="F32" s="243">
        <v>1</v>
      </c>
      <c r="G32" s="203">
        <v>100</v>
      </c>
    </row>
    <row r="33" spans="1:9" ht="34.5" customHeight="1">
      <c r="A33" s="67">
        <v>25</v>
      </c>
      <c r="B33" s="68" t="s">
        <v>227</v>
      </c>
      <c r="C33" s="69" t="s">
        <v>316</v>
      </c>
      <c r="D33" s="521"/>
      <c r="E33" s="250" t="s">
        <v>2971</v>
      </c>
      <c r="F33" s="243">
        <v>1</v>
      </c>
      <c r="G33" s="203">
        <v>100</v>
      </c>
    </row>
    <row r="34" spans="1:9" ht="34.5" customHeight="1">
      <c r="A34" s="67">
        <v>26</v>
      </c>
      <c r="B34" s="635" t="s">
        <v>355</v>
      </c>
      <c r="C34" s="556" t="s">
        <v>356</v>
      </c>
      <c r="D34" s="672"/>
      <c r="E34" s="250" t="s">
        <v>2971</v>
      </c>
      <c r="F34" s="243">
        <v>1</v>
      </c>
      <c r="G34" s="203">
        <v>262.14999999999998</v>
      </c>
    </row>
    <row r="35" spans="1:9" ht="34.5" customHeight="1">
      <c r="A35" s="67">
        <v>27</v>
      </c>
      <c r="B35" s="263" t="s">
        <v>286</v>
      </c>
      <c r="C35" s="260" t="s">
        <v>363</v>
      </c>
      <c r="D35" s="528"/>
      <c r="E35" s="246" t="s">
        <v>2971</v>
      </c>
      <c r="F35" s="243">
        <v>1</v>
      </c>
      <c r="G35" s="203">
        <v>262.14999999999998</v>
      </c>
    </row>
    <row r="36" spans="1:9" ht="34.5" customHeight="1">
      <c r="A36" s="67">
        <v>28</v>
      </c>
      <c r="B36" s="263" t="s">
        <v>227</v>
      </c>
      <c r="C36" s="260" t="s">
        <v>385</v>
      </c>
      <c r="D36" s="528"/>
      <c r="E36" s="250" t="s">
        <v>2971</v>
      </c>
      <c r="F36" s="243">
        <v>1</v>
      </c>
      <c r="G36" s="203">
        <v>262.14999999999998</v>
      </c>
    </row>
    <row r="37" spans="1:9" ht="34.5" customHeight="1">
      <c r="A37" s="67">
        <v>29</v>
      </c>
      <c r="B37" s="106" t="s">
        <v>521</v>
      </c>
      <c r="C37" s="260" t="s">
        <v>522</v>
      </c>
      <c r="D37" s="528"/>
      <c r="E37" s="246" t="s">
        <v>2971</v>
      </c>
      <c r="F37" s="243">
        <v>1</v>
      </c>
      <c r="G37" s="203">
        <v>711.55</v>
      </c>
    </row>
    <row r="38" spans="1:9" ht="34.5" customHeight="1">
      <c r="A38" s="67">
        <v>30</v>
      </c>
      <c r="B38" s="263" t="s">
        <v>577</v>
      </c>
      <c r="C38" s="260" t="s">
        <v>578</v>
      </c>
      <c r="D38" s="528"/>
      <c r="E38" s="246" t="s">
        <v>2971</v>
      </c>
      <c r="F38" s="243">
        <v>1</v>
      </c>
      <c r="G38" s="203">
        <v>449.4</v>
      </c>
    </row>
    <row r="39" spans="1:9" ht="34.5" customHeight="1">
      <c r="A39" s="67">
        <v>31</v>
      </c>
      <c r="B39" s="106" t="s">
        <v>603</v>
      </c>
      <c r="C39" s="106" t="s">
        <v>604</v>
      </c>
      <c r="D39" s="528"/>
      <c r="E39" s="246" t="s">
        <v>2971</v>
      </c>
      <c r="F39" s="243">
        <v>1</v>
      </c>
      <c r="G39" s="203">
        <v>224.7</v>
      </c>
    </row>
    <row r="40" spans="1:9" ht="34.5" customHeight="1">
      <c r="A40" s="67">
        <v>32</v>
      </c>
      <c r="B40" s="263" t="s">
        <v>694</v>
      </c>
      <c r="C40" s="260" t="s">
        <v>695</v>
      </c>
      <c r="D40" s="528"/>
      <c r="E40" s="246" t="s">
        <v>2971</v>
      </c>
      <c r="F40" s="243">
        <v>1</v>
      </c>
      <c r="G40" s="295">
        <v>404.46</v>
      </c>
    </row>
    <row r="41" spans="1:9" ht="34.5" customHeight="1">
      <c r="A41" s="67">
        <v>33</v>
      </c>
      <c r="B41" s="263" t="s">
        <v>286</v>
      </c>
      <c r="C41" s="260" t="s">
        <v>701</v>
      </c>
      <c r="D41" s="528"/>
      <c r="E41" s="246" t="s">
        <v>2971</v>
      </c>
      <c r="F41" s="243">
        <v>1</v>
      </c>
      <c r="G41" s="295">
        <v>4066</v>
      </c>
    </row>
    <row r="42" spans="1:9" ht="34.5" customHeight="1">
      <c r="A42" s="67">
        <v>34</v>
      </c>
      <c r="B42" s="263" t="s">
        <v>227</v>
      </c>
      <c r="C42" s="260" t="s">
        <v>724</v>
      </c>
      <c r="D42" s="528"/>
      <c r="E42" s="250" t="s">
        <v>2971</v>
      </c>
      <c r="F42" s="243">
        <v>1</v>
      </c>
      <c r="G42" s="295">
        <v>531.79</v>
      </c>
    </row>
    <row r="43" spans="1:9" ht="34.5" customHeight="1">
      <c r="A43" s="67">
        <v>35</v>
      </c>
      <c r="B43" s="263" t="s">
        <v>831</v>
      </c>
      <c r="C43" s="260" t="s">
        <v>832</v>
      </c>
      <c r="D43" s="528"/>
      <c r="E43" s="250" t="s">
        <v>2971</v>
      </c>
      <c r="F43" s="243">
        <v>1</v>
      </c>
      <c r="G43" s="295">
        <v>1198.4000000000001</v>
      </c>
    </row>
    <row r="44" spans="1:9" ht="34.5" customHeight="1">
      <c r="A44" s="67">
        <v>36</v>
      </c>
      <c r="B44" s="263" t="s">
        <v>577</v>
      </c>
      <c r="C44" s="260" t="s">
        <v>876</v>
      </c>
      <c r="D44" s="528"/>
      <c r="E44" s="246" t="s">
        <v>2971</v>
      </c>
      <c r="F44" s="243">
        <v>1</v>
      </c>
      <c r="G44" s="295">
        <v>1018.6400000000003</v>
      </c>
    </row>
    <row r="45" spans="1:9" ht="34.5" customHeight="1">
      <c r="A45" s="67">
        <v>37</v>
      </c>
      <c r="B45" s="263" t="s">
        <v>898</v>
      </c>
      <c r="C45" s="260" t="s">
        <v>899</v>
      </c>
      <c r="D45" s="528"/>
      <c r="E45" s="246" t="s">
        <v>2971</v>
      </c>
      <c r="F45" s="243">
        <v>1</v>
      </c>
      <c r="G45" s="295">
        <v>10593</v>
      </c>
    </row>
    <row r="46" spans="1:9" ht="34.5" customHeight="1">
      <c r="A46" s="67">
        <v>38</v>
      </c>
      <c r="B46" s="673" t="s">
        <v>937</v>
      </c>
      <c r="C46" s="270" t="s">
        <v>938</v>
      </c>
      <c r="D46" s="528"/>
      <c r="E46" s="7" t="s">
        <v>2971</v>
      </c>
      <c r="F46" s="3">
        <v>1</v>
      </c>
      <c r="G46" s="575">
        <v>8677.7000000000007</v>
      </c>
    </row>
    <row r="47" spans="1:9" ht="34.5" customHeight="1" thickBot="1">
      <c r="A47" s="571"/>
      <c r="B47" s="675"/>
      <c r="C47" s="576"/>
      <c r="D47" s="676"/>
      <c r="E47" s="578"/>
      <c r="F47" s="571"/>
      <c r="G47" s="579">
        <f>SUM(G9:G46)</f>
        <v>118805.77749999998</v>
      </c>
      <c r="I47" s="497">
        <f>SUM(G9:G46)</f>
        <v>118805.77749999998</v>
      </c>
    </row>
    <row r="48" spans="1:9" ht="34.5" customHeight="1" thickTop="1">
      <c r="A48" s="20"/>
      <c r="B48" s="677" t="s">
        <v>1712</v>
      </c>
      <c r="C48" s="553"/>
      <c r="D48" s="528"/>
      <c r="E48" s="237"/>
      <c r="F48" s="238"/>
      <c r="G48" s="674"/>
    </row>
    <row r="49" spans="1:11" ht="34.5" customHeight="1">
      <c r="A49" s="67">
        <v>1</v>
      </c>
      <c r="B49" s="670" t="s">
        <v>300</v>
      </c>
      <c r="C49" s="671" t="s">
        <v>301</v>
      </c>
      <c r="D49" s="668"/>
      <c r="E49" s="246" t="s">
        <v>3069</v>
      </c>
      <c r="F49" s="246">
        <v>2</v>
      </c>
      <c r="G49" s="203">
        <v>200</v>
      </c>
    </row>
    <row r="50" spans="1:11" ht="34.5" customHeight="1">
      <c r="A50" s="67">
        <v>2</v>
      </c>
      <c r="B50" s="263" t="s">
        <v>300</v>
      </c>
      <c r="C50" s="260" t="s">
        <v>374</v>
      </c>
      <c r="D50" s="528"/>
      <c r="E50" s="246" t="s">
        <v>3069</v>
      </c>
      <c r="F50" s="243">
        <v>2</v>
      </c>
      <c r="G50" s="203">
        <v>299.60000000000002</v>
      </c>
    </row>
    <row r="51" spans="1:11" ht="34.5" customHeight="1">
      <c r="A51" s="67">
        <v>3</v>
      </c>
      <c r="B51" s="263" t="s">
        <v>300</v>
      </c>
      <c r="C51" s="260" t="s">
        <v>711</v>
      </c>
      <c r="D51" s="528"/>
      <c r="E51" s="246" t="s">
        <v>3069</v>
      </c>
      <c r="F51" s="243">
        <v>2</v>
      </c>
      <c r="G51" s="295">
        <v>292.11</v>
      </c>
    </row>
    <row r="52" spans="1:11" ht="34.5" customHeight="1">
      <c r="A52" s="127">
        <v>4</v>
      </c>
      <c r="B52" s="673" t="s">
        <v>300</v>
      </c>
      <c r="C52" s="270" t="s">
        <v>713</v>
      </c>
      <c r="D52" s="528"/>
      <c r="E52" s="7" t="s">
        <v>3069</v>
      </c>
      <c r="F52" s="3">
        <v>2</v>
      </c>
      <c r="G52" s="575">
        <v>802.50000000000023</v>
      </c>
    </row>
    <row r="53" spans="1:11" ht="34.5" customHeight="1" thickBot="1">
      <c r="A53" s="571"/>
      <c r="B53" s="680"/>
      <c r="C53" s="681"/>
      <c r="D53" s="676"/>
      <c r="E53" s="578"/>
      <c r="F53" s="571"/>
      <c r="G53" s="682">
        <f>SUM(G49:G52)</f>
        <v>1594.2100000000003</v>
      </c>
      <c r="I53" s="497">
        <f>SUM(G49:G52)</f>
        <v>1594.2100000000003</v>
      </c>
    </row>
    <row r="54" spans="1:11" ht="34.5" customHeight="1" thickTop="1">
      <c r="A54" s="20"/>
      <c r="B54" s="678" t="s">
        <v>3345</v>
      </c>
      <c r="C54" s="666"/>
      <c r="D54" s="528"/>
      <c r="E54" s="10"/>
      <c r="F54" s="4"/>
      <c r="G54" s="679"/>
    </row>
    <row r="55" spans="1:11" s="351" customFormat="1" ht="34.5" customHeight="1">
      <c r="A55" s="684">
        <v>1</v>
      </c>
      <c r="B55" s="640" t="s">
        <v>212</v>
      </c>
      <c r="C55" s="631" t="s">
        <v>213</v>
      </c>
      <c r="D55" s="632"/>
      <c r="E55" s="641"/>
      <c r="F55" s="642"/>
      <c r="G55" s="643">
        <v>1135</v>
      </c>
      <c r="I55" s="683">
        <f>SUM(G55)</f>
        <v>1135</v>
      </c>
    </row>
    <row r="56" spans="1:11" s="351" customFormat="1" ht="34.5" customHeight="1" thickBot="1">
      <c r="A56" s="646"/>
      <c r="B56" s="647"/>
      <c r="C56" s="648"/>
      <c r="D56" s="686"/>
      <c r="E56" s="649"/>
      <c r="F56" s="650"/>
      <c r="G56" s="651">
        <f>SUM(G55)</f>
        <v>1135</v>
      </c>
      <c r="I56" s="683"/>
    </row>
    <row r="57" spans="1:11" s="351" customFormat="1" ht="34.5" customHeight="1" thickTop="1">
      <c r="A57" s="684"/>
      <c r="B57" s="640"/>
      <c r="C57" s="631"/>
      <c r="D57" s="632"/>
      <c r="E57" s="618"/>
      <c r="F57" s="619"/>
      <c r="G57" s="685"/>
      <c r="I57" s="683"/>
    </row>
    <row r="58" spans="1:11" ht="34.5" customHeight="1" thickBot="1">
      <c r="A58" s="377"/>
      <c r="B58" s="378" t="s">
        <v>1022</v>
      </c>
      <c r="C58" s="379"/>
      <c r="D58" s="537"/>
      <c r="E58" s="384"/>
      <c r="F58" s="382"/>
      <c r="G58" s="382">
        <v>121534.9875</v>
      </c>
      <c r="J58" s="669">
        <f>SUM(I10:I55)</f>
        <v>121534.98749999999</v>
      </c>
      <c r="K58" s="2" t="s">
        <v>3343</v>
      </c>
    </row>
    <row r="59" spans="1:11" s="386" customFormat="1" ht="34.5" customHeight="1" thickTop="1">
      <c r="A59" s="385"/>
      <c r="C59" s="387"/>
      <c r="D59" s="538"/>
      <c r="E59" s="392"/>
      <c r="F59" s="390"/>
      <c r="G59" s="390"/>
    </row>
    <row r="60" spans="1:11" s="386" customFormat="1" ht="48" customHeight="1">
      <c r="A60" s="1332" t="s">
        <v>1023</v>
      </c>
      <c r="B60" s="1332"/>
      <c r="C60" s="1332"/>
      <c r="D60" s="1332"/>
      <c r="E60" s="1332"/>
      <c r="F60" s="1332"/>
      <c r="G60" s="1332"/>
    </row>
    <row r="61" spans="1:11" ht="34.5" customHeight="1">
      <c r="A61" s="243">
        <v>1</v>
      </c>
      <c r="B61" s="393" t="s">
        <v>1024</v>
      </c>
      <c r="C61" s="394" t="s">
        <v>1025</v>
      </c>
      <c r="D61" s="539"/>
      <c r="E61" s="293"/>
      <c r="F61" s="243"/>
      <c r="G61" s="203">
        <v>14971.5</v>
      </c>
    </row>
    <row r="62" spans="1:11" ht="34.5" customHeight="1" thickBot="1">
      <c r="A62" s="284"/>
      <c r="B62" s="257" t="s">
        <v>19</v>
      </c>
      <c r="C62" s="160"/>
      <c r="D62" s="530"/>
      <c r="E62" s="105"/>
      <c r="F62" s="104"/>
      <c r="G62" s="104">
        <v>14971.5</v>
      </c>
      <c r="I62" s="497">
        <f>SUM(G61)</f>
        <v>14971.5</v>
      </c>
    </row>
    <row r="63" spans="1:11" s="386" customFormat="1" ht="34.5" customHeight="1" thickTop="1">
      <c r="A63" s="385"/>
      <c r="C63" s="387"/>
      <c r="D63" s="538"/>
      <c r="E63" s="392"/>
      <c r="F63" s="390"/>
      <c r="G63" s="390"/>
    </row>
    <row r="64" spans="1:11" s="403" customFormat="1" ht="43.5" customHeight="1">
      <c r="A64" s="1332" t="s">
        <v>1032</v>
      </c>
      <c r="B64" s="1332"/>
      <c r="C64" s="1332"/>
      <c r="D64" s="1332"/>
      <c r="E64" s="1332"/>
      <c r="F64" s="1332"/>
      <c r="G64" s="1332"/>
    </row>
    <row r="65" spans="1:9" s="414" customFormat="1" ht="34.5" customHeight="1">
      <c r="A65" s="404">
        <v>1</v>
      </c>
      <c r="B65" s="405" t="s">
        <v>1033</v>
      </c>
      <c r="C65" s="406" t="s">
        <v>1034</v>
      </c>
      <c r="D65" s="540"/>
      <c r="E65" s="408" t="s">
        <v>1035</v>
      </c>
      <c r="F65" s="413">
        <v>4</v>
      </c>
      <c r="G65" s="410">
        <v>14582</v>
      </c>
    </row>
    <row r="66" spans="1:9" s="414" customFormat="1" ht="34.5" customHeight="1">
      <c r="A66" s="404">
        <v>2</v>
      </c>
      <c r="B66" s="405" t="s">
        <v>1033</v>
      </c>
      <c r="C66" s="406" t="s">
        <v>1036</v>
      </c>
      <c r="D66" s="540"/>
      <c r="E66" s="408" t="s">
        <v>1037</v>
      </c>
      <c r="F66" s="413">
        <v>4</v>
      </c>
      <c r="G66" s="410">
        <v>400</v>
      </c>
    </row>
    <row r="67" spans="1:9" s="414" customFormat="1" ht="34.5" customHeight="1">
      <c r="A67" s="404">
        <v>3</v>
      </c>
      <c r="B67" s="405" t="s">
        <v>1033</v>
      </c>
      <c r="C67" s="406" t="s">
        <v>1038</v>
      </c>
      <c r="D67" s="540"/>
      <c r="E67" s="408" t="s">
        <v>1039</v>
      </c>
      <c r="F67" s="413">
        <v>5</v>
      </c>
      <c r="G67" s="410">
        <v>19211.849999999999</v>
      </c>
    </row>
    <row r="68" spans="1:9" s="414" customFormat="1" ht="34.5" customHeight="1">
      <c r="A68" s="404">
        <v>4</v>
      </c>
      <c r="B68" s="405" t="s">
        <v>1033</v>
      </c>
      <c r="C68" s="406" t="s">
        <v>1040</v>
      </c>
      <c r="D68" s="540"/>
      <c r="E68" s="408" t="s">
        <v>1041</v>
      </c>
      <c r="F68" s="413">
        <v>6</v>
      </c>
      <c r="G68" s="410">
        <v>2070.4499999999998</v>
      </c>
    </row>
    <row r="69" spans="1:9" s="416" customFormat="1" ht="34.5" customHeight="1">
      <c r="A69" s="404">
        <v>5</v>
      </c>
      <c r="B69" s="405" t="s">
        <v>1033</v>
      </c>
      <c r="C69" s="406" t="s">
        <v>902</v>
      </c>
      <c r="D69" s="540"/>
      <c r="E69" s="408" t="s">
        <v>1041</v>
      </c>
      <c r="F69" s="413">
        <v>6</v>
      </c>
      <c r="G69" s="410">
        <v>47508</v>
      </c>
    </row>
    <row r="70" spans="1:9" ht="34.5" customHeight="1" thickBot="1">
      <c r="A70" s="426"/>
      <c r="B70" s="257" t="s">
        <v>19</v>
      </c>
      <c r="C70" s="427"/>
      <c r="D70" s="542"/>
      <c r="E70" s="429">
        <v>0</v>
      </c>
      <c r="F70" s="428"/>
      <c r="G70" s="430">
        <v>83772.299999999988</v>
      </c>
      <c r="I70" s="499">
        <f>SUM(G65:G69)</f>
        <v>83772.299999999988</v>
      </c>
    </row>
    <row r="71" spans="1:9" ht="34.5" customHeight="1" thickTop="1">
      <c r="A71" s="433"/>
      <c r="B71" s="297"/>
      <c r="C71" s="2"/>
      <c r="D71" s="512"/>
      <c r="E71" s="417"/>
      <c r="F71" s="419"/>
      <c r="G71" s="419"/>
    </row>
    <row r="72" spans="1:9" s="386" customFormat="1" ht="40.5" customHeight="1">
      <c r="A72" s="1332" t="s">
        <v>1044</v>
      </c>
      <c r="B72" s="1332"/>
      <c r="C72" s="1332"/>
      <c r="D72" s="1332"/>
      <c r="E72" s="1332"/>
      <c r="F72" s="1332"/>
      <c r="G72" s="1332"/>
    </row>
    <row r="73" spans="1:9" s="414" customFormat="1" ht="34.5" customHeight="1">
      <c r="A73" s="404">
        <v>1</v>
      </c>
      <c r="B73" s="406" t="s">
        <v>1045</v>
      </c>
      <c r="C73" s="455" t="s">
        <v>1046</v>
      </c>
      <c r="D73" s="540"/>
      <c r="E73" s="457" t="s">
        <v>1047</v>
      </c>
      <c r="F73" s="402" t="s">
        <v>1048</v>
      </c>
      <c r="G73" s="410">
        <v>234301.93</v>
      </c>
    </row>
    <row r="74" spans="1:9" s="414" customFormat="1" ht="34.5" customHeight="1">
      <c r="A74" s="404">
        <v>2</v>
      </c>
      <c r="B74" s="406" t="s">
        <v>1045</v>
      </c>
      <c r="C74" s="455" t="s">
        <v>1049</v>
      </c>
      <c r="D74" s="540"/>
      <c r="E74" s="457" t="s">
        <v>1050</v>
      </c>
      <c r="F74" s="402" t="s">
        <v>1048</v>
      </c>
      <c r="G74" s="410">
        <v>90261.49</v>
      </c>
    </row>
    <row r="75" spans="1:9" s="414" customFormat="1" ht="34.5" customHeight="1">
      <c r="A75" s="404">
        <v>3</v>
      </c>
      <c r="B75" s="406" t="s">
        <v>1045</v>
      </c>
      <c r="C75" s="455" t="s">
        <v>1051</v>
      </c>
      <c r="D75" s="540"/>
      <c r="E75" s="457" t="s">
        <v>1050</v>
      </c>
      <c r="F75" s="402" t="s">
        <v>1048</v>
      </c>
      <c r="G75" s="410">
        <v>49535.47</v>
      </c>
    </row>
    <row r="76" spans="1:9" s="414" customFormat="1" ht="34.5" customHeight="1">
      <c r="A76" s="404">
        <v>4</v>
      </c>
      <c r="B76" s="406" t="s">
        <v>1061</v>
      </c>
      <c r="C76" s="455" t="s">
        <v>1054</v>
      </c>
      <c r="D76" s="540"/>
      <c r="E76" s="457" t="s">
        <v>1055</v>
      </c>
      <c r="F76" s="402">
        <v>8</v>
      </c>
      <c r="G76" s="410">
        <v>20667.22</v>
      </c>
    </row>
    <row r="77" spans="1:9" s="414" customFormat="1" ht="34.5" customHeight="1">
      <c r="A77" s="404">
        <v>5</v>
      </c>
      <c r="B77" s="406" t="s">
        <v>1061</v>
      </c>
      <c r="C77" s="455" t="s">
        <v>1056</v>
      </c>
      <c r="D77" s="540"/>
      <c r="E77" s="457" t="s">
        <v>1057</v>
      </c>
      <c r="F77" s="402">
        <v>7</v>
      </c>
      <c r="G77" s="410">
        <v>1469.03</v>
      </c>
    </row>
    <row r="78" spans="1:9" s="414" customFormat="1" ht="34.5" customHeight="1">
      <c r="A78" s="404">
        <v>6</v>
      </c>
      <c r="B78" s="406" t="s">
        <v>1061</v>
      </c>
      <c r="C78" s="455" t="s">
        <v>1058</v>
      </c>
      <c r="D78" s="540"/>
      <c r="E78" s="457" t="s">
        <v>1057</v>
      </c>
      <c r="F78" s="402">
        <v>7</v>
      </c>
      <c r="G78" s="410">
        <v>368.87</v>
      </c>
    </row>
    <row r="79" spans="1:9" s="414" customFormat="1" ht="34.5" customHeight="1">
      <c r="A79" s="404">
        <v>7</v>
      </c>
      <c r="B79" s="406" t="s">
        <v>1061</v>
      </c>
      <c r="C79" s="455" t="s">
        <v>1059</v>
      </c>
      <c r="D79" s="540"/>
      <c r="E79" s="457" t="s">
        <v>1060</v>
      </c>
      <c r="F79" s="402"/>
      <c r="G79" s="410">
        <v>15813.94</v>
      </c>
    </row>
    <row r="80" spans="1:9" s="414" customFormat="1" ht="34.5" customHeight="1">
      <c r="A80" s="404">
        <v>8</v>
      </c>
      <c r="B80" s="455" t="s">
        <v>1061</v>
      </c>
      <c r="C80" s="406" t="s">
        <v>1062</v>
      </c>
      <c r="D80" s="540"/>
      <c r="E80" s="465" t="s">
        <v>1063</v>
      </c>
      <c r="F80" s="407"/>
      <c r="G80" s="410">
        <v>2832.41</v>
      </c>
    </row>
    <row r="81" spans="1:11" s="414" customFormat="1" ht="34.5" customHeight="1">
      <c r="A81" s="466">
        <v>9</v>
      </c>
      <c r="B81" s="455" t="s">
        <v>1061</v>
      </c>
      <c r="C81" s="468" t="s">
        <v>2963</v>
      </c>
      <c r="D81" s="543"/>
      <c r="E81" s="661"/>
      <c r="F81" s="469"/>
      <c r="G81" s="471">
        <v>6000</v>
      </c>
    </row>
    <row r="82" spans="1:11" s="479" customFormat="1" ht="34.5" customHeight="1" thickBot="1">
      <c r="A82" s="475"/>
      <c r="B82" s="1333" t="s">
        <v>1065</v>
      </c>
      <c r="C82" s="1333"/>
      <c r="D82" s="544"/>
      <c r="E82" s="429"/>
      <c r="F82" s="428"/>
      <c r="G82" s="478">
        <v>421250.36</v>
      </c>
      <c r="I82" s="479">
        <f>SUM(G73:G81)</f>
        <v>421250.36</v>
      </c>
    </row>
    <row r="83" spans="1:11" s="403" customFormat="1" ht="34.5" customHeight="1" thickTop="1">
      <c r="A83" s="480"/>
      <c r="B83" s="481"/>
      <c r="C83" s="482"/>
      <c r="D83" s="545"/>
      <c r="E83" s="484"/>
      <c r="F83" s="483"/>
      <c r="G83" s="485"/>
    </row>
    <row r="84" spans="1:11" ht="34.5" customHeight="1" thickBot="1">
      <c r="A84" s="486"/>
      <c r="B84" s="487"/>
      <c r="C84" s="488" t="s">
        <v>1066</v>
      </c>
      <c r="D84" s="546"/>
      <c r="E84" s="488"/>
      <c r="F84" s="486"/>
      <c r="G84" s="383">
        <v>641529.14749999996</v>
      </c>
      <c r="J84" s="665">
        <f>SUM(J58+I62+I70+I82)</f>
        <v>641529.14749999996</v>
      </c>
      <c r="K84" s="2" t="s">
        <v>3344</v>
      </c>
    </row>
    <row r="85" spans="1:11" ht="34.5" customHeight="1" thickTop="1">
      <c r="G85" s="500"/>
    </row>
    <row r="86" spans="1:11" ht="34.5" customHeight="1">
      <c r="G86" s="500"/>
    </row>
  </sheetData>
  <sortState xmlns:xlrd2="http://schemas.microsoft.com/office/spreadsheetml/2017/richdata2" ref="A9:G55">
    <sortCondition ref="F9:F55"/>
  </sortState>
  <mergeCells count="13">
    <mergeCell ref="A60:G60"/>
    <mergeCell ref="A64:G64"/>
    <mergeCell ref="A72:G72"/>
    <mergeCell ref="B82:C82"/>
    <mergeCell ref="A1:G1"/>
    <mergeCell ref="A2:G2"/>
    <mergeCell ref="A3:G3"/>
    <mergeCell ref="A4:A6"/>
    <mergeCell ref="B4:B6"/>
    <mergeCell ref="C4:C6"/>
    <mergeCell ref="E4:G4"/>
    <mergeCell ref="E5:E6"/>
    <mergeCell ref="F5:F6"/>
  </mergeCells>
  <pageMargins left="0.16" right="0.16" top="0.16" bottom="0.16" header="0.16" footer="0.3"/>
  <pageSetup scale="3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7E37-975A-4C4E-BD3B-AC67692972A5}">
  <sheetPr codeName="Sheet7">
    <tabColor rgb="FF00B0F0"/>
  </sheetPr>
  <dimension ref="A1:AA564"/>
  <sheetViews>
    <sheetView zoomScale="50" zoomScaleNormal="50" workbookViewId="0">
      <pane ySplit="9" topLeftCell="A511" activePane="bottomLeft" state="frozen"/>
      <selection pane="bottomLeft" activeCell="Q522" sqref="Q522:S522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2547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27080.63</v>
      </c>
      <c r="E11" s="71" t="s">
        <v>2149</v>
      </c>
      <c r="F11" s="67">
        <v>1</v>
      </c>
      <c r="G11" s="67">
        <v>1</v>
      </c>
      <c r="H11" s="72">
        <v>5221</v>
      </c>
      <c r="I11" s="73">
        <v>365.47</v>
      </c>
      <c r="J11" s="74">
        <v>5586.4700000000084</v>
      </c>
      <c r="K11" s="75" t="s">
        <v>2548</v>
      </c>
      <c r="L11" s="76" t="s">
        <v>2549</v>
      </c>
      <c r="M11" s="77">
        <v>28524.06</v>
      </c>
      <c r="N11" s="78" t="s">
        <v>2550</v>
      </c>
      <c r="O11" s="79">
        <v>1</v>
      </c>
      <c r="P11" s="79">
        <v>1</v>
      </c>
      <c r="Q11" s="73">
        <f t="shared" ref="Q11:Q12" si="0">ROUND(S11*100/107,2)</f>
        <v>3872</v>
      </c>
      <c r="R11" s="80">
        <f t="shared" ref="R11:R12" si="1">ROUND((Q11*0.07),2)</f>
        <v>271.04000000000002</v>
      </c>
      <c r="S11" s="66">
        <f t="shared" ref="S11:S12" si="2">+D11+J11-M11</f>
        <v>4143.0400000000081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/>
      <c r="F12" s="67"/>
      <c r="G12" s="67"/>
      <c r="H12" s="72">
        <v>0</v>
      </c>
      <c r="I12" s="73">
        <v>0</v>
      </c>
      <c r="J12" s="74">
        <v>-1.0913936421275139E-11</v>
      </c>
      <c r="K12" s="83"/>
      <c r="L12" s="84"/>
      <c r="M12" s="85"/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27080.63</v>
      </c>
      <c r="E14" s="103"/>
      <c r="F14" s="102"/>
      <c r="G14" s="102"/>
      <c r="H14" s="104">
        <f>SUM(H11:H13)</f>
        <v>5221</v>
      </c>
      <c r="I14" s="104">
        <f t="shared" ref="I14:J14" si="3">SUM(I11:I13)</f>
        <v>365.47</v>
      </c>
      <c r="J14" s="104">
        <f t="shared" si="3"/>
        <v>5586.4699999999975</v>
      </c>
      <c r="K14" s="105"/>
      <c r="L14" s="105"/>
      <c r="M14" s="104">
        <f>SUM(M11:M13)</f>
        <v>28524.06</v>
      </c>
      <c r="N14" s="105"/>
      <c r="O14" s="104"/>
      <c r="P14" s="104"/>
      <c r="Q14" s="104">
        <f t="shared" ref="Q14:S14" si="4">SUM(Q11:Q13)</f>
        <v>3872</v>
      </c>
      <c r="R14" s="104">
        <f t="shared" si="4"/>
        <v>271.04000000000002</v>
      </c>
      <c r="S14" s="104">
        <f t="shared" si="4"/>
        <v>4143.0399999999972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 t="s">
        <v>2551</v>
      </c>
      <c r="L16" s="113" t="s">
        <v>2552</v>
      </c>
      <c r="M16" s="114">
        <v>321</v>
      </c>
      <c r="N16" s="19"/>
      <c r="O16" s="67"/>
      <c r="P16" s="67"/>
      <c r="Q16" s="73">
        <f t="shared" ref="Q16:Q30" si="5">ROUND(S16*100/107,2)</f>
        <v>0</v>
      </c>
      <c r="R16" s="80">
        <f t="shared" ref="R16:R30" si="6">ROUND((Q16*0.07),2)</f>
        <v>0</v>
      </c>
      <c r="S16" s="66">
        <f t="shared" ref="S16:S30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 t="s">
        <v>2553</v>
      </c>
      <c r="L17" s="113" t="s">
        <v>2554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 t="s">
        <v>2555</v>
      </c>
      <c r="L18" s="113" t="s">
        <v>2556</v>
      </c>
      <c r="M18" s="114">
        <v>321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/>
      <c r="F19" s="118"/>
      <c r="G19" s="118"/>
      <c r="H19" s="110">
        <v>-600</v>
      </c>
      <c r="I19" s="110">
        <v>-42</v>
      </c>
      <c r="J19" s="111">
        <v>-642</v>
      </c>
      <c r="K19" s="119"/>
      <c r="L19" s="120"/>
      <c r="M19" s="121">
        <v>0</v>
      </c>
      <c r="N19" s="122"/>
      <c r="O19" s="67"/>
      <c r="P19" s="67"/>
      <c r="Q19" s="73">
        <f t="shared" si="5"/>
        <v>-300</v>
      </c>
      <c r="R19" s="80">
        <f t="shared" si="6"/>
        <v>-21</v>
      </c>
      <c r="S19" s="66">
        <f t="shared" si="7"/>
        <v>-321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/>
      <c r="F20" s="109"/>
      <c r="G20" s="109"/>
      <c r="H20" s="110">
        <v>-600</v>
      </c>
      <c r="I20" s="110">
        <v>-42</v>
      </c>
      <c r="J20" s="111">
        <v>-642</v>
      </c>
      <c r="K20" s="112"/>
      <c r="L20" s="113"/>
      <c r="M20" s="114">
        <v>0</v>
      </c>
      <c r="N20" s="19"/>
      <c r="O20" s="67"/>
      <c r="P20" s="67"/>
      <c r="Q20" s="73">
        <f t="shared" si="5"/>
        <v>-300</v>
      </c>
      <c r="R20" s="80">
        <f t="shared" si="6"/>
        <v>-21</v>
      </c>
      <c r="S20" s="66">
        <f t="shared" si="7"/>
        <v>-321</v>
      </c>
    </row>
    <row r="21" spans="1:19" ht="34.5" customHeight="1">
      <c r="A21" s="67">
        <v>6</v>
      </c>
      <c r="B21" s="106" t="s">
        <v>50</v>
      </c>
      <c r="C21" s="106" t="s">
        <v>51</v>
      </c>
      <c r="D21" s="107">
        <v>321</v>
      </c>
      <c r="E21" s="108"/>
      <c r="F21" s="109"/>
      <c r="G21" s="109"/>
      <c r="H21" s="110">
        <v>-600</v>
      </c>
      <c r="I21" s="110">
        <v>-42</v>
      </c>
      <c r="J21" s="111">
        <v>-642</v>
      </c>
      <c r="K21" s="112"/>
      <c r="L21" s="124"/>
      <c r="M21" s="114">
        <v>0</v>
      </c>
      <c r="N21" s="122"/>
      <c r="O21" s="67"/>
      <c r="P21" s="67"/>
      <c r="Q21" s="73">
        <f t="shared" si="5"/>
        <v>-300</v>
      </c>
      <c r="R21" s="80">
        <f t="shared" si="6"/>
        <v>-21</v>
      </c>
      <c r="S21" s="66">
        <f t="shared" si="7"/>
        <v>-321</v>
      </c>
    </row>
    <row r="22" spans="1:19" ht="34.5" customHeight="1">
      <c r="A22" s="67">
        <v>7</v>
      </c>
      <c r="B22" s="125" t="s">
        <v>52</v>
      </c>
      <c r="C22" s="125" t="s">
        <v>53</v>
      </c>
      <c r="D22" s="126">
        <v>963</v>
      </c>
      <c r="E22" s="108"/>
      <c r="F22" s="109"/>
      <c r="G22" s="109"/>
      <c r="H22" s="110">
        <v>0</v>
      </c>
      <c r="I22" s="110">
        <v>0</v>
      </c>
      <c r="J22" s="111">
        <v>0</v>
      </c>
      <c r="K22" s="112"/>
      <c r="L22" s="113"/>
      <c r="M22" s="114">
        <v>0</v>
      </c>
      <c r="N22" s="122" t="s">
        <v>2557</v>
      </c>
      <c r="O22" s="127">
        <v>1</v>
      </c>
      <c r="P22" s="127">
        <v>1</v>
      </c>
      <c r="Q22" s="73">
        <f t="shared" si="5"/>
        <v>900</v>
      </c>
      <c r="R22" s="80">
        <f t="shared" si="6"/>
        <v>63</v>
      </c>
      <c r="S22" s="66">
        <f t="shared" si="7"/>
        <v>963</v>
      </c>
    </row>
    <row r="23" spans="1:19" ht="34.5" customHeight="1">
      <c r="A23" s="67">
        <v>8</v>
      </c>
      <c r="B23" s="125" t="s">
        <v>54</v>
      </c>
      <c r="C23" s="125" t="s">
        <v>55</v>
      </c>
      <c r="D23" s="126">
        <v>321</v>
      </c>
      <c r="E23" s="108"/>
      <c r="F23" s="109"/>
      <c r="G23" s="109"/>
      <c r="H23" s="110">
        <v>0</v>
      </c>
      <c r="I23" s="110">
        <v>0</v>
      </c>
      <c r="J23" s="111">
        <v>0</v>
      </c>
      <c r="K23" s="112" t="s">
        <v>2553</v>
      </c>
      <c r="L23" s="124" t="s">
        <v>2558</v>
      </c>
      <c r="M23" s="114">
        <v>321</v>
      </c>
      <c r="N23" s="128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57</v>
      </c>
      <c r="C24" s="125" t="s">
        <v>58</v>
      </c>
      <c r="D24" s="126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 t="s">
        <v>2553</v>
      </c>
      <c r="L24" s="124" t="s">
        <v>2559</v>
      </c>
      <c r="M24" s="114">
        <v>321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15" t="s">
        <v>60</v>
      </c>
      <c r="C25" s="106" t="s">
        <v>61</v>
      </c>
      <c r="D25" s="107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2" t="s">
        <v>2560</v>
      </c>
      <c r="L25" s="113" t="s">
        <v>2561</v>
      </c>
      <c r="M25" s="114">
        <v>321</v>
      </c>
      <c r="N25" s="19"/>
      <c r="O25" s="67"/>
      <c r="P25" s="6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25" t="s">
        <v>62</v>
      </c>
      <c r="C26" s="125" t="s">
        <v>63</v>
      </c>
      <c r="D26" s="126">
        <v>642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 t="s">
        <v>2555</v>
      </c>
      <c r="L26" s="113" t="s">
        <v>2562</v>
      </c>
      <c r="M26" s="114">
        <v>642</v>
      </c>
      <c r="N26" s="128"/>
      <c r="O26" s="127"/>
      <c r="P26" s="12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06" t="s">
        <v>65</v>
      </c>
      <c r="C27" s="106" t="s">
        <v>66</v>
      </c>
      <c r="D27" s="107">
        <v>963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 t="s">
        <v>2563</v>
      </c>
      <c r="L27" s="113" t="s">
        <v>2564</v>
      </c>
      <c r="M27" s="114">
        <v>963</v>
      </c>
      <c r="N27" s="128"/>
      <c r="O27" s="67"/>
      <c r="P27" s="6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68</v>
      </c>
      <c r="C28" s="106" t="s">
        <v>69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 t="s">
        <v>2555</v>
      </c>
      <c r="L28" s="113" t="s">
        <v>2565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72</v>
      </c>
      <c r="C29" s="106" t="s">
        <v>66</v>
      </c>
      <c r="D29" s="107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 t="s">
        <v>2563</v>
      </c>
      <c r="L29" s="113" t="s">
        <v>2566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74</v>
      </c>
      <c r="C30" s="106" t="s">
        <v>75</v>
      </c>
      <c r="D30" s="107">
        <v>2172.1</v>
      </c>
      <c r="E30" s="108" t="s">
        <v>2170</v>
      </c>
      <c r="F30" s="109">
        <v>1</v>
      </c>
      <c r="G30" s="109">
        <v>1</v>
      </c>
      <c r="H30" s="110">
        <v>2380</v>
      </c>
      <c r="I30" s="110">
        <v>166.6</v>
      </c>
      <c r="J30" s="111">
        <v>2546.6000000000004</v>
      </c>
      <c r="K30" s="112" t="s">
        <v>2563</v>
      </c>
      <c r="L30" s="113" t="s">
        <v>2567</v>
      </c>
      <c r="M30" s="114">
        <v>2546.6</v>
      </c>
      <c r="N30" s="122" t="s">
        <v>2557</v>
      </c>
      <c r="O30" s="67">
        <v>1</v>
      </c>
      <c r="P30" s="67">
        <v>1</v>
      </c>
      <c r="Q30" s="73">
        <f t="shared" si="5"/>
        <v>2030</v>
      </c>
      <c r="R30" s="80">
        <f t="shared" si="6"/>
        <v>142.1</v>
      </c>
      <c r="S30" s="66">
        <f t="shared" si="7"/>
        <v>2172.1000000000008</v>
      </c>
    </row>
    <row r="31" spans="1:19" ht="34.5" customHeight="1">
      <c r="A31" s="20"/>
      <c r="B31" s="600" t="s">
        <v>2150</v>
      </c>
      <c r="C31" s="593"/>
      <c r="D31" s="594"/>
      <c r="E31" s="148"/>
      <c r="F31" s="595"/>
      <c r="G31" s="595"/>
      <c r="H31" s="596"/>
      <c r="I31" s="596"/>
      <c r="J31" s="597"/>
      <c r="K31" s="145"/>
      <c r="L31" s="146"/>
      <c r="M31" s="598"/>
      <c r="N31" s="599"/>
      <c r="O31" s="4"/>
      <c r="P31" s="4"/>
      <c r="Q31" s="91"/>
      <c r="R31" s="98"/>
      <c r="S31" s="439"/>
    </row>
    <row r="32" spans="1:19" ht="34.5" customHeight="1" thickBot="1">
      <c r="A32" s="99"/>
      <c r="B32" s="100" t="s">
        <v>19</v>
      </c>
      <c r="C32" s="101"/>
      <c r="D32" s="102">
        <f>SUM(D16:D30)</f>
        <v>9555.1</v>
      </c>
      <c r="E32" s="103"/>
      <c r="F32" s="102"/>
      <c r="G32" s="102"/>
      <c r="H32" s="104">
        <f>SUM(H16:H30)-H19-H20-H21</f>
        <v>2380</v>
      </c>
      <c r="I32" s="104">
        <f t="shared" ref="I32:J32" si="8">SUM(I16:I30)-I19-I20-I21</f>
        <v>166.6</v>
      </c>
      <c r="J32" s="104">
        <f t="shared" si="8"/>
        <v>2546.6000000000004</v>
      </c>
      <c r="K32" s="103"/>
      <c r="L32" s="103"/>
      <c r="M32" s="102">
        <f>SUM(M16:M30)</f>
        <v>8003.6</v>
      </c>
      <c r="N32" s="129"/>
      <c r="O32" s="102"/>
      <c r="P32" s="102"/>
      <c r="Q32" s="104">
        <f>SUM(Q16:Q30)-Q19-Q20-Q21</f>
        <v>2930</v>
      </c>
      <c r="R32" s="104">
        <f>SUM(R16:R30)-R19-R20-R21</f>
        <v>205.1</v>
      </c>
      <c r="S32" s="104">
        <f>SUM(S16:S30)-S19-S20-S21</f>
        <v>3135.1000000000008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17312.330000000002</v>
      </c>
      <c r="E34" s="78" t="s">
        <v>2149</v>
      </c>
      <c r="F34" s="79">
        <v>1</v>
      </c>
      <c r="G34" s="127">
        <v>1</v>
      </c>
      <c r="H34" s="72">
        <v>5262.75</v>
      </c>
      <c r="I34" s="73">
        <v>368.39</v>
      </c>
      <c r="J34" s="74">
        <v>5631.14</v>
      </c>
      <c r="K34" s="112" t="s">
        <v>2568</v>
      </c>
      <c r="L34" s="113" t="s">
        <v>2569</v>
      </c>
      <c r="M34" s="134">
        <v>17745.68</v>
      </c>
      <c r="N34" s="108" t="s">
        <v>2550</v>
      </c>
      <c r="O34" s="79">
        <v>1</v>
      </c>
      <c r="P34" s="67">
        <v>1</v>
      </c>
      <c r="Q34" s="73">
        <f t="shared" ref="Q34:Q46" si="9">ROUND(S34*100/107,2)</f>
        <v>4857.75</v>
      </c>
      <c r="R34" s="80">
        <f t="shared" ref="R34:R46" si="10">ROUND((Q34*0.07),2)</f>
        <v>340.04</v>
      </c>
      <c r="S34" s="66">
        <f>+D34+J34-M34</f>
        <v>5197.7900000000009</v>
      </c>
      <c r="T34" s="1402" t="s">
        <v>2586</v>
      </c>
      <c r="U34" s="1403"/>
      <c r="V34" s="1403"/>
      <c r="W34" s="1403"/>
      <c r="X34" s="1403"/>
      <c r="Y34" s="1403"/>
      <c r="Z34" s="1403"/>
      <c r="AA34" s="1404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10949.31</v>
      </c>
      <c r="E35" s="78" t="s">
        <v>2149</v>
      </c>
      <c r="F35" s="79">
        <v>1</v>
      </c>
      <c r="G35" s="127">
        <v>1</v>
      </c>
      <c r="H35" s="72">
        <v>3692.24</v>
      </c>
      <c r="I35" s="73">
        <v>258.45999999999998</v>
      </c>
      <c r="J35" s="74">
        <v>3950.6975000000039</v>
      </c>
      <c r="K35" s="112" t="s">
        <v>2570</v>
      </c>
      <c r="L35" s="113" t="s">
        <v>2571</v>
      </c>
      <c r="M35" s="134">
        <v>11214.14</v>
      </c>
      <c r="N35" s="108" t="s">
        <v>2550</v>
      </c>
      <c r="O35" s="79">
        <v>1</v>
      </c>
      <c r="P35" s="67">
        <v>1</v>
      </c>
      <c r="Q35" s="73">
        <f>ROUND(S35*100/107,2)</f>
        <v>3444.74</v>
      </c>
      <c r="R35" s="80">
        <f t="shared" si="10"/>
        <v>241.13</v>
      </c>
      <c r="S35" s="66">
        <f>+D35+J35-M35</f>
        <v>3685.8675000000039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4716.29</v>
      </c>
      <c r="E36" s="78" t="s">
        <v>2149</v>
      </c>
      <c r="F36" s="79">
        <v>1</v>
      </c>
      <c r="G36" s="127">
        <v>1</v>
      </c>
      <c r="H36" s="72">
        <v>2722.49</v>
      </c>
      <c r="I36" s="73">
        <v>190.57</v>
      </c>
      <c r="J36" s="74">
        <v>2913.0649999999996</v>
      </c>
      <c r="K36" s="112" t="s">
        <v>2572</v>
      </c>
      <c r="L36" s="113" t="s">
        <v>2573</v>
      </c>
      <c r="M36" s="134">
        <v>6938.42</v>
      </c>
      <c r="N36" s="108" t="s">
        <v>2550</v>
      </c>
      <c r="O36" s="79">
        <v>1</v>
      </c>
      <c r="P36" s="67">
        <v>1</v>
      </c>
      <c r="Q36" s="73">
        <f t="shared" si="9"/>
        <v>645.73</v>
      </c>
      <c r="R36" s="80">
        <f t="shared" si="10"/>
        <v>45.2</v>
      </c>
      <c r="S36" s="66">
        <f>+D36+J36-M36</f>
        <v>690.93499999999949</v>
      </c>
    </row>
    <row r="37" spans="1:27" ht="34.5" customHeight="1">
      <c r="A37" s="130">
        <v>7</v>
      </c>
      <c r="B37" s="140" t="s">
        <v>98</v>
      </c>
      <c r="C37" s="141" t="s">
        <v>81</v>
      </c>
      <c r="D37" s="133">
        <v>498.35</v>
      </c>
      <c r="E37" s="78" t="s">
        <v>2149</v>
      </c>
      <c r="F37" s="79">
        <v>1</v>
      </c>
      <c r="G37" s="127">
        <v>1</v>
      </c>
      <c r="H37" s="72">
        <v>531</v>
      </c>
      <c r="I37" s="73">
        <v>37.17</v>
      </c>
      <c r="J37" s="74">
        <v>568.16999999999996</v>
      </c>
      <c r="K37" s="112" t="s">
        <v>2555</v>
      </c>
      <c r="L37" s="113" t="s">
        <v>2574</v>
      </c>
      <c r="M37" s="134">
        <v>568.16999999999996</v>
      </c>
      <c r="N37" s="108" t="s">
        <v>2550</v>
      </c>
      <c r="O37" s="79">
        <v>1</v>
      </c>
      <c r="P37" s="67">
        <v>1</v>
      </c>
      <c r="Q37" s="73">
        <f t="shared" si="9"/>
        <v>465.75</v>
      </c>
      <c r="R37" s="80">
        <f t="shared" si="10"/>
        <v>32.6</v>
      </c>
      <c r="S37" s="66">
        <f t="shared" ref="S37:S46" si="11">+D37+J37-M37</f>
        <v>498.35</v>
      </c>
      <c r="T37" s="2" t="s">
        <v>2587</v>
      </c>
    </row>
    <row r="38" spans="1:27" ht="34.5" customHeight="1">
      <c r="A38" s="130">
        <v>8</v>
      </c>
      <c r="B38" s="140" t="s">
        <v>100</v>
      </c>
      <c r="C38" s="141" t="s">
        <v>81</v>
      </c>
      <c r="D38" s="133">
        <v>0</v>
      </c>
      <c r="E38" s="78"/>
      <c r="F38" s="79"/>
      <c r="G38" s="127"/>
      <c r="H38" s="72">
        <v>0</v>
      </c>
      <c r="I38" s="73">
        <v>0</v>
      </c>
      <c r="J38" s="74">
        <v>0</v>
      </c>
      <c r="K38" s="112"/>
      <c r="L38" s="113"/>
      <c r="M38" s="134">
        <v>0</v>
      </c>
      <c r="N38" s="108"/>
      <c r="O38" s="79"/>
      <c r="P38" s="67"/>
      <c r="Q38" s="73">
        <f t="shared" si="9"/>
        <v>0</v>
      </c>
      <c r="R38" s="80">
        <f t="shared" si="10"/>
        <v>0</v>
      </c>
      <c r="S38" s="66">
        <f t="shared" si="11"/>
        <v>0</v>
      </c>
    </row>
    <row r="39" spans="1:27" ht="34.5" customHeight="1">
      <c r="A39" s="130">
        <v>9</v>
      </c>
      <c r="B39" s="131" t="s">
        <v>103</v>
      </c>
      <c r="C39" s="141" t="s">
        <v>81</v>
      </c>
      <c r="D39" s="133">
        <v>2352.12</v>
      </c>
      <c r="E39" s="78" t="s">
        <v>2170</v>
      </c>
      <c r="F39" s="79">
        <v>1</v>
      </c>
      <c r="G39" s="67">
        <v>1</v>
      </c>
      <c r="H39" s="142">
        <v>2121.7399999999998</v>
      </c>
      <c r="I39" s="73">
        <v>148.52000000000001</v>
      </c>
      <c r="J39" s="74">
        <v>2270.2650000000012</v>
      </c>
      <c r="K39" s="112" t="s">
        <v>2575</v>
      </c>
      <c r="L39" s="113" t="s">
        <v>2576</v>
      </c>
      <c r="M39" s="134">
        <v>2270.27</v>
      </c>
      <c r="N39" s="108" t="s">
        <v>2557</v>
      </c>
      <c r="O39" s="79">
        <v>1</v>
      </c>
      <c r="P39" s="67">
        <v>1</v>
      </c>
      <c r="Q39" s="73">
        <f>ROUND(S39*100/107,2)</f>
        <v>2198.2399999999998</v>
      </c>
      <c r="R39" s="80">
        <f t="shared" si="10"/>
        <v>153.88</v>
      </c>
      <c r="S39" s="66">
        <f>+D39+J39-M39</f>
        <v>2352.1150000000011</v>
      </c>
    </row>
    <row r="40" spans="1:27" ht="34.5" customHeight="1">
      <c r="A40" s="130">
        <v>10</v>
      </c>
      <c r="B40" s="140" t="s">
        <v>105</v>
      </c>
      <c r="C40" s="141" t="s">
        <v>81</v>
      </c>
      <c r="D40" s="133">
        <v>26.18</v>
      </c>
      <c r="E40" s="78" t="s">
        <v>2170</v>
      </c>
      <c r="F40" s="79">
        <v>1</v>
      </c>
      <c r="G40" s="67">
        <v>1</v>
      </c>
      <c r="H40" s="142">
        <v>121.5</v>
      </c>
      <c r="I40" s="73">
        <v>8.51</v>
      </c>
      <c r="J40" s="74">
        <v>130.00500000000002</v>
      </c>
      <c r="K40" s="112" t="s">
        <v>2555</v>
      </c>
      <c r="L40" s="113" t="s">
        <v>2577</v>
      </c>
      <c r="M40" s="134">
        <v>130.01</v>
      </c>
      <c r="N40" s="108" t="s">
        <v>2557</v>
      </c>
      <c r="O40" s="79">
        <v>1</v>
      </c>
      <c r="P40" s="67">
        <v>1</v>
      </c>
      <c r="Q40" s="73">
        <f t="shared" si="9"/>
        <v>24.46</v>
      </c>
      <c r="R40" s="80">
        <f t="shared" si="10"/>
        <v>1.71</v>
      </c>
      <c r="S40" s="66">
        <f t="shared" si="11"/>
        <v>26.17500000000004</v>
      </c>
    </row>
    <row r="41" spans="1:27" ht="34.5" customHeight="1">
      <c r="A41" s="130">
        <v>11</v>
      </c>
      <c r="B41" s="140" t="s">
        <v>107</v>
      </c>
      <c r="C41" s="141" t="s">
        <v>81</v>
      </c>
      <c r="D41" s="133">
        <v>390.01</v>
      </c>
      <c r="E41" s="78" t="s">
        <v>2170</v>
      </c>
      <c r="F41" s="79">
        <v>1</v>
      </c>
      <c r="G41" s="67">
        <v>1</v>
      </c>
      <c r="H41" s="142">
        <v>281.25</v>
      </c>
      <c r="I41" s="73">
        <v>19.690000000000001</v>
      </c>
      <c r="J41" s="74">
        <v>300.94000000000011</v>
      </c>
      <c r="K41" s="112" t="s">
        <v>2578</v>
      </c>
      <c r="L41" s="113" t="s">
        <v>2579</v>
      </c>
      <c r="M41" s="134">
        <v>300.94</v>
      </c>
      <c r="N41" s="108" t="s">
        <v>2557</v>
      </c>
      <c r="O41" s="79">
        <v>1</v>
      </c>
      <c r="P41" s="67">
        <v>1</v>
      </c>
      <c r="Q41" s="73">
        <f t="shared" si="9"/>
        <v>364.5</v>
      </c>
      <c r="R41" s="80">
        <f t="shared" si="10"/>
        <v>25.52</v>
      </c>
      <c r="S41" s="66">
        <f t="shared" si="11"/>
        <v>390.01000000000005</v>
      </c>
    </row>
    <row r="42" spans="1:27" ht="34.5" customHeight="1">
      <c r="A42" s="130">
        <v>12</v>
      </c>
      <c r="B42" s="131" t="s">
        <v>109</v>
      </c>
      <c r="C42" s="141" t="s">
        <v>81</v>
      </c>
      <c r="D42" s="133">
        <v>77.040000000000006</v>
      </c>
      <c r="E42" s="143" t="s">
        <v>2170</v>
      </c>
      <c r="F42" s="144">
        <v>1</v>
      </c>
      <c r="G42" s="4">
        <v>1</v>
      </c>
      <c r="H42" s="35">
        <v>31.5</v>
      </c>
      <c r="I42" s="91">
        <v>2.21</v>
      </c>
      <c r="J42" s="92">
        <v>33.710000000000008</v>
      </c>
      <c r="K42" s="112" t="s">
        <v>2580</v>
      </c>
      <c r="L42" s="113" t="s">
        <v>2581</v>
      </c>
      <c r="M42" s="134">
        <v>33.71</v>
      </c>
      <c r="N42" s="148" t="s">
        <v>2557</v>
      </c>
      <c r="O42" s="144">
        <v>1</v>
      </c>
      <c r="P42" s="4">
        <v>1</v>
      </c>
      <c r="Q42" s="73">
        <f t="shared" si="9"/>
        <v>72</v>
      </c>
      <c r="R42" s="80">
        <f t="shared" si="10"/>
        <v>5.04</v>
      </c>
      <c r="S42" s="66">
        <f t="shared" si="11"/>
        <v>77.04000000000002</v>
      </c>
    </row>
    <row r="43" spans="1:27" ht="34.5" customHeight="1">
      <c r="A43" s="149">
        <v>13</v>
      </c>
      <c r="B43" s="150" t="s">
        <v>111</v>
      </c>
      <c r="C43" s="141" t="s">
        <v>81</v>
      </c>
      <c r="D43" s="133">
        <v>233.52</v>
      </c>
      <c r="E43" s="143" t="s">
        <v>2170</v>
      </c>
      <c r="F43" s="144">
        <v>1</v>
      </c>
      <c r="G43" s="4">
        <v>1</v>
      </c>
      <c r="H43" s="35">
        <v>144</v>
      </c>
      <c r="I43" s="91">
        <v>10.08</v>
      </c>
      <c r="J43" s="92">
        <v>154.0800000000001</v>
      </c>
      <c r="K43" s="112" t="s">
        <v>2578</v>
      </c>
      <c r="L43" s="113" t="s">
        <v>2582</v>
      </c>
      <c r="M43" s="134">
        <v>144.44999999999999</v>
      </c>
      <c r="N43" s="148" t="s">
        <v>2557</v>
      </c>
      <c r="O43" s="144">
        <v>1</v>
      </c>
      <c r="P43" s="4">
        <v>1</v>
      </c>
      <c r="Q43" s="73">
        <f t="shared" si="9"/>
        <v>227.24</v>
      </c>
      <c r="R43" s="80">
        <f t="shared" si="10"/>
        <v>15.91</v>
      </c>
      <c r="S43" s="66">
        <f t="shared" si="11"/>
        <v>243.15000000000015</v>
      </c>
    </row>
    <row r="44" spans="1:27" ht="34.5" customHeight="1">
      <c r="A44" s="149">
        <v>14</v>
      </c>
      <c r="B44" s="151" t="s">
        <v>113</v>
      </c>
      <c r="C44" s="152" t="s">
        <v>81</v>
      </c>
      <c r="D44" s="153">
        <v>10236.69</v>
      </c>
      <c r="E44" s="143" t="s">
        <v>2149</v>
      </c>
      <c r="F44" s="144">
        <v>1</v>
      </c>
      <c r="G44" s="4">
        <v>1</v>
      </c>
      <c r="H44" s="35">
        <v>3672</v>
      </c>
      <c r="I44" s="91">
        <v>257.04000000000002</v>
      </c>
      <c r="J44" s="92">
        <v>3929.0400000000009</v>
      </c>
      <c r="K44" s="112" t="s">
        <v>2583</v>
      </c>
      <c r="L44" s="113" t="s">
        <v>2584</v>
      </c>
      <c r="M44" s="134">
        <v>3929.04</v>
      </c>
      <c r="N44" s="148" t="s">
        <v>2557</v>
      </c>
      <c r="O44" s="144">
        <v>1</v>
      </c>
      <c r="P44" s="4">
        <v>1</v>
      </c>
      <c r="Q44" s="73">
        <f t="shared" si="9"/>
        <v>9567</v>
      </c>
      <c r="R44" s="80">
        <f t="shared" si="10"/>
        <v>669.69</v>
      </c>
      <c r="S44" s="66">
        <f t="shared" si="11"/>
        <v>10236.690000000002</v>
      </c>
    </row>
    <row r="45" spans="1:27" ht="34.5" customHeight="1">
      <c r="A45" s="149">
        <v>15</v>
      </c>
      <c r="B45" s="151" t="s">
        <v>1743</v>
      </c>
      <c r="C45" s="152" t="s">
        <v>81</v>
      </c>
      <c r="D45" s="153">
        <v>0</v>
      </c>
      <c r="E45" s="143" t="s">
        <v>2170</v>
      </c>
      <c r="F45" s="144">
        <v>1</v>
      </c>
      <c r="G45" s="4">
        <v>1</v>
      </c>
      <c r="H45" s="35">
        <v>81</v>
      </c>
      <c r="I45" s="91">
        <v>5.67</v>
      </c>
      <c r="J45" s="92">
        <v>86.669999999999987</v>
      </c>
      <c r="K45" s="112"/>
      <c r="L45" s="113"/>
      <c r="M45" s="134">
        <v>0</v>
      </c>
      <c r="N45" s="148" t="s">
        <v>2585</v>
      </c>
      <c r="O45" s="144">
        <v>2</v>
      </c>
      <c r="P45" s="4">
        <v>2</v>
      </c>
      <c r="Q45" s="73">
        <f t="shared" si="9"/>
        <v>81</v>
      </c>
      <c r="R45" s="80">
        <f t="shared" si="10"/>
        <v>5.67</v>
      </c>
      <c r="S45" s="66">
        <f t="shared" si="11"/>
        <v>86.669999999999987</v>
      </c>
    </row>
    <row r="46" spans="1:27" ht="34.5" customHeight="1">
      <c r="A46" s="149">
        <v>16</v>
      </c>
      <c r="B46" s="151" t="s">
        <v>91</v>
      </c>
      <c r="C46" s="152" t="s">
        <v>81</v>
      </c>
      <c r="D46" s="153">
        <v>0</v>
      </c>
      <c r="E46" s="143"/>
      <c r="F46" s="144"/>
      <c r="G46" s="4"/>
      <c r="H46" s="35">
        <v>0</v>
      </c>
      <c r="I46" s="91">
        <v>0</v>
      </c>
      <c r="J46" s="92">
        <v>0</v>
      </c>
      <c r="K46" s="112"/>
      <c r="L46" s="113"/>
      <c r="M46" s="134">
        <v>0</v>
      </c>
      <c r="N46" s="148"/>
      <c r="O46" s="144"/>
      <c r="P46" s="4"/>
      <c r="Q46" s="73">
        <f t="shared" si="9"/>
        <v>0</v>
      </c>
      <c r="R46" s="80">
        <f t="shared" si="10"/>
        <v>0</v>
      </c>
      <c r="S46" s="66">
        <f t="shared" si="11"/>
        <v>0</v>
      </c>
    </row>
    <row r="47" spans="1:27" ht="34.5" customHeight="1" thickBot="1">
      <c r="A47" s="99"/>
      <c r="B47" s="100" t="s">
        <v>19</v>
      </c>
      <c r="C47" s="101"/>
      <c r="D47" s="154">
        <f>SUM(D34:D46)</f>
        <v>46791.840000000004</v>
      </c>
      <c r="E47" s="103"/>
      <c r="F47" s="102"/>
      <c r="G47" s="102"/>
      <c r="H47" s="104">
        <f>SUM(H34:H45)</f>
        <v>18661.47</v>
      </c>
      <c r="I47" s="104">
        <f t="shared" ref="I47:J47" si="12">SUM(I34:I45)</f>
        <v>1306.3099999999997</v>
      </c>
      <c r="J47" s="104">
        <f t="shared" si="12"/>
        <v>19967.782500000001</v>
      </c>
      <c r="K47" s="103"/>
      <c r="L47" s="103"/>
      <c r="M47" s="102">
        <f>SUM(M34:M46)</f>
        <v>43274.829999999994</v>
      </c>
      <c r="N47" s="129"/>
      <c r="O47" s="102"/>
      <c r="P47" s="102"/>
      <c r="Q47" s="104">
        <f>SUM(Q34:Q46)</f>
        <v>21948.409999999996</v>
      </c>
      <c r="R47" s="104">
        <f>SUM(R34:R46)</f>
        <v>1536.3900000000003</v>
      </c>
      <c r="S47" s="104">
        <f>SUM(S34:S46)</f>
        <v>23484.792500000007</v>
      </c>
    </row>
    <row r="48" spans="1:27" ht="34.5" customHeight="1" thickTop="1">
      <c r="A48" s="30"/>
      <c r="B48" s="52" t="s">
        <v>115</v>
      </c>
      <c r="C48" s="53"/>
      <c r="D48" s="54"/>
      <c r="E48" s="55"/>
      <c r="F48" s="54"/>
      <c r="G48" s="56"/>
      <c r="H48" s="57"/>
      <c r="I48" s="57"/>
      <c r="J48" s="57"/>
      <c r="K48" s="58"/>
      <c r="L48" s="59"/>
      <c r="M48" s="60"/>
      <c r="N48" s="61"/>
      <c r="O48" s="62"/>
      <c r="P48" s="63"/>
      <c r="Q48" s="64"/>
      <c r="R48" s="65"/>
      <c r="S48" s="66"/>
    </row>
    <row r="49" spans="1:19" ht="34.5" customHeight="1">
      <c r="A49" s="30">
        <v>1</v>
      </c>
      <c r="B49" s="31" t="s">
        <v>116</v>
      </c>
      <c r="C49" s="32"/>
      <c r="D49" s="33"/>
      <c r="E49" s="34"/>
      <c r="F49" s="33"/>
      <c r="G49" s="33"/>
      <c r="H49" s="35"/>
      <c r="I49" s="35"/>
      <c r="J49" s="35"/>
      <c r="K49" s="156"/>
      <c r="L49" s="157"/>
      <c r="M49" s="158"/>
      <c r="N49" s="10"/>
      <c r="O49" s="4"/>
      <c r="P49" s="39"/>
      <c r="Q49" s="40"/>
      <c r="R49" s="159"/>
      <c r="S49" s="66"/>
    </row>
    <row r="50" spans="1:19" ht="34.5" customHeight="1" thickBot="1">
      <c r="A50" s="99"/>
      <c r="B50" s="100" t="s">
        <v>19</v>
      </c>
      <c r="C50" s="160"/>
      <c r="D50" s="102">
        <v>0</v>
      </c>
      <c r="E50" s="103"/>
      <c r="F50" s="102"/>
      <c r="G50" s="102"/>
      <c r="H50" s="104">
        <v>0</v>
      </c>
      <c r="I50" s="104">
        <v>0</v>
      </c>
      <c r="J50" s="104">
        <v>0</v>
      </c>
      <c r="K50" s="161"/>
      <c r="L50" s="103"/>
      <c r="M50" s="102">
        <v>0</v>
      </c>
      <c r="N50" s="129"/>
      <c r="O50" s="102"/>
      <c r="P50" s="102"/>
      <c r="Q50" s="104">
        <v>0</v>
      </c>
      <c r="R50" s="155">
        <v>0</v>
      </c>
      <c r="S50" s="162">
        <v>0</v>
      </c>
    </row>
    <row r="51" spans="1:19" ht="34.5" customHeight="1" thickTop="1">
      <c r="A51" s="30"/>
      <c r="B51" s="52" t="s">
        <v>117</v>
      </c>
      <c r="C51" s="53"/>
      <c r="D51" s="54"/>
      <c r="E51" s="55"/>
      <c r="F51" s="54"/>
      <c r="G51" s="56"/>
      <c r="H51" s="57"/>
      <c r="I51" s="57"/>
      <c r="J51" s="57"/>
      <c r="K51" s="58"/>
      <c r="L51" s="59"/>
      <c r="M51" s="60"/>
      <c r="N51" s="61"/>
      <c r="O51" s="62"/>
      <c r="P51" s="63"/>
      <c r="Q51" s="64"/>
      <c r="R51" s="65"/>
      <c r="S51" s="66"/>
    </row>
    <row r="52" spans="1:19" ht="34.5" customHeight="1">
      <c r="A52" s="30">
        <v>1</v>
      </c>
      <c r="B52" s="163" t="s">
        <v>22</v>
      </c>
      <c r="C52" s="164" t="s">
        <v>118</v>
      </c>
      <c r="D52" s="165">
        <v>5416.13</v>
      </c>
      <c r="E52" s="166" t="s">
        <v>2149</v>
      </c>
      <c r="F52" s="20">
        <v>1</v>
      </c>
      <c r="G52" s="167">
        <v>1</v>
      </c>
      <c r="H52" s="168">
        <v>1044.2</v>
      </c>
      <c r="I52" s="73">
        <v>73.09</v>
      </c>
      <c r="J52" s="74">
        <v>1117.2899999999945</v>
      </c>
      <c r="K52" s="112" t="s">
        <v>2548</v>
      </c>
      <c r="L52" s="113" t="s">
        <v>2588</v>
      </c>
      <c r="M52" s="169">
        <v>5704.81</v>
      </c>
      <c r="N52" s="170" t="s">
        <v>2550</v>
      </c>
      <c r="O52" s="20">
        <v>1</v>
      </c>
      <c r="P52" s="21">
        <v>1</v>
      </c>
      <c r="Q52" s="171">
        <f t="shared" ref="Q52:Q53" si="13">ROUND(S52*100/107,2)</f>
        <v>774.4</v>
      </c>
      <c r="R52" s="172">
        <f t="shared" ref="R52:R53" si="14">ROUND((Q52*0.07),2)</f>
        <v>54.21</v>
      </c>
      <c r="S52" s="66">
        <f>+D52+J52-M52</f>
        <v>828.60999999999422</v>
      </c>
    </row>
    <row r="53" spans="1:19" ht="34.5" customHeight="1">
      <c r="A53" s="30">
        <v>2</v>
      </c>
      <c r="B53" s="68" t="s">
        <v>28</v>
      </c>
      <c r="C53" s="173" t="s">
        <v>118</v>
      </c>
      <c r="D53" s="165">
        <v>0</v>
      </c>
      <c r="E53" s="174"/>
      <c r="F53" s="67"/>
      <c r="G53" s="175"/>
      <c r="H53" s="176">
        <v>0</v>
      </c>
      <c r="I53" s="73">
        <v>0</v>
      </c>
      <c r="J53" s="74">
        <v>0</v>
      </c>
      <c r="K53" s="112"/>
      <c r="L53" s="113"/>
      <c r="M53" s="169"/>
      <c r="N53" s="170"/>
      <c r="O53" s="67"/>
      <c r="P53" s="177"/>
      <c r="Q53" s="171">
        <f t="shared" si="13"/>
        <v>0</v>
      </c>
      <c r="R53" s="172">
        <f t="shared" si="14"/>
        <v>0</v>
      </c>
      <c r="S53" s="66">
        <f>+D53+J53-M53</f>
        <v>0</v>
      </c>
    </row>
    <row r="54" spans="1:19" ht="34.5" customHeight="1" thickBot="1">
      <c r="A54" s="99"/>
      <c r="B54" s="100" t="s">
        <v>19</v>
      </c>
      <c r="C54" s="101"/>
      <c r="D54" s="102">
        <f>SUM(D52:D53)</f>
        <v>5416.13</v>
      </c>
      <c r="E54" s="103"/>
      <c r="F54" s="102"/>
      <c r="G54" s="102"/>
      <c r="H54" s="104">
        <f>SUM(H52:H53)</f>
        <v>1044.2</v>
      </c>
      <c r="I54" s="104">
        <f t="shared" ref="I54:J54" si="15">SUM(I52:I53)</f>
        <v>73.09</v>
      </c>
      <c r="J54" s="104">
        <f t="shared" si="15"/>
        <v>1117.2899999999945</v>
      </c>
      <c r="K54" s="103"/>
      <c r="L54" s="103"/>
      <c r="M54" s="102">
        <f>SUM(M52:M53)</f>
        <v>5704.81</v>
      </c>
      <c r="N54" s="129"/>
      <c r="O54" s="102"/>
      <c r="P54" s="102"/>
      <c r="Q54" s="104">
        <f>SUM(Q52:Q53)</f>
        <v>774.4</v>
      </c>
      <c r="R54" s="155">
        <f>SUM(R52:R53)</f>
        <v>54.21</v>
      </c>
      <c r="S54" s="162">
        <f>SUM(S52:S53)</f>
        <v>828.60999999999422</v>
      </c>
    </row>
    <row r="55" spans="1:19" ht="34.5" customHeight="1" thickTop="1">
      <c r="A55" s="30"/>
      <c r="B55" s="52" t="s">
        <v>121</v>
      </c>
      <c r="C55" s="53"/>
      <c r="D55" s="54"/>
      <c r="E55" s="55"/>
      <c r="F55" s="54"/>
      <c r="G55" s="56"/>
      <c r="H55" s="57"/>
      <c r="I55" s="57"/>
      <c r="J55" s="57"/>
      <c r="K55" s="58"/>
      <c r="L55" s="59"/>
      <c r="M55" s="60"/>
      <c r="N55" s="61"/>
      <c r="O55" s="62"/>
      <c r="P55" s="63"/>
      <c r="Q55" s="64"/>
      <c r="R55" s="65"/>
      <c r="S55" s="66"/>
    </row>
    <row r="56" spans="1:19" s="181" customFormat="1" ht="34.5" customHeight="1">
      <c r="A56" s="67">
        <v>1</v>
      </c>
      <c r="B56" s="173" t="s">
        <v>122</v>
      </c>
      <c r="C56" s="173" t="s">
        <v>123</v>
      </c>
      <c r="D56" s="178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 t="s">
        <v>2563</v>
      </c>
      <c r="L56" s="179" t="s">
        <v>2589</v>
      </c>
      <c r="M56" s="180">
        <v>2000</v>
      </c>
      <c r="N56" s="170"/>
      <c r="O56" s="79"/>
      <c r="P56" s="67"/>
      <c r="Q56" s="73">
        <f t="shared" ref="Q56:Q63" si="16">ROUND(S56*100/107,2)</f>
        <v>0</v>
      </c>
      <c r="R56" s="80">
        <f t="shared" ref="R56:R63" si="17">ROUND((Q56*0.07),2)</f>
        <v>0</v>
      </c>
      <c r="S56" s="66">
        <f t="shared" ref="S56:S63" si="18">+D56+J56-M56</f>
        <v>0</v>
      </c>
    </row>
    <row r="57" spans="1:19" s="181" customFormat="1" ht="34.5" customHeight="1">
      <c r="A57" s="67">
        <v>2</v>
      </c>
      <c r="B57" s="173" t="s">
        <v>125</v>
      </c>
      <c r="C57" s="173" t="s">
        <v>123</v>
      </c>
      <c r="D57" s="178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 t="s">
        <v>2555</v>
      </c>
      <c r="L57" s="76" t="s">
        <v>2590</v>
      </c>
      <c r="M57" s="180">
        <v>2000</v>
      </c>
      <c r="N57" s="128"/>
      <c r="O57" s="67"/>
      <c r="P57" s="67"/>
      <c r="Q57" s="73">
        <f t="shared" si="16"/>
        <v>0</v>
      </c>
      <c r="R57" s="80">
        <f t="shared" si="17"/>
        <v>0</v>
      </c>
      <c r="S57" s="66">
        <f t="shared" si="18"/>
        <v>0</v>
      </c>
    </row>
    <row r="58" spans="1:19" s="181" customFormat="1" ht="34.5" customHeight="1">
      <c r="A58" s="67">
        <v>3</v>
      </c>
      <c r="B58" s="173" t="s">
        <v>127</v>
      </c>
      <c r="C58" s="173" t="s">
        <v>123</v>
      </c>
      <c r="D58" s="178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 t="s">
        <v>2555</v>
      </c>
      <c r="L58" s="76" t="s">
        <v>2591</v>
      </c>
      <c r="M58" s="180">
        <v>2000</v>
      </c>
      <c r="N58" s="128"/>
      <c r="O58" s="67"/>
      <c r="P58" s="67"/>
      <c r="Q58" s="73">
        <f t="shared" si="16"/>
        <v>0</v>
      </c>
      <c r="R58" s="80">
        <f t="shared" si="17"/>
        <v>0</v>
      </c>
      <c r="S58" s="66">
        <f t="shared" si="18"/>
        <v>0</v>
      </c>
    </row>
    <row r="59" spans="1:19" s="181" customFormat="1" ht="34.5" customHeight="1">
      <c r="A59" s="67">
        <v>4</v>
      </c>
      <c r="B59" s="173" t="s">
        <v>91</v>
      </c>
      <c r="C59" s="173" t="s">
        <v>129</v>
      </c>
      <c r="D59" s="178">
        <v>3210</v>
      </c>
      <c r="E59" s="71"/>
      <c r="F59" s="67"/>
      <c r="G59" s="127"/>
      <c r="H59" s="72">
        <v>0</v>
      </c>
      <c r="I59" s="73">
        <v>0</v>
      </c>
      <c r="J59" s="74">
        <v>0</v>
      </c>
      <c r="K59" s="75" t="s">
        <v>2592</v>
      </c>
      <c r="L59" s="76" t="s">
        <v>2593</v>
      </c>
      <c r="M59" s="180">
        <v>3210</v>
      </c>
      <c r="N59" s="128"/>
      <c r="O59" s="67"/>
      <c r="P59" s="67"/>
      <c r="Q59" s="73">
        <f t="shared" si="16"/>
        <v>0</v>
      </c>
      <c r="R59" s="80">
        <f t="shared" si="17"/>
        <v>0</v>
      </c>
      <c r="S59" s="66">
        <f t="shared" si="18"/>
        <v>0</v>
      </c>
    </row>
    <row r="60" spans="1:19" s="181" customFormat="1" ht="34.5" customHeight="1">
      <c r="A60" s="67">
        <v>5</v>
      </c>
      <c r="B60" s="173" t="s">
        <v>91</v>
      </c>
      <c r="C60" s="173" t="s">
        <v>131</v>
      </c>
      <c r="D60" s="178">
        <v>2140</v>
      </c>
      <c r="E60" s="71"/>
      <c r="F60" s="67"/>
      <c r="G60" s="127"/>
      <c r="H60" s="72">
        <v>0</v>
      </c>
      <c r="I60" s="73">
        <v>0</v>
      </c>
      <c r="J60" s="74">
        <v>0</v>
      </c>
      <c r="K60" s="75" t="s">
        <v>2592</v>
      </c>
      <c r="L60" s="76" t="s">
        <v>2594</v>
      </c>
      <c r="M60" s="180">
        <v>2140</v>
      </c>
      <c r="N60" s="128"/>
      <c r="O60" s="67"/>
      <c r="P60" s="67"/>
      <c r="Q60" s="73">
        <f t="shared" si="16"/>
        <v>0</v>
      </c>
      <c r="R60" s="80">
        <f t="shared" si="17"/>
        <v>0</v>
      </c>
      <c r="S60" s="66">
        <f t="shared" si="18"/>
        <v>0</v>
      </c>
    </row>
    <row r="61" spans="1:19" s="181" customFormat="1" ht="34.5" customHeight="1">
      <c r="A61" s="67">
        <v>6</v>
      </c>
      <c r="B61" s="173" t="s">
        <v>133</v>
      </c>
      <c r="C61" s="173" t="s">
        <v>131</v>
      </c>
      <c r="D61" s="178">
        <v>2140</v>
      </c>
      <c r="E61" s="71"/>
      <c r="F61" s="67"/>
      <c r="G61" s="127"/>
      <c r="H61" s="72">
        <v>-2000</v>
      </c>
      <c r="I61" s="73">
        <v>-140</v>
      </c>
      <c r="J61" s="74">
        <v>-2140</v>
      </c>
      <c r="K61" s="75" t="s">
        <v>2563</v>
      </c>
      <c r="L61" s="76" t="s">
        <v>2595</v>
      </c>
      <c r="M61" s="180">
        <v>2140</v>
      </c>
      <c r="N61" s="182"/>
      <c r="O61" s="67"/>
      <c r="P61" s="67"/>
      <c r="Q61" s="73">
        <f t="shared" si="16"/>
        <v>-2000</v>
      </c>
      <c r="R61" s="80">
        <f t="shared" si="17"/>
        <v>-140</v>
      </c>
      <c r="S61" s="66">
        <f t="shared" si="18"/>
        <v>-2140</v>
      </c>
    </row>
    <row r="62" spans="1:19" s="181" customFormat="1" ht="34.5" customHeight="1">
      <c r="A62" s="67">
        <v>7</v>
      </c>
      <c r="B62" s="173" t="s">
        <v>133</v>
      </c>
      <c r="C62" s="173" t="s">
        <v>135</v>
      </c>
      <c r="D62" s="178">
        <v>3210</v>
      </c>
      <c r="E62" s="71"/>
      <c r="F62" s="67"/>
      <c r="G62" s="127"/>
      <c r="H62" s="72">
        <v>-3000</v>
      </c>
      <c r="I62" s="73">
        <v>-210</v>
      </c>
      <c r="J62" s="74">
        <v>-3210</v>
      </c>
      <c r="K62" s="75" t="s">
        <v>2563</v>
      </c>
      <c r="L62" s="76" t="s">
        <v>2596</v>
      </c>
      <c r="M62" s="180">
        <v>3210</v>
      </c>
      <c r="N62" s="182"/>
      <c r="O62" s="67"/>
      <c r="P62" s="67"/>
      <c r="Q62" s="73">
        <f t="shared" si="16"/>
        <v>-3000</v>
      </c>
      <c r="R62" s="80">
        <f t="shared" si="17"/>
        <v>-210</v>
      </c>
      <c r="S62" s="66">
        <f t="shared" si="18"/>
        <v>-3210</v>
      </c>
    </row>
    <row r="63" spans="1:19" ht="34.5" customHeight="1">
      <c r="A63" s="20">
        <v>8</v>
      </c>
      <c r="B63" s="183" t="s">
        <v>137</v>
      </c>
      <c r="C63" s="183" t="s">
        <v>138</v>
      </c>
      <c r="D63" s="184">
        <v>1872.5</v>
      </c>
      <c r="E63" s="90" t="s">
        <v>2195</v>
      </c>
      <c r="F63" s="4">
        <v>1</v>
      </c>
      <c r="G63" s="4">
        <v>1</v>
      </c>
      <c r="H63" s="35">
        <v>2000</v>
      </c>
      <c r="I63" s="91">
        <v>140</v>
      </c>
      <c r="J63" s="92">
        <v>2140</v>
      </c>
      <c r="K63" s="185" t="s">
        <v>2555</v>
      </c>
      <c r="L63" s="186" t="s">
        <v>2597</v>
      </c>
      <c r="M63" s="187">
        <v>2140</v>
      </c>
      <c r="N63" s="188" t="s">
        <v>2557</v>
      </c>
      <c r="O63" s="144">
        <v>1</v>
      </c>
      <c r="P63" s="4">
        <v>1</v>
      </c>
      <c r="Q63" s="73">
        <f t="shared" si="16"/>
        <v>1750</v>
      </c>
      <c r="R63" s="80">
        <f t="shared" si="17"/>
        <v>122.5</v>
      </c>
      <c r="S63" s="66">
        <f t="shared" si="18"/>
        <v>1872.5</v>
      </c>
    </row>
    <row r="64" spans="1:19" ht="34.5" customHeight="1" thickBot="1">
      <c r="A64" s="99"/>
      <c r="B64" s="100" t="s">
        <v>19</v>
      </c>
      <c r="C64" s="101"/>
      <c r="D64" s="102">
        <f>SUM(D56:D63)</f>
        <v>18572.5</v>
      </c>
      <c r="E64" s="103"/>
      <c r="F64" s="102"/>
      <c r="G64" s="102"/>
      <c r="H64" s="104">
        <f>SUM(H63:H63)</f>
        <v>2000</v>
      </c>
      <c r="I64" s="104">
        <f>SUM(I63:I63)</f>
        <v>140</v>
      </c>
      <c r="J64" s="104">
        <f>SUM(J63:J63)</f>
        <v>2140</v>
      </c>
      <c r="K64" s="103"/>
      <c r="L64" s="103"/>
      <c r="M64" s="102">
        <f>SUM(M56:M63)</f>
        <v>18840</v>
      </c>
      <c r="N64" s="129"/>
      <c r="O64" s="102"/>
      <c r="P64" s="102"/>
      <c r="Q64" s="104">
        <f>SUM(Q56:Q63)-Q61-Q62</f>
        <v>1750</v>
      </c>
      <c r="R64" s="104">
        <f t="shared" ref="R64:S64" si="19">SUM(R56:R63)-R61-R62</f>
        <v>122.5</v>
      </c>
      <c r="S64" s="104">
        <f t="shared" si="19"/>
        <v>1872.5</v>
      </c>
    </row>
    <row r="65" spans="1:19" ht="34.5" customHeight="1" thickTop="1">
      <c r="A65" s="30"/>
      <c r="B65" s="52" t="s">
        <v>140</v>
      </c>
      <c r="C65" s="53"/>
      <c r="D65" s="54"/>
      <c r="E65" s="55"/>
      <c r="F65" s="54"/>
      <c r="G65" s="56"/>
      <c r="H65" s="57"/>
      <c r="I65" s="57"/>
      <c r="J65" s="57"/>
      <c r="K65" s="58"/>
      <c r="L65" s="59"/>
      <c r="M65" s="60"/>
      <c r="N65" s="61"/>
      <c r="O65" s="62"/>
      <c r="P65" s="63"/>
      <c r="Q65" s="64"/>
      <c r="R65" s="65"/>
      <c r="S65" s="189"/>
    </row>
    <row r="66" spans="1:19" ht="34.5" customHeight="1">
      <c r="A66" s="30">
        <v>1</v>
      </c>
      <c r="B66" s="31"/>
      <c r="C66" s="32"/>
      <c r="D66" s="33"/>
      <c r="E66" s="34"/>
      <c r="F66" s="33"/>
      <c r="G66" s="33"/>
      <c r="H66" s="35"/>
      <c r="I66" s="35"/>
      <c r="J66" s="35"/>
      <c r="K66" s="156"/>
      <c r="L66" s="157"/>
      <c r="M66" s="158"/>
      <c r="N66" s="10"/>
      <c r="O66" s="4"/>
      <c r="P66" s="39"/>
      <c r="Q66" s="40"/>
      <c r="R66" s="159"/>
      <c r="S66" s="66"/>
    </row>
    <row r="67" spans="1:19" ht="34.5" customHeight="1" thickBot="1">
      <c r="A67" s="99"/>
      <c r="B67" s="100" t="s">
        <v>19</v>
      </c>
      <c r="C67" s="160"/>
      <c r="D67" s="102">
        <v>0</v>
      </c>
      <c r="E67" s="103"/>
      <c r="F67" s="102"/>
      <c r="G67" s="102"/>
      <c r="H67" s="104">
        <v>0</v>
      </c>
      <c r="I67" s="104">
        <v>0</v>
      </c>
      <c r="J67" s="104">
        <v>0</v>
      </c>
      <c r="K67" s="161"/>
      <c r="L67" s="103"/>
      <c r="M67" s="102">
        <v>0</v>
      </c>
      <c r="N67" s="129"/>
      <c r="O67" s="102"/>
      <c r="P67" s="102"/>
      <c r="Q67" s="104">
        <v>0</v>
      </c>
      <c r="R67" s="155">
        <v>0</v>
      </c>
      <c r="S67" s="162">
        <v>0</v>
      </c>
    </row>
    <row r="68" spans="1:19" ht="34.5" customHeight="1" thickTop="1">
      <c r="A68" s="30"/>
      <c r="B68" s="52" t="s">
        <v>141</v>
      </c>
      <c r="C68" s="53"/>
      <c r="D68" s="54"/>
      <c r="E68" s="55"/>
      <c r="F68" s="54"/>
      <c r="G68" s="56"/>
      <c r="H68" s="57"/>
      <c r="I68" s="57"/>
      <c r="J68" s="57"/>
      <c r="K68" s="58"/>
      <c r="L68" s="59"/>
      <c r="M68" s="60"/>
      <c r="N68" s="61"/>
      <c r="O68" s="62"/>
      <c r="P68" s="63"/>
      <c r="Q68" s="64"/>
      <c r="R68" s="65"/>
      <c r="S68" s="66"/>
    </row>
    <row r="69" spans="1:19" ht="34.5" customHeight="1">
      <c r="A69" s="30"/>
      <c r="B69" s="190" t="s">
        <v>142</v>
      </c>
      <c r="C69" s="32"/>
      <c r="D69" s="33"/>
      <c r="E69" s="34"/>
      <c r="F69" s="33"/>
      <c r="G69" s="191"/>
      <c r="H69" s="192"/>
      <c r="I69" s="192"/>
      <c r="J69" s="192"/>
      <c r="K69" s="156"/>
      <c r="L69" s="157"/>
      <c r="M69" s="158"/>
      <c r="N69" s="10"/>
      <c r="O69" s="4"/>
      <c r="P69" s="39"/>
      <c r="Q69" s="40"/>
      <c r="R69" s="159"/>
      <c r="S69" s="66"/>
    </row>
    <row r="70" spans="1:19" ht="34.5" customHeight="1" thickBot="1">
      <c r="A70" s="99"/>
      <c r="B70" s="100" t="s">
        <v>19</v>
      </c>
      <c r="C70" s="101"/>
      <c r="D70" s="102">
        <v>0</v>
      </c>
      <c r="E70" s="103"/>
      <c r="F70" s="102"/>
      <c r="G70" s="102"/>
      <c r="H70" s="104"/>
      <c r="I70" s="104"/>
      <c r="J70" s="104"/>
      <c r="K70" s="103"/>
      <c r="L70" s="103"/>
      <c r="M70" s="102"/>
      <c r="N70" s="129"/>
      <c r="O70" s="102"/>
      <c r="P70" s="102"/>
      <c r="Q70" s="104"/>
      <c r="R70" s="155"/>
      <c r="S70" s="162"/>
    </row>
    <row r="71" spans="1:19" ht="34.5" customHeight="1" thickTop="1">
      <c r="A71" s="30"/>
      <c r="B71" s="52" t="s">
        <v>143</v>
      </c>
      <c r="C71" s="53"/>
      <c r="D71" s="54"/>
      <c r="E71" s="55"/>
      <c r="F71" s="54"/>
      <c r="G71" s="56"/>
      <c r="H71" s="57"/>
      <c r="I71" s="57"/>
      <c r="J71" s="57"/>
      <c r="K71" s="58"/>
      <c r="L71" s="59"/>
      <c r="M71" s="60"/>
      <c r="N71" s="61"/>
      <c r="O71" s="62"/>
      <c r="P71" s="63"/>
      <c r="Q71" s="64"/>
      <c r="R71" s="65"/>
      <c r="S71" s="66"/>
    </row>
    <row r="72" spans="1:19" ht="34.5" customHeight="1">
      <c r="A72" s="30">
        <v>1</v>
      </c>
      <c r="B72" s="31"/>
      <c r="C72" s="32"/>
      <c r="D72" s="33"/>
      <c r="E72" s="34"/>
      <c r="F72" s="33"/>
      <c r="G72" s="33"/>
      <c r="H72" s="35"/>
      <c r="I72" s="35"/>
      <c r="J72" s="35"/>
      <c r="K72" s="156"/>
      <c r="L72" s="157"/>
      <c r="M72" s="158"/>
      <c r="N72" s="10"/>
      <c r="O72" s="4"/>
      <c r="P72" s="39"/>
      <c r="Q72" s="40"/>
      <c r="R72" s="159"/>
      <c r="S72" s="66"/>
    </row>
    <row r="73" spans="1:19" ht="34.5" customHeight="1" thickBot="1">
      <c r="A73" s="99"/>
      <c r="B73" s="100" t="s">
        <v>19</v>
      </c>
      <c r="C73" s="160"/>
      <c r="D73" s="102">
        <v>0</v>
      </c>
      <c r="E73" s="103"/>
      <c r="F73" s="102"/>
      <c r="G73" s="102"/>
      <c r="H73" s="104">
        <v>0</v>
      </c>
      <c r="I73" s="104">
        <v>0</v>
      </c>
      <c r="J73" s="104">
        <v>0</v>
      </c>
      <c r="K73" s="161"/>
      <c r="L73" s="103"/>
      <c r="M73" s="102">
        <v>0</v>
      </c>
      <c r="N73" s="129"/>
      <c r="O73" s="102"/>
      <c r="P73" s="102"/>
      <c r="Q73" s="104">
        <v>0</v>
      </c>
      <c r="R73" s="155">
        <v>0</v>
      </c>
      <c r="S73" s="162">
        <v>0</v>
      </c>
    </row>
    <row r="74" spans="1:19" ht="34.5" customHeight="1" thickTop="1">
      <c r="A74" s="30"/>
      <c r="B74" s="193" t="s">
        <v>144</v>
      </c>
      <c r="C74" s="194"/>
      <c r="D74" s="195"/>
      <c r="E74" s="174"/>
      <c r="F74" s="195"/>
      <c r="G74" s="196"/>
      <c r="H74" s="176"/>
      <c r="I74" s="176"/>
      <c r="J74" s="176"/>
      <c r="K74" s="25"/>
      <c r="L74" s="26"/>
      <c r="M74" s="27"/>
      <c r="N74" s="197"/>
      <c r="O74" s="127"/>
      <c r="P74" s="198"/>
      <c r="Q74" s="199"/>
      <c r="R74" s="200"/>
      <c r="S74" s="66"/>
    </row>
    <row r="75" spans="1:19" ht="34.5" customHeight="1">
      <c r="A75" s="67">
        <v>1</v>
      </c>
      <c r="B75" s="173" t="s">
        <v>145</v>
      </c>
      <c r="C75" s="69" t="s">
        <v>146</v>
      </c>
      <c r="D75" s="201">
        <v>9126</v>
      </c>
      <c r="E75" s="71" t="s">
        <v>2195</v>
      </c>
      <c r="F75" s="67">
        <v>1</v>
      </c>
      <c r="G75" s="67">
        <v>1</v>
      </c>
      <c r="H75" s="73">
        <v>9126</v>
      </c>
      <c r="I75" s="73"/>
      <c r="J75" s="142">
        <v>9126</v>
      </c>
      <c r="K75" s="83" t="s">
        <v>2598</v>
      </c>
      <c r="L75" s="84" t="s">
        <v>2599</v>
      </c>
      <c r="M75" s="202">
        <v>9126</v>
      </c>
      <c r="N75" s="128" t="s">
        <v>2600</v>
      </c>
      <c r="O75" s="67">
        <v>1</v>
      </c>
      <c r="P75" s="67">
        <v>1</v>
      </c>
      <c r="Q75" s="73">
        <f t="shared" ref="Q75:Q103" si="20">S75</f>
        <v>9126</v>
      </c>
      <c r="R75" s="80"/>
      <c r="S75" s="203">
        <f t="shared" ref="S75:S103" si="21">+D75+J75-M75</f>
        <v>9126</v>
      </c>
    </row>
    <row r="76" spans="1:19" ht="34.5" customHeight="1">
      <c r="A76" s="67">
        <v>2</v>
      </c>
      <c r="B76" s="173" t="s">
        <v>149</v>
      </c>
      <c r="C76" s="69" t="s">
        <v>150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83" t="s">
        <v>2563</v>
      </c>
      <c r="L76" s="84" t="s">
        <v>2601</v>
      </c>
      <c r="M76" s="202">
        <v>4563</v>
      </c>
      <c r="N76" s="128"/>
      <c r="O76" s="67"/>
      <c r="P76" s="67"/>
      <c r="Q76" s="73">
        <f t="shared" si="20"/>
        <v>0</v>
      </c>
      <c r="R76" s="80"/>
      <c r="S76" s="203">
        <f t="shared" si="21"/>
        <v>0</v>
      </c>
    </row>
    <row r="77" spans="1:19" ht="34.5" customHeight="1">
      <c r="A77" s="67">
        <v>3</v>
      </c>
      <c r="B77" s="173" t="s">
        <v>152</v>
      </c>
      <c r="C77" s="69" t="s">
        <v>153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83" t="s">
        <v>2555</v>
      </c>
      <c r="L77" s="84" t="s">
        <v>2602</v>
      </c>
      <c r="M77" s="202">
        <v>4563</v>
      </c>
      <c r="N77" s="128"/>
      <c r="O77" s="67"/>
      <c r="P77" s="67"/>
      <c r="Q77" s="73">
        <f t="shared" si="20"/>
        <v>0</v>
      </c>
      <c r="R77" s="80"/>
      <c r="S77" s="203">
        <f t="shared" si="21"/>
        <v>0</v>
      </c>
    </row>
    <row r="78" spans="1:19" ht="34.5" customHeight="1">
      <c r="A78" s="67">
        <v>4</v>
      </c>
      <c r="B78" s="173" t="s">
        <v>155</v>
      </c>
      <c r="C78" s="69" t="s">
        <v>156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83" t="s">
        <v>2555</v>
      </c>
      <c r="L78" s="84" t="s">
        <v>2603</v>
      </c>
      <c r="M78" s="202">
        <v>4563</v>
      </c>
      <c r="N78" s="128"/>
      <c r="O78" s="67"/>
      <c r="P78" s="67"/>
      <c r="Q78" s="73">
        <f t="shared" si="20"/>
        <v>0</v>
      </c>
      <c r="R78" s="80"/>
      <c r="S78" s="203">
        <f t="shared" si="21"/>
        <v>0</v>
      </c>
    </row>
    <row r="79" spans="1:19" ht="34.5" customHeight="1">
      <c r="A79" s="67">
        <v>5</v>
      </c>
      <c r="B79" s="68" t="s">
        <v>158</v>
      </c>
      <c r="C79" s="69" t="s">
        <v>159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83" t="s">
        <v>2575</v>
      </c>
      <c r="L79" s="84" t="s">
        <v>2604</v>
      </c>
      <c r="M79" s="202">
        <v>4563</v>
      </c>
      <c r="N79" s="128"/>
      <c r="O79" s="67"/>
      <c r="P79" s="67"/>
      <c r="Q79" s="73">
        <f t="shared" si="20"/>
        <v>0</v>
      </c>
      <c r="R79" s="80"/>
      <c r="S79" s="203">
        <f t="shared" si="21"/>
        <v>0</v>
      </c>
    </row>
    <row r="80" spans="1:19" ht="34.5" customHeight="1">
      <c r="A80" s="67">
        <v>6</v>
      </c>
      <c r="B80" s="68" t="s">
        <v>161</v>
      </c>
      <c r="C80" s="69" t="s">
        <v>162</v>
      </c>
      <c r="D80" s="201">
        <v>4563</v>
      </c>
      <c r="E80" s="71"/>
      <c r="F80" s="67"/>
      <c r="G80" s="67"/>
      <c r="H80" s="73">
        <v>0</v>
      </c>
      <c r="I80" s="73"/>
      <c r="J80" s="142">
        <v>0</v>
      </c>
      <c r="K80" s="83" t="s">
        <v>2563</v>
      </c>
      <c r="L80" s="84" t="s">
        <v>2605</v>
      </c>
      <c r="M80" s="202">
        <v>4563</v>
      </c>
      <c r="N80" s="128"/>
      <c r="O80" s="67"/>
      <c r="P80" s="67"/>
      <c r="Q80" s="73">
        <f t="shared" si="20"/>
        <v>0</v>
      </c>
      <c r="R80" s="80"/>
      <c r="S80" s="203">
        <f t="shared" si="21"/>
        <v>0</v>
      </c>
    </row>
    <row r="81" spans="1:19" ht="34.5" customHeight="1">
      <c r="A81" s="67">
        <v>7</v>
      </c>
      <c r="B81" s="68" t="s">
        <v>164</v>
      </c>
      <c r="C81" s="69" t="s">
        <v>165</v>
      </c>
      <c r="D81" s="201">
        <v>4563</v>
      </c>
      <c r="E81" s="71"/>
      <c r="F81" s="67"/>
      <c r="G81" s="67"/>
      <c r="H81" s="73">
        <v>-4563</v>
      </c>
      <c r="I81" s="73"/>
      <c r="J81" s="142">
        <v>-4563</v>
      </c>
      <c r="K81" s="83" t="s">
        <v>2563</v>
      </c>
      <c r="L81" s="84" t="s">
        <v>2606</v>
      </c>
      <c r="M81" s="202">
        <v>4563</v>
      </c>
      <c r="N81" s="128"/>
      <c r="O81" s="67"/>
      <c r="P81" s="67"/>
      <c r="Q81" s="204">
        <f t="shared" si="20"/>
        <v>-4563</v>
      </c>
      <c r="R81" s="205"/>
      <c r="S81" s="206">
        <f t="shared" si="21"/>
        <v>-4563</v>
      </c>
    </row>
    <row r="82" spans="1:19" ht="34.5" customHeight="1">
      <c r="A82" s="67">
        <v>8</v>
      </c>
      <c r="B82" s="68" t="s">
        <v>164</v>
      </c>
      <c r="C82" s="69" t="s">
        <v>167</v>
      </c>
      <c r="D82" s="201">
        <v>4563</v>
      </c>
      <c r="E82" s="128"/>
      <c r="F82" s="67"/>
      <c r="G82" s="67"/>
      <c r="H82" s="73">
        <v>-4563</v>
      </c>
      <c r="I82" s="73"/>
      <c r="J82" s="142">
        <v>-4563</v>
      </c>
      <c r="K82" s="83" t="s">
        <v>2563</v>
      </c>
      <c r="L82" s="84" t="s">
        <v>2607</v>
      </c>
      <c r="M82" s="202">
        <v>4563</v>
      </c>
      <c r="N82" s="128"/>
      <c r="O82" s="67"/>
      <c r="P82" s="67"/>
      <c r="Q82" s="204">
        <f t="shared" si="20"/>
        <v>-4563</v>
      </c>
      <c r="R82" s="205"/>
      <c r="S82" s="206">
        <f t="shared" si="21"/>
        <v>-4563</v>
      </c>
    </row>
    <row r="83" spans="1:19" ht="34.5" customHeight="1">
      <c r="A83" s="67">
        <v>9</v>
      </c>
      <c r="B83" s="207" t="s">
        <v>169</v>
      </c>
      <c r="C83" s="69" t="s">
        <v>170</v>
      </c>
      <c r="D83" s="201">
        <v>4563</v>
      </c>
      <c r="E83" s="128"/>
      <c r="F83" s="67"/>
      <c r="G83" s="67"/>
      <c r="H83" s="73">
        <v>-4563</v>
      </c>
      <c r="I83" s="73"/>
      <c r="J83" s="142">
        <v>-4563</v>
      </c>
      <c r="K83" s="83" t="s">
        <v>2608</v>
      </c>
      <c r="L83" s="84" t="s">
        <v>2609</v>
      </c>
      <c r="M83" s="202">
        <v>4563</v>
      </c>
      <c r="N83" s="128"/>
      <c r="O83" s="67"/>
      <c r="P83" s="67"/>
      <c r="Q83" s="204">
        <f t="shared" si="20"/>
        <v>-4563</v>
      </c>
      <c r="R83" s="205"/>
      <c r="S83" s="206">
        <f t="shared" si="21"/>
        <v>-4563</v>
      </c>
    </row>
    <row r="84" spans="1:19" ht="34.5" customHeight="1">
      <c r="A84" s="67">
        <v>10</v>
      </c>
      <c r="B84" s="68" t="s">
        <v>172</v>
      </c>
      <c r="C84" s="69" t="s">
        <v>173</v>
      </c>
      <c r="D84" s="201">
        <v>4563</v>
      </c>
      <c r="E84" s="128"/>
      <c r="F84" s="67"/>
      <c r="G84" s="67"/>
      <c r="H84" s="73">
        <v>0</v>
      </c>
      <c r="I84" s="73"/>
      <c r="J84" s="142">
        <v>0</v>
      </c>
      <c r="K84" s="83" t="s">
        <v>2580</v>
      </c>
      <c r="L84" s="84" t="s">
        <v>2610</v>
      </c>
      <c r="M84" s="202">
        <v>4563</v>
      </c>
      <c r="N84" s="128"/>
      <c r="O84" s="67"/>
      <c r="P84" s="67"/>
      <c r="Q84" s="73">
        <f t="shared" si="20"/>
        <v>0</v>
      </c>
      <c r="R84" s="80"/>
      <c r="S84" s="203">
        <f t="shared" si="21"/>
        <v>0</v>
      </c>
    </row>
    <row r="85" spans="1:19" ht="34.5" customHeight="1">
      <c r="A85" s="67">
        <v>11</v>
      </c>
      <c r="B85" s="68" t="s">
        <v>175</v>
      </c>
      <c r="C85" s="69" t="s">
        <v>176</v>
      </c>
      <c r="D85" s="201">
        <v>9126</v>
      </c>
      <c r="E85" s="71" t="s">
        <v>2195</v>
      </c>
      <c r="F85" s="67">
        <v>1</v>
      </c>
      <c r="G85" s="67">
        <v>1</v>
      </c>
      <c r="H85" s="73">
        <v>9126</v>
      </c>
      <c r="I85" s="73"/>
      <c r="J85" s="142">
        <v>9126</v>
      </c>
      <c r="K85" s="83" t="s">
        <v>2611</v>
      </c>
      <c r="L85" s="84" t="s">
        <v>2612</v>
      </c>
      <c r="M85" s="202">
        <v>18252</v>
      </c>
      <c r="N85" s="128"/>
      <c r="O85" s="67"/>
      <c r="P85" s="67"/>
      <c r="Q85" s="73">
        <f t="shared" si="20"/>
        <v>0</v>
      </c>
      <c r="R85" s="80"/>
      <c r="S85" s="203">
        <f t="shared" si="21"/>
        <v>0</v>
      </c>
    </row>
    <row r="86" spans="1:19" s="219" customFormat="1" ht="34.5" customHeight="1">
      <c r="A86" s="208">
        <v>12</v>
      </c>
      <c r="B86" s="209" t="s">
        <v>178</v>
      </c>
      <c r="C86" s="210" t="s">
        <v>179</v>
      </c>
      <c r="D86" s="211">
        <v>4563</v>
      </c>
      <c r="E86" s="212"/>
      <c r="F86" s="213"/>
      <c r="G86" s="213"/>
      <c r="H86" s="214">
        <v>-4563</v>
      </c>
      <c r="I86" s="214"/>
      <c r="J86" s="215">
        <v>-4563</v>
      </c>
      <c r="K86" s="83" t="s">
        <v>2608</v>
      </c>
      <c r="L86" s="84" t="s">
        <v>2613</v>
      </c>
      <c r="M86" s="202">
        <v>4563</v>
      </c>
      <c r="N86" s="216"/>
      <c r="O86" s="213"/>
      <c r="P86" s="213"/>
      <c r="Q86" s="214">
        <f t="shared" si="20"/>
        <v>-4563</v>
      </c>
      <c r="R86" s="217"/>
      <c r="S86" s="218">
        <f t="shared" si="21"/>
        <v>-4563</v>
      </c>
    </row>
    <row r="87" spans="1:19" ht="34.5" customHeight="1">
      <c r="A87" s="67">
        <v>13</v>
      </c>
      <c r="B87" s="68" t="s">
        <v>181</v>
      </c>
      <c r="C87" s="69" t="s">
        <v>182</v>
      </c>
      <c r="D87" s="201">
        <v>4563</v>
      </c>
      <c r="E87" s="128"/>
      <c r="F87" s="67"/>
      <c r="G87" s="67"/>
      <c r="H87" s="73">
        <v>0</v>
      </c>
      <c r="I87" s="73"/>
      <c r="J87" s="142">
        <v>0</v>
      </c>
      <c r="K87" s="83" t="s">
        <v>2563</v>
      </c>
      <c r="L87" s="84" t="s">
        <v>2614</v>
      </c>
      <c r="M87" s="202">
        <v>4563</v>
      </c>
      <c r="N87" s="128"/>
      <c r="O87" s="67"/>
      <c r="P87" s="67"/>
      <c r="Q87" s="73">
        <f t="shared" si="20"/>
        <v>0</v>
      </c>
      <c r="R87" s="80"/>
      <c r="S87" s="203">
        <f t="shared" si="21"/>
        <v>0</v>
      </c>
    </row>
    <row r="88" spans="1:19" ht="34.5" customHeight="1">
      <c r="A88" s="67">
        <v>14</v>
      </c>
      <c r="B88" s="68" t="s">
        <v>184</v>
      </c>
      <c r="C88" s="69" t="s">
        <v>185</v>
      </c>
      <c r="D88" s="201">
        <v>4563</v>
      </c>
      <c r="E88" s="71"/>
      <c r="F88" s="67"/>
      <c r="G88" s="67"/>
      <c r="H88" s="73">
        <v>-4563</v>
      </c>
      <c r="I88" s="73"/>
      <c r="J88" s="142">
        <v>-4563</v>
      </c>
      <c r="K88" s="83" t="s">
        <v>2615</v>
      </c>
      <c r="L88" s="84" t="s">
        <v>2616</v>
      </c>
      <c r="M88" s="202">
        <v>4563</v>
      </c>
      <c r="N88" s="128"/>
      <c r="O88" s="67"/>
      <c r="P88" s="67"/>
      <c r="Q88" s="204">
        <f t="shared" si="20"/>
        <v>-4563</v>
      </c>
      <c r="R88" s="205"/>
      <c r="S88" s="206">
        <f t="shared" si="21"/>
        <v>-4563</v>
      </c>
    </row>
    <row r="89" spans="1:19" ht="34.5" customHeight="1">
      <c r="A89" s="67">
        <v>15</v>
      </c>
      <c r="B89" s="68" t="s">
        <v>187</v>
      </c>
      <c r="C89" s="69" t="s">
        <v>188</v>
      </c>
      <c r="D89" s="201">
        <v>4563</v>
      </c>
      <c r="E89" s="128"/>
      <c r="F89" s="67"/>
      <c r="G89" s="67"/>
      <c r="H89" s="73">
        <v>-4563</v>
      </c>
      <c r="I89" s="73"/>
      <c r="J89" s="142">
        <v>-4563</v>
      </c>
      <c r="K89" s="83" t="s">
        <v>2615</v>
      </c>
      <c r="L89" s="84" t="s">
        <v>2617</v>
      </c>
      <c r="M89" s="202">
        <v>4563</v>
      </c>
      <c r="N89" s="128"/>
      <c r="O89" s="67"/>
      <c r="P89" s="67"/>
      <c r="Q89" s="204">
        <f t="shared" si="20"/>
        <v>-4563</v>
      </c>
      <c r="R89" s="205"/>
      <c r="S89" s="206">
        <f t="shared" si="21"/>
        <v>-4563</v>
      </c>
    </row>
    <row r="90" spans="1:19" ht="34.5" customHeight="1">
      <c r="A90" s="67">
        <v>16</v>
      </c>
      <c r="B90" s="68" t="s">
        <v>190</v>
      </c>
      <c r="C90" s="69" t="s">
        <v>191</v>
      </c>
      <c r="D90" s="201">
        <v>4563</v>
      </c>
      <c r="E90" s="71"/>
      <c r="F90" s="67"/>
      <c r="G90" s="67"/>
      <c r="H90" s="73">
        <v>0</v>
      </c>
      <c r="I90" s="73"/>
      <c r="J90" s="142">
        <v>0</v>
      </c>
      <c r="K90" s="83" t="s">
        <v>2618</v>
      </c>
      <c r="L90" s="84" t="s">
        <v>2619</v>
      </c>
      <c r="M90" s="202">
        <v>4563</v>
      </c>
      <c r="N90" s="128"/>
      <c r="O90" s="67"/>
      <c r="P90" s="67"/>
      <c r="Q90" s="73">
        <f t="shared" si="20"/>
        <v>0</v>
      </c>
      <c r="R90" s="80"/>
      <c r="S90" s="203">
        <f t="shared" si="21"/>
        <v>0</v>
      </c>
    </row>
    <row r="91" spans="1:19" ht="34.5" customHeight="1">
      <c r="A91" s="67">
        <v>17</v>
      </c>
      <c r="B91" s="68" t="s">
        <v>194</v>
      </c>
      <c r="C91" s="69" t="s">
        <v>195</v>
      </c>
      <c r="D91" s="201">
        <v>9126</v>
      </c>
      <c r="E91" s="71"/>
      <c r="F91" s="67"/>
      <c r="G91" s="67"/>
      <c r="H91" s="73">
        <v>0</v>
      </c>
      <c r="I91" s="73"/>
      <c r="J91" s="142">
        <v>0</v>
      </c>
      <c r="K91" s="83" t="s">
        <v>2563</v>
      </c>
      <c r="L91" s="84" t="s">
        <v>2620</v>
      </c>
      <c r="M91" s="202">
        <v>9126</v>
      </c>
      <c r="N91" s="128"/>
      <c r="O91" s="67"/>
      <c r="P91" s="67"/>
      <c r="Q91" s="73">
        <f t="shared" si="20"/>
        <v>0</v>
      </c>
      <c r="R91" s="80"/>
      <c r="S91" s="203">
        <f t="shared" si="21"/>
        <v>0</v>
      </c>
    </row>
    <row r="92" spans="1:19" ht="34.5" customHeight="1">
      <c r="A92" s="67">
        <v>18</v>
      </c>
      <c r="B92" s="68" t="s">
        <v>197</v>
      </c>
      <c r="C92" s="69" t="s">
        <v>198</v>
      </c>
      <c r="D92" s="201">
        <v>4563</v>
      </c>
      <c r="E92" s="128"/>
      <c r="F92" s="67"/>
      <c r="G92" s="67"/>
      <c r="H92" s="73">
        <v>0</v>
      </c>
      <c r="I92" s="73"/>
      <c r="J92" s="142">
        <v>0</v>
      </c>
      <c r="K92" s="83" t="s">
        <v>2555</v>
      </c>
      <c r="L92" s="84" t="s">
        <v>2621</v>
      </c>
      <c r="M92" s="202">
        <v>4563</v>
      </c>
      <c r="N92" s="128"/>
      <c r="O92" s="67"/>
      <c r="P92" s="67"/>
      <c r="Q92" s="73">
        <f t="shared" si="20"/>
        <v>0</v>
      </c>
      <c r="R92" s="80"/>
      <c r="S92" s="203">
        <f t="shared" si="21"/>
        <v>0</v>
      </c>
    </row>
    <row r="93" spans="1:19" ht="34.5" customHeight="1">
      <c r="A93" s="67">
        <v>19</v>
      </c>
      <c r="B93" s="68" t="s">
        <v>200</v>
      </c>
      <c r="C93" s="69" t="s">
        <v>201</v>
      </c>
      <c r="D93" s="201">
        <v>4563</v>
      </c>
      <c r="E93" s="128"/>
      <c r="F93" s="67"/>
      <c r="G93" s="67"/>
      <c r="H93" s="73">
        <v>-4563</v>
      </c>
      <c r="I93" s="73"/>
      <c r="J93" s="142">
        <v>-4563</v>
      </c>
      <c r="K93" s="83" t="s">
        <v>2622</v>
      </c>
      <c r="L93" s="84" t="s">
        <v>2623</v>
      </c>
      <c r="M93" s="202">
        <v>4563</v>
      </c>
      <c r="N93" s="128"/>
      <c r="O93" s="67"/>
      <c r="P93" s="67"/>
      <c r="Q93" s="204">
        <f t="shared" si="20"/>
        <v>-4563</v>
      </c>
      <c r="R93" s="205"/>
      <c r="S93" s="206">
        <f t="shared" si="21"/>
        <v>-4563</v>
      </c>
    </row>
    <row r="94" spans="1:19" ht="34.5" customHeight="1">
      <c r="A94" s="67">
        <v>20</v>
      </c>
      <c r="B94" s="68" t="s">
        <v>203</v>
      </c>
      <c r="C94" s="69" t="s">
        <v>204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83" t="s">
        <v>2555</v>
      </c>
      <c r="L94" s="84" t="s">
        <v>2624</v>
      </c>
      <c r="M94" s="202">
        <v>4563</v>
      </c>
      <c r="N94" s="128"/>
      <c r="O94" s="67"/>
      <c r="P94" s="67"/>
      <c r="Q94" s="204">
        <f t="shared" si="20"/>
        <v>-4563</v>
      </c>
      <c r="R94" s="205"/>
      <c r="S94" s="206">
        <f t="shared" si="21"/>
        <v>-4563</v>
      </c>
    </row>
    <row r="95" spans="1:19" ht="34.5" customHeight="1">
      <c r="A95" s="67">
        <v>21</v>
      </c>
      <c r="B95" s="68" t="s">
        <v>206</v>
      </c>
      <c r="C95" s="69" t="s">
        <v>207</v>
      </c>
      <c r="D95" s="201">
        <v>4563</v>
      </c>
      <c r="E95" s="128"/>
      <c r="F95" s="67"/>
      <c r="G95" s="67"/>
      <c r="H95" s="73">
        <v>0</v>
      </c>
      <c r="I95" s="73"/>
      <c r="J95" s="142">
        <v>0</v>
      </c>
      <c r="K95" s="83" t="s">
        <v>2608</v>
      </c>
      <c r="L95" s="84" t="s">
        <v>2625</v>
      </c>
      <c r="M95" s="202">
        <v>4563</v>
      </c>
      <c r="N95" s="128"/>
      <c r="O95" s="67"/>
      <c r="P95" s="67"/>
      <c r="Q95" s="73">
        <f t="shared" si="20"/>
        <v>0</v>
      </c>
      <c r="R95" s="80"/>
      <c r="S95" s="203">
        <f t="shared" si="21"/>
        <v>0</v>
      </c>
    </row>
    <row r="96" spans="1:19" ht="34.5" customHeight="1">
      <c r="A96" s="67">
        <v>22</v>
      </c>
      <c r="B96" s="68" t="s">
        <v>209</v>
      </c>
      <c r="C96" s="69" t="s">
        <v>210</v>
      </c>
      <c r="D96" s="201">
        <v>4563</v>
      </c>
      <c r="E96" s="71"/>
      <c r="F96" s="67"/>
      <c r="G96" s="67"/>
      <c r="H96" s="73">
        <v>-4563</v>
      </c>
      <c r="I96" s="73"/>
      <c r="J96" s="142">
        <v>-4563</v>
      </c>
      <c r="K96" s="83" t="s">
        <v>2608</v>
      </c>
      <c r="L96" s="84" t="s">
        <v>2626</v>
      </c>
      <c r="M96" s="202">
        <v>4563</v>
      </c>
      <c r="N96" s="128"/>
      <c r="O96" s="67"/>
      <c r="P96" s="67"/>
      <c r="Q96" s="73">
        <f t="shared" si="20"/>
        <v>-4563</v>
      </c>
      <c r="R96" s="80"/>
      <c r="S96" s="203">
        <f t="shared" si="21"/>
        <v>-4563</v>
      </c>
    </row>
    <row r="97" spans="1:19" ht="34.5" customHeight="1">
      <c r="A97" s="67">
        <v>23</v>
      </c>
      <c r="B97" s="68" t="s">
        <v>212</v>
      </c>
      <c r="C97" s="69" t="s">
        <v>213</v>
      </c>
      <c r="D97" s="201">
        <v>4563</v>
      </c>
      <c r="E97" s="128" t="s">
        <v>2195</v>
      </c>
      <c r="F97" s="67">
        <v>1</v>
      </c>
      <c r="G97" s="67">
        <v>1</v>
      </c>
      <c r="H97" s="73">
        <v>4563</v>
      </c>
      <c r="I97" s="73"/>
      <c r="J97" s="142">
        <v>4563</v>
      </c>
      <c r="K97" s="83" t="s">
        <v>2627</v>
      </c>
      <c r="L97" s="84" t="s">
        <v>2628</v>
      </c>
      <c r="M97" s="202">
        <v>9126</v>
      </c>
      <c r="N97" s="128"/>
      <c r="O97" s="67"/>
      <c r="P97" s="67"/>
      <c r="Q97" s="73">
        <f t="shared" si="20"/>
        <v>0</v>
      </c>
      <c r="R97" s="80"/>
      <c r="S97" s="203">
        <f t="shared" si="21"/>
        <v>0</v>
      </c>
    </row>
    <row r="98" spans="1:19" ht="34.5" customHeight="1">
      <c r="A98" s="67">
        <v>24</v>
      </c>
      <c r="B98" s="68" t="s">
        <v>215</v>
      </c>
      <c r="C98" s="69" t="s">
        <v>216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83" t="s">
        <v>2608</v>
      </c>
      <c r="L98" s="84" t="s">
        <v>2629</v>
      </c>
      <c r="M98" s="202">
        <v>4563</v>
      </c>
      <c r="N98" s="128"/>
      <c r="O98" s="67"/>
      <c r="P98" s="67"/>
      <c r="Q98" s="73">
        <f t="shared" si="20"/>
        <v>0</v>
      </c>
      <c r="R98" s="80"/>
      <c r="S98" s="203">
        <f t="shared" si="21"/>
        <v>0</v>
      </c>
    </row>
    <row r="99" spans="1:19" ht="34.5" customHeight="1">
      <c r="A99" s="67">
        <v>25</v>
      </c>
      <c r="B99" s="68" t="s">
        <v>218</v>
      </c>
      <c r="C99" s="69" t="s">
        <v>219</v>
      </c>
      <c r="D99" s="201">
        <v>4563</v>
      </c>
      <c r="E99" s="128"/>
      <c r="F99" s="67"/>
      <c r="G99" s="67"/>
      <c r="H99" s="73">
        <v>0</v>
      </c>
      <c r="I99" s="73"/>
      <c r="J99" s="142">
        <v>0</v>
      </c>
      <c r="K99" s="83" t="s">
        <v>2563</v>
      </c>
      <c r="L99" s="84" t="s">
        <v>2630</v>
      </c>
      <c r="M99" s="202">
        <v>4563</v>
      </c>
      <c r="N99" s="128"/>
      <c r="O99" s="67"/>
      <c r="P99" s="67"/>
      <c r="Q99" s="73">
        <f t="shared" si="20"/>
        <v>0</v>
      </c>
      <c r="R99" s="80"/>
      <c r="S99" s="203">
        <f t="shared" si="21"/>
        <v>0</v>
      </c>
    </row>
    <row r="100" spans="1:19" ht="34.5" customHeight="1">
      <c r="A100" s="67">
        <v>26</v>
      </c>
      <c r="B100" s="68" t="s">
        <v>221</v>
      </c>
      <c r="C100" s="69" t="s">
        <v>222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83" t="s">
        <v>2563</v>
      </c>
      <c r="L100" s="84" t="s">
        <v>2631</v>
      </c>
      <c r="M100" s="202">
        <v>4563</v>
      </c>
      <c r="N100" s="128"/>
      <c r="O100" s="67"/>
      <c r="P100" s="67"/>
      <c r="Q100" s="73">
        <f t="shared" si="20"/>
        <v>-4563</v>
      </c>
      <c r="R100" s="80"/>
      <c r="S100" s="203">
        <f t="shared" si="21"/>
        <v>-4563</v>
      </c>
    </row>
    <row r="101" spans="1:19" ht="34.5" customHeight="1">
      <c r="A101" s="67">
        <v>27</v>
      </c>
      <c r="B101" s="68" t="s">
        <v>224</v>
      </c>
      <c r="C101" s="69" t="s">
        <v>225</v>
      </c>
      <c r="D101" s="201">
        <v>4563</v>
      </c>
      <c r="E101" s="71" t="s">
        <v>2195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83" t="s">
        <v>2592</v>
      </c>
      <c r="L101" s="84" t="s">
        <v>2632</v>
      </c>
      <c r="M101" s="202">
        <v>4563</v>
      </c>
      <c r="N101" s="128" t="s">
        <v>2600</v>
      </c>
      <c r="O101" s="67">
        <v>1</v>
      </c>
      <c r="P101" s="67">
        <v>1</v>
      </c>
      <c r="Q101" s="73">
        <f t="shared" si="20"/>
        <v>4563</v>
      </c>
      <c r="R101" s="80"/>
      <c r="S101" s="203">
        <f t="shared" si="21"/>
        <v>4563</v>
      </c>
    </row>
    <row r="102" spans="1:19" ht="34.5" customHeight="1">
      <c r="A102" s="67">
        <v>28</v>
      </c>
      <c r="B102" s="68" t="s">
        <v>227</v>
      </c>
      <c r="C102" s="69" t="s">
        <v>228</v>
      </c>
      <c r="D102" s="201">
        <v>4563</v>
      </c>
      <c r="E102" s="71" t="s">
        <v>2195</v>
      </c>
      <c r="F102" s="67">
        <v>1</v>
      </c>
      <c r="G102" s="67">
        <v>1</v>
      </c>
      <c r="H102" s="73">
        <v>4563</v>
      </c>
      <c r="I102" s="73"/>
      <c r="J102" s="142">
        <v>4563</v>
      </c>
      <c r="K102" s="83" t="s">
        <v>2580</v>
      </c>
      <c r="L102" s="84" t="s">
        <v>2633</v>
      </c>
      <c r="M102" s="202">
        <v>4563</v>
      </c>
      <c r="N102" s="128" t="s">
        <v>2600</v>
      </c>
      <c r="O102" s="67">
        <v>1</v>
      </c>
      <c r="P102" s="67">
        <v>1</v>
      </c>
      <c r="Q102" s="73">
        <f t="shared" si="20"/>
        <v>4563</v>
      </c>
      <c r="R102" s="80"/>
      <c r="S102" s="203">
        <f t="shared" si="21"/>
        <v>4563</v>
      </c>
    </row>
    <row r="103" spans="1:19" ht="34.5" customHeight="1">
      <c r="A103" s="67">
        <v>29</v>
      </c>
      <c r="B103" s="220" t="s">
        <v>230</v>
      </c>
      <c r="C103" s="221" t="s">
        <v>231</v>
      </c>
      <c r="D103" s="222">
        <v>13689</v>
      </c>
      <c r="E103" s="71"/>
      <c r="F103" s="67"/>
      <c r="G103" s="67"/>
      <c r="H103" s="73">
        <v>0</v>
      </c>
      <c r="I103" s="73"/>
      <c r="J103" s="142">
        <v>0</v>
      </c>
      <c r="K103" s="83" t="s">
        <v>2563</v>
      </c>
      <c r="L103" s="84" t="s">
        <v>2634</v>
      </c>
      <c r="M103" s="202">
        <v>13689</v>
      </c>
      <c r="N103" s="197"/>
      <c r="O103" s="127"/>
      <c r="P103" s="127"/>
      <c r="Q103" s="171">
        <f t="shared" si="20"/>
        <v>0</v>
      </c>
      <c r="R103" s="172"/>
      <c r="S103" s="203">
        <f t="shared" si="21"/>
        <v>0</v>
      </c>
    </row>
    <row r="104" spans="1:19" ht="34.5" customHeight="1">
      <c r="A104" s="223"/>
      <c r="B104" s="1364" t="s">
        <v>19</v>
      </c>
      <c r="C104" s="1364"/>
      <c r="D104" s="225">
        <f>SUM(D75:D103)</f>
        <v>155142</v>
      </c>
      <c r="E104" s="226"/>
      <c r="F104" s="223"/>
      <c r="G104" s="223"/>
      <c r="H104" s="227">
        <f>SUM(H75:H103)-H81-H82-H88-H89-H93-H94-H96-H100-H83-H86</f>
        <v>31941</v>
      </c>
      <c r="I104" s="227">
        <f t="shared" ref="I104:J104" si="22">SUM(I75:I103)-I81-I82-I88-I89-I93-I94-I96-I100-I83-I86</f>
        <v>0</v>
      </c>
      <c r="J104" s="227">
        <f t="shared" si="22"/>
        <v>31941</v>
      </c>
      <c r="K104" s="228"/>
      <c r="L104" s="229"/>
      <c r="M104" s="230">
        <f>SUM(M75:M103)</f>
        <v>168831</v>
      </c>
      <c r="N104" s="224"/>
      <c r="O104" s="223"/>
      <c r="P104" s="223"/>
      <c r="Q104" s="227">
        <f>SUM(Q75:Q103)-Q81-Q82-Q83-Q86-Q88-Q89-Q93-Q94-Q96-Q100</f>
        <v>18252</v>
      </c>
      <c r="R104" s="227">
        <f>SUM(R75:R103)-R81-R82-R83-R86-R88-R89-R93-R94-R96-R100</f>
        <v>0</v>
      </c>
      <c r="S104" s="227">
        <f>SUM(S75:S103)-S81-S82-S83-S86-S88-S89-S93-S94-S96-S100</f>
        <v>18252</v>
      </c>
    </row>
    <row r="105" spans="1:19" ht="34.5" customHeight="1">
      <c r="A105" s="30"/>
      <c r="B105" s="231" t="s">
        <v>233</v>
      </c>
      <c r="C105" s="232"/>
      <c r="D105" s="18"/>
      <c r="E105" s="166"/>
      <c r="F105" s="18"/>
      <c r="G105" s="233"/>
      <c r="H105" s="168"/>
      <c r="I105" s="168"/>
      <c r="J105" s="168"/>
      <c r="K105" s="234"/>
      <c r="L105" s="235"/>
      <c r="M105" s="236"/>
      <c r="N105" s="237"/>
      <c r="O105" s="238"/>
      <c r="P105" s="238"/>
      <c r="Q105" s="239"/>
      <c r="R105" s="240"/>
      <c r="S105" s="203"/>
    </row>
    <row r="106" spans="1:19" ht="34.5" customHeight="1">
      <c r="A106" s="67">
        <v>1</v>
      </c>
      <c r="B106" s="68" t="s">
        <v>234</v>
      </c>
      <c r="C106" s="173" t="s">
        <v>235</v>
      </c>
      <c r="D106" s="201">
        <v>2645</v>
      </c>
      <c r="E106" s="71"/>
      <c r="F106" s="67"/>
      <c r="G106" s="67"/>
      <c r="H106" s="142">
        <v>-2645</v>
      </c>
      <c r="I106" s="241"/>
      <c r="J106" s="74">
        <v>-2645</v>
      </c>
      <c r="K106" s="75" t="s">
        <v>2580</v>
      </c>
      <c r="L106" s="76" t="s">
        <v>2635</v>
      </c>
      <c r="M106" s="77">
        <v>2645</v>
      </c>
      <c r="N106" s="242"/>
      <c r="O106" s="243"/>
      <c r="P106" s="243"/>
      <c r="Q106" s="189">
        <f t="shared" ref="Q106:Q108" si="23">S106</f>
        <v>-2645</v>
      </c>
      <c r="R106" s="8"/>
      <c r="S106" s="189">
        <f t="shared" ref="S106:S108" si="24">+D106+J106-M106</f>
        <v>-2645</v>
      </c>
    </row>
    <row r="107" spans="1:19" ht="34.5" customHeight="1">
      <c r="A107" s="67">
        <v>2</v>
      </c>
      <c r="B107" s="163" t="s">
        <v>2636</v>
      </c>
      <c r="C107" s="604" t="s">
        <v>235</v>
      </c>
      <c r="D107" s="201">
        <v>4200</v>
      </c>
      <c r="E107" s="71"/>
      <c r="F107" s="67"/>
      <c r="G107" s="67"/>
      <c r="H107" s="142"/>
      <c r="I107" s="241"/>
      <c r="J107" s="74"/>
      <c r="K107" s="75" t="s">
        <v>2563</v>
      </c>
      <c r="L107" s="76" t="s">
        <v>2637</v>
      </c>
      <c r="M107" s="77">
        <v>4200</v>
      </c>
      <c r="N107" s="605"/>
      <c r="O107" s="243"/>
      <c r="P107" s="243"/>
      <c r="Q107" s="189">
        <f t="shared" si="23"/>
        <v>0</v>
      </c>
      <c r="R107" s="8"/>
      <c r="S107" s="189">
        <f t="shared" si="24"/>
        <v>0</v>
      </c>
    </row>
    <row r="108" spans="1:19" ht="34.5" customHeight="1">
      <c r="A108" s="67">
        <v>3</v>
      </c>
      <c r="B108" s="244" t="s">
        <v>91</v>
      </c>
      <c r="C108" s="245" t="s">
        <v>237</v>
      </c>
      <c r="D108" s="201">
        <v>18000</v>
      </c>
      <c r="E108" s="71"/>
      <c r="F108" s="67"/>
      <c r="G108" s="67"/>
      <c r="H108" s="142">
        <v>0</v>
      </c>
      <c r="I108" s="241"/>
      <c r="J108" s="74">
        <v>0</v>
      </c>
      <c r="K108" s="83" t="s">
        <v>2592</v>
      </c>
      <c r="L108" s="84" t="s">
        <v>2638</v>
      </c>
      <c r="M108" s="85">
        <v>18000</v>
      </c>
      <c r="N108" s="246"/>
      <c r="O108" s="243"/>
      <c r="P108" s="243"/>
      <c r="Q108" s="189">
        <f t="shared" si="23"/>
        <v>0</v>
      </c>
      <c r="R108" s="8"/>
      <c r="S108" s="203">
        <f t="shared" si="24"/>
        <v>0</v>
      </c>
    </row>
    <row r="109" spans="1:19" ht="34.5" customHeight="1" thickBot="1">
      <c r="A109" s="99"/>
      <c r="B109" s="100" t="s">
        <v>19</v>
      </c>
      <c r="C109" s="101"/>
      <c r="D109" s="102">
        <f>SUM(D106:D108)</f>
        <v>24845</v>
      </c>
      <c r="E109" s="103"/>
      <c r="F109" s="102"/>
      <c r="G109" s="102"/>
      <c r="H109" s="104"/>
      <c r="I109" s="104"/>
      <c r="J109" s="104"/>
      <c r="K109" s="103"/>
      <c r="L109" s="103"/>
      <c r="M109" s="247">
        <f>SUM(M106:M108)</f>
        <v>24845</v>
      </c>
      <c r="N109" s="129"/>
      <c r="O109" s="102"/>
      <c r="P109" s="102"/>
      <c r="Q109" s="104">
        <f>SUM(Q106:Q108)-Q106</f>
        <v>0</v>
      </c>
      <c r="R109" s="104">
        <f t="shared" ref="R109:S109" si="25">SUM(R106:R108)-R106</f>
        <v>0</v>
      </c>
      <c r="S109" s="104">
        <f t="shared" si="25"/>
        <v>0</v>
      </c>
    </row>
    <row r="110" spans="1:19" ht="34.5" customHeight="1" thickTop="1">
      <c r="A110" s="30"/>
      <c r="B110" s="52" t="s">
        <v>239</v>
      </c>
      <c r="C110" s="53"/>
      <c r="D110" s="54"/>
      <c r="E110" s="55"/>
      <c r="F110" s="54"/>
      <c r="G110" s="56"/>
      <c r="H110" s="57"/>
      <c r="I110" s="57"/>
      <c r="J110" s="57"/>
      <c r="K110" s="58"/>
      <c r="L110" s="59"/>
      <c r="M110" s="248"/>
      <c r="N110" s="237"/>
      <c r="O110" s="238"/>
      <c r="P110" s="238"/>
      <c r="Q110" s="239"/>
      <c r="R110" s="240"/>
      <c r="S110" s="66"/>
    </row>
    <row r="111" spans="1:19" ht="34.5" customHeight="1">
      <c r="A111" s="67">
        <v>1</v>
      </c>
      <c r="B111" s="173" t="s">
        <v>240</v>
      </c>
      <c r="C111" s="69" t="s">
        <v>241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249">
        <v>0</v>
      </c>
      <c r="K111" s="75" t="s">
        <v>2563</v>
      </c>
      <c r="L111" s="76" t="s">
        <v>2639</v>
      </c>
      <c r="M111" s="77">
        <v>100</v>
      </c>
      <c r="N111" s="250"/>
      <c r="O111" s="243"/>
      <c r="P111" s="243"/>
      <c r="Q111" s="189">
        <f t="shared" ref="Q111:Q139" si="26">ROUND(S111*100/107,2)</f>
        <v>0</v>
      </c>
      <c r="R111" s="8">
        <f>ROUND((Q111*0.07),2)</f>
        <v>0</v>
      </c>
      <c r="S111" s="203">
        <f t="shared" ref="S111:S139" si="27">+D111+J111-M111</f>
        <v>0</v>
      </c>
    </row>
    <row r="112" spans="1:19" ht="34.5" customHeight="1">
      <c r="A112" s="67">
        <v>2</v>
      </c>
      <c r="B112" s="173" t="s">
        <v>243</v>
      </c>
      <c r="C112" s="69" t="s">
        <v>244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 t="s">
        <v>2563</v>
      </c>
      <c r="L112" s="76" t="s">
        <v>2640</v>
      </c>
      <c r="M112" s="77">
        <v>100</v>
      </c>
      <c r="N112" s="246"/>
      <c r="O112" s="243"/>
      <c r="P112" s="243"/>
      <c r="Q112" s="189">
        <f t="shared" si="26"/>
        <v>0</v>
      </c>
      <c r="R112" s="8">
        <f t="shared" ref="R112:R139" si="28">ROUND((Q112*0.07),2)</f>
        <v>0</v>
      </c>
      <c r="S112" s="203">
        <f t="shared" si="27"/>
        <v>0</v>
      </c>
    </row>
    <row r="113" spans="1:19" ht="34.5" customHeight="1">
      <c r="A113" s="67">
        <v>3</v>
      </c>
      <c r="B113" s="173" t="s">
        <v>246</v>
      </c>
      <c r="C113" s="69" t="s">
        <v>247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 t="s">
        <v>2555</v>
      </c>
      <c r="L113" s="76" t="s">
        <v>2641</v>
      </c>
      <c r="M113" s="77">
        <v>100</v>
      </c>
      <c r="N113" s="246"/>
      <c r="O113" s="243"/>
      <c r="P113" s="243"/>
      <c r="Q113" s="189">
        <f t="shared" si="26"/>
        <v>0</v>
      </c>
      <c r="R113" s="8">
        <f t="shared" si="28"/>
        <v>0</v>
      </c>
      <c r="S113" s="203">
        <f t="shared" si="27"/>
        <v>0</v>
      </c>
    </row>
    <row r="114" spans="1:19" ht="34.5" customHeight="1">
      <c r="A114" s="67">
        <v>4</v>
      </c>
      <c r="B114" s="173" t="s">
        <v>249</v>
      </c>
      <c r="C114" s="69" t="s">
        <v>250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 t="s">
        <v>2555</v>
      </c>
      <c r="L114" s="76" t="s">
        <v>2642</v>
      </c>
      <c r="M114" s="77">
        <v>100</v>
      </c>
      <c r="N114" s="246"/>
      <c r="O114" s="243"/>
      <c r="P114" s="243"/>
      <c r="Q114" s="189">
        <f t="shared" si="26"/>
        <v>0</v>
      </c>
      <c r="R114" s="8">
        <f t="shared" si="28"/>
        <v>0</v>
      </c>
      <c r="S114" s="203">
        <f t="shared" si="27"/>
        <v>0</v>
      </c>
    </row>
    <row r="115" spans="1:19" ht="34.5" customHeight="1">
      <c r="A115" s="67">
        <v>5</v>
      </c>
      <c r="B115" s="68" t="s">
        <v>252</v>
      </c>
      <c r="C115" s="69" t="s">
        <v>253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 t="s">
        <v>2575</v>
      </c>
      <c r="L115" s="76" t="s">
        <v>2643</v>
      </c>
      <c r="M115" s="77">
        <v>100</v>
      </c>
      <c r="N115" s="246"/>
      <c r="O115" s="243"/>
      <c r="P115" s="243"/>
      <c r="Q115" s="189">
        <f t="shared" si="26"/>
        <v>0</v>
      </c>
      <c r="R115" s="8">
        <f t="shared" si="28"/>
        <v>0</v>
      </c>
      <c r="S115" s="203">
        <f t="shared" si="27"/>
        <v>0</v>
      </c>
    </row>
    <row r="116" spans="1:19" ht="34.5" customHeight="1">
      <c r="A116" s="67">
        <v>6</v>
      </c>
      <c r="B116" s="68" t="s">
        <v>161</v>
      </c>
      <c r="C116" s="69" t="s">
        <v>255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 t="s">
        <v>2563</v>
      </c>
      <c r="L116" s="76" t="s">
        <v>2644</v>
      </c>
      <c r="M116" s="77">
        <v>100</v>
      </c>
      <c r="N116" s="246"/>
      <c r="O116" s="243"/>
      <c r="P116" s="243"/>
      <c r="Q116" s="189">
        <f t="shared" si="26"/>
        <v>0</v>
      </c>
      <c r="R116" s="8">
        <f t="shared" si="28"/>
        <v>0</v>
      </c>
      <c r="S116" s="203">
        <f t="shared" si="27"/>
        <v>0</v>
      </c>
    </row>
    <row r="117" spans="1:19" ht="34.5" customHeight="1">
      <c r="A117" s="67">
        <v>7</v>
      </c>
      <c r="B117" s="68" t="s">
        <v>257</v>
      </c>
      <c r="C117" s="69" t="s">
        <v>258</v>
      </c>
      <c r="D117" s="201">
        <v>100</v>
      </c>
      <c r="E117" s="71"/>
      <c r="F117" s="67"/>
      <c r="G117" s="67"/>
      <c r="H117" s="73">
        <v>0</v>
      </c>
      <c r="I117" s="73">
        <v>0</v>
      </c>
      <c r="J117" s="142">
        <v>0</v>
      </c>
      <c r="K117" s="75" t="s">
        <v>2563</v>
      </c>
      <c r="L117" s="76" t="s">
        <v>2645</v>
      </c>
      <c r="M117" s="77">
        <v>100</v>
      </c>
      <c r="N117" s="246"/>
      <c r="O117" s="243"/>
      <c r="P117" s="243"/>
      <c r="Q117" s="189">
        <f t="shared" si="26"/>
        <v>0</v>
      </c>
      <c r="R117" s="8">
        <f t="shared" si="28"/>
        <v>0</v>
      </c>
      <c r="S117" s="203">
        <f t="shared" si="27"/>
        <v>0</v>
      </c>
    </row>
    <row r="118" spans="1:19" ht="34.5" customHeight="1">
      <c r="A118" s="67">
        <v>8</v>
      </c>
      <c r="B118" s="68" t="s">
        <v>260</v>
      </c>
      <c r="C118" s="69" t="s">
        <v>261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 t="s">
        <v>2563</v>
      </c>
      <c r="L118" s="76" t="s">
        <v>2646</v>
      </c>
      <c r="M118" s="77">
        <v>100</v>
      </c>
      <c r="N118" s="246"/>
      <c r="O118" s="243"/>
      <c r="P118" s="243"/>
      <c r="Q118" s="189">
        <f t="shared" si="26"/>
        <v>0</v>
      </c>
      <c r="R118" s="8">
        <f t="shared" si="28"/>
        <v>0</v>
      </c>
      <c r="S118" s="203">
        <f t="shared" si="27"/>
        <v>0</v>
      </c>
    </row>
    <row r="119" spans="1:19" ht="34.5" customHeight="1">
      <c r="A119" s="67">
        <v>9</v>
      </c>
      <c r="B119" s="68" t="s">
        <v>169</v>
      </c>
      <c r="C119" s="69" t="s">
        <v>263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 t="s">
        <v>2608</v>
      </c>
      <c r="L119" s="76" t="s">
        <v>2647</v>
      </c>
      <c r="M119" s="77">
        <v>100</v>
      </c>
      <c r="N119" s="246"/>
      <c r="O119" s="243"/>
      <c r="P119" s="243"/>
      <c r="Q119" s="189">
        <f t="shared" si="26"/>
        <v>0</v>
      </c>
      <c r="R119" s="8">
        <f t="shared" si="28"/>
        <v>0</v>
      </c>
      <c r="S119" s="203">
        <f t="shared" si="27"/>
        <v>0</v>
      </c>
    </row>
    <row r="120" spans="1:19" ht="34.5" customHeight="1">
      <c r="A120" s="67">
        <v>10</v>
      </c>
      <c r="B120" s="68" t="s">
        <v>172</v>
      </c>
      <c r="C120" s="69" t="s">
        <v>265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 t="s">
        <v>2580</v>
      </c>
      <c r="L120" s="76" t="s">
        <v>2648</v>
      </c>
      <c r="M120" s="77">
        <v>100</v>
      </c>
      <c r="N120" s="246"/>
      <c r="O120" s="243"/>
      <c r="P120" s="243"/>
      <c r="Q120" s="189">
        <f t="shared" si="26"/>
        <v>0</v>
      </c>
      <c r="R120" s="8">
        <f t="shared" si="28"/>
        <v>0</v>
      </c>
      <c r="S120" s="203">
        <f t="shared" si="27"/>
        <v>0</v>
      </c>
    </row>
    <row r="121" spans="1:19" ht="34.5" customHeight="1">
      <c r="A121" s="67">
        <v>11</v>
      </c>
      <c r="B121" s="68" t="s">
        <v>267</v>
      </c>
      <c r="C121" s="69" t="s">
        <v>268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 t="s">
        <v>2608</v>
      </c>
      <c r="L121" s="76" t="s">
        <v>2649</v>
      </c>
      <c r="M121" s="77">
        <v>100</v>
      </c>
      <c r="N121" s="246"/>
      <c r="O121" s="243"/>
      <c r="P121" s="243"/>
      <c r="Q121" s="189">
        <f t="shared" si="26"/>
        <v>0</v>
      </c>
      <c r="R121" s="8">
        <f t="shared" si="28"/>
        <v>0</v>
      </c>
      <c r="S121" s="203">
        <f t="shared" si="27"/>
        <v>0</v>
      </c>
    </row>
    <row r="122" spans="1:19" ht="34.5" customHeight="1">
      <c r="A122" s="67">
        <v>12</v>
      </c>
      <c r="B122" s="68" t="s">
        <v>178</v>
      </c>
      <c r="C122" s="69" t="s">
        <v>270</v>
      </c>
      <c r="D122" s="201">
        <v>100</v>
      </c>
      <c r="E122" s="71"/>
      <c r="F122" s="67"/>
      <c r="G122" s="67"/>
      <c r="H122" s="73">
        <v>0</v>
      </c>
      <c r="I122" s="73">
        <v>0</v>
      </c>
      <c r="J122" s="142">
        <v>0</v>
      </c>
      <c r="K122" s="75" t="s">
        <v>2608</v>
      </c>
      <c r="L122" s="76" t="s">
        <v>2650</v>
      </c>
      <c r="M122" s="77">
        <v>100</v>
      </c>
      <c r="N122" s="246"/>
      <c r="O122" s="243"/>
      <c r="P122" s="243"/>
      <c r="Q122" s="189">
        <f t="shared" si="26"/>
        <v>0</v>
      </c>
      <c r="R122" s="8">
        <f t="shared" si="28"/>
        <v>0</v>
      </c>
      <c r="S122" s="203">
        <f t="shared" si="27"/>
        <v>0</v>
      </c>
    </row>
    <row r="123" spans="1:19" ht="34.5" customHeight="1">
      <c r="A123" s="67">
        <v>13</v>
      </c>
      <c r="B123" s="68" t="s">
        <v>272</v>
      </c>
      <c r="C123" s="69" t="s">
        <v>273</v>
      </c>
      <c r="D123" s="201">
        <v>100</v>
      </c>
      <c r="E123" s="128"/>
      <c r="F123" s="67"/>
      <c r="G123" s="67"/>
      <c r="H123" s="73">
        <v>0</v>
      </c>
      <c r="I123" s="73">
        <v>0</v>
      </c>
      <c r="J123" s="142">
        <v>0</v>
      </c>
      <c r="K123" s="75" t="s">
        <v>2563</v>
      </c>
      <c r="L123" s="76" t="s">
        <v>2651</v>
      </c>
      <c r="M123" s="77">
        <v>100</v>
      </c>
      <c r="N123" s="246"/>
      <c r="O123" s="243"/>
      <c r="P123" s="243"/>
      <c r="Q123" s="189">
        <f t="shared" si="26"/>
        <v>0</v>
      </c>
      <c r="R123" s="8">
        <f t="shared" si="28"/>
        <v>0</v>
      </c>
      <c r="S123" s="203">
        <f t="shared" si="27"/>
        <v>0</v>
      </c>
    </row>
    <row r="124" spans="1:19" ht="34.5" customHeight="1">
      <c r="A124" s="67">
        <v>14</v>
      </c>
      <c r="B124" s="68" t="s">
        <v>275</v>
      </c>
      <c r="C124" s="69" t="s">
        <v>276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 t="s">
        <v>2615</v>
      </c>
      <c r="L124" s="76" t="s">
        <v>2652</v>
      </c>
      <c r="M124" s="77">
        <v>100</v>
      </c>
      <c r="N124" s="246"/>
      <c r="O124" s="243"/>
      <c r="P124" s="243"/>
      <c r="Q124" s="189">
        <f t="shared" si="26"/>
        <v>0</v>
      </c>
      <c r="R124" s="8">
        <f t="shared" si="28"/>
        <v>0</v>
      </c>
      <c r="S124" s="203">
        <f t="shared" si="27"/>
        <v>0</v>
      </c>
    </row>
    <row r="125" spans="1:19" ht="34.5" customHeight="1">
      <c r="A125" s="67">
        <v>15</v>
      </c>
      <c r="B125" s="68" t="s">
        <v>278</v>
      </c>
      <c r="C125" s="69" t="s">
        <v>279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 t="s">
        <v>2615</v>
      </c>
      <c r="L125" s="76" t="s">
        <v>2653</v>
      </c>
      <c r="M125" s="77">
        <v>100</v>
      </c>
      <c r="N125" s="246"/>
      <c r="O125" s="243"/>
      <c r="P125" s="243"/>
      <c r="Q125" s="189">
        <f t="shared" si="26"/>
        <v>0</v>
      </c>
      <c r="R125" s="8">
        <f t="shared" si="28"/>
        <v>0</v>
      </c>
      <c r="S125" s="203">
        <f t="shared" si="27"/>
        <v>0</v>
      </c>
    </row>
    <row r="126" spans="1:19" ht="34.5" customHeight="1">
      <c r="A126" s="67">
        <v>16</v>
      </c>
      <c r="B126" s="68" t="s">
        <v>281</v>
      </c>
      <c r="C126" s="69" t="s">
        <v>282</v>
      </c>
      <c r="D126" s="201">
        <v>100</v>
      </c>
      <c r="E126" s="71"/>
      <c r="F126" s="67"/>
      <c r="G126" s="67"/>
      <c r="H126" s="73">
        <v>0</v>
      </c>
      <c r="I126" s="73">
        <v>0</v>
      </c>
      <c r="J126" s="142">
        <v>0</v>
      </c>
      <c r="K126" s="75" t="s">
        <v>2618</v>
      </c>
      <c r="L126" s="76" t="s">
        <v>2654</v>
      </c>
      <c r="M126" s="77">
        <v>100</v>
      </c>
      <c r="N126" s="250"/>
      <c r="O126" s="243"/>
      <c r="P126" s="243"/>
      <c r="Q126" s="189">
        <f t="shared" si="26"/>
        <v>0</v>
      </c>
      <c r="R126" s="8">
        <f t="shared" si="28"/>
        <v>0</v>
      </c>
      <c r="S126" s="203">
        <f t="shared" si="27"/>
        <v>0</v>
      </c>
    </row>
    <row r="127" spans="1:19" ht="34.5" customHeight="1">
      <c r="A127" s="67">
        <v>17</v>
      </c>
      <c r="B127" s="68" t="s">
        <v>194</v>
      </c>
      <c r="C127" s="69" t="s">
        <v>284</v>
      </c>
      <c r="D127" s="201">
        <v>100</v>
      </c>
      <c r="E127" s="71"/>
      <c r="F127" s="67"/>
      <c r="G127" s="67"/>
      <c r="H127" s="73">
        <v>0</v>
      </c>
      <c r="I127" s="73">
        <v>0</v>
      </c>
      <c r="J127" s="142">
        <v>0</v>
      </c>
      <c r="K127" s="75" t="s">
        <v>2563</v>
      </c>
      <c r="L127" s="76" t="s">
        <v>2655</v>
      </c>
      <c r="M127" s="77">
        <v>100</v>
      </c>
      <c r="N127" s="246"/>
      <c r="O127" s="243"/>
      <c r="P127" s="243"/>
      <c r="Q127" s="189">
        <f t="shared" si="26"/>
        <v>0</v>
      </c>
      <c r="R127" s="8">
        <f t="shared" si="28"/>
        <v>0</v>
      </c>
      <c r="S127" s="203">
        <f t="shared" si="27"/>
        <v>0</v>
      </c>
    </row>
    <row r="128" spans="1:19" ht="34.5" customHeight="1">
      <c r="A128" s="67">
        <v>18</v>
      </c>
      <c r="B128" s="68" t="s">
        <v>286</v>
      </c>
      <c r="C128" s="69" t="s">
        <v>287</v>
      </c>
      <c r="D128" s="201">
        <v>100</v>
      </c>
      <c r="E128" s="128"/>
      <c r="F128" s="67"/>
      <c r="G128" s="67"/>
      <c r="H128" s="73">
        <v>0</v>
      </c>
      <c r="I128" s="73">
        <v>0</v>
      </c>
      <c r="J128" s="142">
        <v>0</v>
      </c>
      <c r="K128" s="75" t="s">
        <v>2555</v>
      </c>
      <c r="L128" s="76" t="s">
        <v>2656</v>
      </c>
      <c r="M128" s="77">
        <v>100</v>
      </c>
      <c r="N128" s="246"/>
      <c r="O128" s="243"/>
      <c r="P128" s="243"/>
      <c r="Q128" s="189">
        <f t="shared" si="26"/>
        <v>0</v>
      </c>
      <c r="R128" s="8">
        <f t="shared" si="28"/>
        <v>0</v>
      </c>
      <c r="S128" s="203">
        <f t="shared" si="27"/>
        <v>0</v>
      </c>
    </row>
    <row r="129" spans="1:19" ht="34.5" customHeight="1">
      <c r="A129" s="67">
        <v>19</v>
      </c>
      <c r="B129" s="68" t="s">
        <v>289</v>
      </c>
      <c r="C129" s="69" t="s">
        <v>290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 t="s">
        <v>2622</v>
      </c>
      <c r="L129" s="76" t="s">
        <v>2657</v>
      </c>
      <c r="M129" s="77">
        <v>100</v>
      </c>
      <c r="N129" s="246"/>
      <c r="O129" s="243"/>
      <c r="P129" s="243"/>
      <c r="Q129" s="189">
        <f t="shared" si="26"/>
        <v>0</v>
      </c>
      <c r="R129" s="8">
        <f t="shared" si="28"/>
        <v>0</v>
      </c>
      <c r="S129" s="203">
        <f t="shared" si="27"/>
        <v>0</v>
      </c>
    </row>
    <row r="130" spans="1:19" ht="34.5" customHeight="1">
      <c r="A130" s="67">
        <v>20</v>
      </c>
      <c r="B130" s="68" t="s">
        <v>292</v>
      </c>
      <c r="C130" s="69" t="s">
        <v>293</v>
      </c>
      <c r="D130" s="201">
        <v>100</v>
      </c>
      <c r="E130" s="128"/>
      <c r="F130" s="67"/>
      <c r="G130" s="67"/>
      <c r="H130" s="73">
        <v>0</v>
      </c>
      <c r="I130" s="73">
        <v>0</v>
      </c>
      <c r="J130" s="142">
        <v>0</v>
      </c>
      <c r="K130" s="75" t="s">
        <v>2555</v>
      </c>
      <c r="L130" s="76" t="s">
        <v>2658</v>
      </c>
      <c r="M130" s="77">
        <v>100</v>
      </c>
      <c r="N130" s="246"/>
      <c r="O130" s="243"/>
      <c r="P130" s="243"/>
      <c r="Q130" s="189">
        <f t="shared" si="26"/>
        <v>0</v>
      </c>
      <c r="R130" s="8">
        <f t="shared" si="28"/>
        <v>0</v>
      </c>
      <c r="S130" s="203">
        <f t="shared" si="27"/>
        <v>0</v>
      </c>
    </row>
    <row r="131" spans="1:19" ht="34.5" customHeight="1">
      <c r="A131" s="67">
        <v>21</v>
      </c>
      <c r="B131" s="68" t="s">
        <v>206</v>
      </c>
      <c r="C131" s="69" t="s">
        <v>295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 t="s">
        <v>2608</v>
      </c>
      <c r="L131" s="76" t="s">
        <v>2659</v>
      </c>
      <c r="M131" s="77">
        <v>100</v>
      </c>
      <c r="N131" s="246"/>
      <c r="O131" s="243"/>
      <c r="P131" s="243"/>
      <c r="Q131" s="189">
        <f t="shared" si="26"/>
        <v>0</v>
      </c>
      <c r="R131" s="8">
        <f t="shared" si="28"/>
        <v>0</v>
      </c>
      <c r="S131" s="203">
        <f t="shared" si="27"/>
        <v>0</v>
      </c>
    </row>
    <row r="132" spans="1:19" ht="34.5" customHeight="1">
      <c r="A132" s="67">
        <v>22</v>
      </c>
      <c r="B132" s="68" t="s">
        <v>297</v>
      </c>
      <c r="C132" s="69" t="s">
        <v>298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 t="s">
        <v>2608</v>
      </c>
      <c r="L132" s="76" t="s">
        <v>2660</v>
      </c>
      <c r="M132" s="77">
        <v>100</v>
      </c>
      <c r="N132" s="246"/>
      <c r="O132" s="243"/>
      <c r="P132" s="243"/>
      <c r="Q132" s="189">
        <f t="shared" si="26"/>
        <v>0</v>
      </c>
      <c r="R132" s="8">
        <f t="shared" si="28"/>
        <v>0</v>
      </c>
      <c r="S132" s="203">
        <f t="shared" si="27"/>
        <v>0</v>
      </c>
    </row>
    <row r="133" spans="1:19" ht="34.5" customHeight="1">
      <c r="A133" s="67">
        <v>23</v>
      </c>
      <c r="B133" s="68" t="s">
        <v>300</v>
      </c>
      <c r="C133" s="69" t="s">
        <v>301</v>
      </c>
      <c r="D133" s="201">
        <v>100</v>
      </c>
      <c r="E133" s="71" t="s">
        <v>2195</v>
      </c>
      <c r="F133" s="67">
        <v>1</v>
      </c>
      <c r="G133" s="67">
        <v>1</v>
      </c>
      <c r="H133" s="73">
        <v>93.46</v>
      </c>
      <c r="I133" s="73">
        <v>6.54</v>
      </c>
      <c r="J133" s="142">
        <v>100</v>
      </c>
      <c r="K133" s="75" t="s">
        <v>2580</v>
      </c>
      <c r="L133" s="76" t="s">
        <v>2661</v>
      </c>
      <c r="M133" s="77">
        <v>100</v>
      </c>
      <c r="N133" s="246" t="s">
        <v>2600</v>
      </c>
      <c r="O133" s="246">
        <v>1</v>
      </c>
      <c r="P133" s="243">
        <v>1</v>
      </c>
      <c r="Q133" s="189">
        <f t="shared" si="26"/>
        <v>93.46</v>
      </c>
      <c r="R133" s="8">
        <f t="shared" si="28"/>
        <v>6.54</v>
      </c>
      <c r="S133" s="203">
        <f t="shared" si="27"/>
        <v>100</v>
      </c>
    </row>
    <row r="134" spans="1:19" ht="34.5" customHeight="1">
      <c r="A134" s="67">
        <v>24</v>
      </c>
      <c r="B134" s="68" t="s">
        <v>304</v>
      </c>
      <c r="C134" s="69" t="s">
        <v>305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 t="s">
        <v>2608</v>
      </c>
      <c r="L134" s="76" t="s">
        <v>2662</v>
      </c>
      <c r="M134" s="77">
        <v>100</v>
      </c>
      <c r="N134" s="246"/>
      <c r="O134" s="243"/>
      <c r="P134" s="243"/>
      <c r="Q134" s="189">
        <f t="shared" si="26"/>
        <v>0</v>
      </c>
      <c r="R134" s="8">
        <f t="shared" si="28"/>
        <v>0</v>
      </c>
      <c r="S134" s="203">
        <f t="shared" si="27"/>
        <v>0</v>
      </c>
    </row>
    <row r="135" spans="1:19" ht="34.5" customHeight="1">
      <c r="A135" s="67">
        <v>25</v>
      </c>
      <c r="B135" s="68" t="s">
        <v>307</v>
      </c>
      <c r="C135" s="69" t="s">
        <v>308</v>
      </c>
      <c r="D135" s="201">
        <v>100</v>
      </c>
      <c r="E135" s="128"/>
      <c r="F135" s="67"/>
      <c r="G135" s="67"/>
      <c r="H135" s="73">
        <v>0</v>
      </c>
      <c r="I135" s="73">
        <v>0</v>
      </c>
      <c r="J135" s="142">
        <v>0</v>
      </c>
      <c r="K135" s="75" t="s">
        <v>2563</v>
      </c>
      <c r="L135" s="76" t="s">
        <v>2663</v>
      </c>
      <c r="M135" s="77">
        <v>100</v>
      </c>
      <c r="N135" s="246"/>
      <c r="O135" s="243"/>
      <c r="P135" s="243"/>
      <c r="Q135" s="189">
        <f t="shared" si="26"/>
        <v>0</v>
      </c>
      <c r="R135" s="8">
        <f t="shared" si="28"/>
        <v>0</v>
      </c>
      <c r="S135" s="203">
        <f t="shared" si="27"/>
        <v>0</v>
      </c>
    </row>
    <row r="136" spans="1:19" ht="34.5" customHeight="1">
      <c r="A136" s="67">
        <v>26</v>
      </c>
      <c r="B136" s="68" t="s">
        <v>310</v>
      </c>
      <c r="C136" s="69" t="s">
        <v>311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75" t="s">
        <v>2563</v>
      </c>
      <c r="L136" s="76" t="s">
        <v>2664</v>
      </c>
      <c r="M136" s="77">
        <v>100</v>
      </c>
      <c r="N136" s="246"/>
      <c r="O136" s="243"/>
      <c r="P136" s="243"/>
      <c r="Q136" s="189">
        <f t="shared" si="26"/>
        <v>0</v>
      </c>
      <c r="R136" s="8">
        <f t="shared" si="28"/>
        <v>0</v>
      </c>
      <c r="S136" s="203">
        <f t="shared" si="27"/>
        <v>0</v>
      </c>
    </row>
    <row r="137" spans="1:19" ht="34.5" customHeight="1">
      <c r="A137" s="67">
        <v>27</v>
      </c>
      <c r="B137" s="68" t="s">
        <v>313</v>
      </c>
      <c r="C137" s="69" t="s">
        <v>314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 t="s">
        <v>2563</v>
      </c>
      <c r="L137" s="76" t="s">
        <v>2665</v>
      </c>
      <c r="M137" s="77">
        <v>100</v>
      </c>
      <c r="N137" s="246"/>
      <c r="O137" s="246"/>
      <c r="P137" s="246"/>
      <c r="Q137" s="189">
        <f t="shared" si="26"/>
        <v>0</v>
      </c>
      <c r="R137" s="8">
        <f t="shared" si="28"/>
        <v>0</v>
      </c>
      <c r="S137" s="203">
        <f t="shared" si="27"/>
        <v>0</v>
      </c>
    </row>
    <row r="138" spans="1:19" ht="34.5" customHeight="1">
      <c r="A138" s="67">
        <v>28</v>
      </c>
      <c r="B138" s="68" t="s">
        <v>227</v>
      </c>
      <c r="C138" s="69" t="s">
        <v>316</v>
      </c>
      <c r="D138" s="201">
        <v>100</v>
      </c>
      <c r="E138" s="71"/>
      <c r="F138" s="67"/>
      <c r="G138" s="67"/>
      <c r="H138" s="73">
        <v>0</v>
      </c>
      <c r="I138" s="73">
        <v>0</v>
      </c>
      <c r="J138" s="142">
        <v>0</v>
      </c>
      <c r="K138" s="75"/>
      <c r="L138" s="76"/>
      <c r="M138" s="77">
        <v>0</v>
      </c>
      <c r="N138" s="250" t="s">
        <v>2600</v>
      </c>
      <c r="O138" s="243">
        <v>1</v>
      </c>
      <c r="P138" s="243">
        <v>1</v>
      </c>
      <c r="Q138" s="189">
        <f t="shared" si="26"/>
        <v>93.46</v>
      </c>
      <c r="R138" s="8">
        <f t="shared" si="28"/>
        <v>6.54</v>
      </c>
      <c r="S138" s="203">
        <f t="shared" si="27"/>
        <v>100</v>
      </c>
    </row>
    <row r="139" spans="1:19" ht="34.5" customHeight="1">
      <c r="A139" s="67">
        <v>29</v>
      </c>
      <c r="B139" s="68" t="s">
        <v>318</v>
      </c>
      <c r="C139" s="69" t="s">
        <v>319</v>
      </c>
      <c r="D139" s="201">
        <v>100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251" t="s">
        <v>2563</v>
      </c>
      <c r="L139" s="252" t="s">
        <v>2666</v>
      </c>
      <c r="M139" s="253">
        <v>100</v>
      </c>
      <c r="N139" s="246"/>
      <c r="O139" s="243"/>
      <c r="P139" s="243"/>
      <c r="Q139" s="189">
        <f t="shared" si="26"/>
        <v>0</v>
      </c>
      <c r="R139" s="8">
        <f t="shared" si="28"/>
        <v>0</v>
      </c>
      <c r="S139" s="203">
        <f t="shared" si="27"/>
        <v>0</v>
      </c>
    </row>
    <row r="140" spans="1:19" ht="34.5" customHeight="1" thickBot="1">
      <c r="A140" s="99"/>
      <c r="B140" s="100" t="s">
        <v>19</v>
      </c>
      <c r="C140" s="101"/>
      <c r="D140" s="102">
        <f>SUM(D111:D139)</f>
        <v>2900</v>
      </c>
      <c r="E140" s="103"/>
      <c r="F140" s="102"/>
      <c r="G140" s="102"/>
      <c r="H140" s="104">
        <f>SUM(H111:H139)</f>
        <v>93.46</v>
      </c>
      <c r="I140" s="104">
        <f t="shared" ref="I140:J140" si="29">SUM(I111:I139)</f>
        <v>6.54</v>
      </c>
      <c r="J140" s="104">
        <f t="shared" si="29"/>
        <v>100</v>
      </c>
      <c r="K140" s="254"/>
      <c r="L140" s="255"/>
      <c r="M140" s="256">
        <f>SUM(M111:M139)</f>
        <v>2800</v>
      </c>
      <c r="N140" s="257"/>
      <c r="O140" s="258"/>
      <c r="P140" s="258"/>
      <c r="Q140" s="105">
        <f>SUM(Q111:Q139)</f>
        <v>186.92</v>
      </c>
      <c r="R140" s="259">
        <f t="shared" ref="R140" si="30">SUM(R111:R139)</f>
        <v>13.08</v>
      </c>
      <c r="S140" s="227">
        <f>SUM(S111:S139)</f>
        <v>200</v>
      </c>
    </row>
    <row r="141" spans="1:19" ht="34.5" customHeight="1" thickTop="1">
      <c r="A141" s="30"/>
      <c r="B141" s="52" t="s">
        <v>321</v>
      </c>
      <c r="C141" s="53"/>
      <c r="D141" s="54"/>
      <c r="E141" s="55"/>
      <c r="F141" s="54"/>
      <c r="G141" s="56"/>
      <c r="H141" s="57"/>
      <c r="I141" s="57"/>
      <c r="J141" s="57"/>
      <c r="K141" s="58"/>
      <c r="L141" s="59"/>
      <c r="M141" s="248"/>
      <c r="N141" s="237"/>
      <c r="O141" s="238"/>
      <c r="P141" s="238"/>
      <c r="Q141" s="239"/>
      <c r="R141" s="240"/>
      <c r="S141" s="66"/>
    </row>
    <row r="142" spans="1:19" ht="34.5" customHeight="1">
      <c r="A142" s="67">
        <v>1</v>
      </c>
      <c r="B142" s="106" t="s">
        <v>322</v>
      </c>
      <c r="C142" s="260" t="s">
        <v>323</v>
      </c>
      <c r="D142" s="261">
        <v>524.29999999999995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 t="s">
        <v>2563</v>
      </c>
      <c r="L142" s="76" t="s">
        <v>2667</v>
      </c>
      <c r="M142" s="77">
        <v>524.29999999999995</v>
      </c>
      <c r="N142" s="250"/>
      <c r="O142" s="243"/>
      <c r="P142" s="243"/>
      <c r="Q142" s="189">
        <f t="shared" ref="Q142:Q205" si="31">ROUND(S142*100/107,2)</f>
        <v>0</v>
      </c>
      <c r="R142" s="8">
        <f t="shared" ref="R142:R205" si="32">ROUND((Q142*0.07),2)</f>
        <v>0</v>
      </c>
      <c r="S142" s="203">
        <f t="shared" ref="S142:S205" si="33">+D142+J142-M142</f>
        <v>0</v>
      </c>
    </row>
    <row r="143" spans="1:19" ht="34.5" customHeight="1">
      <c r="A143" s="67">
        <v>2</v>
      </c>
      <c r="B143" s="106" t="s">
        <v>243</v>
      </c>
      <c r="C143" s="260" t="s">
        <v>325</v>
      </c>
      <c r="D143" s="261">
        <v>299.60000000000002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 t="s">
        <v>2563</v>
      </c>
      <c r="L143" s="76" t="s">
        <v>2668</v>
      </c>
      <c r="M143" s="77">
        <v>299.60000000000002</v>
      </c>
      <c r="N143" s="246"/>
      <c r="O143" s="243"/>
      <c r="P143" s="243"/>
      <c r="Q143" s="189">
        <f t="shared" si="31"/>
        <v>0</v>
      </c>
      <c r="R143" s="8">
        <f t="shared" si="32"/>
        <v>0</v>
      </c>
      <c r="S143" s="203">
        <f t="shared" si="33"/>
        <v>0</v>
      </c>
    </row>
    <row r="144" spans="1:19" ht="34.5" customHeight="1">
      <c r="A144" s="67">
        <v>3</v>
      </c>
      <c r="B144" s="106" t="s">
        <v>246</v>
      </c>
      <c r="C144" s="260" t="s">
        <v>327</v>
      </c>
      <c r="D144" s="26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 t="s">
        <v>2555</v>
      </c>
      <c r="L144" s="76" t="s">
        <v>2669</v>
      </c>
      <c r="M144" s="77">
        <v>112.35</v>
      </c>
      <c r="N144" s="246"/>
      <c r="O144" s="243"/>
      <c r="P144" s="243"/>
      <c r="Q144" s="189">
        <f t="shared" si="31"/>
        <v>0</v>
      </c>
      <c r="R144" s="8">
        <f t="shared" si="32"/>
        <v>0</v>
      </c>
      <c r="S144" s="203">
        <f t="shared" si="33"/>
        <v>0</v>
      </c>
    </row>
    <row r="145" spans="1:19" ht="34.5" customHeight="1">
      <c r="A145" s="67">
        <v>4</v>
      </c>
      <c r="B145" s="106" t="s">
        <v>329</v>
      </c>
      <c r="C145" s="260" t="s">
        <v>330</v>
      </c>
      <c r="D145" s="262">
        <v>112.35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 t="s">
        <v>2555</v>
      </c>
      <c r="L145" s="76" t="s">
        <v>2670</v>
      </c>
      <c r="M145" s="77">
        <v>112.35</v>
      </c>
      <c r="N145" s="246"/>
      <c r="O145" s="243"/>
      <c r="P145" s="243"/>
      <c r="Q145" s="189">
        <f t="shared" si="31"/>
        <v>0</v>
      </c>
      <c r="R145" s="8">
        <f t="shared" si="32"/>
        <v>0</v>
      </c>
      <c r="S145" s="203">
        <f t="shared" si="33"/>
        <v>0</v>
      </c>
    </row>
    <row r="146" spans="1:19" ht="34.5" customHeight="1">
      <c r="A146" s="67">
        <v>5</v>
      </c>
      <c r="B146" s="263" t="s">
        <v>252</v>
      </c>
      <c r="C146" s="260" t="s">
        <v>332</v>
      </c>
      <c r="D146" s="262">
        <v>1086.05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 t="s">
        <v>2575</v>
      </c>
      <c r="L146" s="76" t="s">
        <v>2671</v>
      </c>
      <c r="M146" s="77">
        <v>1086.05</v>
      </c>
      <c r="N146" s="246"/>
      <c r="O146" s="243"/>
      <c r="P146" s="243"/>
      <c r="Q146" s="189">
        <f t="shared" si="31"/>
        <v>0</v>
      </c>
      <c r="R146" s="8">
        <f t="shared" si="32"/>
        <v>0</v>
      </c>
      <c r="S146" s="203">
        <f t="shared" si="33"/>
        <v>0</v>
      </c>
    </row>
    <row r="147" spans="1:19" ht="34.5" customHeight="1">
      <c r="A147" s="67">
        <v>6</v>
      </c>
      <c r="B147" s="263" t="s">
        <v>161</v>
      </c>
      <c r="C147" s="260" t="s">
        <v>334</v>
      </c>
      <c r="D147" s="262">
        <v>112.35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 t="s">
        <v>2563</v>
      </c>
      <c r="L147" s="76" t="s">
        <v>2672</v>
      </c>
      <c r="M147" s="77">
        <v>112.35</v>
      </c>
      <c r="N147" s="246"/>
      <c r="O147" s="243"/>
      <c r="P147" s="243"/>
      <c r="Q147" s="189">
        <f t="shared" si="31"/>
        <v>0</v>
      </c>
      <c r="R147" s="8">
        <f t="shared" si="32"/>
        <v>0</v>
      </c>
      <c r="S147" s="203">
        <f t="shared" si="33"/>
        <v>0</v>
      </c>
    </row>
    <row r="148" spans="1:19" ht="34.5" customHeight="1">
      <c r="A148" s="67">
        <v>7</v>
      </c>
      <c r="B148" s="263" t="s">
        <v>260</v>
      </c>
      <c r="C148" s="260" t="s">
        <v>336</v>
      </c>
      <c r="D148" s="262">
        <v>0</v>
      </c>
      <c r="E148" s="71"/>
      <c r="F148" s="67"/>
      <c r="G148" s="67"/>
      <c r="H148" s="73">
        <v>0</v>
      </c>
      <c r="I148" s="73">
        <v>0</v>
      </c>
      <c r="J148" s="142">
        <v>0</v>
      </c>
      <c r="K148" s="75"/>
      <c r="L148" s="76"/>
      <c r="M148" s="77"/>
      <c r="N148" s="246"/>
      <c r="O148" s="243"/>
      <c r="P148" s="243"/>
      <c r="Q148" s="189">
        <f t="shared" si="31"/>
        <v>0</v>
      </c>
      <c r="R148" s="8">
        <f t="shared" si="32"/>
        <v>0</v>
      </c>
      <c r="S148" s="203">
        <f t="shared" si="33"/>
        <v>0</v>
      </c>
    </row>
    <row r="149" spans="1:19" ht="34.5" customHeight="1">
      <c r="A149" s="67">
        <v>8</v>
      </c>
      <c r="B149" s="263" t="s">
        <v>260</v>
      </c>
      <c r="C149" s="260" t="s">
        <v>337</v>
      </c>
      <c r="D149" s="262">
        <v>823.9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 t="s">
        <v>2563</v>
      </c>
      <c r="L149" s="76" t="s">
        <v>2673</v>
      </c>
      <c r="M149" s="77">
        <v>823.9</v>
      </c>
      <c r="N149" s="246"/>
      <c r="O149" s="243"/>
      <c r="P149" s="243"/>
      <c r="Q149" s="189">
        <f t="shared" si="31"/>
        <v>0</v>
      </c>
      <c r="R149" s="8">
        <f t="shared" si="32"/>
        <v>0</v>
      </c>
      <c r="S149" s="203">
        <f t="shared" si="33"/>
        <v>0</v>
      </c>
    </row>
    <row r="150" spans="1:19" ht="34.5" customHeight="1">
      <c r="A150" s="67">
        <v>9</v>
      </c>
      <c r="B150" s="263" t="s">
        <v>169</v>
      </c>
      <c r="C150" s="260" t="s">
        <v>339</v>
      </c>
      <c r="D150" s="262">
        <v>636.65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 t="s">
        <v>2608</v>
      </c>
      <c r="L150" s="76" t="s">
        <v>2674</v>
      </c>
      <c r="M150" s="77">
        <v>636.65</v>
      </c>
      <c r="N150" s="246"/>
      <c r="O150" s="243"/>
      <c r="P150" s="243"/>
      <c r="Q150" s="189">
        <f t="shared" si="31"/>
        <v>0</v>
      </c>
      <c r="R150" s="8">
        <f t="shared" si="32"/>
        <v>0</v>
      </c>
      <c r="S150" s="203">
        <f t="shared" si="33"/>
        <v>0</v>
      </c>
    </row>
    <row r="151" spans="1:19" ht="34.5" customHeight="1">
      <c r="A151" s="67">
        <v>10</v>
      </c>
      <c r="B151" s="263" t="s">
        <v>341</v>
      </c>
      <c r="C151" s="260" t="s">
        <v>342</v>
      </c>
      <c r="D151" s="262">
        <v>187.25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 t="s">
        <v>2580</v>
      </c>
      <c r="L151" s="76" t="s">
        <v>2675</v>
      </c>
      <c r="M151" s="77">
        <v>187.25</v>
      </c>
      <c r="N151" s="246"/>
      <c r="O151" s="243"/>
      <c r="P151" s="243"/>
      <c r="Q151" s="189">
        <f t="shared" si="31"/>
        <v>0</v>
      </c>
      <c r="R151" s="8">
        <f t="shared" si="32"/>
        <v>0</v>
      </c>
      <c r="S151" s="203">
        <f t="shared" si="33"/>
        <v>0</v>
      </c>
    </row>
    <row r="152" spans="1:19" ht="34.5" customHeight="1">
      <c r="A152" s="67">
        <v>11</v>
      </c>
      <c r="B152" s="263" t="s">
        <v>267</v>
      </c>
      <c r="C152" s="260" t="s">
        <v>344</v>
      </c>
      <c r="D152" s="262">
        <v>1423.1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 t="s">
        <v>2608</v>
      </c>
      <c r="L152" s="76" t="s">
        <v>2676</v>
      </c>
      <c r="M152" s="77">
        <v>1423.1</v>
      </c>
      <c r="N152" s="246"/>
      <c r="O152" s="243"/>
      <c r="P152" s="243"/>
      <c r="Q152" s="189">
        <f t="shared" si="31"/>
        <v>0</v>
      </c>
      <c r="R152" s="8">
        <f t="shared" si="32"/>
        <v>0</v>
      </c>
      <c r="S152" s="203">
        <f t="shared" si="33"/>
        <v>0</v>
      </c>
    </row>
    <row r="153" spans="1:19" ht="34.5" customHeight="1">
      <c r="A153" s="67">
        <v>12</v>
      </c>
      <c r="B153" s="263" t="s">
        <v>178</v>
      </c>
      <c r="C153" s="260" t="s">
        <v>346</v>
      </c>
      <c r="D153" s="262">
        <v>1310.75</v>
      </c>
      <c r="E153" s="71"/>
      <c r="F153" s="67"/>
      <c r="G153" s="67"/>
      <c r="H153" s="73">
        <v>0</v>
      </c>
      <c r="I153" s="73">
        <v>0</v>
      </c>
      <c r="J153" s="142">
        <v>0</v>
      </c>
      <c r="K153" s="75" t="s">
        <v>2608</v>
      </c>
      <c r="L153" s="76" t="s">
        <v>2677</v>
      </c>
      <c r="M153" s="77">
        <v>1310.75</v>
      </c>
      <c r="N153" s="246"/>
      <c r="O153" s="243"/>
      <c r="P153" s="243"/>
      <c r="Q153" s="189">
        <f t="shared" si="31"/>
        <v>0</v>
      </c>
      <c r="R153" s="8">
        <f t="shared" si="32"/>
        <v>0</v>
      </c>
      <c r="S153" s="203">
        <f t="shared" si="33"/>
        <v>0</v>
      </c>
    </row>
    <row r="154" spans="1:19" ht="34.5" customHeight="1">
      <c r="A154" s="67">
        <v>13</v>
      </c>
      <c r="B154" s="263" t="s">
        <v>272</v>
      </c>
      <c r="C154" s="260" t="s">
        <v>348</v>
      </c>
      <c r="D154" s="262">
        <v>112.35</v>
      </c>
      <c r="E154" s="128"/>
      <c r="F154" s="67"/>
      <c r="G154" s="67"/>
      <c r="H154" s="73">
        <v>0</v>
      </c>
      <c r="I154" s="73">
        <v>0</v>
      </c>
      <c r="J154" s="142">
        <v>0</v>
      </c>
      <c r="K154" s="75" t="s">
        <v>2563</v>
      </c>
      <c r="L154" s="76" t="s">
        <v>2678</v>
      </c>
      <c r="M154" s="77">
        <v>112.35</v>
      </c>
      <c r="N154" s="246"/>
      <c r="O154" s="243"/>
      <c r="P154" s="243"/>
      <c r="Q154" s="189">
        <f t="shared" si="31"/>
        <v>0</v>
      </c>
      <c r="R154" s="8">
        <f t="shared" si="32"/>
        <v>0</v>
      </c>
      <c r="S154" s="203">
        <f t="shared" si="33"/>
        <v>0</v>
      </c>
    </row>
    <row r="155" spans="1:19" ht="34.5" customHeight="1">
      <c r="A155" s="67">
        <v>14</v>
      </c>
      <c r="B155" s="263" t="s">
        <v>275</v>
      </c>
      <c r="C155" s="260" t="s">
        <v>350</v>
      </c>
      <c r="D155" s="262">
        <v>1160.95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 t="s">
        <v>2615</v>
      </c>
      <c r="L155" s="76" t="s">
        <v>2679</v>
      </c>
      <c r="M155" s="77">
        <v>1160.95</v>
      </c>
      <c r="N155" s="246"/>
      <c r="O155" s="243"/>
      <c r="P155" s="243"/>
      <c r="Q155" s="189">
        <f t="shared" si="31"/>
        <v>0</v>
      </c>
      <c r="R155" s="8">
        <f t="shared" si="32"/>
        <v>0</v>
      </c>
      <c r="S155" s="203">
        <f t="shared" si="33"/>
        <v>0</v>
      </c>
    </row>
    <row r="156" spans="1:19" ht="34.5" customHeight="1">
      <c r="A156" s="67">
        <v>15</v>
      </c>
      <c r="B156" s="263" t="s">
        <v>352</v>
      </c>
      <c r="C156" s="260" t="s">
        <v>353</v>
      </c>
      <c r="D156" s="262">
        <v>823.9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 t="s">
        <v>2615</v>
      </c>
      <c r="L156" s="76" t="s">
        <v>2680</v>
      </c>
      <c r="M156" s="77">
        <v>823.9</v>
      </c>
      <c r="N156" s="246"/>
      <c r="O156" s="243"/>
      <c r="P156" s="243"/>
      <c r="Q156" s="189">
        <f t="shared" si="31"/>
        <v>0</v>
      </c>
      <c r="R156" s="8">
        <f t="shared" si="32"/>
        <v>0</v>
      </c>
      <c r="S156" s="203">
        <f t="shared" si="33"/>
        <v>0</v>
      </c>
    </row>
    <row r="157" spans="1:19" ht="34.5" customHeight="1">
      <c r="A157" s="67">
        <v>16</v>
      </c>
      <c r="B157" s="263" t="s">
        <v>355</v>
      </c>
      <c r="C157" s="260" t="s">
        <v>356</v>
      </c>
      <c r="D157" s="262">
        <v>449.4</v>
      </c>
      <c r="E157" s="71"/>
      <c r="F157" s="67"/>
      <c r="G157" s="67"/>
      <c r="H157" s="73">
        <v>0</v>
      </c>
      <c r="I157" s="73">
        <v>0</v>
      </c>
      <c r="J157" s="142">
        <v>0</v>
      </c>
      <c r="K157" s="75" t="s">
        <v>2608</v>
      </c>
      <c r="L157" s="76" t="s">
        <v>2681</v>
      </c>
      <c r="M157" s="77">
        <v>449.4</v>
      </c>
      <c r="N157" s="250"/>
      <c r="O157" s="243"/>
      <c r="P157" s="243"/>
      <c r="Q157" s="189">
        <f t="shared" si="31"/>
        <v>0</v>
      </c>
      <c r="R157" s="8">
        <f t="shared" si="32"/>
        <v>0</v>
      </c>
      <c r="S157" s="203">
        <f>+D157+J157-M157</f>
        <v>0</v>
      </c>
    </row>
    <row r="158" spans="1:19" ht="34.5" customHeight="1">
      <c r="A158" s="67">
        <v>17</v>
      </c>
      <c r="B158" s="263" t="s">
        <v>355</v>
      </c>
      <c r="C158" s="260" t="s">
        <v>356</v>
      </c>
      <c r="D158" s="26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 t="s">
        <v>2555</v>
      </c>
      <c r="L158" s="76" t="s">
        <v>2682</v>
      </c>
      <c r="M158" s="77">
        <v>112.35</v>
      </c>
      <c r="N158" s="246"/>
      <c r="O158" s="243"/>
      <c r="P158" s="243"/>
      <c r="Q158" s="189">
        <f t="shared" si="31"/>
        <v>0</v>
      </c>
      <c r="R158" s="8">
        <f t="shared" si="32"/>
        <v>0</v>
      </c>
      <c r="S158" s="203">
        <f>+D158+J158-M158</f>
        <v>0</v>
      </c>
    </row>
    <row r="159" spans="1:19" ht="34.5" customHeight="1">
      <c r="A159" s="67">
        <v>18</v>
      </c>
      <c r="B159" s="263" t="s">
        <v>360</v>
      </c>
      <c r="C159" s="260" t="s">
        <v>361</v>
      </c>
      <c r="D159" s="262">
        <v>749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 t="s">
        <v>2563</v>
      </c>
      <c r="L159" s="76" t="s">
        <v>2683</v>
      </c>
      <c r="M159" s="77">
        <v>749</v>
      </c>
      <c r="N159" s="246"/>
      <c r="O159" s="243"/>
      <c r="P159" s="243"/>
      <c r="Q159" s="189">
        <f t="shared" si="31"/>
        <v>0</v>
      </c>
      <c r="R159" s="8">
        <f t="shared" si="32"/>
        <v>0</v>
      </c>
      <c r="S159" s="203">
        <f t="shared" si="33"/>
        <v>0</v>
      </c>
    </row>
    <row r="160" spans="1:19" ht="34.5" customHeight="1">
      <c r="A160" s="67">
        <v>19</v>
      </c>
      <c r="B160" s="263" t="s">
        <v>286</v>
      </c>
      <c r="C160" s="260" t="s">
        <v>363</v>
      </c>
      <c r="D160" s="262">
        <v>337.05</v>
      </c>
      <c r="E160" s="128"/>
      <c r="F160" s="67"/>
      <c r="G160" s="67"/>
      <c r="H160" s="73">
        <v>0</v>
      </c>
      <c r="I160" s="73">
        <v>0</v>
      </c>
      <c r="J160" s="142">
        <v>0</v>
      </c>
      <c r="K160" s="75" t="s">
        <v>2555</v>
      </c>
      <c r="L160" s="76" t="s">
        <v>2684</v>
      </c>
      <c r="M160" s="77">
        <v>337.05</v>
      </c>
      <c r="N160" s="246"/>
      <c r="O160" s="243"/>
      <c r="P160" s="243"/>
      <c r="Q160" s="189">
        <f t="shared" si="31"/>
        <v>0</v>
      </c>
      <c r="R160" s="8">
        <f t="shared" si="32"/>
        <v>0</v>
      </c>
      <c r="S160" s="203">
        <f t="shared" si="33"/>
        <v>0</v>
      </c>
    </row>
    <row r="161" spans="1:19" ht="34.5" customHeight="1">
      <c r="A161" s="67">
        <v>20</v>
      </c>
      <c r="B161" s="263" t="s">
        <v>289</v>
      </c>
      <c r="C161" s="260" t="s">
        <v>365</v>
      </c>
      <c r="D161" s="262">
        <v>112.35</v>
      </c>
      <c r="E161" s="71"/>
      <c r="F161" s="67"/>
      <c r="G161" s="67"/>
      <c r="H161" s="73">
        <v>0</v>
      </c>
      <c r="I161" s="73">
        <v>0</v>
      </c>
      <c r="J161" s="142">
        <v>0</v>
      </c>
      <c r="K161" s="75" t="s">
        <v>2622</v>
      </c>
      <c r="L161" s="76" t="s">
        <v>2685</v>
      </c>
      <c r="M161" s="77">
        <v>112.35</v>
      </c>
      <c r="N161" s="246"/>
      <c r="O161" s="243"/>
      <c r="P161" s="243"/>
      <c r="Q161" s="189">
        <f t="shared" si="31"/>
        <v>0</v>
      </c>
      <c r="R161" s="8">
        <f t="shared" si="32"/>
        <v>0</v>
      </c>
      <c r="S161" s="203">
        <f t="shared" si="33"/>
        <v>0</v>
      </c>
    </row>
    <row r="162" spans="1:19" ht="34.5" customHeight="1">
      <c r="A162" s="67">
        <v>21</v>
      </c>
      <c r="B162" s="263" t="s">
        <v>292</v>
      </c>
      <c r="C162" s="260" t="s">
        <v>367</v>
      </c>
      <c r="D162" s="262">
        <v>636.65</v>
      </c>
      <c r="E162" s="128"/>
      <c r="F162" s="67"/>
      <c r="G162" s="67"/>
      <c r="H162" s="73">
        <v>0</v>
      </c>
      <c r="I162" s="73">
        <v>0</v>
      </c>
      <c r="J162" s="142">
        <v>0</v>
      </c>
      <c r="K162" s="75" t="s">
        <v>2555</v>
      </c>
      <c r="L162" s="76" t="s">
        <v>2686</v>
      </c>
      <c r="M162" s="77">
        <v>636.65</v>
      </c>
      <c r="N162" s="246"/>
      <c r="O162" s="243"/>
      <c r="P162" s="243"/>
      <c r="Q162" s="189">
        <f t="shared" si="31"/>
        <v>0</v>
      </c>
      <c r="R162" s="8">
        <f t="shared" si="32"/>
        <v>0</v>
      </c>
      <c r="S162" s="203">
        <f t="shared" si="33"/>
        <v>0</v>
      </c>
    </row>
    <row r="163" spans="1:19" ht="34.5" customHeight="1">
      <c r="A163" s="67">
        <v>22</v>
      </c>
      <c r="B163" s="263" t="s">
        <v>206</v>
      </c>
      <c r="C163" s="260" t="s">
        <v>369</v>
      </c>
      <c r="D163" s="262">
        <v>486.85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 t="s">
        <v>2608</v>
      </c>
      <c r="L163" s="76" t="s">
        <v>2687</v>
      </c>
      <c r="M163" s="77">
        <v>486.85</v>
      </c>
      <c r="N163" s="246"/>
      <c r="O163" s="243"/>
      <c r="P163" s="243"/>
      <c r="Q163" s="189">
        <f t="shared" si="31"/>
        <v>0</v>
      </c>
      <c r="R163" s="8">
        <f t="shared" si="32"/>
        <v>0</v>
      </c>
      <c r="S163" s="203">
        <f t="shared" si="33"/>
        <v>0</v>
      </c>
    </row>
    <row r="164" spans="1:19" ht="34.5" customHeight="1">
      <c r="A164" s="67">
        <v>23</v>
      </c>
      <c r="B164" s="263" t="s">
        <v>371</v>
      </c>
      <c r="C164" s="260" t="s">
        <v>372</v>
      </c>
      <c r="D164" s="262">
        <v>187.25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 t="s">
        <v>2608</v>
      </c>
      <c r="L164" s="76" t="s">
        <v>2688</v>
      </c>
      <c r="M164" s="77">
        <v>187.25</v>
      </c>
      <c r="N164" s="246"/>
      <c r="O164" s="243"/>
      <c r="P164" s="243"/>
      <c r="Q164" s="189">
        <f t="shared" si="31"/>
        <v>0</v>
      </c>
      <c r="R164" s="8">
        <f t="shared" si="32"/>
        <v>0</v>
      </c>
      <c r="S164" s="203">
        <f t="shared" si="33"/>
        <v>0</v>
      </c>
    </row>
    <row r="165" spans="1:19" ht="34.5" customHeight="1">
      <c r="A165" s="67">
        <v>24</v>
      </c>
      <c r="B165" s="263" t="s">
        <v>300</v>
      </c>
      <c r="C165" s="260" t="s">
        <v>374</v>
      </c>
      <c r="D165" s="262">
        <v>149.80000000000001</v>
      </c>
      <c r="E165" s="71" t="s">
        <v>2195</v>
      </c>
      <c r="F165" s="67">
        <v>1</v>
      </c>
      <c r="G165" s="67">
        <v>1</v>
      </c>
      <c r="H165" s="73">
        <v>140</v>
      </c>
      <c r="I165" s="73">
        <v>9.8000000000000007</v>
      </c>
      <c r="J165" s="142">
        <v>149.80000000000001</v>
      </c>
      <c r="K165" s="75" t="s">
        <v>2580</v>
      </c>
      <c r="L165" s="76" t="s">
        <v>2689</v>
      </c>
      <c r="M165" s="77">
        <v>149.80000000000001</v>
      </c>
      <c r="N165" s="246" t="s">
        <v>2600</v>
      </c>
      <c r="O165" s="243">
        <v>1</v>
      </c>
      <c r="P165" s="243">
        <v>1</v>
      </c>
      <c r="Q165" s="189">
        <f t="shared" si="31"/>
        <v>140</v>
      </c>
      <c r="R165" s="8">
        <f t="shared" si="32"/>
        <v>9.8000000000000007</v>
      </c>
      <c r="S165" s="203">
        <f t="shared" si="33"/>
        <v>149.80000000000001</v>
      </c>
    </row>
    <row r="166" spans="1:19" ht="34.5" customHeight="1">
      <c r="A166" s="67">
        <v>25</v>
      </c>
      <c r="B166" s="263" t="s">
        <v>304</v>
      </c>
      <c r="C166" s="260" t="s">
        <v>376</v>
      </c>
      <c r="D166" s="262">
        <v>112.35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 t="s">
        <v>2608</v>
      </c>
      <c r="L166" s="76" t="s">
        <v>2690</v>
      </c>
      <c r="M166" s="77">
        <v>112.35</v>
      </c>
      <c r="N166" s="246"/>
      <c r="O166" s="243"/>
      <c r="P166" s="243"/>
      <c r="Q166" s="189">
        <f t="shared" si="31"/>
        <v>0</v>
      </c>
      <c r="R166" s="8">
        <f t="shared" si="32"/>
        <v>0</v>
      </c>
      <c r="S166" s="203">
        <f t="shared" si="33"/>
        <v>0</v>
      </c>
    </row>
    <row r="167" spans="1:19" ht="34.5" customHeight="1">
      <c r="A167" s="67">
        <v>26</v>
      </c>
      <c r="B167" s="263" t="s">
        <v>378</v>
      </c>
      <c r="C167" s="260" t="s">
        <v>379</v>
      </c>
      <c r="D167" s="262">
        <v>112.35</v>
      </c>
      <c r="E167" s="128"/>
      <c r="F167" s="67"/>
      <c r="G167" s="67"/>
      <c r="H167" s="73">
        <v>0</v>
      </c>
      <c r="I167" s="73">
        <v>0</v>
      </c>
      <c r="J167" s="142">
        <v>0</v>
      </c>
      <c r="K167" s="75" t="s">
        <v>2563</v>
      </c>
      <c r="L167" s="76" t="s">
        <v>2691</v>
      </c>
      <c r="M167" s="77">
        <v>112.35</v>
      </c>
      <c r="N167" s="246"/>
      <c r="O167" s="243"/>
      <c r="P167" s="243"/>
      <c r="Q167" s="189">
        <f t="shared" si="31"/>
        <v>0</v>
      </c>
      <c r="R167" s="8">
        <f t="shared" si="32"/>
        <v>0</v>
      </c>
      <c r="S167" s="203">
        <f t="shared" si="33"/>
        <v>0</v>
      </c>
    </row>
    <row r="168" spans="1:19" ht="34.5" customHeight="1">
      <c r="A168" s="67">
        <v>27</v>
      </c>
      <c r="B168" s="263" t="s">
        <v>310</v>
      </c>
      <c r="C168" s="260" t="s">
        <v>381</v>
      </c>
      <c r="D168" s="262">
        <v>299.60000000000002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 t="s">
        <v>2563</v>
      </c>
      <c r="L168" s="76" t="s">
        <v>2692</v>
      </c>
      <c r="M168" s="77">
        <v>299.60000000000002</v>
      </c>
      <c r="N168" s="246"/>
      <c r="O168" s="243"/>
      <c r="P168" s="243"/>
      <c r="Q168" s="189">
        <f t="shared" si="31"/>
        <v>0</v>
      </c>
      <c r="R168" s="8">
        <f t="shared" si="32"/>
        <v>0</v>
      </c>
      <c r="S168" s="203">
        <f t="shared" si="33"/>
        <v>0</v>
      </c>
    </row>
    <row r="169" spans="1:19" ht="34.5" customHeight="1">
      <c r="A169" s="67">
        <v>28</v>
      </c>
      <c r="B169" s="263" t="s">
        <v>313</v>
      </c>
      <c r="C169" s="260" t="s">
        <v>383</v>
      </c>
      <c r="D169" s="262">
        <v>374.5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 t="s">
        <v>2563</v>
      </c>
      <c r="L169" s="76" t="s">
        <v>2693</v>
      </c>
      <c r="M169" s="77">
        <v>374.5</v>
      </c>
      <c r="N169" s="250"/>
      <c r="O169" s="243"/>
      <c r="P169" s="243"/>
      <c r="Q169" s="189">
        <f t="shared" si="31"/>
        <v>0</v>
      </c>
      <c r="R169" s="8">
        <f t="shared" si="32"/>
        <v>0</v>
      </c>
      <c r="S169" s="203">
        <f t="shared" si="33"/>
        <v>0</v>
      </c>
    </row>
    <row r="170" spans="1:19" ht="34.5" customHeight="1">
      <c r="A170" s="67">
        <v>29</v>
      </c>
      <c r="B170" s="263" t="s">
        <v>227</v>
      </c>
      <c r="C170" s="260" t="s">
        <v>385</v>
      </c>
      <c r="D170" s="262">
        <v>149.80000000000001</v>
      </c>
      <c r="E170" s="71"/>
      <c r="F170" s="67"/>
      <c r="G170" s="67"/>
      <c r="H170" s="73">
        <v>0</v>
      </c>
      <c r="I170" s="73">
        <v>0</v>
      </c>
      <c r="J170" s="142">
        <v>0</v>
      </c>
      <c r="K170" s="75"/>
      <c r="L170" s="76"/>
      <c r="M170" s="77">
        <v>0</v>
      </c>
      <c r="N170" s="250" t="s">
        <v>2600</v>
      </c>
      <c r="O170" s="243">
        <v>1</v>
      </c>
      <c r="P170" s="243">
        <v>1</v>
      </c>
      <c r="Q170" s="189">
        <f t="shared" si="31"/>
        <v>140</v>
      </c>
      <c r="R170" s="8">
        <f t="shared" si="32"/>
        <v>9.8000000000000007</v>
      </c>
      <c r="S170" s="203">
        <f t="shared" si="33"/>
        <v>149.80000000000001</v>
      </c>
    </row>
    <row r="171" spans="1:19" ht="34.5" customHeight="1">
      <c r="A171" s="67">
        <v>30</v>
      </c>
      <c r="B171" s="263" t="s">
        <v>318</v>
      </c>
      <c r="C171" s="260" t="s">
        <v>387</v>
      </c>
      <c r="D171" s="262">
        <v>374.5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 t="s">
        <v>2563</v>
      </c>
      <c r="L171" s="76" t="s">
        <v>2694</v>
      </c>
      <c r="M171" s="77">
        <v>374.5</v>
      </c>
      <c r="N171" s="246"/>
      <c r="O171" s="243"/>
      <c r="P171" s="243"/>
      <c r="Q171" s="189">
        <f t="shared" si="31"/>
        <v>0</v>
      </c>
      <c r="R171" s="8">
        <f t="shared" si="32"/>
        <v>0</v>
      </c>
      <c r="S171" s="203">
        <f t="shared" si="33"/>
        <v>0</v>
      </c>
    </row>
    <row r="172" spans="1:19" ht="34.5" customHeight="1">
      <c r="A172" s="67">
        <v>31</v>
      </c>
      <c r="B172" s="263" t="s">
        <v>389</v>
      </c>
      <c r="C172" s="260" t="s">
        <v>390</v>
      </c>
      <c r="D172" s="262">
        <v>411.95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 t="s">
        <v>2555</v>
      </c>
      <c r="L172" s="76" t="s">
        <v>2695</v>
      </c>
      <c r="M172" s="77">
        <v>411.95</v>
      </c>
      <c r="N172" s="246"/>
      <c r="O172" s="243"/>
      <c r="P172" s="243"/>
      <c r="Q172" s="189">
        <f t="shared" si="31"/>
        <v>0</v>
      </c>
      <c r="R172" s="8">
        <f t="shared" si="32"/>
        <v>0</v>
      </c>
      <c r="S172" s="203">
        <f t="shared" si="33"/>
        <v>0</v>
      </c>
    </row>
    <row r="173" spans="1:19" ht="34.5" customHeight="1">
      <c r="A173" s="67">
        <v>32</v>
      </c>
      <c r="B173" s="263" t="s">
        <v>392</v>
      </c>
      <c r="C173" s="260" t="s">
        <v>393</v>
      </c>
      <c r="D173" s="262">
        <v>224.7</v>
      </c>
      <c r="E173" s="128"/>
      <c r="F173" s="67"/>
      <c r="G173" s="67"/>
      <c r="H173" s="73">
        <v>0</v>
      </c>
      <c r="I173" s="73">
        <v>0</v>
      </c>
      <c r="J173" s="142">
        <v>0</v>
      </c>
      <c r="K173" s="75" t="s">
        <v>2555</v>
      </c>
      <c r="L173" s="76" t="s">
        <v>2696</v>
      </c>
      <c r="M173" s="77">
        <v>224.7</v>
      </c>
      <c r="N173" s="246"/>
      <c r="O173" s="243"/>
      <c r="P173" s="243"/>
      <c r="Q173" s="189">
        <f t="shared" si="31"/>
        <v>0</v>
      </c>
      <c r="R173" s="8">
        <f t="shared" si="32"/>
        <v>0</v>
      </c>
      <c r="S173" s="203">
        <f t="shared" si="33"/>
        <v>0</v>
      </c>
    </row>
    <row r="174" spans="1:19" ht="34.5" customHeight="1">
      <c r="A174" s="67">
        <v>33</v>
      </c>
      <c r="B174" s="263" t="s">
        <v>395</v>
      </c>
      <c r="C174" s="260" t="s">
        <v>396</v>
      </c>
      <c r="D174" s="262">
        <v>262.14999999999998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 t="s">
        <v>2555</v>
      </c>
      <c r="L174" s="76" t="s">
        <v>2697</v>
      </c>
      <c r="M174" s="77">
        <v>262.14999999999998</v>
      </c>
      <c r="N174" s="246"/>
      <c r="O174" s="243"/>
      <c r="P174" s="243"/>
      <c r="Q174" s="189">
        <f t="shared" si="31"/>
        <v>0</v>
      </c>
      <c r="R174" s="8">
        <f t="shared" si="32"/>
        <v>0</v>
      </c>
      <c r="S174" s="203">
        <f t="shared" si="33"/>
        <v>0</v>
      </c>
    </row>
    <row r="175" spans="1:19" ht="34.5" customHeight="1">
      <c r="A175" s="67">
        <v>34</v>
      </c>
      <c r="B175" s="263" t="s">
        <v>398</v>
      </c>
      <c r="C175" s="260" t="s">
        <v>399</v>
      </c>
      <c r="D175" s="262">
        <v>0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/>
      <c r="L175" s="76"/>
      <c r="M175" s="77"/>
      <c r="N175" s="246"/>
      <c r="O175" s="243"/>
      <c r="P175" s="243"/>
      <c r="Q175" s="189">
        <f t="shared" si="31"/>
        <v>0</v>
      </c>
      <c r="R175" s="8">
        <f t="shared" si="32"/>
        <v>0</v>
      </c>
      <c r="S175" s="203">
        <f t="shared" si="33"/>
        <v>0</v>
      </c>
    </row>
    <row r="176" spans="1:19" ht="34.5" customHeight="1">
      <c r="A176" s="67">
        <v>35</v>
      </c>
      <c r="B176" s="263" t="s">
        <v>395</v>
      </c>
      <c r="C176" s="260" t="s">
        <v>400</v>
      </c>
      <c r="D176" s="262">
        <v>0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/>
      <c r="L176" s="76"/>
      <c r="M176" s="77"/>
      <c r="N176" s="246"/>
      <c r="O176" s="243"/>
      <c r="P176" s="243"/>
      <c r="Q176" s="189">
        <f t="shared" si="31"/>
        <v>0</v>
      </c>
      <c r="R176" s="8">
        <f t="shared" si="32"/>
        <v>0</v>
      </c>
      <c r="S176" s="203">
        <f t="shared" si="33"/>
        <v>0</v>
      </c>
    </row>
    <row r="177" spans="1:19" ht="34.5" customHeight="1">
      <c r="A177" s="67">
        <v>36</v>
      </c>
      <c r="B177" s="263" t="s">
        <v>401</v>
      </c>
      <c r="C177" s="260" t="s">
        <v>402</v>
      </c>
      <c r="D177" s="262">
        <v>112.35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 t="s">
        <v>2615</v>
      </c>
      <c r="L177" s="76" t="s">
        <v>2698</v>
      </c>
      <c r="M177" s="77">
        <v>112.35</v>
      </c>
      <c r="N177" s="246"/>
      <c r="O177" s="243"/>
      <c r="P177" s="243"/>
      <c r="Q177" s="189">
        <f t="shared" si="31"/>
        <v>0</v>
      </c>
      <c r="R177" s="8">
        <f t="shared" si="32"/>
        <v>0</v>
      </c>
      <c r="S177" s="203">
        <f t="shared" si="33"/>
        <v>0</v>
      </c>
    </row>
    <row r="178" spans="1:19" ht="34.5" customHeight="1">
      <c r="A178" s="67">
        <v>37</v>
      </c>
      <c r="B178" s="263" t="s">
        <v>404</v>
      </c>
      <c r="C178" s="260" t="s">
        <v>405</v>
      </c>
      <c r="D178" s="262">
        <v>112.35</v>
      </c>
      <c r="E178" s="71"/>
      <c r="F178" s="67"/>
      <c r="G178" s="67"/>
      <c r="H178" s="73">
        <v>0</v>
      </c>
      <c r="I178" s="73">
        <v>0</v>
      </c>
      <c r="J178" s="142">
        <v>0</v>
      </c>
      <c r="K178" s="75" t="s">
        <v>2555</v>
      </c>
      <c r="L178" s="76" t="s">
        <v>2699</v>
      </c>
      <c r="M178" s="77">
        <v>112.35</v>
      </c>
      <c r="N178" s="246"/>
      <c r="O178" s="243"/>
      <c r="P178" s="243"/>
      <c r="Q178" s="189">
        <f t="shared" si="31"/>
        <v>0</v>
      </c>
      <c r="R178" s="8">
        <f t="shared" si="32"/>
        <v>0</v>
      </c>
      <c r="S178" s="203">
        <f t="shared" si="33"/>
        <v>0</v>
      </c>
    </row>
    <row r="179" spans="1:19" ht="34.5" customHeight="1">
      <c r="A179" s="67">
        <v>38</v>
      </c>
      <c r="B179" s="263" t="s">
        <v>407</v>
      </c>
      <c r="C179" s="260" t="s">
        <v>408</v>
      </c>
      <c r="D179" s="262">
        <v>0</v>
      </c>
      <c r="E179" s="128"/>
      <c r="F179" s="67"/>
      <c r="G179" s="67"/>
      <c r="H179" s="73">
        <v>0</v>
      </c>
      <c r="I179" s="73">
        <v>0</v>
      </c>
      <c r="J179" s="142">
        <v>0</v>
      </c>
      <c r="K179" s="75"/>
      <c r="L179" s="76"/>
      <c r="M179" s="77"/>
      <c r="N179" s="246"/>
      <c r="O179" s="243"/>
      <c r="P179" s="243"/>
      <c r="Q179" s="189">
        <f t="shared" si="31"/>
        <v>0</v>
      </c>
      <c r="R179" s="8">
        <f t="shared" si="32"/>
        <v>0</v>
      </c>
      <c r="S179" s="203">
        <f t="shared" si="33"/>
        <v>0</v>
      </c>
    </row>
    <row r="180" spans="1:19" ht="34.5" customHeight="1">
      <c r="A180" s="67">
        <v>39</v>
      </c>
      <c r="B180" s="263" t="s">
        <v>409</v>
      </c>
      <c r="C180" s="260" t="s">
        <v>410</v>
      </c>
      <c r="D180" s="262">
        <v>112.35</v>
      </c>
      <c r="E180" s="128"/>
      <c r="F180" s="67"/>
      <c r="G180" s="67"/>
      <c r="H180" s="73">
        <v>0</v>
      </c>
      <c r="I180" s="73">
        <v>0</v>
      </c>
      <c r="J180" s="142">
        <v>0</v>
      </c>
      <c r="K180" s="75" t="s">
        <v>2555</v>
      </c>
      <c r="L180" s="76" t="s">
        <v>2700</v>
      </c>
      <c r="M180" s="77">
        <v>112.35</v>
      </c>
      <c r="N180" s="246"/>
      <c r="O180" s="243"/>
      <c r="P180" s="243"/>
      <c r="Q180" s="189">
        <f t="shared" si="31"/>
        <v>0</v>
      </c>
      <c r="R180" s="8">
        <f t="shared" si="32"/>
        <v>0</v>
      </c>
      <c r="S180" s="203">
        <f t="shared" si="33"/>
        <v>0</v>
      </c>
    </row>
    <row r="181" spans="1:19" ht="34.5" customHeight="1">
      <c r="A181" s="67">
        <v>40</v>
      </c>
      <c r="B181" s="263" t="s">
        <v>398</v>
      </c>
      <c r="C181" s="260" t="s">
        <v>412</v>
      </c>
      <c r="D181" s="262">
        <v>0</v>
      </c>
      <c r="E181" s="128"/>
      <c r="F181" s="67"/>
      <c r="G181" s="67"/>
      <c r="H181" s="73">
        <v>0</v>
      </c>
      <c r="I181" s="73">
        <v>0</v>
      </c>
      <c r="J181" s="142">
        <v>0</v>
      </c>
      <c r="K181" s="75"/>
      <c r="L181" s="76"/>
      <c r="M181" s="77"/>
      <c r="N181" s="246"/>
      <c r="O181" s="243"/>
      <c r="P181" s="243"/>
      <c r="Q181" s="189">
        <f t="shared" si="31"/>
        <v>0</v>
      </c>
      <c r="R181" s="8">
        <f t="shared" si="32"/>
        <v>0</v>
      </c>
      <c r="S181" s="203">
        <f t="shared" si="33"/>
        <v>0</v>
      </c>
    </row>
    <row r="182" spans="1:19" ht="34.5" customHeight="1">
      <c r="A182" s="67">
        <v>41</v>
      </c>
      <c r="B182" s="263" t="s">
        <v>413</v>
      </c>
      <c r="C182" s="260" t="s">
        <v>414</v>
      </c>
      <c r="D182" s="262">
        <v>749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 t="s">
        <v>2555</v>
      </c>
      <c r="L182" s="76" t="s">
        <v>2701</v>
      </c>
      <c r="M182" s="77">
        <v>749</v>
      </c>
      <c r="N182" s="246"/>
      <c r="O182" s="243"/>
      <c r="P182" s="243"/>
      <c r="Q182" s="189">
        <f t="shared" si="31"/>
        <v>0</v>
      </c>
      <c r="R182" s="8">
        <f t="shared" si="32"/>
        <v>0</v>
      </c>
      <c r="S182" s="203">
        <f t="shared" si="33"/>
        <v>0</v>
      </c>
    </row>
    <row r="183" spans="1:19" ht="34.5" customHeight="1">
      <c r="A183" s="67">
        <v>42</v>
      </c>
      <c r="B183" s="263" t="s">
        <v>398</v>
      </c>
      <c r="C183" s="260" t="s">
        <v>416</v>
      </c>
      <c r="D183" s="262">
        <v>0</v>
      </c>
      <c r="E183" s="128"/>
      <c r="F183" s="67"/>
      <c r="G183" s="67"/>
      <c r="H183" s="73">
        <v>0</v>
      </c>
      <c r="I183" s="73">
        <v>0</v>
      </c>
      <c r="J183" s="142">
        <v>0</v>
      </c>
      <c r="K183" s="75"/>
      <c r="L183" s="76"/>
      <c r="M183" s="77"/>
      <c r="N183" s="246"/>
      <c r="O183" s="243"/>
      <c r="P183" s="243"/>
      <c r="Q183" s="189">
        <f t="shared" si="31"/>
        <v>0</v>
      </c>
      <c r="R183" s="8">
        <f t="shared" si="32"/>
        <v>0</v>
      </c>
      <c r="S183" s="203">
        <f t="shared" si="33"/>
        <v>0</v>
      </c>
    </row>
    <row r="184" spans="1:19" ht="34.5" customHeight="1">
      <c r="A184" s="67">
        <v>43</v>
      </c>
      <c r="B184" s="263" t="s">
        <v>417</v>
      </c>
      <c r="C184" s="260" t="s">
        <v>418</v>
      </c>
      <c r="D184" s="262">
        <v>149.80000000000001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 t="s">
        <v>2555</v>
      </c>
      <c r="L184" s="76" t="s">
        <v>2702</v>
      </c>
      <c r="M184" s="77">
        <v>149.80000000000001</v>
      </c>
      <c r="N184" s="246"/>
      <c r="O184" s="243"/>
      <c r="P184" s="243"/>
      <c r="Q184" s="189">
        <f t="shared" si="31"/>
        <v>0</v>
      </c>
      <c r="R184" s="8">
        <f t="shared" si="32"/>
        <v>0</v>
      </c>
      <c r="S184" s="203">
        <f t="shared" si="33"/>
        <v>0</v>
      </c>
    </row>
    <row r="185" spans="1:19" ht="34.5" customHeight="1">
      <c r="A185" s="67">
        <v>44</v>
      </c>
      <c r="B185" s="263" t="s">
        <v>420</v>
      </c>
      <c r="C185" s="260" t="s">
        <v>421</v>
      </c>
      <c r="D185" s="262">
        <v>112.35</v>
      </c>
      <c r="E185" s="71"/>
      <c r="F185" s="67"/>
      <c r="G185" s="67"/>
      <c r="H185" s="73">
        <v>0</v>
      </c>
      <c r="I185" s="73">
        <v>0</v>
      </c>
      <c r="J185" s="142">
        <v>0</v>
      </c>
      <c r="K185" s="75" t="s">
        <v>2575</v>
      </c>
      <c r="L185" s="76" t="s">
        <v>2703</v>
      </c>
      <c r="M185" s="77">
        <v>112.35</v>
      </c>
      <c r="N185" s="246"/>
      <c r="O185" s="243"/>
      <c r="P185" s="243"/>
      <c r="Q185" s="189">
        <f t="shared" si="31"/>
        <v>0</v>
      </c>
      <c r="R185" s="8">
        <f t="shared" si="32"/>
        <v>0</v>
      </c>
      <c r="S185" s="203">
        <f t="shared" si="33"/>
        <v>0</v>
      </c>
    </row>
    <row r="186" spans="1:19" ht="34.5" customHeight="1">
      <c r="A186" s="67">
        <v>45</v>
      </c>
      <c r="B186" s="263" t="s">
        <v>423</v>
      </c>
      <c r="C186" s="260" t="s">
        <v>424</v>
      </c>
      <c r="D186" s="262">
        <v>0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/>
      <c r="L186" s="76"/>
      <c r="M186" s="77"/>
      <c r="N186" s="246"/>
      <c r="O186" s="243"/>
      <c r="P186" s="243"/>
      <c r="Q186" s="189">
        <f t="shared" si="31"/>
        <v>0</v>
      </c>
      <c r="R186" s="8">
        <f t="shared" si="32"/>
        <v>0</v>
      </c>
      <c r="S186" s="203">
        <f t="shared" si="33"/>
        <v>0</v>
      </c>
    </row>
    <row r="187" spans="1:19" ht="34.5" customHeight="1">
      <c r="A187" s="67">
        <v>46</v>
      </c>
      <c r="B187" s="263" t="s">
        <v>425</v>
      </c>
      <c r="C187" s="260" t="s">
        <v>426</v>
      </c>
      <c r="D187" s="262">
        <v>112.35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 t="s">
        <v>2622</v>
      </c>
      <c r="L187" s="76" t="s">
        <v>2704</v>
      </c>
      <c r="M187" s="77">
        <v>112.35</v>
      </c>
      <c r="N187" s="246"/>
      <c r="O187" s="243"/>
      <c r="P187" s="243"/>
      <c r="Q187" s="189">
        <f t="shared" si="31"/>
        <v>0</v>
      </c>
      <c r="R187" s="8">
        <f t="shared" si="32"/>
        <v>0</v>
      </c>
      <c r="S187" s="203">
        <f t="shared" si="33"/>
        <v>0</v>
      </c>
    </row>
    <row r="188" spans="1:19" ht="34.5" customHeight="1">
      <c r="A188" s="67">
        <v>47</v>
      </c>
      <c r="B188" s="263" t="s">
        <v>407</v>
      </c>
      <c r="C188" s="260" t="s">
        <v>428</v>
      </c>
      <c r="D188" s="262">
        <v>0</v>
      </c>
      <c r="E188" s="128"/>
      <c r="F188" s="67"/>
      <c r="G188" s="67"/>
      <c r="H188" s="73">
        <v>0</v>
      </c>
      <c r="I188" s="73">
        <v>0</v>
      </c>
      <c r="J188" s="142">
        <v>0</v>
      </c>
      <c r="K188" s="75"/>
      <c r="L188" s="76"/>
      <c r="M188" s="77"/>
      <c r="N188" s="246"/>
      <c r="O188" s="243"/>
      <c r="P188" s="243"/>
      <c r="Q188" s="189">
        <f t="shared" si="31"/>
        <v>0</v>
      </c>
      <c r="R188" s="8">
        <f t="shared" si="32"/>
        <v>0</v>
      </c>
      <c r="S188" s="203">
        <f t="shared" si="33"/>
        <v>0</v>
      </c>
    </row>
    <row r="189" spans="1:19" ht="34.5" customHeight="1">
      <c r="A189" s="67">
        <v>48</v>
      </c>
      <c r="B189" s="263" t="s">
        <v>398</v>
      </c>
      <c r="C189" s="260" t="s">
        <v>429</v>
      </c>
      <c r="D189" s="262">
        <v>0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/>
      <c r="L189" s="76"/>
      <c r="M189" s="77"/>
      <c r="N189" s="246"/>
      <c r="O189" s="243"/>
      <c r="P189" s="243"/>
      <c r="Q189" s="189">
        <f t="shared" si="31"/>
        <v>0</v>
      </c>
      <c r="R189" s="8">
        <f t="shared" si="32"/>
        <v>0</v>
      </c>
      <c r="S189" s="203">
        <f t="shared" si="33"/>
        <v>0</v>
      </c>
    </row>
    <row r="190" spans="1:19" ht="34.5" customHeight="1">
      <c r="A190" s="67">
        <v>49</v>
      </c>
      <c r="B190" s="263" t="s">
        <v>430</v>
      </c>
      <c r="C190" s="260" t="s">
        <v>431</v>
      </c>
      <c r="D190" s="262">
        <v>374.5</v>
      </c>
      <c r="E190" s="71"/>
      <c r="F190" s="67"/>
      <c r="G190" s="67"/>
      <c r="H190" s="73">
        <v>0</v>
      </c>
      <c r="I190" s="73">
        <v>0</v>
      </c>
      <c r="J190" s="142">
        <v>0</v>
      </c>
      <c r="K190" s="75" t="s">
        <v>2555</v>
      </c>
      <c r="L190" s="76" t="s">
        <v>2705</v>
      </c>
      <c r="M190" s="77">
        <v>374.5</v>
      </c>
      <c r="N190" s="246"/>
      <c r="O190" s="243"/>
      <c r="P190" s="243"/>
      <c r="Q190" s="189">
        <f t="shared" si="31"/>
        <v>0</v>
      </c>
      <c r="R190" s="8">
        <f t="shared" si="32"/>
        <v>0</v>
      </c>
      <c r="S190" s="203">
        <f t="shared" si="33"/>
        <v>0</v>
      </c>
    </row>
    <row r="191" spans="1:19" ht="34.5" customHeight="1">
      <c r="A191" s="67">
        <v>50</v>
      </c>
      <c r="B191" s="263" t="s">
        <v>433</v>
      </c>
      <c r="C191" s="260" t="s">
        <v>434</v>
      </c>
      <c r="D191" s="262">
        <v>112.35</v>
      </c>
      <c r="E191" s="128"/>
      <c r="F191" s="67"/>
      <c r="G191" s="67"/>
      <c r="H191" s="73">
        <v>0</v>
      </c>
      <c r="I191" s="73">
        <v>0</v>
      </c>
      <c r="J191" s="142">
        <v>0</v>
      </c>
      <c r="K191" s="75" t="s">
        <v>2622</v>
      </c>
      <c r="L191" s="76" t="s">
        <v>2706</v>
      </c>
      <c r="M191" s="77">
        <v>112.35</v>
      </c>
      <c r="N191" s="246"/>
      <c r="O191" s="243"/>
      <c r="P191" s="243"/>
      <c r="Q191" s="189">
        <f t="shared" si="31"/>
        <v>0</v>
      </c>
      <c r="R191" s="8">
        <f t="shared" si="32"/>
        <v>0</v>
      </c>
      <c r="S191" s="203">
        <f t="shared" si="33"/>
        <v>0</v>
      </c>
    </row>
    <row r="192" spans="1:19" ht="34.5" customHeight="1">
      <c r="A192" s="67">
        <v>51</v>
      </c>
      <c r="B192" s="263" t="s">
        <v>436</v>
      </c>
      <c r="C192" s="260" t="s">
        <v>437</v>
      </c>
      <c r="D192" s="262">
        <v>262.14999999999998</v>
      </c>
      <c r="E192" s="71"/>
      <c r="F192" s="67"/>
      <c r="G192" s="67"/>
      <c r="H192" s="73">
        <v>0</v>
      </c>
      <c r="I192" s="73">
        <v>0</v>
      </c>
      <c r="J192" s="142">
        <v>0</v>
      </c>
      <c r="K192" s="75" t="s">
        <v>2555</v>
      </c>
      <c r="L192" s="76" t="s">
        <v>2707</v>
      </c>
      <c r="M192" s="77">
        <v>262.14999999999998</v>
      </c>
      <c r="N192" s="246"/>
      <c r="O192" s="243"/>
      <c r="P192" s="243"/>
      <c r="Q192" s="189">
        <f t="shared" si="31"/>
        <v>0</v>
      </c>
      <c r="R192" s="8">
        <f t="shared" si="32"/>
        <v>0</v>
      </c>
      <c r="S192" s="203">
        <f t="shared" si="33"/>
        <v>0</v>
      </c>
    </row>
    <row r="193" spans="1:19" ht="34.5" customHeight="1">
      <c r="A193" s="67">
        <v>52</v>
      </c>
      <c r="B193" s="263" t="s">
        <v>398</v>
      </c>
      <c r="C193" s="260" t="s">
        <v>439</v>
      </c>
      <c r="D193" s="262">
        <v>0</v>
      </c>
      <c r="E193" s="264"/>
      <c r="F193" s="265"/>
      <c r="G193" s="67"/>
      <c r="H193" s="73">
        <v>0</v>
      </c>
      <c r="I193" s="73">
        <v>0</v>
      </c>
      <c r="J193" s="142">
        <v>0</v>
      </c>
      <c r="K193" s="75"/>
      <c r="L193" s="76"/>
      <c r="M193" s="77"/>
      <c r="N193" s="246"/>
      <c r="O193" s="243"/>
      <c r="P193" s="243"/>
      <c r="Q193" s="189">
        <f t="shared" si="31"/>
        <v>0</v>
      </c>
      <c r="R193" s="8">
        <f t="shared" si="32"/>
        <v>0</v>
      </c>
      <c r="S193" s="203">
        <f t="shared" si="33"/>
        <v>0</v>
      </c>
    </row>
    <row r="194" spans="1:19" ht="34.5" customHeight="1">
      <c r="A194" s="67">
        <v>53</v>
      </c>
      <c r="B194" s="263" t="s">
        <v>407</v>
      </c>
      <c r="C194" s="260" t="s">
        <v>440</v>
      </c>
      <c r="D194" s="262">
        <v>0</v>
      </c>
      <c r="E194" s="71"/>
      <c r="F194" s="67"/>
      <c r="G194" s="67"/>
      <c r="H194" s="73">
        <v>0</v>
      </c>
      <c r="I194" s="73">
        <v>0</v>
      </c>
      <c r="J194" s="142">
        <v>0</v>
      </c>
      <c r="K194" s="75"/>
      <c r="L194" s="76"/>
      <c r="M194" s="77"/>
      <c r="N194" s="246"/>
      <c r="O194" s="243"/>
      <c r="P194" s="243"/>
      <c r="Q194" s="189">
        <f t="shared" si="31"/>
        <v>0</v>
      </c>
      <c r="R194" s="8">
        <f t="shared" si="32"/>
        <v>0</v>
      </c>
      <c r="S194" s="203">
        <f t="shared" si="33"/>
        <v>0</v>
      </c>
    </row>
    <row r="195" spans="1:19" ht="34.5" customHeight="1">
      <c r="A195" s="67">
        <v>54</v>
      </c>
      <c r="B195" s="263" t="s">
        <v>441</v>
      </c>
      <c r="C195" s="260" t="s">
        <v>442</v>
      </c>
      <c r="D195" s="262">
        <v>112.35</v>
      </c>
      <c r="E195" s="71"/>
      <c r="F195" s="67"/>
      <c r="G195" s="67"/>
      <c r="H195" s="73">
        <v>0</v>
      </c>
      <c r="I195" s="73">
        <v>0</v>
      </c>
      <c r="J195" s="142">
        <v>0</v>
      </c>
      <c r="K195" s="75" t="s">
        <v>2578</v>
      </c>
      <c r="L195" s="76" t="s">
        <v>2708</v>
      </c>
      <c r="M195" s="77">
        <v>112.35</v>
      </c>
      <c r="N195" s="246"/>
      <c r="O195" s="243"/>
      <c r="P195" s="243"/>
      <c r="Q195" s="189">
        <f t="shared" si="31"/>
        <v>0</v>
      </c>
      <c r="R195" s="8">
        <f t="shared" si="32"/>
        <v>0</v>
      </c>
      <c r="S195" s="203">
        <f t="shared" si="33"/>
        <v>0</v>
      </c>
    </row>
    <row r="196" spans="1:19" ht="34.5" customHeight="1">
      <c r="A196" s="67">
        <v>55</v>
      </c>
      <c r="B196" s="263" t="s">
        <v>444</v>
      </c>
      <c r="C196" s="260" t="s">
        <v>445</v>
      </c>
      <c r="D196" s="262">
        <v>262.14999999999998</v>
      </c>
      <c r="E196" s="71"/>
      <c r="F196" s="67"/>
      <c r="G196" s="67"/>
      <c r="H196" s="73">
        <v>0</v>
      </c>
      <c r="I196" s="73">
        <v>0</v>
      </c>
      <c r="J196" s="142">
        <v>0</v>
      </c>
      <c r="K196" s="75" t="s">
        <v>2578</v>
      </c>
      <c r="L196" s="76" t="s">
        <v>2709</v>
      </c>
      <c r="M196" s="77">
        <v>262.14999999999998</v>
      </c>
      <c r="N196" s="246"/>
      <c r="O196" s="243"/>
      <c r="P196" s="243"/>
      <c r="Q196" s="189">
        <f t="shared" si="31"/>
        <v>0</v>
      </c>
      <c r="R196" s="8">
        <f t="shared" si="32"/>
        <v>0</v>
      </c>
      <c r="S196" s="203">
        <f t="shared" si="33"/>
        <v>0</v>
      </c>
    </row>
    <row r="197" spans="1:19" ht="34.5" customHeight="1">
      <c r="A197" s="67">
        <v>56</v>
      </c>
      <c r="B197" s="263" t="s">
        <v>447</v>
      </c>
      <c r="C197" s="260" t="s">
        <v>448</v>
      </c>
      <c r="D197" s="262">
        <v>112.35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 t="s">
        <v>2580</v>
      </c>
      <c r="L197" s="76" t="s">
        <v>2710</v>
      </c>
      <c r="M197" s="77">
        <v>112.35</v>
      </c>
      <c r="N197" s="246"/>
      <c r="O197" s="243"/>
      <c r="P197" s="243"/>
      <c r="Q197" s="189">
        <f t="shared" si="31"/>
        <v>0</v>
      </c>
      <c r="R197" s="8">
        <f t="shared" si="32"/>
        <v>0</v>
      </c>
      <c r="S197" s="203">
        <f t="shared" si="33"/>
        <v>0</v>
      </c>
    </row>
    <row r="198" spans="1:19" ht="34.5" customHeight="1">
      <c r="A198" s="67">
        <v>57</v>
      </c>
      <c r="B198" s="263" t="s">
        <v>398</v>
      </c>
      <c r="C198" s="260" t="s">
        <v>450</v>
      </c>
      <c r="D198" s="262">
        <v>0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/>
      <c r="L198" s="76"/>
      <c r="M198" s="77"/>
      <c r="N198" s="246"/>
      <c r="O198" s="243"/>
      <c r="P198" s="243"/>
      <c r="Q198" s="189">
        <f t="shared" si="31"/>
        <v>0</v>
      </c>
      <c r="R198" s="8">
        <f t="shared" si="32"/>
        <v>0</v>
      </c>
      <c r="S198" s="203">
        <f t="shared" si="33"/>
        <v>0</v>
      </c>
    </row>
    <row r="199" spans="1:19" ht="34.5" customHeight="1">
      <c r="A199" s="67">
        <v>58</v>
      </c>
      <c r="B199" s="263" t="s">
        <v>407</v>
      </c>
      <c r="C199" s="260" t="s">
        <v>451</v>
      </c>
      <c r="D199" s="262">
        <v>0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/>
      <c r="L199" s="76"/>
      <c r="M199" s="77"/>
      <c r="N199" s="246"/>
      <c r="O199" s="243"/>
      <c r="P199" s="243"/>
      <c r="Q199" s="189">
        <f t="shared" si="31"/>
        <v>0</v>
      </c>
      <c r="R199" s="8">
        <f t="shared" si="32"/>
        <v>0</v>
      </c>
      <c r="S199" s="203">
        <f t="shared" si="33"/>
        <v>0</v>
      </c>
    </row>
    <row r="200" spans="1:19" ht="34.5" customHeight="1">
      <c r="A200" s="67">
        <v>59</v>
      </c>
      <c r="B200" s="263" t="s">
        <v>45</v>
      </c>
      <c r="C200" s="260" t="s">
        <v>452</v>
      </c>
      <c r="D200" s="262">
        <v>1048.5999999999999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 t="s">
        <v>2615</v>
      </c>
      <c r="L200" s="76" t="s">
        <v>2711</v>
      </c>
      <c r="M200" s="77">
        <v>1048.5999999999999</v>
      </c>
      <c r="N200" s="246"/>
      <c r="O200" s="266"/>
      <c r="P200" s="266"/>
      <c r="Q200" s="189">
        <f t="shared" si="31"/>
        <v>0</v>
      </c>
      <c r="R200" s="8">
        <f t="shared" si="32"/>
        <v>0</v>
      </c>
      <c r="S200" s="203">
        <f t="shared" si="33"/>
        <v>0</v>
      </c>
    </row>
    <row r="201" spans="1:19" ht="34.5" customHeight="1">
      <c r="A201" s="67">
        <v>60</v>
      </c>
      <c r="B201" s="267" t="s">
        <v>45</v>
      </c>
      <c r="C201" s="260" t="s">
        <v>454</v>
      </c>
      <c r="D201" s="262">
        <v>936.25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 t="s">
        <v>2615</v>
      </c>
      <c r="L201" s="76" t="s">
        <v>2712</v>
      </c>
      <c r="M201" s="77">
        <v>936.25</v>
      </c>
      <c r="N201" s="246"/>
      <c r="O201" s="243"/>
      <c r="P201" s="243"/>
      <c r="Q201" s="189">
        <f t="shared" si="31"/>
        <v>0</v>
      </c>
      <c r="R201" s="8">
        <f t="shared" si="32"/>
        <v>0</v>
      </c>
      <c r="S201" s="203">
        <f t="shared" si="33"/>
        <v>0</v>
      </c>
    </row>
    <row r="202" spans="1:19" ht="34.5" customHeight="1">
      <c r="A202" s="67">
        <v>61</v>
      </c>
      <c r="B202" s="263" t="s">
        <v>456</v>
      </c>
      <c r="C202" s="260" t="s">
        <v>457</v>
      </c>
      <c r="D202" s="262">
        <v>486.85</v>
      </c>
      <c r="E202" s="71"/>
      <c r="F202" s="67"/>
      <c r="G202" s="67"/>
      <c r="H202" s="73">
        <v>0</v>
      </c>
      <c r="I202" s="73">
        <v>0</v>
      </c>
      <c r="J202" s="142">
        <v>0</v>
      </c>
      <c r="K202" s="75" t="s">
        <v>2563</v>
      </c>
      <c r="L202" s="76" t="s">
        <v>2713</v>
      </c>
      <c r="M202" s="77">
        <v>486.85</v>
      </c>
      <c r="N202" s="246"/>
      <c r="O202" s="243"/>
      <c r="P202" s="243"/>
      <c r="Q202" s="189">
        <f t="shared" si="31"/>
        <v>0</v>
      </c>
      <c r="R202" s="8">
        <f t="shared" si="32"/>
        <v>0</v>
      </c>
      <c r="S202" s="203">
        <f t="shared" si="33"/>
        <v>0</v>
      </c>
    </row>
    <row r="203" spans="1:19" ht="34.5" customHeight="1">
      <c r="A203" s="67">
        <v>62</v>
      </c>
      <c r="B203" s="263" t="s">
        <v>459</v>
      </c>
      <c r="C203" s="260" t="s">
        <v>460</v>
      </c>
      <c r="D203" s="262">
        <v>636.65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 t="s">
        <v>2608</v>
      </c>
      <c r="L203" s="76" t="s">
        <v>2714</v>
      </c>
      <c r="M203" s="77">
        <v>636.65</v>
      </c>
      <c r="N203" s="250"/>
      <c r="O203" s="243"/>
      <c r="P203" s="243"/>
      <c r="Q203" s="189">
        <f t="shared" si="31"/>
        <v>0</v>
      </c>
      <c r="R203" s="8">
        <f t="shared" si="32"/>
        <v>0</v>
      </c>
      <c r="S203" s="203">
        <f t="shared" si="33"/>
        <v>0</v>
      </c>
    </row>
    <row r="204" spans="1:19" ht="34.5" customHeight="1">
      <c r="A204" s="67">
        <v>63</v>
      </c>
      <c r="B204" s="263" t="s">
        <v>462</v>
      </c>
      <c r="C204" s="260" t="s">
        <v>463</v>
      </c>
      <c r="D204" s="262">
        <v>224.7</v>
      </c>
      <c r="E204" s="128"/>
      <c r="F204" s="67"/>
      <c r="G204" s="67"/>
      <c r="H204" s="73">
        <v>0</v>
      </c>
      <c r="I204" s="73">
        <v>0</v>
      </c>
      <c r="J204" s="142">
        <v>0</v>
      </c>
      <c r="K204" s="75" t="s">
        <v>2578</v>
      </c>
      <c r="L204" s="76" t="s">
        <v>2715</v>
      </c>
      <c r="M204" s="77">
        <v>224.7</v>
      </c>
      <c r="N204" s="246"/>
      <c r="O204" s="243"/>
      <c r="P204" s="243"/>
      <c r="Q204" s="189">
        <f t="shared" si="31"/>
        <v>0</v>
      </c>
      <c r="R204" s="8">
        <f t="shared" si="32"/>
        <v>0</v>
      </c>
      <c r="S204" s="203">
        <f t="shared" si="33"/>
        <v>0</v>
      </c>
    </row>
    <row r="205" spans="1:19" ht="34.5" customHeight="1">
      <c r="A205" s="67">
        <v>64</v>
      </c>
      <c r="B205" s="263" t="s">
        <v>465</v>
      </c>
      <c r="C205" s="260" t="s">
        <v>466</v>
      </c>
      <c r="D205" s="262">
        <v>112.35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2563</v>
      </c>
      <c r="L205" s="76" t="s">
        <v>2716</v>
      </c>
      <c r="M205" s="77">
        <v>112.35</v>
      </c>
      <c r="N205" s="246"/>
      <c r="O205" s="243"/>
      <c r="P205" s="243"/>
      <c r="Q205" s="189">
        <f t="shared" si="31"/>
        <v>0</v>
      </c>
      <c r="R205" s="8">
        <f t="shared" si="32"/>
        <v>0</v>
      </c>
      <c r="S205" s="203">
        <f t="shared" si="33"/>
        <v>0</v>
      </c>
    </row>
    <row r="206" spans="1:19" ht="34.5" customHeight="1">
      <c r="A206" s="67">
        <v>65</v>
      </c>
      <c r="B206" s="263" t="s">
        <v>468</v>
      </c>
      <c r="C206" s="260" t="s">
        <v>469</v>
      </c>
      <c r="D206" s="262">
        <v>187.25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 t="s">
        <v>2615</v>
      </c>
      <c r="L206" s="76" t="s">
        <v>2717</v>
      </c>
      <c r="M206" s="77">
        <v>187.25</v>
      </c>
      <c r="N206" s="246"/>
      <c r="O206" s="243"/>
      <c r="P206" s="243"/>
      <c r="Q206" s="189">
        <f t="shared" ref="Q206:Q272" si="34">ROUND(S206*100/107,2)</f>
        <v>0</v>
      </c>
      <c r="R206" s="8">
        <f t="shared" ref="R206:R272" si="35">ROUND((Q206*0.07),2)</f>
        <v>0</v>
      </c>
      <c r="S206" s="203">
        <f t="shared" ref="S206:S272" si="36">+D206+J206-M206</f>
        <v>0</v>
      </c>
    </row>
    <row r="207" spans="1:19" ht="34.5" customHeight="1">
      <c r="A207" s="67">
        <v>66</v>
      </c>
      <c r="B207" s="263" t="s">
        <v>398</v>
      </c>
      <c r="C207" s="260" t="s">
        <v>471</v>
      </c>
      <c r="D207" s="262">
        <v>0</v>
      </c>
      <c r="E207" s="128"/>
      <c r="F207" s="67"/>
      <c r="G207" s="67"/>
      <c r="H207" s="73">
        <v>0</v>
      </c>
      <c r="I207" s="73">
        <v>0</v>
      </c>
      <c r="J207" s="142">
        <v>0</v>
      </c>
      <c r="K207" s="75"/>
      <c r="L207" s="76"/>
      <c r="M207" s="77"/>
      <c r="N207" s="246"/>
      <c r="O207" s="243"/>
      <c r="P207" s="243"/>
      <c r="Q207" s="189">
        <f t="shared" si="34"/>
        <v>0</v>
      </c>
      <c r="R207" s="8">
        <f t="shared" si="35"/>
        <v>0</v>
      </c>
      <c r="S207" s="203">
        <f t="shared" si="36"/>
        <v>0</v>
      </c>
    </row>
    <row r="208" spans="1:19" ht="34.5" customHeight="1">
      <c r="A208" s="67">
        <v>67</v>
      </c>
      <c r="B208" s="263" t="s">
        <v>472</v>
      </c>
      <c r="C208" s="260" t="s">
        <v>473</v>
      </c>
      <c r="D208" s="262">
        <v>711.55</v>
      </c>
      <c r="E208" s="128"/>
      <c r="F208" s="67"/>
      <c r="G208" s="67"/>
      <c r="H208" s="73">
        <v>0</v>
      </c>
      <c r="I208" s="73">
        <v>0</v>
      </c>
      <c r="J208" s="142">
        <v>0</v>
      </c>
      <c r="K208" s="75" t="s">
        <v>2563</v>
      </c>
      <c r="L208" s="76" t="s">
        <v>2718</v>
      </c>
      <c r="M208" s="77">
        <v>711.55</v>
      </c>
      <c r="N208" s="246"/>
      <c r="O208" s="243"/>
      <c r="P208" s="243"/>
      <c r="Q208" s="189">
        <f t="shared" si="34"/>
        <v>0</v>
      </c>
      <c r="R208" s="8">
        <f t="shared" si="35"/>
        <v>0</v>
      </c>
      <c r="S208" s="203">
        <f t="shared" si="36"/>
        <v>0</v>
      </c>
    </row>
    <row r="209" spans="1:19" ht="34.5" customHeight="1">
      <c r="A209" s="67">
        <v>68</v>
      </c>
      <c r="B209" s="263" t="s">
        <v>105</v>
      </c>
      <c r="C209" s="106" t="s">
        <v>475</v>
      </c>
      <c r="D209" s="262">
        <v>224.7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 t="s">
        <v>2608</v>
      </c>
      <c r="L209" s="76" t="s">
        <v>2719</v>
      </c>
      <c r="M209" s="77">
        <v>224.7</v>
      </c>
      <c r="N209" s="246"/>
      <c r="O209" s="243"/>
      <c r="P209" s="243"/>
      <c r="Q209" s="189">
        <f t="shared" si="34"/>
        <v>0</v>
      </c>
      <c r="R209" s="8">
        <f t="shared" si="35"/>
        <v>0</v>
      </c>
      <c r="S209" s="203">
        <f t="shared" si="36"/>
        <v>0</v>
      </c>
    </row>
    <row r="210" spans="1:19" ht="34.5" customHeight="1">
      <c r="A210" s="67">
        <v>69</v>
      </c>
      <c r="B210" s="263" t="s">
        <v>105</v>
      </c>
      <c r="C210" s="106" t="s">
        <v>477</v>
      </c>
      <c r="D210" s="262">
        <v>112.35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 t="s">
        <v>2608</v>
      </c>
      <c r="L210" s="76" t="s">
        <v>2719</v>
      </c>
      <c r="M210" s="77">
        <v>112.35</v>
      </c>
      <c r="N210" s="246"/>
      <c r="O210" s="243"/>
      <c r="P210" s="243"/>
      <c r="Q210" s="189">
        <f t="shared" si="34"/>
        <v>0</v>
      </c>
      <c r="R210" s="8">
        <f t="shared" si="35"/>
        <v>0</v>
      </c>
      <c r="S210" s="203">
        <f t="shared" si="36"/>
        <v>0</v>
      </c>
    </row>
    <row r="211" spans="1:19" ht="34.5" customHeight="1">
      <c r="A211" s="67">
        <v>70</v>
      </c>
      <c r="B211" s="263" t="s">
        <v>105</v>
      </c>
      <c r="C211" s="106" t="s">
        <v>477</v>
      </c>
      <c r="D211" s="262">
        <v>112.35</v>
      </c>
      <c r="E211" s="128"/>
      <c r="F211" s="67"/>
      <c r="G211" s="67"/>
      <c r="H211" s="73">
        <v>0</v>
      </c>
      <c r="I211" s="73">
        <v>0</v>
      </c>
      <c r="J211" s="142">
        <v>0</v>
      </c>
      <c r="K211" s="75" t="s">
        <v>2608</v>
      </c>
      <c r="L211" s="76" t="s">
        <v>2719</v>
      </c>
      <c r="M211" s="77">
        <v>112.35</v>
      </c>
      <c r="N211" s="246"/>
      <c r="O211" s="243"/>
      <c r="P211" s="243"/>
      <c r="Q211" s="189">
        <f t="shared" si="34"/>
        <v>0</v>
      </c>
      <c r="R211" s="8">
        <f t="shared" si="35"/>
        <v>0</v>
      </c>
      <c r="S211" s="203">
        <f t="shared" si="36"/>
        <v>0</v>
      </c>
    </row>
    <row r="212" spans="1:19" ht="34.5" customHeight="1">
      <c r="A212" s="67">
        <v>71</v>
      </c>
      <c r="B212" s="263" t="s">
        <v>478</v>
      </c>
      <c r="C212" s="106" t="s">
        <v>479</v>
      </c>
      <c r="D212" s="262">
        <v>112.35</v>
      </c>
      <c r="E212" s="128"/>
      <c r="F212" s="67"/>
      <c r="G212" s="67"/>
      <c r="H212" s="73">
        <v>0</v>
      </c>
      <c r="I212" s="73">
        <v>0</v>
      </c>
      <c r="J212" s="142">
        <v>0</v>
      </c>
      <c r="K212" s="75" t="s">
        <v>2575</v>
      </c>
      <c r="L212" s="76" t="s">
        <v>2720</v>
      </c>
      <c r="M212" s="77">
        <v>112.35</v>
      </c>
      <c r="N212" s="246"/>
      <c r="O212" s="243"/>
      <c r="P212" s="243"/>
      <c r="Q212" s="189">
        <f t="shared" si="34"/>
        <v>0</v>
      </c>
      <c r="R212" s="8">
        <f t="shared" si="35"/>
        <v>0</v>
      </c>
      <c r="S212" s="203">
        <f t="shared" si="36"/>
        <v>0</v>
      </c>
    </row>
    <row r="213" spans="1:19" ht="34.5" customHeight="1">
      <c r="A213" s="67">
        <v>72</v>
      </c>
      <c r="B213" s="263" t="s">
        <v>481</v>
      </c>
      <c r="C213" s="260" t="s">
        <v>482</v>
      </c>
      <c r="D213" s="262">
        <v>486.85</v>
      </c>
      <c r="E213" s="71"/>
      <c r="F213" s="67"/>
      <c r="G213" s="67"/>
      <c r="H213" s="73">
        <v>0</v>
      </c>
      <c r="I213" s="73">
        <v>0</v>
      </c>
      <c r="J213" s="142">
        <v>0</v>
      </c>
      <c r="K213" s="75" t="s">
        <v>2575</v>
      </c>
      <c r="L213" s="76" t="s">
        <v>2721</v>
      </c>
      <c r="M213" s="77">
        <v>486.85</v>
      </c>
      <c r="N213" s="246"/>
      <c r="O213" s="243"/>
      <c r="P213" s="243"/>
      <c r="Q213" s="189">
        <f t="shared" si="34"/>
        <v>0</v>
      </c>
      <c r="R213" s="8">
        <f t="shared" si="35"/>
        <v>0</v>
      </c>
      <c r="S213" s="203">
        <f t="shared" si="36"/>
        <v>0</v>
      </c>
    </row>
    <row r="214" spans="1:19" ht="34.5" customHeight="1">
      <c r="A214" s="67">
        <v>73</v>
      </c>
      <c r="B214" s="263" t="s">
        <v>484</v>
      </c>
      <c r="C214" s="260" t="s">
        <v>485</v>
      </c>
      <c r="D214" s="262">
        <v>112.35</v>
      </c>
      <c r="E214" s="71"/>
      <c r="F214" s="67"/>
      <c r="G214" s="67"/>
      <c r="H214" s="73">
        <v>0</v>
      </c>
      <c r="I214" s="73">
        <v>0</v>
      </c>
      <c r="J214" s="142">
        <v>0</v>
      </c>
      <c r="K214" s="75" t="s">
        <v>2580</v>
      </c>
      <c r="L214" s="76" t="s">
        <v>2722</v>
      </c>
      <c r="M214" s="77">
        <v>112.35</v>
      </c>
      <c r="N214" s="246"/>
      <c r="O214" s="243"/>
      <c r="P214" s="243"/>
      <c r="Q214" s="189">
        <f t="shared" si="34"/>
        <v>0</v>
      </c>
      <c r="R214" s="8">
        <f t="shared" si="35"/>
        <v>0</v>
      </c>
      <c r="S214" s="203">
        <f t="shared" si="36"/>
        <v>0</v>
      </c>
    </row>
    <row r="215" spans="1:19" ht="34.5" customHeight="1">
      <c r="A215" s="67">
        <v>74</v>
      </c>
      <c r="B215" s="263" t="s">
        <v>484</v>
      </c>
      <c r="C215" s="260" t="s">
        <v>487</v>
      </c>
      <c r="D215" s="262">
        <v>112.35</v>
      </c>
      <c r="E215" s="128"/>
      <c r="F215" s="67"/>
      <c r="G215" s="67"/>
      <c r="H215" s="73">
        <v>0</v>
      </c>
      <c r="I215" s="73">
        <v>0</v>
      </c>
      <c r="J215" s="142">
        <v>0</v>
      </c>
      <c r="K215" s="75" t="s">
        <v>2580</v>
      </c>
      <c r="L215" s="76" t="s">
        <v>2722</v>
      </c>
      <c r="M215" s="77">
        <v>112.35</v>
      </c>
      <c r="N215" s="250"/>
      <c r="O215" s="243"/>
      <c r="P215" s="243"/>
      <c r="Q215" s="189">
        <f t="shared" si="34"/>
        <v>0</v>
      </c>
      <c r="R215" s="8">
        <f t="shared" si="35"/>
        <v>0</v>
      </c>
      <c r="S215" s="203">
        <f t="shared" si="36"/>
        <v>0</v>
      </c>
    </row>
    <row r="216" spans="1:19" ht="34.5" customHeight="1">
      <c r="A216" s="67">
        <v>75</v>
      </c>
      <c r="B216" s="263" t="s">
        <v>484</v>
      </c>
      <c r="C216" s="260" t="s">
        <v>488</v>
      </c>
      <c r="D216" s="262">
        <v>0</v>
      </c>
      <c r="E216" s="128"/>
      <c r="F216" s="67"/>
      <c r="G216" s="67"/>
      <c r="H216" s="73">
        <v>0</v>
      </c>
      <c r="I216" s="73">
        <v>0</v>
      </c>
      <c r="J216" s="142">
        <v>0</v>
      </c>
      <c r="K216" s="75"/>
      <c r="L216" s="76"/>
      <c r="M216" s="77"/>
      <c r="N216" s="250"/>
      <c r="O216" s="243"/>
      <c r="P216" s="243"/>
      <c r="Q216" s="189">
        <f t="shared" si="34"/>
        <v>0</v>
      </c>
      <c r="R216" s="8">
        <f t="shared" si="35"/>
        <v>0</v>
      </c>
      <c r="S216" s="203">
        <f t="shared" si="36"/>
        <v>0</v>
      </c>
    </row>
    <row r="217" spans="1:19" ht="34.5" customHeight="1">
      <c r="A217" s="67">
        <v>76</v>
      </c>
      <c r="B217" s="263" t="s">
        <v>489</v>
      </c>
      <c r="C217" s="260" t="s">
        <v>490</v>
      </c>
      <c r="D217" s="262">
        <v>112.35</v>
      </c>
      <c r="E217" s="71"/>
      <c r="F217" s="67"/>
      <c r="G217" s="67"/>
      <c r="H217" s="73">
        <v>0</v>
      </c>
      <c r="I217" s="73">
        <v>0</v>
      </c>
      <c r="J217" s="142">
        <v>0</v>
      </c>
      <c r="K217" s="75" t="s">
        <v>2575</v>
      </c>
      <c r="L217" s="76" t="s">
        <v>2723</v>
      </c>
      <c r="M217" s="77">
        <v>112.35</v>
      </c>
      <c r="N217" s="246"/>
      <c r="O217" s="243"/>
      <c r="P217" s="243"/>
      <c r="Q217" s="189">
        <f t="shared" si="34"/>
        <v>0</v>
      </c>
      <c r="R217" s="8">
        <f t="shared" si="35"/>
        <v>0</v>
      </c>
      <c r="S217" s="203">
        <f t="shared" si="36"/>
        <v>0</v>
      </c>
    </row>
    <row r="218" spans="1:19" ht="34.5" customHeight="1">
      <c r="A218" s="67">
        <v>77</v>
      </c>
      <c r="B218" s="263" t="s">
        <v>492</v>
      </c>
      <c r="C218" s="260" t="s">
        <v>493</v>
      </c>
      <c r="D218" s="262">
        <v>711.55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 t="s">
        <v>2615</v>
      </c>
      <c r="L218" s="76" t="s">
        <v>2724</v>
      </c>
      <c r="M218" s="77">
        <v>711.55</v>
      </c>
      <c r="N218" s="246"/>
      <c r="O218" s="243"/>
      <c r="P218" s="243"/>
      <c r="Q218" s="189">
        <f t="shared" si="34"/>
        <v>0</v>
      </c>
      <c r="R218" s="8">
        <f t="shared" si="35"/>
        <v>0</v>
      </c>
      <c r="S218" s="203">
        <f t="shared" si="36"/>
        <v>0</v>
      </c>
    </row>
    <row r="219" spans="1:19" ht="34.5" customHeight="1">
      <c r="A219" s="67">
        <v>78</v>
      </c>
      <c r="B219" s="268" t="s">
        <v>107</v>
      </c>
      <c r="C219" s="260" t="s">
        <v>495</v>
      </c>
      <c r="D219" s="262">
        <v>1011.15</v>
      </c>
      <c r="E219" s="128"/>
      <c r="F219" s="67"/>
      <c r="G219" s="67"/>
      <c r="H219" s="73">
        <v>0</v>
      </c>
      <c r="I219" s="73">
        <v>0</v>
      </c>
      <c r="J219" s="142">
        <v>0</v>
      </c>
      <c r="K219" s="75" t="s">
        <v>2555</v>
      </c>
      <c r="L219" s="76" t="s">
        <v>2725</v>
      </c>
      <c r="M219" s="77">
        <v>1011.15</v>
      </c>
      <c r="N219" s="246"/>
      <c r="O219" s="243"/>
      <c r="P219" s="243"/>
      <c r="Q219" s="189">
        <f t="shared" si="34"/>
        <v>0</v>
      </c>
      <c r="R219" s="8">
        <f t="shared" si="35"/>
        <v>0</v>
      </c>
      <c r="S219" s="203">
        <f t="shared" si="36"/>
        <v>0</v>
      </c>
    </row>
    <row r="220" spans="1:19" ht="34.5" customHeight="1">
      <c r="A220" s="67">
        <v>79</v>
      </c>
      <c r="B220" s="268" t="s">
        <v>497</v>
      </c>
      <c r="C220" s="260" t="s">
        <v>498</v>
      </c>
      <c r="D220" s="262">
        <v>0</v>
      </c>
      <c r="E220" s="128"/>
      <c r="F220" s="67"/>
      <c r="G220" s="67"/>
      <c r="H220" s="73">
        <v>0</v>
      </c>
      <c r="I220" s="73">
        <v>0</v>
      </c>
      <c r="J220" s="142">
        <v>0</v>
      </c>
      <c r="K220" s="75"/>
      <c r="L220" s="76"/>
      <c r="M220" s="77"/>
      <c r="N220" s="246"/>
      <c r="O220" s="243"/>
      <c r="P220" s="243"/>
      <c r="Q220" s="189">
        <f t="shared" si="34"/>
        <v>0</v>
      </c>
      <c r="R220" s="8">
        <f t="shared" si="35"/>
        <v>0</v>
      </c>
      <c r="S220" s="203">
        <f t="shared" si="36"/>
        <v>0</v>
      </c>
    </row>
    <row r="221" spans="1:19" ht="34.5" customHeight="1">
      <c r="A221" s="67">
        <v>80</v>
      </c>
      <c r="B221" s="106" t="s">
        <v>499</v>
      </c>
      <c r="C221" s="260" t="s">
        <v>500</v>
      </c>
      <c r="D221" s="262">
        <v>112.35</v>
      </c>
      <c r="E221" s="71"/>
      <c r="F221" s="67"/>
      <c r="G221" s="67"/>
      <c r="H221" s="73">
        <v>0</v>
      </c>
      <c r="I221" s="73">
        <v>0</v>
      </c>
      <c r="J221" s="142">
        <v>0</v>
      </c>
      <c r="K221" s="75" t="s">
        <v>2575</v>
      </c>
      <c r="L221" s="76" t="s">
        <v>2726</v>
      </c>
      <c r="M221" s="77">
        <v>112.35</v>
      </c>
      <c r="N221" s="246"/>
      <c r="O221" s="243"/>
      <c r="P221" s="243"/>
      <c r="Q221" s="189">
        <f t="shared" si="34"/>
        <v>0</v>
      </c>
      <c r="R221" s="8">
        <f t="shared" si="35"/>
        <v>0</v>
      </c>
      <c r="S221" s="203">
        <f t="shared" si="36"/>
        <v>0</v>
      </c>
    </row>
    <row r="222" spans="1:19" ht="34.5" customHeight="1">
      <c r="A222" s="67">
        <v>81</v>
      </c>
      <c r="B222" s="106" t="s">
        <v>398</v>
      </c>
      <c r="C222" s="260" t="s">
        <v>502</v>
      </c>
      <c r="D222" s="262">
        <v>0</v>
      </c>
      <c r="E222" s="128"/>
      <c r="F222" s="67"/>
      <c r="G222" s="67"/>
      <c r="H222" s="73">
        <v>0</v>
      </c>
      <c r="I222" s="73">
        <v>0</v>
      </c>
      <c r="J222" s="142">
        <v>0</v>
      </c>
      <c r="K222" s="75"/>
      <c r="L222" s="76"/>
      <c r="M222" s="77"/>
      <c r="N222" s="246"/>
      <c r="O222" s="243"/>
      <c r="P222" s="243"/>
      <c r="Q222" s="189">
        <f t="shared" si="34"/>
        <v>0</v>
      </c>
      <c r="R222" s="8">
        <f t="shared" si="35"/>
        <v>0</v>
      </c>
      <c r="S222" s="203">
        <f t="shared" si="36"/>
        <v>0</v>
      </c>
    </row>
    <row r="223" spans="1:19" ht="34.5" customHeight="1">
      <c r="A223" s="67">
        <v>82</v>
      </c>
      <c r="B223" s="263" t="s">
        <v>503</v>
      </c>
      <c r="C223" s="260" t="s">
        <v>504</v>
      </c>
      <c r="D223" s="262">
        <v>224.7</v>
      </c>
      <c r="E223" s="71"/>
      <c r="F223" s="67"/>
      <c r="G223" s="67"/>
      <c r="H223" s="73">
        <v>0</v>
      </c>
      <c r="I223" s="73">
        <v>0</v>
      </c>
      <c r="J223" s="142">
        <v>0</v>
      </c>
      <c r="K223" s="75" t="s">
        <v>2615</v>
      </c>
      <c r="L223" s="76" t="s">
        <v>2727</v>
      </c>
      <c r="M223" s="77">
        <v>224.7</v>
      </c>
      <c r="N223" s="246"/>
      <c r="O223" s="243"/>
      <c r="P223" s="243"/>
      <c r="Q223" s="189">
        <f t="shared" si="34"/>
        <v>0</v>
      </c>
      <c r="R223" s="8">
        <f t="shared" si="35"/>
        <v>0</v>
      </c>
      <c r="S223" s="203">
        <f t="shared" si="36"/>
        <v>0</v>
      </c>
    </row>
    <row r="224" spans="1:19" ht="34.5" customHeight="1">
      <c r="A224" s="67">
        <v>83</v>
      </c>
      <c r="B224" s="263" t="s">
        <v>72</v>
      </c>
      <c r="C224" s="260" t="s">
        <v>506</v>
      </c>
      <c r="D224" s="262">
        <v>0</v>
      </c>
      <c r="E224" s="128"/>
      <c r="F224" s="67"/>
      <c r="G224" s="67"/>
      <c r="H224" s="73">
        <v>0</v>
      </c>
      <c r="I224" s="73">
        <v>0</v>
      </c>
      <c r="J224" s="142">
        <v>0</v>
      </c>
      <c r="K224" s="75"/>
      <c r="L224" s="76"/>
      <c r="M224" s="77"/>
      <c r="N224" s="246"/>
      <c r="O224" s="243"/>
      <c r="P224" s="243"/>
      <c r="Q224" s="189">
        <f>ROUND(S224*100/107,2)</f>
        <v>0</v>
      </c>
      <c r="R224" s="8">
        <f>ROUND((Q224*0.07),2)</f>
        <v>0</v>
      </c>
      <c r="S224" s="203">
        <f>+D224+J224-M224</f>
        <v>0</v>
      </c>
    </row>
    <row r="225" spans="1:19" ht="34.5" customHeight="1">
      <c r="A225" s="67">
        <v>84</v>
      </c>
      <c r="B225" s="263" t="s">
        <v>507</v>
      </c>
      <c r="C225" s="260" t="s">
        <v>508</v>
      </c>
      <c r="D225" s="262">
        <v>0</v>
      </c>
      <c r="E225" s="71"/>
      <c r="F225" s="67"/>
      <c r="G225" s="67"/>
      <c r="H225" s="73">
        <v>0</v>
      </c>
      <c r="I225" s="73">
        <v>0</v>
      </c>
      <c r="J225" s="142">
        <v>0</v>
      </c>
      <c r="K225" s="75"/>
      <c r="L225" s="76"/>
      <c r="M225" s="77"/>
      <c r="N225" s="246"/>
      <c r="O225" s="243"/>
      <c r="P225" s="243"/>
      <c r="Q225" s="189"/>
      <c r="R225" s="8"/>
      <c r="S225" s="203"/>
    </row>
    <row r="226" spans="1:19" ht="34.5" customHeight="1">
      <c r="A226" s="67">
        <v>85</v>
      </c>
      <c r="B226" s="263" t="s">
        <v>509</v>
      </c>
      <c r="C226" s="260" t="s">
        <v>510</v>
      </c>
      <c r="D226" s="262">
        <v>486.85</v>
      </c>
      <c r="E226" s="128"/>
      <c r="F226" s="67"/>
      <c r="G226" s="67"/>
      <c r="H226" s="73">
        <v>0</v>
      </c>
      <c r="I226" s="73">
        <v>0</v>
      </c>
      <c r="J226" s="142">
        <v>0</v>
      </c>
      <c r="K226" s="75" t="s">
        <v>2575</v>
      </c>
      <c r="L226" s="76" t="s">
        <v>2728</v>
      </c>
      <c r="M226" s="77">
        <v>486.85</v>
      </c>
      <c r="N226" s="246"/>
      <c r="O226" s="243"/>
      <c r="P226" s="243"/>
      <c r="Q226" s="189">
        <f t="shared" si="34"/>
        <v>0</v>
      </c>
      <c r="R226" s="8">
        <f t="shared" si="35"/>
        <v>0</v>
      </c>
      <c r="S226" s="203">
        <f t="shared" si="36"/>
        <v>0</v>
      </c>
    </row>
    <row r="227" spans="1:19" ht="34.5" customHeight="1">
      <c r="A227" s="67">
        <v>86</v>
      </c>
      <c r="B227" s="263" t="s">
        <v>398</v>
      </c>
      <c r="C227" s="260" t="s">
        <v>512</v>
      </c>
      <c r="D227" s="262">
        <v>0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/>
      <c r="L227" s="76"/>
      <c r="M227" s="77"/>
      <c r="N227" s="246"/>
      <c r="O227" s="243"/>
      <c r="P227" s="243"/>
      <c r="Q227" s="189">
        <f t="shared" si="34"/>
        <v>0</v>
      </c>
      <c r="R227" s="8">
        <f t="shared" si="35"/>
        <v>0</v>
      </c>
      <c r="S227" s="203">
        <f t="shared" si="36"/>
        <v>0</v>
      </c>
    </row>
    <row r="228" spans="1:19" ht="34.5" customHeight="1">
      <c r="A228" s="67">
        <v>87</v>
      </c>
      <c r="B228" s="263" t="s">
        <v>513</v>
      </c>
      <c r="C228" s="260" t="s">
        <v>514</v>
      </c>
      <c r="D228" s="262">
        <v>112.35</v>
      </c>
      <c r="E228" s="78"/>
      <c r="F228" s="79"/>
      <c r="G228" s="67"/>
      <c r="H228" s="73">
        <v>0</v>
      </c>
      <c r="I228" s="73">
        <v>0</v>
      </c>
      <c r="J228" s="142">
        <v>0</v>
      </c>
      <c r="K228" s="75" t="s">
        <v>2575</v>
      </c>
      <c r="L228" s="76" t="s">
        <v>2729</v>
      </c>
      <c r="M228" s="77">
        <v>112.35</v>
      </c>
      <c r="N228" s="246"/>
      <c r="O228" s="243"/>
      <c r="P228" s="243"/>
      <c r="Q228" s="189">
        <f t="shared" si="34"/>
        <v>0</v>
      </c>
      <c r="R228" s="8">
        <f t="shared" si="35"/>
        <v>0</v>
      </c>
      <c r="S228" s="203">
        <f t="shared" si="36"/>
        <v>0</v>
      </c>
    </row>
    <row r="229" spans="1:19" ht="34.5" customHeight="1">
      <c r="A229" s="67">
        <v>88</v>
      </c>
      <c r="B229" s="263" t="s">
        <v>516</v>
      </c>
      <c r="C229" s="260" t="s">
        <v>517</v>
      </c>
      <c r="D229" s="262">
        <v>1310.75</v>
      </c>
      <c r="E229" s="78"/>
      <c r="F229" s="79"/>
      <c r="G229" s="67"/>
      <c r="H229" s="73">
        <v>0</v>
      </c>
      <c r="I229" s="73">
        <v>0</v>
      </c>
      <c r="J229" s="142">
        <v>0</v>
      </c>
      <c r="K229" s="75" t="s">
        <v>2563</v>
      </c>
      <c r="L229" s="76" t="s">
        <v>2730</v>
      </c>
      <c r="M229" s="77">
        <v>1310.75</v>
      </c>
      <c r="N229" s="246"/>
      <c r="O229" s="243"/>
      <c r="P229" s="243"/>
      <c r="Q229" s="189">
        <f t="shared" si="34"/>
        <v>0</v>
      </c>
      <c r="R229" s="8">
        <f t="shared" si="35"/>
        <v>0</v>
      </c>
      <c r="S229" s="203">
        <f t="shared" si="36"/>
        <v>0</v>
      </c>
    </row>
    <row r="230" spans="1:19" ht="34.5" customHeight="1">
      <c r="A230" s="67">
        <v>89</v>
      </c>
      <c r="B230" s="106" t="s">
        <v>519</v>
      </c>
      <c r="C230" s="260" t="s">
        <v>520</v>
      </c>
      <c r="D230" s="262">
        <v>0</v>
      </c>
      <c r="E230" s="71"/>
      <c r="F230" s="67"/>
      <c r="G230" s="67"/>
      <c r="H230" s="73">
        <v>0</v>
      </c>
      <c r="I230" s="73">
        <v>0</v>
      </c>
      <c r="J230" s="142">
        <v>0</v>
      </c>
      <c r="K230" s="75"/>
      <c r="L230" s="76"/>
      <c r="M230" s="77"/>
      <c r="N230" s="246"/>
      <c r="O230" s="243"/>
      <c r="P230" s="243"/>
      <c r="Q230" s="189">
        <f t="shared" si="34"/>
        <v>0</v>
      </c>
      <c r="R230" s="8">
        <f t="shared" si="35"/>
        <v>0</v>
      </c>
      <c r="S230" s="203">
        <f t="shared" si="36"/>
        <v>0</v>
      </c>
    </row>
    <row r="231" spans="1:19" ht="34.5" customHeight="1">
      <c r="A231" s="67">
        <v>90</v>
      </c>
      <c r="B231" s="106" t="s">
        <v>521</v>
      </c>
      <c r="C231" s="260" t="s">
        <v>522</v>
      </c>
      <c r="D231" s="262">
        <v>898.8</v>
      </c>
      <c r="E231" s="71"/>
      <c r="F231" s="67"/>
      <c r="G231" s="67"/>
      <c r="H231" s="73">
        <v>0</v>
      </c>
      <c r="I231" s="73">
        <v>0</v>
      </c>
      <c r="J231" s="142">
        <v>0</v>
      </c>
      <c r="K231" s="75" t="s">
        <v>2555</v>
      </c>
      <c r="L231" s="76" t="s">
        <v>2731</v>
      </c>
      <c r="M231" s="77">
        <v>898.8</v>
      </c>
      <c r="N231" s="250"/>
      <c r="O231" s="243"/>
      <c r="P231" s="243"/>
      <c r="Q231" s="189">
        <f t="shared" si="34"/>
        <v>0</v>
      </c>
      <c r="R231" s="8">
        <f t="shared" si="35"/>
        <v>0</v>
      </c>
      <c r="S231" s="203">
        <f t="shared" si="36"/>
        <v>0</v>
      </c>
    </row>
    <row r="232" spans="1:19" ht="34.5" customHeight="1">
      <c r="A232" s="67">
        <v>91</v>
      </c>
      <c r="B232" s="106" t="s">
        <v>525</v>
      </c>
      <c r="C232" s="260" t="s">
        <v>526</v>
      </c>
      <c r="D232" s="262">
        <v>1797.6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/>
      <c r="L232" s="76"/>
      <c r="M232" s="77">
        <v>0</v>
      </c>
      <c r="N232" s="250" t="s">
        <v>2600</v>
      </c>
      <c r="O232" s="243">
        <v>1</v>
      </c>
      <c r="P232" s="243">
        <v>1</v>
      </c>
      <c r="Q232" s="189">
        <f t="shared" si="34"/>
        <v>1680</v>
      </c>
      <c r="R232" s="8">
        <f t="shared" si="35"/>
        <v>117.6</v>
      </c>
      <c r="S232" s="203">
        <f t="shared" si="36"/>
        <v>1797.6</v>
      </c>
    </row>
    <row r="233" spans="1:19" ht="34.5" customHeight="1">
      <c r="A233" s="67">
        <v>92</v>
      </c>
      <c r="B233" s="263" t="s">
        <v>529</v>
      </c>
      <c r="C233" s="260" t="s">
        <v>530</v>
      </c>
      <c r="D233" s="262">
        <v>636.65</v>
      </c>
      <c r="E233" s="128"/>
      <c r="F233" s="67"/>
      <c r="G233" s="67"/>
      <c r="H233" s="73">
        <v>0</v>
      </c>
      <c r="I233" s="73">
        <v>0</v>
      </c>
      <c r="J233" s="142">
        <v>0</v>
      </c>
      <c r="K233" s="75" t="s">
        <v>2563</v>
      </c>
      <c r="L233" s="76" t="s">
        <v>2732</v>
      </c>
      <c r="M233" s="77">
        <v>636.65</v>
      </c>
      <c r="N233" s="246"/>
      <c r="O233" s="243"/>
      <c r="P233" s="243"/>
      <c r="Q233" s="189">
        <f t="shared" si="34"/>
        <v>0</v>
      </c>
      <c r="R233" s="8">
        <f t="shared" si="35"/>
        <v>0</v>
      </c>
      <c r="S233" s="203">
        <f t="shared" si="36"/>
        <v>0</v>
      </c>
    </row>
    <row r="234" spans="1:19" ht="34.5" customHeight="1">
      <c r="A234" s="67">
        <v>93</v>
      </c>
      <c r="B234" s="263" t="s">
        <v>532</v>
      </c>
      <c r="C234" s="260" t="s">
        <v>533</v>
      </c>
      <c r="D234" s="262">
        <v>299.60000000000002</v>
      </c>
      <c r="E234" s="128"/>
      <c r="F234" s="67"/>
      <c r="G234" s="67"/>
      <c r="H234" s="73">
        <v>0</v>
      </c>
      <c r="I234" s="73">
        <v>0</v>
      </c>
      <c r="J234" s="142">
        <v>0</v>
      </c>
      <c r="K234" s="75"/>
      <c r="L234" s="76"/>
      <c r="M234" s="77">
        <v>0</v>
      </c>
      <c r="N234" s="246" t="s">
        <v>2600</v>
      </c>
      <c r="O234" s="243">
        <v>1</v>
      </c>
      <c r="P234" s="243">
        <v>1</v>
      </c>
      <c r="Q234" s="189">
        <f t="shared" si="34"/>
        <v>280</v>
      </c>
      <c r="R234" s="8">
        <f t="shared" si="35"/>
        <v>19.600000000000001</v>
      </c>
      <c r="S234" s="203">
        <f t="shared" si="36"/>
        <v>299.60000000000002</v>
      </c>
    </row>
    <row r="235" spans="1:19" ht="34.5" customHeight="1">
      <c r="A235" s="67">
        <v>94</v>
      </c>
      <c r="B235" s="263" t="s">
        <v>536</v>
      </c>
      <c r="C235" s="260" t="s">
        <v>537</v>
      </c>
      <c r="D235" s="262">
        <v>112.35</v>
      </c>
      <c r="E235" s="71"/>
      <c r="F235" s="67"/>
      <c r="G235" s="67"/>
      <c r="H235" s="73">
        <v>0</v>
      </c>
      <c r="I235" s="73">
        <v>0</v>
      </c>
      <c r="J235" s="142">
        <v>0</v>
      </c>
      <c r="K235" s="75" t="s">
        <v>2622</v>
      </c>
      <c r="L235" s="76" t="s">
        <v>2733</v>
      </c>
      <c r="M235" s="77">
        <v>112.35</v>
      </c>
      <c r="N235" s="246"/>
      <c r="O235" s="243"/>
      <c r="P235" s="243"/>
      <c r="Q235" s="189">
        <f t="shared" si="34"/>
        <v>0</v>
      </c>
      <c r="R235" s="8">
        <f t="shared" si="35"/>
        <v>0</v>
      </c>
      <c r="S235" s="203">
        <f t="shared" si="36"/>
        <v>0</v>
      </c>
    </row>
    <row r="236" spans="1:19" ht="34.5" customHeight="1">
      <c r="A236" s="67">
        <v>95</v>
      </c>
      <c r="B236" s="263" t="s">
        <v>539</v>
      </c>
      <c r="C236" s="260" t="s">
        <v>540</v>
      </c>
      <c r="D236" s="262">
        <v>112.35</v>
      </c>
      <c r="E236" s="78"/>
      <c r="F236" s="79"/>
      <c r="G236" s="67"/>
      <c r="H236" s="73">
        <v>0</v>
      </c>
      <c r="I236" s="73">
        <v>0</v>
      </c>
      <c r="J236" s="142">
        <v>0</v>
      </c>
      <c r="K236" s="75" t="s">
        <v>2555</v>
      </c>
      <c r="L236" s="76" t="s">
        <v>2734</v>
      </c>
      <c r="M236" s="77">
        <v>112.35</v>
      </c>
      <c r="N236" s="246"/>
      <c r="O236" s="243"/>
      <c r="P236" s="243"/>
      <c r="Q236" s="189">
        <f t="shared" si="34"/>
        <v>0</v>
      </c>
      <c r="R236" s="8">
        <f t="shared" si="35"/>
        <v>0</v>
      </c>
      <c r="S236" s="203">
        <f t="shared" si="36"/>
        <v>0</v>
      </c>
    </row>
    <row r="237" spans="1:19" ht="34.5" customHeight="1">
      <c r="A237" s="67">
        <v>96</v>
      </c>
      <c r="B237" s="263" t="s">
        <v>313</v>
      </c>
      <c r="C237" s="260" t="s">
        <v>542</v>
      </c>
      <c r="D237" s="262">
        <v>112.35</v>
      </c>
      <c r="E237" s="128"/>
      <c r="F237" s="67"/>
      <c r="G237" s="67"/>
      <c r="H237" s="73">
        <v>0</v>
      </c>
      <c r="I237" s="73">
        <v>0</v>
      </c>
      <c r="J237" s="142">
        <v>0</v>
      </c>
      <c r="K237" s="75" t="s">
        <v>2563</v>
      </c>
      <c r="L237" s="76" t="s">
        <v>2735</v>
      </c>
      <c r="M237" s="77">
        <v>112.35</v>
      </c>
      <c r="N237" s="250"/>
      <c r="O237" s="243"/>
      <c r="P237" s="243"/>
      <c r="Q237" s="189">
        <f t="shared" si="34"/>
        <v>0</v>
      </c>
      <c r="R237" s="8">
        <f t="shared" si="35"/>
        <v>0</v>
      </c>
      <c r="S237" s="203">
        <f t="shared" si="36"/>
        <v>0</v>
      </c>
    </row>
    <row r="238" spans="1:19" ht="34.5" customHeight="1">
      <c r="A238" s="67">
        <v>97</v>
      </c>
      <c r="B238" s="263" t="s">
        <v>544</v>
      </c>
      <c r="C238" s="260" t="s">
        <v>545</v>
      </c>
      <c r="D238" s="262">
        <v>337.05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 t="s">
        <v>2563</v>
      </c>
      <c r="L238" s="76" t="s">
        <v>2736</v>
      </c>
      <c r="M238" s="77">
        <v>337.05</v>
      </c>
      <c r="N238" s="246"/>
      <c r="O238" s="243"/>
      <c r="P238" s="243"/>
      <c r="Q238" s="189">
        <f t="shared" si="34"/>
        <v>0</v>
      </c>
      <c r="R238" s="8">
        <f t="shared" si="35"/>
        <v>0</v>
      </c>
      <c r="S238" s="203">
        <f t="shared" si="36"/>
        <v>0</v>
      </c>
    </row>
    <row r="239" spans="1:19" ht="34.5" customHeight="1">
      <c r="A239" s="67">
        <v>98</v>
      </c>
      <c r="B239" s="263" t="s">
        <v>547</v>
      </c>
      <c r="C239" s="260" t="s">
        <v>548</v>
      </c>
      <c r="D239" s="262">
        <v>0</v>
      </c>
      <c r="E239" s="71"/>
      <c r="F239" s="67"/>
      <c r="G239" s="67"/>
      <c r="H239" s="73">
        <v>0</v>
      </c>
      <c r="I239" s="73">
        <v>0</v>
      </c>
      <c r="J239" s="142">
        <v>0</v>
      </c>
      <c r="K239" s="75"/>
      <c r="L239" s="76"/>
      <c r="M239" s="77"/>
      <c r="N239" s="246"/>
      <c r="O239" s="243"/>
      <c r="P239" s="243"/>
      <c r="Q239" s="189">
        <f t="shared" si="34"/>
        <v>0</v>
      </c>
      <c r="R239" s="8">
        <f t="shared" si="35"/>
        <v>0</v>
      </c>
      <c r="S239" s="203">
        <f t="shared" si="36"/>
        <v>0</v>
      </c>
    </row>
    <row r="240" spans="1:19" ht="34.5" customHeight="1">
      <c r="A240" s="67">
        <v>99</v>
      </c>
      <c r="B240" s="263" t="s">
        <v>852</v>
      </c>
      <c r="C240" s="260" t="s">
        <v>1598</v>
      </c>
      <c r="D240" s="262">
        <v>112.35</v>
      </c>
      <c r="E240" s="71"/>
      <c r="F240" s="67"/>
      <c r="G240" s="67"/>
      <c r="H240" s="73">
        <v>0</v>
      </c>
      <c r="I240" s="73">
        <v>0</v>
      </c>
      <c r="J240" s="142">
        <v>0</v>
      </c>
      <c r="K240" s="75" t="s">
        <v>2622</v>
      </c>
      <c r="L240" s="76" t="s">
        <v>2737</v>
      </c>
      <c r="M240" s="77">
        <v>112.35</v>
      </c>
      <c r="N240" s="246"/>
      <c r="O240" s="243"/>
      <c r="P240" s="243"/>
      <c r="Q240" s="189"/>
      <c r="R240" s="8"/>
      <c r="S240" s="203"/>
    </row>
    <row r="241" spans="1:19" ht="34.5" customHeight="1">
      <c r="A241" s="67">
        <v>100</v>
      </c>
      <c r="B241" s="263" t="s">
        <v>549</v>
      </c>
      <c r="C241" s="260" t="s">
        <v>550</v>
      </c>
      <c r="D241" s="262">
        <v>112.35</v>
      </c>
      <c r="E241" s="128"/>
      <c r="F241" s="67"/>
      <c r="G241" s="67"/>
      <c r="H241" s="73">
        <v>0</v>
      </c>
      <c r="I241" s="73">
        <v>0</v>
      </c>
      <c r="J241" s="142">
        <v>0</v>
      </c>
      <c r="K241" s="75" t="s">
        <v>2615</v>
      </c>
      <c r="L241" s="76" t="s">
        <v>2738</v>
      </c>
      <c r="M241" s="77">
        <v>112.35</v>
      </c>
      <c r="N241" s="246"/>
      <c r="O241" s="243"/>
      <c r="P241" s="243"/>
      <c r="Q241" s="189">
        <f t="shared" si="34"/>
        <v>0</v>
      </c>
      <c r="R241" s="8">
        <f t="shared" si="35"/>
        <v>0</v>
      </c>
      <c r="S241" s="203">
        <f t="shared" si="36"/>
        <v>0</v>
      </c>
    </row>
    <row r="242" spans="1:19" ht="34.5" customHeight="1">
      <c r="A242" s="67">
        <v>101</v>
      </c>
      <c r="B242" s="263" t="s">
        <v>552</v>
      </c>
      <c r="C242" s="260" t="s">
        <v>553</v>
      </c>
      <c r="D242" s="262">
        <v>411.95</v>
      </c>
      <c r="E242" s="71"/>
      <c r="F242" s="67"/>
      <c r="G242" s="67"/>
      <c r="H242" s="73">
        <v>0</v>
      </c>
      <c r="I242" s="73">
        <v>0</v>
      </c>
      <c r="J242" s="142">
        <v>0</v>
      </c>
      <c r="K242" s="75" t="s">
        <v>2615</v>
      </c>
      <c r="L242" s="76" t="s">
        <v>2739</v>
      </c>
      <c r="M242" s="77">
        <v>411.95</v>
      </c>
      <c r="N242" s="246"/>
      <c r="O242" s="243"/>
      <c r="P242" s="243"/>
      <c r="Q242" s="189">
        <f t="shared" si="34"/>
        <v>0</v>
      </c>
      <c r="R242" s="8">
        <f t="shared" si="35"/>
        <v>0</v>
      </c>
      <c r="S242" s="203">
        <f t="shared" si="36"/>
        <v>0</v>
      </c>
    </row>
    <row r="243" spans="1:19" ht="34.5" customHeight="1">
      <c r="A243" s="67">
        <v>102</v>
      </c>
      <c r="B243" s="263" t="s">
        <v>555</v>
      </c>
      <c r="C243" s="260" t="s">
        <v>556</v>
      </c>
      <c r="D243" s="262">
        <v>112.35</v>
      </c>
      <c r="E243" s="128"/>
      <c r="F243" s="67"/>
      <c r="G243" s="67"/>
      <c r="H243" s="73">
        <v>0</v>
      </c>
      <c r="I243" s="73">
        <v>0</v>
      </c>
      <c r="J243" s="142">
        <v>0</v>
      </c>
      <c r="K243" s="75" t="s">
        <v>2555</v>
      </c>
      <c r="L243" s="76" t="s">
        <v>2740</v>
      </c>
      <c r="M243" s="77">
        <v>112.35</v>
      </c>
      <c r="N243" s="246"/>
      <c r="O243" s="243"/>
      <c r="P243" s="243"/>
      <c r="Q243" s="189">
        <f t="shared" si="34"/>
        <v>0</v>
      </c>
      <c r="R243" s="8">
        <f t="shared" si="35"/>
        <v>0</v>
      </c>
      <c r="S243" s="203">
        <f t="shared" si="36"/>
        <v>0</v>
      </c>
    </row>
    <row r="244" spans="1:19" ht="34.5" customHeight="1">
      <c r="A244" s="67">
        <v>103</v>
      </c>
      <c r="B244" s="263" t="s">
        <v>558</v>
      </c>
      <c r="C244" s="260" t="s">
        <v>559</v>
      </c>
      <c r="D244" s="262">
        <v>187.25</v>
      </c>
      <c r="E244" s="71"/>
      <c r="F244" s="67"/>
      <c r="G244" s="67"/>
      <c r="H244" s="73">
        <v>0</v>
      </c>
      <c r="I244" s="73">
        <v>0</v>
      </c>
      <c r="J244" s="142">
        <v>0</v>
      </c>
      <c r="K244" s="75" t="s">
        <v>2580</v>
      </c>
      <c r="L244" s="76" t="s">
        <v>2741</v>
      </c>
      <c r="M244" s="77">
        <v>187.25</v>
      </c>
      <c r="N244" s="246"/>
      <c r="O244" s="243"/>
      <c r="P244" s="243"/>
      <c r="Q244" s="189">
        <f t="shared" si="34"/>
        <v>0</v>
      </c>
      <c r="R244" s="8">
        <f t="shared" si="35"/>
        <v>0</v>
      </c>
      <c r="S244" s="203">
        <f t="shared" si="36"/>
        <v>0</v>
      </c>
    </row>
    <row r="245" spans="1:19" ht="34.5" customHeight="1">
      <c r="A245" s="67">
        <v>104</v>
      </c>
      <c r="B245" s="263" t="s">
        <v>558</v>
      </c>
      <c r="C245" s="260" t="s">
        <v>559</v>
      </c>
      <c r="D245" s="262">
        <v>749</v>
      </c>
      <c r="E245" s="71"/>
      <c r="F245" s="67"/>
      <c r="G245" s="67"/>
      <c r="H245" s="73">
        <v>0</v>
      </c>
      <c r="I245" s="73">
        <v>0</v>
      </c>
      <c r="J245" s="142">
        <v>0</v>
      </c>
      <c r="K245" s="75" t="s">
        <v>2580</v>
      </c>
      <c r="L245" s="76" t="s">
        <v>2741</v>
      </c>
      <c r="M245" s="77">
        <v>749</v>
      </c>
      <c r="N245" s="246"/>
      <c r="O245" s="243"/>
      <c r="P245" s="243"/>
      <c r="Q245" s="189">
        <f t="shared" si="34"/>
        <v>0</v>
      </c>
      <c r="R245" s="8">
        <f t="shared" si="35"/>
        <v>0</v>
      </c>
      <c r="S245" s="203">
        <f t="shared" si="36"/>
        <v>0</v>
      </c>
    </row>
    <row r="246" spans="1:19" ht="34.5" customHeight="1">
      <c r="A246" s="67">
        <v>105</v>
      </c>
      <c r="B246" s="263" t="s">
        <v>562</v>
      </c>
      <c r="C246" s="260" t="s">
        <v>563</v>
      </c>
      <c r="D246" s="262">
        <v>411.95</v>
      </c>
      <c r="E246" s="71"/>
      <c r="F246" s="67"/>
      <c r="G246" s="67"/>
      <c r="H246" s="73">
        <v>0</v>
      </c>
      <c r="I246" s="73">
        <v>0</v>
      </c>
      <c r="J246" s="142">
        <v>0</v>
      </c>
      <c r="K246" s="75" t="s">
        <v>2615</v>
      </c>
      <c r="L246" s="76" t="s">
        <v>2742</v>
      </c>
      <c r="M246" s="77">
        <v>411.95</v>
      </c>
      <c r="N246" s="246"/>
      <c r="O246" s="243"/>
      <c r="P246" s="243"/>
      <c r="Q246" s="189">
        <f t="shared" si="34"/>
        <v>0</v>
      </c>
      <c r="R246" s="8">
        <f t="shared" si="35"/>
        <v>0</v>
      </c>
      <c r="S246" s="203">
        <f t="shared" si="36"/>
        <v>0</v>
      </c>
    </row>
    <row r="247" spans="1:19" ht="34.5" customHeight="1">
      <c r="A247" s="67">
        <v>106</v>
      </c>
      <c r="B247" s="263" t="s">
        <v>558</v>
      </c>
      <c r="C247" s="260" t="s">
        <v>564</v>
      </c>
      <c r="D247" s="262">
        <v>299.60000000000002</v>
      </c>
      <c r="E247" s="71"/>
      <c r="F247" s="67"/>
      <c r="G247" s="67"/>
      <c r="H247" s="73">
        <v>0</v>
      </c>
      <c r="I247" s="73">
        <v>0</v>
      </c>
      <c r="J247" s="142">
        <v>0</v>
      </c>
      <c r="K247" s="75" t="s">
        <v>2580</v>
      </c>
      <c r="L247" s="76" t="s">
        <v>2743</v>
      </c>
      <c r="M247" s="77">
        <v>299.60000000000002</v>
      </c>
      <c r="N247" s="246"/>
      <c r="O247" s="243"/>
      <c r="P247" s="243"/>
      <c r="Q247" s="189">
        <f t="shared" si="34"/>
        <v>0</v>
      </c>
      <c r="R247" s="8">
        <f t="shared" si="35"/>
        <v>0</v>
      </c>
      <c r="S247" s="203">
        <v>0</v>
      </c>
    </row>
    <row r="248" spans="1:19" ht="34.5" customHeight="1">
      <c r="A248" s="67">
        <v>107</v>
      </c>
      <c r="B248" s="263" t="s">
        <v>566</v>
      </c>
      <c r="C248" s="260" t="s">
        <v>567</v>
      </c>
      <c r="D248" s="262">
        <v>112.35</v>
      </c>
      <c r="E248" s="71"/>
      <c r="F248" s="67"/>
      <c r="G248" s="67"/>
      <c r="H248" s="73">
        <v>0</v>
      </c>
      <c r="I248" s="73">
        <v>0</v>
      </c>
      <c r="J248" s="142">
        <v>0</v>
      </c>
      <c r="K248" s="75" t="s">
        <v>2575</v>
      </c>
      <c r="L248" s="76" t="s">
        <v>2744</v>
      </c>
      <c r="M248" s="77">
        <v>112.35</v>
      </c>
      <c r="N248" s="246"/>
      <c r="O248" s="243"/>
      <c r="P248" s="243"/>
      <c r="Q248" s="189">
        <f t="shared" si="34"/>
        <v>0</v>
      </c>
      <c r="R248" s="8">
        <f t="shared" si="35"/>
        <v>0</v>
      </c>
      <c r="S248" s="203">
        <f t="shared" si="36"/>
        <v>0</v>
      </c>
    </row>
    <row r="249" spans="1:19" ht="34.5" customHeight="1">
      <c r="A249" s="67">
        <v>108</v>
      </c>
      <c r="B249" s="263" t="s">
        <v>569</v>
      </c>
      <c r="C249" s="260" t="s">
        <v>570</v>
      </c>
      <c r="D249" s="262">
        <v>0</v>
      </c>
      <c r="E249" s="71"/>
      <c r="F249" s="67"/>
      <c r="G249" s="67"/>
      <c r="H249" s="73">
        <v>0</v>
      </c>
      <c r="I249" s="73">
        <v>0</v>
      </c>
      <c r="J249" s="142">
        <v>0</v>
      </c>
      <c r="K249" s="75"/>
      <c r="L249" s="76"/>
      <c r="M249" s="77"/>
      <c r="N249" s="246"/>
      <c r="O249" s="243"/>
      <c r="P249" s="243"/>
      <c r="Q249" s="189">
        <f t="shared" si="34"/>
        <v>0</v>
      </c>
      <c r="R249" s="8">
        <f t="shared" si="35"/>
        <v>0</v>
      </c>
      <c r="S249" s="203">
        <f t="shared" si="36"/>
        <v>0</v>
      </c>
    </row>
    <row r="250" spans="1:19" ht="34.5" customHeight="1">
      <c r="A250" s="67">
        <v>109</v>
      </c>
      <c r="B250" s="267" t="s">
        <v>572</v>
      </c>
      <c r="C250" s="260" t="s">
        <v>573</v>
      </c>
      <c r="D250" s="262">
        <v>262.14999999999998</v>
      </c>
      <c r="E250" s="71"/>
      <c r="F250" s="67"/>
      <c r="G250" s="67"/>
      <c r="H250" s="73">
        <v>0</v>
      </c>
      <c r="I250" s="73">
        <v>0</v>
      </c>
      <c r="J250" s="142">
        <v>0</v>
      </c>
      <c r="K250" s="75" t="s">
        <v>2555</v>
      </c>
      <c r="L250" s="76" t="s">
        <v>2745</v>
      </c>
      <c r="M250" s="77">
        <v>262.14999999999998</v>
      </c>
      <c r="N250" s="246"/>
      <c r="O250" s="243"/>
      <c r="P250" s="243"/>
      <c r="Q250" s="189">
        <f t="shared" si="34"/>
        <v>0</v>
      </c>
      <c r="R250" s="8">
        <f t="shared" si="35"/>
        <v>0</v>
      </c>
      <c r="S250" s="203">
        <f t="shared" si="36"/>
        <v>0</v>
      </c>
    </row>
    <row r="251" spans="1:19" ht="34.5" customHeight="1">
      <c r="A251" s="67">
        <v>110</v>
      </c>
      <c r="B251" s="263" t="s">
        <v>572</v>
      </c>
      <c r="C251" s="260" t="s">
        <v>575</v>
      </c>
      <c r="D251" s="262">
        <v>187.25</v>
      </c>
      <c r="E251" s="128"/>
      <c r="F251" s="67"/>
      <c r="G251" s="67"/>
      <c r="H251" s="73">
        <v>0</v>
      </c>
      <c r="I251" s="73">
        <v>0</v>
      </c>
      <c r="J251" s="142">
        <v>0</v>
      </c>
      <c r="K251" s="75" t="s">
        <v>2555</v>
      </c>
      <c r="L251" s="76" t="s">
        <v>2746</v>
      </c>
      <c r="M251" s="77">
        <v>187.25</v>
      </c>
      <c r="N251" s="246"/>
      <c r="O251" s="243"/>
      <c r="P251" s="243"/>
      <c r="Q251" s="189">
        <f t="shared" si="34"/>
        <v>0</v>
      </c>
      <c r="R251" s="8">
        <f t="shared" si="35"/>
        <v>0</v>
      </c>
      <c r="S251" s="203">
        <f t="shared" si="36"/>
        <v>0</v>
      </c>
    </row>
    <row r="252" spans="1:19" ht="34.5" customHeight="1">
      <c r="A252" s="67">
        <v>111</v>
      </c>
      <c r="B252" s="263" t="s">
        <v>577</v>
      </c>
      <c r="C252" s="260" t="s">
        <v>578</v>
      </c>
      <c r="D252" s="262">
        <v>1011.15</v>
      </c>
      <c r="E252" s="128"/>
      <c r="F252" s="67"/>
      <c r="G252" s="67"/>
      <c r="H252" s="73">
        <v>0</v>
      </c>
      <c r="I252" s="73">
        <v>0</v>
      </c>
      <c r="J252" s="142">
        <v>0</v>
      </c>
      <c r="K252" s="75" t="s">
        <v>2575</v>
      </c>
      <c r="L252" s="76" t="s">
        <v>2747</v>
      </c>
      <c r="M252" s="77">
        <v>1011.15</v>
      </c>
      <c r="N252" s="246"/>
      <c r="O252" s="243"/>
      <c r="P252" s="243"/>
      <c r="Q252" s="189">
        <f t="shared" si="34"/>
        <v>0</v>
      </c>
      <c r="R252" s="8">
        <f t="shared" si="35"/>
        <v>0</v>
      </c>
      <c r="S252" s="203">
        <f t="shared" si="36"/>
        <v>0</v>
      </c>
    </row>
    <row r="253" spans="1:19" ht="34.5" customHeight="1">
      <c r="A253" s="67">
        <v>112</v>
      </c>
      <c r="B253" s="267" t="s">
        <v>580</v>
      </c>
      <c r="C253" s="260" t="s">
        <v>581</v>
      </c>
      <c r="D253" s="262">
        <v>262.14999999999998</v>
      </c>
      <c r="E253" s="128"/>
      <c r="F253" s="67"/>
      <c r="G253" s="67"/>
      <c r="H253" s="73">
        <v>0</v>
      </c>
      <c r="I253" s="73">
        <v>0</v>
      </c>
      <c r="J253" s="142">
        <v>0</v>
      </c>
      <c r="K253" s="75" t="s">
        <v>2563</v>
      </c>
      <c r="L253" s="76" t="s">
        <v>2748</v>
      </c>
      <c r="M253" s="77">
        <v>262.14999999999998</v>
      </c>
      <c r="N253" s="246"/>
      <c r="O253" s="243"/>
      <c r="P253" s="243"/>
      <c r="Q253" s="189">
        <f t="shared" si="34"/>
        <v>0</v>
      </c>
      <c r="R253" s="8">
        <f t="shared" si="35"/>
        <v>0</v>
      </c>
      <c r="S253" s="203">
        <f t="shared" si="36"/>
        <v>0</v>
      </c>
    </row>
    <row r="254" spans="1:19" ht="34.5" customHeight="1">
      <c r="A254" s="67">
        <v>113</v>
      </c>
      <c r="B254" s="267" t="s">
        <v>580</v>
      </c>
      <c r="C254" s="260" t="s">
        <v>583</v>
      </c>
      <c r="D254" s="262">
        <v>112.35</v>
      </c>
      <c r="E254" s="128"/>
      <c r="F254" s="67"/>
      <c r="G254" s="67"/>
      <c r="H254" s="73">
        <v>0</v>
      </c>
      <c r="I254" s="73">
        <v>0</v>
      </c>
      <c r="J254" s="142">
        <v>0</v>
      </c>
      <c r="K254" s="75" t="s">
        <v>2563</v>
      </c>
      <c r="L254" s="76" t="s">
        <v>2748</v>
      </c>
      <c r="M254" s="77">
        <v>112.35</v>
      </c>
      <c r="N254" s="246"/>
      <c r="O254" s="243"/>
      <c r="P254" s="243"/>
      <c r="Q254" s="189"/>
      <c r="R254" s="8"/>
      <c r="S254" s="203"/>
    </row>
    <row r="255" spans="1:19" ht="34.5" customHeight="1">
      <c r="A255" s="67">
        <v>114</v>
      </c>
      <c r="B255" s="267" t="s">
        <v>580</v>
      </c>
      <c r="C255" s="260" t="s">
        <v>584</v>
      </c>
      <c r="D255" s="262">
        <v>187.25</v>
      </c>
      <c r="E255" s="128"/>
      <c r="F255" s="67"/>
      <c r="G255" s="67"/>
      <c r="H255" s="73">
        <v>0</v>
      </c>
      <c r="I255" s="73">
        <v>0</v>
      </c>
      <c r="J255" s="142">
        <v>0</v>
      </c>
      <c r="K255" s="75" t="s">
        <v>2563</v>
      </c>
      <c r="L255" s="76" t="s">
        <v>2748</v>
      </c>
      <c r="M255" s="77">
        <v>187.25</v>
      </c>
      <c r="N255" s="246"/>
      <c r="O255" s="243"/>
      <c r="P255" s="243"/>
      <c r="Q255" s="189"/>
      <c r="R255" s="8"/>
      <c r="S255" s="203"/>
    </row>
    <row r="256" spans="1:19" ht="34.5" customHeight="1">
      <c r="A256" s="67">
        <v>115</v>
      </c>
      <c r="B256" s="267" t="s">
        <v>516</v>
      </c>
      <c r="C256" s="260" t="s">
        <v>585</v>
      </c>
      <c r="D256" s="262">
        <v>337.05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 t="s">
        <v>2563</v>
      </c>
      <c r="L256" s="76" t="s">
        <v>2749</v>
      </c>
      <c r="M256" s="77">
        <v>337.05</v>
      </c>
      <c r="N256" s="246"/>
      <c r="O256" s="243"/>
      <c r="P256" s="243"/>
      <c r="Q256" s="189">
        <f t="shared" si="34"/>
        <v>0</v>
      </c>
      <c r="R256" s="8">
        <f t="shared" si="35"/>
        <v>0</v>
      </c>
      <c r="S256" s="203">
        <f t="shared" si="36"/>
        <v>0</v>
      </c>
    </row>
    <row r="257" spans="1:19" ht="34.5" customHeight="1">
      <c r="A257" s="67">
        <v>116</v>
      </c>
      <c r="B257" s="263" t="s">
        <v>587</v>
      </c>
      <c r="C257" s="260" t="s">
        <v>588</v>
      </c>
      <c r="D257" s="262">
        <v>1572.9</v>
      </c>
      <c r="E257" s="78"/>
      <c r="F257" s="79"/>
      <c r="G257" s="67"/>
      <c r="H257" s="73">
        <v>0</v>
      </c>
      <c r="I257" s="73">
        <v>0</v>
      </c>
      <c r="J257" s="142">
        <v>0</v>
      </c>
      <c r="K257" s="75" t="s">
        <v>2563</v>
      </c>
      <c r="L257" s="76" t="s">
        <v>2750</v>
      </c>
      <c r="M257" s="77">
        <v>1572.9</v>
      </c>
      <c r="N257" s="246"/>
      <c r="O257" s="243"/>
      <c r="P257" s="243"/>
      <c r="Q257" s="189">
        <f t="shared" si="34"/>
        <v>0</v>
      </c>
      <c r="R257" s="8">
        <f t="shared" si="35"/>
        <v>0</v>
      </c>
      <c r="S257" s="203">
        <f t="shared" si="36"/>
        <v>0</v>
      </c>
    </row>
    <row r="258" spans="1:19" ht="34.5" customHeight="1">
      <c r="A258" s="67">
        <v>117</v>
      </c>
      <c r="B258" s="263" t="s">
        <v>398</v>
      </c>
      <c r="C258" s="260" t="s">
        <v>590</v>
      </c>
      <c r="D258" s="262">
        <v>0</v>
      </c>
      <c r="E258" s="264"/>
      <c r="F258" s="265"/>
      <c r="G258" s="67"/>
      <c r="H258" s="73">
        <v>0</v>
      </c>
      <c r="I258" s="73">
        <v>0</v>
      </c>
      <c r="J258" s="142">
        <v>0</v>
      </c>
      <c r="K258" s="75"/>
      <c r="L258" s="76"/>
      <c r="M258" s="77"/>
      <c r="N258" s="246"/>
      <c r="O258" s="243"/>
      <c r="P258" s="243"/>
      <c r="Q258" s="189">
        <f t="shared" si="34"/>
        <v>0</v>
      </c>
      <c r="R258" s="8">
        <f t="shared" si="35"/>
        <v>0</v>
      </c>
      <c r="S258" s="203">
        <f t="shared" si="36"/>
        <v>0</v>
      </c>
    </row>
    <row r="259" spans="1:19" ht="34.5" customHeight="1">
      <c r="A259" s="67">
        <v>118</v>
      </c>
      <c r="B259" s="263" t="s">
        <v>591</v>
      </c>
      <c r="C259" s="260" t="s">
        <v>592</v>
      </c>
      <c r="D259" s="262">
        <v>112.35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 t="s">
        <v>2555</v>
      </c>
      <c r="L259" s="76" t="s">
        <v>2751</v>
      </c>
      <c r="M259" s="77">
        <v>112.35</v>
      </c>
      <c r="N259" s="246"/>
      <c r="O259" s="243"/>
      <c r="P259" s="243"/>
      <c r="Q259" s="189">
        <f t="shared" si="34"/>
        <v>0</v>
      </c>
      <c r="R259" s="8">
        <f t="shared" si="35"/>
        <v>0</v>
      </c>
      <c r="S259" s="203">
        <f t="shared" si="36"/>
        <v>0</v>
      </c>
    </row>
    <row r="260" spans="1:19" ht="34.5" customHeight="1">
      <c r="A260" s="67">
        <v>119</v>
      </c>
      <c r="B260" s="106" t="s">
        <v>91</v>
      </c>
      <c r="C260" s="106" t="s">
        <v>594</v>
      </c>
      <c r="D260" s="262">
        <v>599.20000000000005</v>
      </c>
      <c r="E260" s="128"/>
      <c r="F260" s="67"/>
      <c r="G260" s="67"/>
      <c r="H260" s="73">
        <v>0</v>
      </c>
      <c r="I260" s="73">
        <v>0</v>
      </c>
      <c r="J260" s="142">
        <v>0</v>
      </c>
      <c r="K260" s="75" t="s">
        <v>2563</v>
      </c>
      <c r="L260" s="76" t="s">
        <v>2752</v>
      </c>
      <c r="M260" s="77">
        <v>599.20000000000005</v>
      </c>
      <c r="N260" s="246"/>
      <c r="O260" s="243"/>
      <c r="P260" s="243"/>
      <c r="Q260" s="189">
        <f t="shared" si="34"/>
        <v>0</v>
      </c>
      <c r="R260" s="8">
        <f t="shared" si="35"/>
        <v>0</v>
      </c>
      <c r="S260" s="203">
        <f t="shared" si="36"/>
        <v>0</v>
      </c>
    </row>
    <row r="261" spans="1:19" ht="34.5" customHeight="1">
      <c r="A261" s="67">
        <v>120</v>
      </c>
      <c r="B261" s="106" t="s">
        <v>91</v>
      </c>
      <c r="C261" s="106" t="s">
        <v>596</v>
      </c>
      <c r="D261" s="262">
        <v>112.35</v>
      </c>
      <c r="E261" s="128"/>
      <c r="F261" s="67"/>
      <c r="G261" s="67"/>
      <c r="H261" s="73">
        <v>0</v>
      </c>
      <c r="I261" s="73">
        <v>0</v>
      </c>
      <c r="J261" s="142">
        <v>0</v>
      </c>
      <c r="K261" s="75" t="s">
        <v>2555</v>
      </c>
      <c r="L261" s="76" t="s">
        <v>2753</v>
      </c>
      <c r="M261" s="77">
        <v>112.35</v>
      </c>
      <c r="N261" s="246"/>
      <c r="O261" s="243"/>
      <c r="P261" s="243"/>
      <c r="Q261" s="189">
        <f t="shared" si="34"/>
        <v>0</v>
      </c>
      <c r="R261" s="8">
        <f t="shared" si="35"/>
        <v>0</v>
      </c>
      <c r="S261" s="203">
        <f t="shared" si="36"/>
        <v>0</v>
      </c>
    </row>
    <row r="262" spans="1:19" ht="34.5" customHeight="1">
      <c r="A262" s="67">
        <v>121</v>
      </c>
      <c r="B262" s="106" t="s">
        <v>91</v>
      </c>
      <c r="C262" s="106" t="s">
        <v>598</v>
      </c>
      <c r="D262" s="262">
        <v>11720</v>
      </c>
      <c r="E262" s="264"/>
      <c r="F262" s="67"/>
      <c r="G262" s="67"/>
      <c r="H262" s="73">
        <v>0</v>
      </c>
      <c r="I262" s="73">
        <v>0</v>
      </c>
      <c r="J262" s="142">
        <v>0</v>
      </c>
      <c r="K262" s="75" t="s">
        <v>2563</v>
      </c>
      <c r="L262" s="76" t="s">
        <v>2754</v>
      </c>
      <c r="M262" s="77">
        <v>11720</v>
      </c>
      <c r="N262" s="246"/>
      <c r="O262" s="243"/>
      <c r="P262" s="243"/>
      <c r="Q262" s="189">
        <f t="shared" si="34"/>
        <v>0</v>
      </c>
      <c r="R262" s="8">
        <f t="shared" si="35"/>
        <v>0</v>
      </c>
      <c r="S262" s="203">
        <f t="shared" si="36"/>
        <v>0</v>
      </c>
    </row>
    <row r="263" spans="1:19" ht="34.5" customHeight="1">
      <c r="A263" s="67">
        <v>122</v>
      </c>
      <c r="B263" s="106" t="s">
        <v>91</v>
      </c>
      <c r="C263" s="106" t="s">
        <v>598</v>
      </c>
      <c r="D263" s="262">
        <v>6560</v>
      </c>
      <c r="E263" s="264"/>
      <c r="F263" s="67"/>
      <c r="G263" s="67"/>
      <c r="H263" s="73">
        <v>0</v>
      </c>
      <c r="I263" s="73">
        <v>0</v>
      </c>
      <c r="J263" s="142">
        <v>0</v>
      </c>
      <c r="K263" s="75" t="s">
        <v>2563</v>
      </c>
      <c r="L263" s="76" t="s">
        <v>2754</v>
      </c>
      <c r="M263" s="77">
        <v>6560</v>
      </c>
      <c r="N263" s="246"/>
      <c r="O263" s="243"/>
      <c r="P263" s="243"/>
      <c r="Q263" s="189">
        <f t="shared" si="34"/>
        <v>0</v>
      </c>
      <c r="R263" s="8">
        <f t="shared" si="35"/>
        <v>0</v>
      </c>
      <c r="S263" s="203">
        <f t="shared" si="36"/>
        <v>0</v>
      </c>
    </row>
    <row r="264" spans="1:19" ht="34.5" customHeight="1">
      <c r="A264" s="67">
        <v>123</v>
      </c>
      <c r="B264" s="267" t="s">
        <v>600</v>
      </c>
      <c r="C264" s="260" t="s">
        <v>601</v>
      </c>
      <c r="D264" s="262">
        <v>187.25</v>
      </c>
      <c r="E264" s="78"/>
      <c r="F264" s="79"/>
      <c r="G264" s="67"/>
      <c r="H264" s="73">
        <v>0</v>
      </c>
      <c r="I264" s="73">
        <v>0</v>
      </c>
      <c r="J264" s="142">
        <v>0</v>
      </c>
      <c r="K264" s="75" t="s">
        <v>2608</v>
      </c>
      <c r="L264" s="76" t="s">
        <v>2755</v>
      </c>
      <c r="M264" s="77">
        <v>187.25</v>
      </c>
      <c r="N264" s="246"/>
      <c r="O264" s="243"/>
      <c r="P264" s="243"/>
      <c r="Q264" s="189">
        <f t="shared" si="34"/>
        <v>0</v>
      </c>
      <c r="R264" s="8">
        <f t="shared" si="35"/>
        <v>0</v>
      </c>
      <c r="S264" s="203">
        <f t="shared" si="36"/>
        <v>0</v>
      </c>
    </row>
    <row r="265" spans="1:19" ht="34.5" customHeight="1">
      <c r="A265" s="67">
        <v>124</v>
      </c>
      <c r="B265" s="267" t="s">
        <v>603</v>
      </c>
      <c r="C265" s="260" t="s">
        <v>604</v>
      </c>
      <c r="D265" s="262">
        <v>224.7</v>
      </c>
      <c r="E265" s="269"/>
      <c r="F265" s="2"/>
      <c r="G265" s="2"/>
      <c r="H265" s="73">
        <v>0</v>
      </c>
      <c r="I265" s="73">
        <v>0</v>
      </c>
      <c r="J265" s="142">
        <v>0</v>
      </c>
      <c r="K265" s="75" t="s">
        <v>2563</v>
      </c>
      <c r="L265" s="76" t="s">
        <v>2756</v>
      </c>
      <c r="M265" s="77">
        <v>224.7</v>
      </c>
      <c r="N265" s="250"/>
      <c r="O265" s="243"/>
      <c r="P265" s="243"/>
      <c r="Q265" s="189">
        <f t="shared" si="34"/>
        <v>0</v>
      </c>
      <c r="R265" s="8">
        <f t="shared" si="35"/>
        <v>0</v>
      </c>
      <c r="S265" s="203">
        <f t="shared" si="36"/>
        <v>0</v>
      </c>
    </row>
    <row r="266" spans="1:19" ht="34.5" customHeight="1">
      <c r="A266" s="67">
        <v>125</v>
      </c>
      <c r="B266" s="263" t="s">
        <v>606</v>
      </c>
      <c r="C266" s="260" t="s">
        <v>607</v>
      </c>
      <c r="D266" s="262">
        <v>1123.5</v>
      </c>
      <c r="E266" s="78"/>
      <c r="F266" s="79"/>
      <c r="G266" s="67"/>
      <c r="H266" s="73">
        <v>0</v>
      </c>
      <c r="I266" s="73">
        <v>0</v>
      </c>
      <c r="J266" s="142">
        <v>0</v>
      </c>
      <c r="K266" s="75" t="s">
        <v>2563</v>
      </c>
      <c r="L266" s="76" t="s">
        <v>2757</v>
      </c>
      <c r="M266" s="77">
        <v>1123.5</v>
      </c>
      <c r="N266" s="250"/>
      <c r="O266" s="243"/>
      <c r="P266" s="243"/>
      <c r="Q266" s="189">
        <f t="shared" si="34"/>
        <v>0</v>
      </c>
      <c r="R266" s="8">
        <f t="shared" si="35"/>
        <v>0</v>
      </c>
      <c r="S266" s="203">
        <f t="shared" si="36"/>
        <v>0</v>
      </c>
    </row>
    <row r="267" spans="1:19" ht="34.5" customHeight="1">
      <c r="A267" s="67">
        <v>126</v>
      </c>
      <c r="B267" s="260" t="s">
        <v>125</v>
      </c>
      <c r="C267" s="106" t="s">
        <v>609</v>
      </c>
      <c r="D267" s="262">
        <v>112.35</v>
      </c>
      <c r="E267" s="78"/>
      <c r="F267" s="79"/>
      <c r="G267" s="67"/>
      <c r="H267" s="73">
        <v>0</v>
      </c>
      <c r="I267" s="73">
        <v>0</v>
      </c>
      <c r="J267" s="142">
        <v>0</v>
      </c>
      <c r="K267" s="75" t="s">
        <v>2555</v>
      </c>
      <c r="L267" s="76" t="s">
        <v>2758</v>
      </c>
      <c r="M267" s="77">
        <v>112.35</v>
      </c>
      <c r="N267" s="246"/>
      <c r="O267" s="243"/>
      <c r="P267" s="243"/>
      <c r="Q267" s="189">
        <f t="shared" si="34"/>
        <v>0</v>
      </c>
      <c r="R267" s="8">
        <f t="shared" si="35"/>
        <v>0</v>
      </c>
      <c r="S267" s="203">
        <f t="shared" si="36"/>
        <v>0</v>
      </c>
    </row>
    <row r="268" spans="1:19" ht="34.5" customHeight="1">
      <c r="A268" s="67">
        <v>127</v>
      </c>
      <c r="B268" s="260" t="s">
        <v>611</v>
      </c>
      <c r="C268" s="106" t="s">
        <v>612</v>
      </c>
      <c r="D268" s="262">
        <v>112.35</v>
      </c>
      <c r="E268" s="78"/>
      <c r="F268" s="79"/>
      <c r="G268" s="67"/>
      <c r="H268" s="73">
        <v>0</v>
      </c>
      <c r="I268" s="73">
        <v>0</v>
      </c>
      <c r="J268" s="142">
        <v>0</v>
      </c>
      <c r="K268" s="75" t="s">
        <v>2580</v>
      </c>
      <c r="L268" s="76" t="s">
        <v>2759</v>
      </c>
      <c r="M268" s="77">
        <v>112.35</v>
      </c>
      <c r="N268" s="246"/>
      <c r="O268" s="243"/>
      <c r="P268" s="243"/>
      <c r="Q268" s="189">
        <f t="shared" si="34"/>
        <v>0</v>
      </c>
      <c r="R268" s="8">
        <f t="shared" si="35"/>
        <v>0</v>
      </c>
      <c r="S268" s="203">
        <f t="shared" si="36"/>
        <v>0</v>
      </c>
    </row>
    <row r="269" spans="1:19" ht="34.5" customHeight="1">
      <c r="A269" s="67">
        <v>128</v>
      </c>
      <c r="B269" s="260" t="s">
        <v>614</v>
      </c>
      <c r="C269" s="106" t="s">
        <v>615</v>
      </c>
      <c r="D269" s="262">
        <v>0</v>
      </c>
      <c r="E269" s="128"/>
      <c r="F269" s="67"/>
      <c r="G269" s="67"/>
      <c r="H269" s="73">
        <v>0</v>
      </c>
      <c r="I269" s="73">
        <v>0</v>
      </c>
      <c r="J269" s="142">
        <v>0</v>
      </c>
      <c r="K269" s="75"/>
      <c r="L269" s="76"/>
      <c r="M269" s="77"/>
      <c r="N269" s="246"/>
      <c r="O269" s="243"/>
      <c r="P269" s="243"/>
      <c r="Q269" s="189">
        <f t="shared" si="34"/>
        <v>0</v>
      </c>
      <c r="R269" s="8">
        <f t="shared" si="35"/>
        <v>0</v>
      </c>
      <c r="S269" s="203">
        <f t="shared" si="36"/>
        <v>0</v>
      </c>
    </row>
    <row r="270" spans="1:19" ht="34.5" customHeight="1">
      <c r="A270" s="67">
        <v>129</v>
      </c>
      <c r="B270" s="260" t="s">
        <v>507</v>
      </c>
      <c r="C270" s="106" t="s">
        <v>615</v>
      </c>
      <c r="D270" s="262">
        <v>786.45</v>
      </c>
      <c r="E270" s="128"/>
      <c r="F270" s="67"/>
      <c r="G270" s="67"/>
      <c r="H270" s="73">
        <v>0</v>
      </c>
      <c r="I270" s="73">
        <v>0</v>
      </c>
      <c r="J270" s="142">
        <v>0</v>
      </c>
      <c r="K270" s="75" t="s">
        <v>2555</v>
      </c>
      <c r="L270" s="76" t="s">
        <v>2760</v>
      </c>
      <c r="M270" s="77">
        <v>786.45</v>
      </c>
      <c r="N270" s="246"/>
      <c r="O270" s="243"/>
      <c r="P270" s="243"/>
      <c r="Q270" s="189">
        <f t="shared" si="34"/>
        <v>0</v>
      </c>
      <c r="R270" s="8">
        <f t="shared" si="35"/>
        <v>0</v>
      </c>
      <c r="S270" s="203">
        <f t="shared" si="36"/>
        <v>0</v>
      </c>
    </row>
    <row r="271" spans="1:19" ht="34.5" customHeight="1">
      <c r="A271" s="67">
        <v>130</v>
      </c>
      <c r="B271" s="270" t="s">
        <v>617</v>
      </c>
      <c r="C271" s="106" t="s">
        <v>618</v>
      </c>
      <c r="D271" s="262">
        <v>561.75</v>
      </c>
      <c r="E271" s="128"/>
      <c r="F271" s="67"/>
      <c r="G271" s="67"/>
      <c r="H271" s="73">
        <v>0</v>
      </c>
      <c r="I271" s="73">
        <v>0</v>
      </c>
      <c r="J271" s="142">
        <v>0</v>
      </c>
      <c r="K271" s="75" t="s">
        <v>2555</v>
      </c>
      <c r="L271" s="76" t="s">
        <v>2761</v>
      </c>
      <c r="M271" s="77">
        <v>561.75</v>
      </c>
      <c r="N271" s="246"/>
      <c r="O271" s="243"/>
      <c r="P271" s="243"/>
      <c r="Q271" s="189">
        <f t="shared" si="34"/>
        <v>0</v>
      </c>
      <c r="R271" s="8">
        <f t="shared" si="35"/>
        <v>0</v>
      </c>
      <c r="S271" s="203">
        <f t="shared" si="36"/>
        <v>0</v>
      </c>
    </row>
    <row r="272" spans="1:19" ht="34.5" customHeight="1">
      <c r="A272" s="67">
        <v>131</v>
      </c>
      <c r="B272" s="270" t="s">
        <v>620</v>
      </c>
      <c r="C272" s="106" t="s">
        <v>621</v>
      </c>
      <c r="D272" s="262">
        <v>636.65</v>
      </c>
      <c r="E272" s="128"/>
      <c r="F272" s="67"/>
      <c r="G272" s="67"/>
      <c r="H272" s="73">
        <v>0</v>
      </c>
      <c r="I272" s="73">
        <v>0</v>
      </c>
      <c r="J272" s="142">
        <v>0</v>
      </c>
      <c r="K272" s="75" t="s">
        <v>2608</v>
      </c>
      <c r="L272" s="76" t="s">
        <v>2762</v>
      </c>
      <c r="M272" s="77">
        <v>636.65</v>
      </c>
      <c r="N272" s="246"/>
      <c r="O272" s="243"/>
      <c r="P272" s="243"/>
      <c r="Q272" s="189">
        <f t="shared" si="34"/>
        <v>0</v>
      </c>
      <c r="R272" s="8">
        <f t="shared" si="35"/>
        <v>0</v>
      </c>
      <c r="S272" s="203">
        <f t="shared" si="36"/>
        <v>0</v>
      </c>
    </row>
    <row r="273" spans="1:19" ht="34.5" customHeight="1">
      <c r="A273" s="67">
        <v>132</v>
      </c>
      <c r="B273" s="270" t="s">
        <v>275</v>
      </c>
      <c r="C273" s="106" t="s">
        <v>618</v>
      </c>
      <c r="D273" s="262">
        <v>1086.05</v>
      </c>
      <c r="E273" s="78"/>
      <c r="F273" s="79"/>
      <c r="G273" s="67"/>
      <c r="H273" s="73">
        <v>0</v>
      </c>
      <c r="I273" s="73">
        <v>0</v>
      </c>
      <c r="J273" s="142">
        <v>0</v>
      </c>
      <c r="K273" s="75" t="s">
        <v>2578</v>
      </c>
      <c r="L273" s="76" t="s">
        <v>2763</v>
      </c>
      <c r="M273" s="77">
        <v>1086.05</v>
      </c>
      <c r="N273" s="246"/>
      <c r="O273" s="243"/>
      <c r="P273" s="243"/>
      <c r="Q273" s="189">
        <f t="shared" ref="Q273:Q288" si="37">ROUND(S273*100/107,2)</f>
        <v>0</v>
      </c>
      <c r="R273" s="8">
        <f t="shared" ref="R273:R288" si="38">ROUND((Q273*0.07),2)</f>
        <v>0</v>
      </c>
      <c r="S273" s="203">
        <f t="shared" ref="S273:S288" si="39">+D273+J273-M273</f>
        <v>0</v>
      </c>
    </row>
    <row r="274" spans="1:19" ht="34.5" customHeight="1">
      <c r="A274" s="67">
        <v>133</v>
      </c>
      <c r="B274" s="271" t="s">
        <v>624</v>
      </c>
      <c r="C274" s="271" t="s">
        <v>625</v>
      </c>
      <c r="D274" s="262">
        <v>262.14999999999998</v>
      </c>
      <c r="E274" s="19"/>
      <c r="F274" s="20"/>
      <c r="G274" s="20"/>
      <c r="H274" s="73">
        <v>0</v>
      </c>
      <c r="I274" s="73">
        <v>0</v>
      </c>
      <c r="J274" s="142">
        <v>0</v>
      </c>
      <c r="K274" s="75" t="s">
        <v>2578</v>
      </c>
      <c r="L274" s="76" t="s">
        <v>2764</v>
      </c>
      <c r="M274" s="77">
        <v>262.14999999999998</v>
      </c>
      <c r="N274" s="246"/>
      <c r="O274" s="243"/>
      <c r="P274" s="243"/>
      <c r="Q274" s="189">
        <f t="shared" si="37"/>
        <v>0</v>
      </c>
      <c r="R274" s="8">
        <f t="shared" si="38"/>
        <v>0</v>
      </c>
      <c r="S274" s="203">
        <f t="shared" si="39"/>
        <v>0</v>
      </c>
    </row>
    <row r="275" spans="1:19" ht="34.5" customHeight="1">
      <c r="A275" s="67">
        <v>134</v>
      </c>
      <c r="B275" s="271" t="s">
        <v>627</v>
      </c>
      <c r="C275" s="106" t="s">
        <v>628</v>
      </c>
      <c r="D275" s="262">
        <v>214</v>
      </c>
      <c r="E275" s="128"/>
      <c r="F275" s="67"/>
      <c r="G275" s="67"/>
      <c r="H275" s="73">
        <v>0</v>
      </c>
      <c r="I275" s="73">
        <v>0</v>
      </c>
      <c r="J275" s="142">
        <v>0</v>
      </c>
      <c r="K275" s="75" t="s">
        <v>2555</v>
      </c>
      <c r="L275" s="76" t="s">
        <v>2765</v>
      </c>
      <c r="M275" s="77">
        <v>214</v>
      </c>
      <c r="N275" s="246"/>
      <c r="O275" s="243"/>
      <c r="P275" s="243"/>
      <c r="Q275" s="189">
        <f t="shared" si="37"/>
        <v>0</v>
      </c>
      <c r="R275" s="8">
        <f t="shared" si="38"/>
        <v>0</v>
      </c>
      <c r="S275" s="203">
        <f t="shared" si="39"/>
        <v>0</v>
      </c>
    </row>
    <row r="276" spans="1:19" ht="34.5" customHeight="1">
      <c r="A276" s="67">
        <v>135</v>
      </c>
      <c r="B276" s="272" t="s">
        <v>65</v>
      </c>
      <c r="C276" s="271" t="s">
        <v>618</v>
      </c>
      <c r="D276" s="262">
        <v>973.7</v>
      </c>
      <c r="E276" s="19"/>
      <c r="F276" s="20"/>
      <c r="G276" s="20"/>
      <c r="H276" s="73">
        <v>0</v>
      </c>
      <c r="I276" s="73">
        <v>0</v>
      </c>
      <c r="J276" s="142">
        <v>0</v>
      </c>
      <c r="K276" s="75" t="s">
        <v>2563</v>
      </c>
      <c r="L276" s="76" t="s">
        <v>2766</v>
      </c>
      <c r="M276" s="77">
        <v>973.7</v>
      </c>
      <c r="N276" s="246"/>
      <c r="O276" s="243"/>
      <c r="P276" s="243"/>
      <c r="Q276" s="189">
        <f t="shared" si="37"/>
        <v>0</v>
      </c>
      <c r="R276" s="8">
        <f t="shared" si="38"/>
        <v>0</v>
      </c>
      <c r="S276" s="203">
        <f t="shared" si="39"/>
        <v>0</v>
      </c>
    </row>
    <row r="277" spans="1:19" ht="34.5" customHeight="1">
      <c r="A277" s="67">
        <v>136</v>
      </c>
      <c r="B277" s="272" t="s">
        <v>631</v>
      </c>
      <c r="C277" s="271" t="s">
        <v>2767</v>
      </c>
      <c r="D277" s="262">
        <v>561.75</v>
      </c>
      <c r="E277" s="19"/>
      <c r="F277" s="20"/>
      <c r="G277" s="20"/>
      <c r="H277" s="73">
        <v>0</v>
      </c>
      <c r="I277" s="73">
        <v>0</v>
      </c>
      <c r="J277" s="142">
        <v>0</v>
      </c>
      <c r="K277" s="75" t="s">
        <v>2555</v>
      </c>
      <c r="L277" s="76" t="s">
        <v>2768</v>
      </c>
      <c r="M277" s="77">
        <v>561.75</v>
      </c>
      <c r="N277" s="246"/>
      <c r="O277" s="243"/>
      <c r="P277" s="243"/>
      <c r="Q277" s="189">
        <f t="shared" si="37"/>
        <v>0</v>
      </c>
      <c r="R277" s="8">
        <f t="shared" si="38"/>
        <v>0</v>
      </c>
      <c r="S277" s="203">
        <f t="shared" si="39"/>
        <v>0</v>
      </c>
    </row>
    <row r="278" spans="1:19" ht="34.5" customHeight="1">
      <c r="A278" s="67">
        <v>137</v>
      </c>
      <c r="B278" s="260" t="s">
        <v>634</v>
      </c>
      <c r="C278" s="273" t="s">
        <v>635</v>
      </c>
      <c r="D278" s="262">
        <v>112.35</v>
      </c>
      <c r="E278" s="264"/>
      <c r="F278" s="265"/>
      <c r="G278" s="67"/>
      <c r="H278" s="73">
        <v>0</v>
      </c>
      <c r="I278" s="73">
        <v>0</v>
      </c>
      <c r="J278" s="142">
        <v>0</v>
      </c>
      <c r="K278" s="75" t="s">
        <v>2555</v>
      </c>
      <c r="L278" s="76" t="s">
        <v>2769</v>
      </c>
      <c r="M278" s="77">
        <v>112.35</v>
      </c>
      <c r="N278" s="246"/>
      <c r="O278" s="243"/>
      <c r="P278" s="243"/>
      <c r="Q278" s="189">
        <f t="shared" si="37"/>
        <v>0</v>
      </c>
      <c r="R278" s="8">
        <f t="shared" si="38"/>
        <v>0</v>
      </c>
      <c r="S278" s="203">
        <f t="shared" si="39"/>
        <v>0</v>
      </c>
    </row>
    <row r="279" spans="1:19" ht="34.5" customHeight="1">
      <c r="A279" s="67">
        <v>138</v>
      </c>
      <c r="B279" s="260" t="s">
        <v>634</v>
      </c>
      <c r="C279" s="273" t="s">
        <v>637</v>
      </c>
      <c r="D279" s="262">
        <v>524.29999999999995</v>
      </c>
      <c r="E279" s="264"/>
      <c r="F279" s="265"/>
      <c r="G279" s="67"/>
      <c r="H279" s="73">
        <v>0</v>
      </c>
      <c r="I279" s="73">
        <v>0</v>
      </c>
      <c r="J279" s="142">
        <v>0</v>
      </c>
      <c r="K279" s="75" t="s">
        <v>2555</v>
      </c>
      <c r="L279" s="76" t="s">
        <v>2770</v>
      </c>
      <c r="M279" s="77">
        <v>524.29999999999995</v>
      </c>
      <c r="N279" s="246"/>
      <c r="O279" s="243"/>
      <c r="P279" s="243"/>
      <c r="Q279" s="189">
        <f t="shared" si="37"/>
        <v>0</v>
      </c>
      <c r="R279" s="8">
        <f t="shared" si="38"/>
        <v>0</v>
      </c>
      <c r="S279" s="203">
        <f t="shared" si="39"/>
        <v>0</v>
      </c>
    </row>
    <row r="280" spans="1:19" ht="34.5" customHeight="1">
      <c r="A280" s="67">
        <v>139</v>
      </c>
      <c r="B280" s="260" t="s">
        <v>395</v>
      </c>
      <c r="C280" s="273" t="s">
        <v>639</v>
      </c>
      <c r="D280" s="262">
        <v>112.35</v>
      </c>
      <c r="E280" s="264"/>
      <c r="F280" s="265"/>
      <c r="G280" s="67"/>
      <c r="H280" s="73">
        <v>0</v>
      </c>
      <c r="I280" s="73">
        <v>0</v>
      </c>
      <c r="J280" s="142">
        <v>0</v>
      </c>
      <c r="K280" s="75" t="s">
        <v>2555</v>
      </c>
      <c r="L280" s="76" t="s">
        <v>2771</v>
      </c>
      <c r="M280" s="77">
        <v>112.35</v>
      </c>
      <c r="N280" s="246"/>
      <c r="O280" s="243"/>
      <c r="P280" s="243"/>
      <c r="Q280" s="189">
        <f t="shared" si="37"/>
        <v>0</v>
      </c>
      <c r="R280" s="8">
        <f t="shared" si="38"/>
        <v>0</v>
      </c>
      <c r="S280" s="203">
        <f t="shared" si="39"/>
        <v>0</v>
      </c>
    </row>
    <row r="281" spans="1:19" ht="34.5" customHeight="1">
      <c r="A281" s="67">
        <v>140</v>
      </c>
      <c r="B281" s="260" t="s">
        <v>641</v>
      </c>
      <c r="C281" s="273" t="s">
        <v>642</v>
      </c>
      <c r="D281" s="274">
        <v>374.5</v>
      </c>
      <c r="E281" s="264"/>
      <c r="F281" s="265"/>
      <c r="G281" s="67"/>
      <c r="H281" s="73">
        <v>0</v>
      </c>
      <c r="I281" s="73">
        <v>0</v>
      </c>
      <c r="J281" s="142">
        <v>0</v>
      </c>
      <c r="K281" s="75" t="s">
        <v>2555</v>
      </c>
      <c r="L281" s="76" t="s">
        <v>2772</v>
      </c>
      <c r="M281" s="77">
        <v>374.5</v>
      </c>
      <c r="N281" s="246"/>
      <c r="O281" s="243"/>
      <c r="P281" s="243"/>
      <c r="Q281" s="189">
        <f t="shared" si="37"/>
        <v>0</v>
      </c>
      <c r="R281" s="8">
        <f t="shared" si="38"/>
        <v>0</v>
      </c>
      <c r="S281" s="203">
        <f t="shared" si="39"/>
        <v>0</v>
      </c>
    </row>
    <row r="282" spans="1:19" ht="34.5" customHeight="1">
      <c r="A282" s="67">
        <v>141</v>
      </c>
      <c r="B282" s="260" t="s">
        <v>641</v>
      </c>
      <c r="C282" s="273" t="s">
        <v>644</v>
      </c>
      <c r="D282" s="274">
        <v>112.35</v>
      </c>
      <c r="E282" s="264"/>
      <c r="F282" s="265"/>
      <c r="G282" s="67"/>
      <c r="H282" s="73">
        <v>0</v>
      </c>
      <c r="I282" s="73">
        <v>0</v>
      </c>
      <c r="J282" s="142">
        <v>0</v>
      </c>
      <c r="K282" s="75" t="s">
        <v>2555</v>
      </c>
      <c r="L282" s="76" t="s">
        <v>2773</v>
      </c>
      <c r="M282" s="77">
        <v>112.35</v>
      </c>
      <c r="N282" s="246"/>
      <c r="O282" s="243"/>
      <c r="P282" s="243"/>
      <c r="Q282" s="189">
        <f t="shared" si="37"/>
        <v>0</v>
      </c>
      <c r="R282" s="8">
        <f t="shared" si="38"/>
        <v>0</v>
      </c>
      <c r="S282" s="203">
        <f t="shared" si="39"/>
        <v>0</v>
      </c>
    </row>
    <row r="283" spans="1:19" ht="34.5" customHeight="1">
      <c r="A283" s="67">
        <v>142</v>
      </c>
      <c r="B283" s="260" t="s">
        <v>634</v>
      </c>
      <c r="C283" s="275" t="s">
        <v>646</v>
      </c>
      <c r="D283" s="262">
        <v>262.14999999999998</v>
      </c>
      <c r="E283" s="264"/>
      <c r="F283" s="265"/>
      <c r="G283" s="67"/>
      <c r="H283" s="73">
        <v>0</v>
      </c>
      <c r="I283" s="73">
        <v>0</v>
      </c>
      <c r="J283" s="142">
        <v>0</v>
      </c>
      <c r="K283" s="75" t="s">
        <v>2555</v>
      </c>
      <c r="L283" s="76" t="s">
        <v>2774</v>
      </c>
      <c r="M283" s="77">
        <v>262.14999999999998</v>
      </c>
      <c r="N283" s="246"/>
      <c r="O283" s="243"/>
      <c r="P283" s="243"/>
      <c r="Q283" s="189">
        <f t="shared" si="37"/>
        <v>0</v>
      </c>
      <c r="R283" s="8">
        <f t="shared" si="38"/>
        <v>0</v>
      </c>
      <c r="S283" s="203">
        <f t="shared" si="39"/>
        <v>0</v>
      </c>
    </row>
    <row r="284" spans="1:19" ht="34.5" customHeight="1">
      <c r="A284" s="67">
        <v>143</v>
      </c>
      <c r="B284" s="260" t="s">
        <v>648</v>
      </c>
      <c r="C284" s="275" t="s">
        <v>570</v>
      </c>
      <c r="D284" s="262">
        <v>224.7</v>
      </c>
      <c r="E284" s="264"/>
      <c r="F284" s="265"/>
      <c r="G284" s="67"/>
      <c r="H284" s="73">
        <v>0</v>
      </c>
      <c r="I284" s="73">
        <v>0</v>
      </c>
      <c r="J284" s="142">
        <v>0</v>
      </c>
      <c r="K284" s="75" t="s">
        <v>2563</v>
      </c>
      <c r="L284" s="76" t="s">
        <v>2775</v>
      </c>
      <c r="M284" s="77">
        <v>224.7</v>
      </c>
      <c r="N284" s="246"/>
      <c r="O284" s="243"/>
      <c r="P284" s="243"/>
      <c r="Q284" s="189">
        <f t="shared" si="37"/>
        <v>0</v>
      </c>
      <c r="R284" s="8">
        <f t="shared" si="38"/>
        <v>0</v>
      </c>
      <c r="S284" s="203">
        <f t="shared" si="39"/>
        <v>0</v>
      </c>
    </row>
    <row r="285" spans="1:19" ht="34.5" customHeight="1">
      <c r="A285" s="67">
        <v>144</v>
      </c>
      <c r="B285" s="276" t="s">
        <v>650</v>
      </c>
      <c r="C285" s="277" t="s">
        <v>651</v>
      </c>
      <c r="D285" s="278">
        <v>674.1</v>
      </c>
      <c r="E285" s="264"/>
      <c r="F285" s="265"/>
      <c r="G285" s="67"/>
      <c r="H285" s="73">
        <v>0</v>
      </c>
      <c r="I285" s="73">
        <v>0</v>
      </c>
      <c r="J285" s="142">
        <v>0</v>
      </c>
      <c r="K285" s="75" t="s">
        <v>2563</v>
      </c>
      <c r="L285" s="76" t="s">
        <v>2776</v>
      </c>
      <c r="M285" s="77">
        <v>674.1</v>
      </c>
      <c r="N285" s="246"/>
      <c r="O285" s="243"/>
      <c r="P285" s="243"/>
      <c r="Q285" s="189">
        <f t="shared" si="37"/>
        <v>0</v>
      </c>
      <c r="R285" s="8">
        <f t="shared" si="38"/>
        <v>0</v>
      </c>
      <c r="S285" s="203">
        <f t="shared" si="39"/>
        <v>0</v>
      </c>
    </row>
    <row r="286" spans="1:19" ht="34.5" customHeight="1">
      <c r="A286" s="67">
        <v>145</v>
      </c>
      <c r="B286" s="279" t="s">
        <v>653</v>
      </c>
      <c r="C286" s="277" t="s">
        <v>654</v>
      </c>
      <c r="D286" s="280">
        <v>561.75</v>
      </c>
      <c r="E286" s="281"/>
      <c r="F286" s="282"/>
      <c r="G286" s="127"/>
      <c r="H286" s="73">
        <v>0</v>
      </c>
      <c r="I286" s="73">
        <v>0</v>
      </c>
      <c r="J286" s="142">
        <v>0</v>
      </c>
      <c r="K286" s="251" t="s">
        <v>2563</v>
      </c>
      <c r="L286" s="252" t="s">
        <v>2777</v>
      </c>
      <c r="M286" s="253">
        <v>561.75</v>
      </c>
      <c r="N286" s="7"/>
      <c r="O286" s="3"/>
      <c r="P286" s="3"/>
      <c r="Q286" s="189">
        <f t="shared" si="37"/>
        <v>0</v>
      </c>
      <c r="R286" s="8">
        <f t="shared" si="38"/>
        <v>0</v>
      </c>
      <c r="S286" s="203">
        <f t="shared" si="39"/>
        <v>0</v>
      </c>
    </row>
    <row r="287" spans="1:19" ht="34.5" customHeight="1">
      <c r="A287" s="67">
        <v>146</v>
      </c>
      <c r="B287" s="279" t="s">
        <v>656</v>
      </c>
      <c r="C287" s="277" t="s">
        <v>2778</v>
      </c>
      <c r="D287" s="280">
        <v>749</v>
      </c>
      <c r="E287" s="281"/>
      <c r="F287" s="282"/>
      <c r="G287" s="127"/>
      <c r="H287" s="73">
        <v>0</v>
      </c>
      <c r="I287" s="73">
        <v>0</v>
      </c>
      <c r="J287" s="142">
        <v>0</v>
      </c>
      <c r="K287" s="251" t="s">
        <v>2615</v>
      </c>
      <c r="L287" s="252" t="s">
        <v>2779</v>
      </c>
      <c r="M287" s="253">
        <v>749</v>
      </c>
      <c r="N287" s="7"/>
      <c r="O287" s="3"/>
      <c r="P287" s="3"/>
      <c r="Q287" s="189">
        <f t="shared" si="37"/>
        <v>0</v>
      </c>
      <c r="R287" s="8">
        <f t="shared" si="38"/>
        <v>0</v>
      </c>
      <c r="S287" s="203">
        <f t="shared" si="39"/>
        <v>0</v>
      </c>
    </row>
    <row r="288" spans="1:19" ht="34.5" customHeight="1">
      <c r="A288" s="67">
        <v>147</v>
      </c>
      <c r="B288" s="273" t="s">
        <v>658</v>
      </c>
      <c r="C288" s="273" t="s">
        <v>659</v>
      </c>
      <c r="D288" s="283">
        <v>524.29999999999995</v>
      </c>
      <c r="E288" s="281"/>
      <c r="F288" s="282"/>
      <c r="G288" s="127"/>
      <c r="H288" s="73">
        <v>0</v>
      </c>
      <c r="I288" s="73">
        <v>0</v>
      </c>
      <c r="J288" s="142">
        <v>0</v>
      </c>
      <c r="K288" s="251" t="s">
        <v>2555</v>
      </c>
      <c r="L288" s="252" t="s">
        <v>2780</v>
      </c>
      <c r="M288" s="253">
        <v>524.29999999999995</v>
      </c>
      <c r="N288" s="7"/>
      <c r="O288" s="3"/>
      <c r="P288" s="3"/>
      <c r="Q288" s="13">
        <f t="shared" si="37"/>
        <v>0</v>
      </c>
      <c r="R288" s="14">
        <f t="shared" si="38"/>
        <v>0</v>
      </c>
      <c r="S288" s="203">
        <f t="shared" si="39"/>
        <v>0</v>
      </c>
    </row>
    <row r="289" spans="1:20" ht="34.5" customHeight="1">
      <c r="A289" s="4">
        <v>148</v>
      </c>
      <c r="B289" s="606" t="s">
        <v>2636</v>
      </c>
      <c r="C289" s="606"/>
      <c r="D289" s="607">
        <v>112.35</v>
      </c>
      <c r="E289" s="608"/>
      <c r="F289" s="609"/>
      <c r="G289" s="4"/>
      <c r="H289" s="91"/>
      <c r="I289" s="91"/>
      <c r="J289" s="35"/>
      <c r="K289" s="185" t="s">
        <v>2563</v>
      </c>
      <c r="L289" s="186" t="s">
        <v>2781</v>
      </c>
      <c r="M289" s="187">
        <v>112.35</v>
      </c>
      <c r="N289" s="7"/>
      <c r="O289" s="3"/>
      <c r="P289" s="3"/>
      <c r="Q289" s="13"/>
      <c r="R289" s="14"/>
      <c r="S289" s="203"/>
    </row>
    <row r="290" spans="1:20" ht="34.5" customHeight="1">
      <c r="A290" s="4"/>
      <c r="B290" s="606"/>
      <c r="C290" s="606"/>
      <c r="D290" s="607"/>
      <c r="E290" s="608"/>
      <c r="F290" s="609"/>
      <c r="G290" s="4"/>
      <c r="H290" s="91"/>
      <c r="I290" s="91"/>
      <c r="J290" s="35"/>
      <c r="K290" s="185"/>
      <c r="L290" s="186"/>
      <c r="M290" s="187"/>
      <c r="N290" s="7"/>
      <c r="O290" s="3"/>
      <c r="P290" s="3"/>
      <c r="Q290" s="13"/>
      <c r="R290" s="14"/>
      <c r="S290" s="203"/>
    </row>
    <row r="291" spans="1:20" s="42" customFormat="1" ht="34.5" customHeight="1" thickBot="1">
      <c r="A291" s="284"/>
      <c r="B291" s="100" t="s">
        <v>19</v>
      </c>
      <c r="C291" s="101"/>
      <c r="D291" s="102">
        <f>SUM(D142:D289)</f>
        <v>67703.299999999974</v>
      </c>
      <c r="E291" s="285"/>
      <c r="F291" s="286"/>
      <c r="G291" s="286"/>
      <c r="H291" s="104">
        <f>SUM(H142:H288)-H266</f>
        <v>140</v>
      </c>
      <c r="I291" s="104">
        <f t="shared" ref="I291:J291" si="40">SUM(I142:I288)-I266</f>
        <v>9.8000000000000007</v>
      </c>
      <c r="J291" s="104">
        <f t="shared" si="40"/>
        <v>149.80000000000001</v>
      </c>
      <c r="K291" s="257"/>
      <c r="L291" s="257"/>
      <c r="M291" s="287">
        <f>SUM(M142:M289)</f>
        <v>65456.299999999967</v>
      </c>
      <c r="N291" s="257"/>
      <c r="O291" s="258"/>
      <c r="P291" s="258"/>
      <c r="Q291" s="105">
        <f>SUM(S291-R291)</f>
        <v>2239.9999999999995</v>
      </c>
      <c r="R291" s="259">
        <f>SUM(R142:R288)-R266</f>
        <v>156.79999999999998</v>
      </c>
      <c r="S291" s="227">
        <f>SUM(S142:S288)-S266</f>
        <v>2396.7999999999997</v>
      </c>
      <c r="T291" s="288"/>
    </row>
    <row r="292" spans="1:20" ht="34.5" customHeight="1" thickTop="1">
      <c r="A292" s="30"/>
      <c r="B292" s="231" t="s">
        <v>661</v>
      </c>
      <c r="C292" s="232"/>
      <c r="D292" s="18"/>
      <c r="E292" s="19"/>
      <c r="F292" s="20"/>
      <c r="G292" s="21"/>
      <c r="H292" s="28"/>
      <c r="I292" s="28"/>
      <c r="J292" s="28"/>
      <c r="K292" s="156"/>
      <c r="L292" s="157"/>
      <c r="M292" s="289"/>
      <c r="N292" s="237"/>
      <c r="O292" s="238"/>
      <c r="P292" s="238"/>
      <c r="Q292" s="239"/>
      <c r="R292" s="240"/>
      <c r="S292" s="203"/>
    </row>
    <row r="293" spans="1:20" ht="34.5" customHeight="1">
      <c r="A293" s="67">
        <v>1</v>
      </c>
      <c r="B293" s="106" t="s">
        <v>322</v>
      </c>
      <c r="C293" s="260" t="s">
        <v>662</v>
      </c>
      <c r="D293" s="262">
        <v>891.31</v>
      </c>
      <c r="E293" s="250"/>
      <c r="F293" s="243"/>
      <c r="G293" s="243"/>
      <c r="H293" s="189">
        <v>0</v>
      </c>
      <c r="I293" s="189">
        <v>0</v>
      </c>
      <c r="J293" s="203">
        <v>0</v>
      </c>
      <c r="K293" s="290" t="s">
        <v>2563</v>
      </c>
      <c r="L293" s="291" t="s">
        <v>2782</v>
      </c>
      <c r="M293" s="292">
        <v>891.31</v>
      </c>
      <c r="N293" s="250"/>
      <c r="O293" s="243"/>
      <c r="P293" s="243"/>
      <c r="Q293" s="293">
        <f t="shared" ref="Q293:Q349" si="41">ROUND(S293*100/107,2)</f>
        <v>0</v>
      </c>
      <c r="R293" s="294">
        <f t="shared" ref="R293:R349" si="42">ROUND((Q293*0.07),2)</f>
        <v>0</v>
      </c>
      <c r="S293" s="295">
        <f t="shared" ref="S293:S349" si="43">+D293+J293-M293</f>
        <v>0</v>
      </c>
    </row>
    <row r="294" spans="1:20" ht="34.5" customHeight="1">
      <c r="A294" s="67">
        <v>2</v>
      </c>
      <c r="B294" s="106" t="s">
        <v>243</v>
      </c>
      <c r="C294" s="260" t="s">
        <v>664</v>
      </c>
      <c r="D294" s="262">
        <v>359.52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290" t="s">
        <v>2563</v>
      </c>
      <c r="L294" s="291" t="s">
        <v>2783</v>
      </c>
      <c r="M294" s="292">
        <v>359.52</v>
      </c>
      <c r="N294" s="246"/>
      <c r="O294" s="243"/>
      <c r="P294" s="243"/>
      <c r="Q294" s="293">
        <f t="shared" si="41"/>
        <v>0</v>
      </c>
      <c r="R294" s="294">
        <f t="shared" si="42"/>
        <v>0</v>
      </c>
      <c r="S294" s="295">
        <f t="shared" si="43"/>
        <v>0</v>
      </c>
    </row>
    <row r="295" spans="1:20" ht="34.5" customHeight="1">
      <c r="A295" s="67">
        <v>3</v>
      </c>
      <c r="B295" s="106" t="s">
        <v>246</v>
      </c>
      <c r="C295" s="260" t="s">
        <v>666</v>
      </c>
      <c r="D295" s="262">
        <v>37.450000000000003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 t="s">
        <v>2555</v>
      </c>
      <c r="L295" s="291" t="s">
        <v>2784</v>
      </c>
      <c r="M295" s="292">
        <v>37.450000000000003</v>
      </c>
      <c r="N295" s="246"/>
      <c r="O295" s="243"/>
      <c r="P295" s="243"/>
      <c r="Q295" s="293">
        <f t="shared" si="41"/>
        <v>0</v>
      </c>
      <c r="R295" s="294">
        <f t="shared" si="42"/>
        <v>0</v>
      </c>
      <c r="S295" s="295">
        <f t="shared" si="43"/>
        <v>0</v>
      </c>
    </row>
    <row r="296" spans="1:20" ht="34.5" customHeight="1">
      <c r="A296" s="67">
        <v>4</v>
      </c>
      <c r="B296" s="106" t="s">
        <v>249</v>
      </c>
      <c r="C296" s="260" t="s">
        <v>668</v>
      </c>
      <c r="D296" s="262">
        <v>37.450000000000003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 t="s">
        <v>2555</v>
      </c>
      <c r="L296" s="291" t="s">
        <v>2785</v>
      </c>
      <c r="M296" s="292">
        <v>37.450000000000003</v>
      </c>
      <c r="N296" s="246"/>
      <c r="O296" s="243"/>
      <c r="P296" s="243"/>
      <c r="Q296" s="293">
        <f t="shared" si="41"/>
        <v>0</v>
      </c>
      <c r="R296" s="294">
        <f t="shared" si="42"/>
        <v>0</v>
      </c>
      <c r="S296" s="295">
        <f t="shared" si="43"/>
        <v>0</v>
      </c>
    </row>
    <row r="297" spans="1:20" ht="34.5" customHeight="1">
      <c r="A297" s="67">
        <v>5</v>
      </c>
      <c r="B297" s="263" t="s">
        <v>252</v>
      </c>
      <c r="C297" s="260" t="s">
        <v>670</v>
      </c>
      <c r="D297" s="262">
        <v>1071.07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 t="s">
        <v>2575</v>
      </c>
      <c r="L297" s="291" t="s">
        <v>2786</v>
      </c>
      <c r="M297" s="292">
        <v>1071.07</v>
      </c>
      <c r="N297" s="246"/>
      <c r="O297" s="243"/>
      <c r="P297" s="243"/>
      <c r="Q297" s="293">
        <f t="shared" si="41"/>
        <v>0</v>
      </c>
      <c r="R297" s="294">
        <f t="shared" si="42"/>
        <v>0</v>
      </c>
      <c r="S297" s="295">
        <f t="shared" si="43"/>
        <v>0</v>
      </c>
    </row>
    <row r="298" spans="1:20" ht="34.5" customHeight="1">
      <c r="A298" s="67">
        <v>6</v>
      </c>
      <c r="B298" s="263" t="s">
        <v>252</v>
      </c>
      <c r="C298" s="260" t="s">
        <v>672</v>
      </c>
      <c r="D298" s="262">
        <v>53.5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 t="s">
        <v>2575</v>
      </c>
      <c r="L298" s="291" t="s">
        <v>2786</v>
      </c>
      <c r="M298" s="292">
        <v>53.5</v>
      </c>
      <c r="N298" s="246"/>
      <c r="O298" s="243"/>
      <c r="P298" s="243"/>
      <c r="Q298" s="293">
        <f t="shared" si="41"/>
        <v>0</v>
      </c>
      <c r="R298" s="294">
        <f t="shared" si="42"/>
        <v>0</v>
      </c>
      <c r="S298" s="295">
        <f t="shared" si="43"/>
        <v>0</v>
      </c>
    </row>
    <row r="299" spans="1:20" ht="34.5" customHeight="1">
      <c r="A299" s="67">
        <v>7</v>
      </c>
      <c r="B299" s="263" t="s">
        <v>161</v>
      </c>
      <c r="C299" s="260" t="s">
        <v>673</v>
      </c>
      <c r="D299" s="262">
        <v>374.5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 t="s">
        <v>2563</v>
      </c>
      <c r="L299" s="291" t="s">
        <v>2787</v>
      </c>
      <c r="M299" s="292">
        <v>374.5</v>
      </c>
      <c r="N299" s="246"/>
      <c r="O299" s="243"/>
      <c r="P299" s="243"/>
      <c r="Q299" s="293">
        <f t="shared" si="41"/>
        <v>0</v>
      </c>
      <c r="R299" s="294">
        <f t="shared" si="42"/>
        <v>0</v>
      </c>
      <c r="S299" s="295">
        <f t="shared" si="43"/>
        <v>0</v>
      </c>
    </row>
    <row r="300" spans="1:20" ht="34.5" customHeight="1">
      <c r="A300" s="67">
        <v>8</v>
      </c>
      <c r="B300" s="263" t="s">
        <v>161</v>
      </c>
      <c r="C300" s="260" t="s">
        <v>675</v>
      </c>
      <c r="D300" s="262">
        <v>53.5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290" t="s">
        <v>2563</v>
      </c>
      <c r="L300" s="291" t="s">
        <v>2787</v>
      </c>
      <c r="M300" s="292">
        <v>53.5</v>
      </c>
      <c r="N300" s="246"/>
      <c r="O300" s="243"/>
      <c r="P300" s="243"/>
      <c r="Q300" s="293">
        <f t="shared" si="41"/>
        <v>0</v>
      </c>
      <c r="R300" s="294">
        <f t="shared" si="42"/>
        <v>0</v>
      </c>
      <c r="S300" s="295">
        <f t="shared" si="43"/>
        <v>0</v>
      </c>
    </row>
    <row r="301" spans="1:20" ht="34.5" customHeight="1">
      <c r="A301" s="67">
        <v>9</v>
      </c>
      <c r="B301" s="263" t="s">
        <v>676</v>
      </c>
      <c r="C301" s="260" t="s">
        <v>677</v>
      </c>
      <c r="D301" s="262">
        <v>0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290"/>
      <c r="L301" s="291"/>
      <c r="M301" s="292"/>
      <c r="N301" s="246"/>
      <c r="O301" s="243"/>
      <c r="P301" s="243"/>
      <c r="Q301" s="293">
        <f t="shared" si="41"/>
        <v>0</v>
      </c>
      <c r="R301" s="294">
        <f t="shared" si="42"/>
        <v>0</v>
      </c>
      <c r="S301" s="295">
        <f t="shared" si="43"/>
        <v>0</v>
      </c>
    </row>
    <row r="302" spans="1:20" ht="34.5" customHeight="1">
      <c r="A302" s="67">
        <v>10</v>
      </c>
      <c r="B302" s="263" t="s">
        <v>676</v>
      </c>
      <c r="C302" s="260" t="s">
        <v>678</v>
      </c>
      <c r="D302" s="262">
        <v>1056.0899999999999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290" t="s">
        <v>2563</v>
      </c>
      <c r="L302" s="291" t="s">
        <v>2788</v>
      </c>
      <c r="M302" s="292">
        <v>1056.0899999999999</v>
      </c>
      <c r="N302" s="246"/>
      <c r="O302" s="243"/>
      <c r="P302" s="243"/>
      <c r="Q302" s="293">
        <f t="shared" si="41"/>
        <v>0</v>
      </c>
      <c r="R302" s="294">
        <f t="shared" si="42"/>
        <v>0</v>
      </c>
      <c r="S302" s="295">
        <f t="shared" si="43"/>
        <v>0</v>
      </c>
    </row>
    <row r="303" spans="1:20" ht="34.5" customHeight="1">
      <c r="A303" s="67">
        <v>11</v>
      </c>
      <c r="B303" s="263" t="s">
        <v>169</v>
      </c>
      <c r="C303" s="260" t="s">
        <v>680</v>
      </c>
      <c r="D303" s="262">
        <v>599.20000000000005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290" t="s">
        <v>2608</v>
      </c>
      <c r="L303" s="291" t="s">
        <v>2789</v>
      </c>
      <c r="M303" s="292">
        <v>599.20000000000005</v>
      </c>
      <c r="N303" s="246"/>
      <c r="O303" s="243"/>
      <c r="P303" s="243"/>
      <c r="Q303" s="293">
        <f t="shared" si="41"/>
        <v>0</v>
      </c>
      <c r="R303" s="294">
        <f t="shared" si="42"/>
        <v>0</v>
      </c>
      <c r="S303" s="295">
        <f t="shared" si="43"/>
        <v>0</v>
      </c>
    </row>
    <row r="304" spans="1:20" ht="34.5" customHeight="1">
      <c r="A304" s="67">
        <v>12</v>
      </c>
      <c r="B304" s="263" t="s">
        <v>341</v>
      </c>
      <c r="C304" s="260" t="s">
        <v>682</v>
      </c>
      <c r="D304" s="262">
        <v>456.89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290" t="s">
        <v>2580</v>
      </c>
      <c r="L304" s="291" t="s">
        <v>2790</v>
      </c>
      <c r="M304" s="292">
        <v>456.89</v>
      </c>
      <c r="N304" s="246"/>
      <c r="O304" s="243"/>
      <c r="P304" s="243"/>
      <c r="Q304" s="293">
        <f t="shared" si="41"/>
        <v>0</v>
      </c>
      <c r="R304" s="294">
        <f t="shared" si="42"/>
        <v>0</v>
      </c>
      <c r="S304" s="295">
        <f t="shared" si="43"/>
        <v>0</v>
      </c>
    </row>
    <row r="305" spans="1:19" ht="34.5" customHeight="1">
      <c r="A305" s="67">
        <v>13</v>
      </c>
      <c r="B305" s="263" t="s">
        <v>267</v>
      </c>
      <c r="C305" s="260" t="s">
        <v>684</v>
      </c>
      <c r="D305" s="262">
        <v>2642.9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290" t="s">
        <v>2608</v>
      </c>
      <c r="L305" s="291" t="s">
        <v>2791</v>
      </c>
      <c r="M305" s="292">
        <v>2642.9</v>
      </c>
      <c r="N305" s="246"/>
      <c r="O305" s="243"/>
      <c r="P305" s="243"/>
      <c r="Q305" s="293">
        <f t="shared" si="41"/>
        <v>0</v>
      </c>
      <c r="R305" s="294">
        <f t="shared" si="42"/>
        <v>0</v>
      </c>
      <c r="S305" s="295">
        <f t="shared" si="43"/>
        <v>0</v>
      </c>
    </row>
    <row r="306" spans="1:19" ht="34.5" customHeight="1">
      <c r="A306" s="67">
        <v>14</v>
      </c>
      <c r="B306" s="263" t="s">
        <v>178</v>
      </c>
      <c r="C306" s="260" t="s">
        <v>686</v>
      </c>
      <c r="D306" s="262">
        <v>3078.39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 t="s">
        <v>2608</v>
      </c>
      <c r="L306" s="291" t="s">
        <v>2792</v>
      </c>
      <c r="M306" s="292">
        <v>3078.39</v>
      </c>
      <c r="N306" s="246"/>
      <c r="O306" s="243"/>
      <c r="P306" s="243"/>
      <c r="Q306" s="293">
        <f t="shared" si="41"/>
        <v>0</v>
      </c>
      <c r="R306" s="294">
        <f t="shared" si="42"/>
        <v>0</v>
      </c>
      <c r="S306" s="295">
        <f t="shared" si="43"/>
        <v>0</v>
      </c>
    </row>
    <row r="307" spans="1:19" ht="34.5" customHeight="1">
      <c r="A307" s="67">
        <v>15</v>
      </c>
      <c r="B307" s="263" t="s">
        <v>272</v>
      </c>
      <c r="C307" s="260" t="s">
        <v>688</v>
      </c>
      <c r="D307" s="262">
        <v>164.78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290" t="s">
        <v>2563</v>
      </c>
      <c r="L307" s="291" t="s">
        <v>2793</v>
      </c>
      <c r="M307" s="292">
        <v>164.78</v>
      </c>
      <c r="N307" s="246"/>
      <c r="O307" s="243"/>
      <c r="P307" s="243"/>
      <c r="Q307" s="293">
        <f t="shared" si="41"/>
        <v>0</v>
      </c>
      <c r="R307" s="294">
        <f t="shared" si="42"/>
        <v>0</v>
      </c>
      <c r="S307" s="295">
        <v>0</v>
      </c>
    </row>
    <row r="308" spans="1:19" ht="34.5" customHeight="1">
      <c r="A308" s="67">
        <v>16</v>
      </c>
      <c r="B308" s="263" t="s">
        <v>275</v>
      </c>
      <c r="C308" s="260" t="s">
        <v>690</v>
      </c>
      <c r="D308" s="262">
        <v>621.66999999999996</v>
      </c>
      <c r="E308" s="246"/>
      <c r="F308" s="243"/>
      <c r="G308" s="243"/>
      <c r="H308" s="189">
        <v>0</v>
      </c>
      <c r="I308" s="189">
        <v>0</v>
      </c>
      <c r="J308" s="203">
        <v>0</v>
      </c>
      <c r="K308" s="290" t="s">
        <v>2615</v>
      </c>
      <c r="L308" s="291" t="s">
        <v>2794</v>
      </c>
      <c r="M308" s="292">
        <v>621.66999999999996</v>
      </c>
      <c r="N308" s="246"/>
      <c r="O308" s="243"/>
      <c r="P308" s="243"/>
      <c r="Q308" s="293">
        <f t="shared" si="41"/>
        <v>0</v>
      </c>
      <c r="R308" s="294">
        <f t="shared" si="42"/>
        <v>0</v>
      </c>
      <c r="S308" s="295">
        <f t="shared" si="43"/>
        <v>0</v>
      </c>
    </row>
    <row r="309" spans="1:19" ht="34.5" customHeight="1">
      <c r="A309" s="67">
        <v>17</v>
      </c>
      <c r="B309" s="263" t="s">
        <v>352</v>
      </c>
      <c r="C309" s="260" t="s">
        <v>692</v>
      </c>
      <c r="D309" s="262">
        <v>816.41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 t="s">
        <v>2615</v>
      </c>
      <c r="L309" s="291" t="s">
        <v>2795</v>
      </c>
      <c r="M309" s="292">
        <v>816.41</v>
      </c>
      <c r="N309" s="246"/>
      <c r="O309" s="243"/>
      <c r="P309" s="243"/>
      <c r="Q309" s="293">
        <f t="shared" si="41"/>
        <v>0</v>
      </c>
      <c r="R309" s="294">
        <f t="shared" si="42"/>
        <v>0</v>
      </c>
      <c r="S309" s="295">
        <f t="shared" si="43"/>
        <v>0</v>
      </c>
    </row>
    <row r="310" spans="1:19" ht="34.5" customHeight="1">
      <c r="A310" s="67">
        <v>18</v>
      </c>
      <c r="B310" s="296" t="s">
        <v>694</v>
      </c>
      <c r="C310" s="260" t="s">
        <v>695</v>
      </c>
      <c r="D310" s="262">
        <v>277.13</v>
      </c>
      <c r="E310" s="250"/>
      <c r="F310" s="243"/>
      <c r="G310" s="243"/>
      <c r="H310" s="189">
        <v>0</v>
      </c>
      <c r="I310" s="189">
        <v>0</v>
      </c>
      <c r="J310" s="203">
        <v>-1.2789769243681803E-13</v>
      </c>
      <c r="K310" s="290" t="s">
        <v>2608</v>
      </c>
      <c r="L310" s="291" t="s">
        <v>2796</v>
      </c>
      <c r="M310" s="292">
        <v>277.13</v>
      </c>
      <c r="O310" s="246"/>
      <c r="P310" s="243"/>
      <c r="Q310" s="293">
        <f t="shared" si="41"/>
        <v>0</v>
      </c>
      <c r="R310" s="294">
        <f t="shared" si="42"/>
        <v>0</v>
      </c>
      <c r="S310" s="295">
        <f t="shared" si="43"/>
        <v>0</v>
      </c>
    </row>
    <row r="311" spans="1:19" ht="34.5" customHeight="1">
      <c r="A311" s="67">
        <v>19</v>
      </c>
      <c r="B311" s="296" t="s">
        <v>697</v>
      </c>
      <c r="C311" s="260" t="s">
        <v>695</v>
      </c>
      <c r="D311" s="262">
        <v>2539.11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 t="s">
        <v>2555</v>
      </c>
      <c r="L311" s="291" t="s">
        <v>2797</v>
      </c>
      <c r="M311" s="292">
        <v>2539.11</v>
      </c>
      <c r="N311" s="246"/>
      <c r="O311" s="243"/>
      <c r="P311" s="243"/>
      <c r="Q311" s="293">
        <f t="shared" si="41"/>
        <v>0</v>
      </c>
      <c r="R311" s="294">
        <f t="shared" si="42"/>
        <v>0</v>
      </c>
      <c r="S311" s="295">
        <f t="shared" si="43"/>
        <v>0</v>
      </c>
    </row>
    <row r="312" spans="1:19" ht="34.5" customHeight="1">
      <c r="A312" s="67">
        <v>20</v>
      </c>
      <c r="B312" s="263" t="s">
        <v>360</v>
      </c>
      <c r="C312" s="260" t="s">
        <v>699</v>
      </c>
      <c r="D312" s="262">
        <v>738.3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 t="s">
        <v>2563</v>
      </c>
      <c r="L312" s="291" t="s">
        <v>2798</v>
      </c>
      <c r="M312" s="292">
        <v>738.3</v>
      </c>
      <c r="N312" s="246"/>
      <c r="O312" s="243"/>
      <c r="P312" s="243"/>
      <c r="Q312" s="293">
        <f t="shared" si="41"/>
        <v>0</v>
      </c>
      <c r="R312" s="294">
        <f t="shared" si="42"/>
        <v>0</v>
      </c>
      <c r="S312" s="295">
        <f t="shared" si="43"/>
        <v>0</v>
      </c>
    </row>
    <row r="313" spans="1:19" ht="34.5" customHeight="1">
      <c r="A313" s="67">
        <v>21</v>
      </c>
      <c r="B313" s="263" t="s">
        <v>286</v>
      </c>
      <c r="C313" s="260" t="s">
        <v>701</v>
      </c>
      <c r="D313" s="262">
        <v>4033.9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290" t="s">
        <v>2555</v>
      </c>
      <c r="L313" s="291" t="s">
        <v>2799</v>
      </c>
      <c r="M313" s="292">
        <v>4033.9</v>
      </c>
      <c r="N313" s="246"/>
      <c r="O313" s="243"/>
      <c r="P313" s="243"/>
      <c r="Q313" s="293">
        <f t="shared" si="41"/>
        <v>0</v>
      </c>
      <c r="R313" s="294">
        <f t="shared" si="42"/>
        <v>0</v>
      </c>
      <c r="S313" s="295">
        <f t="shared" si="43"/>
        <v>0</v>
      </c>
    </row>
    <row r="314" spans="1:19" ht="34.5" customHeight="1">
      <c r="A314" s="67">
        <v>22</v>
      </c>
      <c r="B314" s="263" t="s">
        <v>289</v>
      </c>
      <c r="C314" s="260" t="s">
        <v>703</v>
      </c>
      <c r="D314" s="262">
        <v>37.450000000000003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290" t="s">
        <v>2622</v>
      </c>
      <c r="L314" s="291" t="s">
        <v>2800</v>
      </c>
      <c r="M314" s="292">
        <v>37.450000000000003</v>
      </c>
      <c r="N314" s="246"/>
      <c r="O314" s="243"/>
      <c r="P314" s="243"/>
      <c r="Q314" s="293">
        <f t="shared" si="41"/>
        <v>0</v>
      </c>
      <c r="R314" s="294">
        <f t="shared" si="42"/>
        <v>0</v>
      </c>
      <c r="S314" s="295">
        <f t="shared" si="43"/>
        <v>0</v>
      </c>
    </row>
    <row r="315" spans="1:19" ht="34.5" customHeight="1">
      <c r="A315" s="67">
        <v>23</v>
      </c>
      <c r="B315" s="263" t="s">
        <v>292</v>
      </c>
      <c r="C315" s="260" t="s">
        <v>705</v>
      </c>
      <c r="D315" s="262">
        <v>329.56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290" t="s">
        <v>2555</v>
      </c>
      <c r="L315" s="291" t="s">
        <v>2801</v>
      </c>
      <c r="M315" s="292">
        <v>329.56</v>
      </c>
      <c r="N315" s="246"/>
      <c r="O315" s="243"/>
      <c r="P315" s="243"/>
      <c r="Q315" s="293">
        <f t="shared" si="41"/>
        <v>0</v>
      </c>
      <c r="R315" s="294">
        <f t="shared" si="42"/>
        <v>0</v>
      </c>
      <c r="S315" s="295">
        <f t="shared" si="43"/>
        <v>0</v>
      </c>
    </row>
    <row r="316" spans="1:19" ht="34.5" customHeight="1">
      <c r="A316" s="67">
        <v>24</v>
      </c>
      <c r="B316" s="263" t="s">
        <v>206</v>
      </c>
      <c r="C316" s="260" t="s">
        <v>707</v>
      </c>
      <c r="D316" s="262">
        <v>1205.8900000000001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290" t="s">
        <v>2608</v>
      </c>
      <c r="L316" s="291" t="s">
        <v>2802</v>
      </c>
      <c r="M316" s="292">
        <v>1205.8900000000001</v>
      </c>
      <c r="N316" s="246"/>
      <c r="O316" s="243"/>
      <c r="P316" s="243"/>
      <c r="Q316" s="293">
        <f t="shared" si="41"/>
        <v>0</v>
      </c>
      <c r="R316" s="294">
        <f t="shared" si="42"/>
        <v>0</v>
      </c>
      <c r="S316" s="295">
        <f t="shared" si="43"/>
        <v>0</v>
      </c>
    </row>
    <row r="317" spans="1:19" ht="34.5" customHeight="1">
      <c r="A317" s="67">
        <v>25</v>
      </c>
      <c r="B317" s="263" t="s">
        <v>371</v>
      </c>
      <c r="C317" s="260" t="s">
        <v>709</v>
      </c>
      <c r="D317" s="262">
        <v>771.47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290" t="s">
        <v>2608</v>
      </c>
      <c r="L317" s="291" t="s">
        <v>2803</v>
      </c>
      <c r="M317" s="292">
        <v>771.47</v>
      </c>
      <c r="N317" s="246"/>
      <c r="O317" s="243"/>
      <c r="P317" s="243"/>
      <c r="Q317" s="293">
        <f t="shared" si="41"/>
        <v>0</v>
      </c>
      <c r="R317" s="294">
        <f t="shared" si="42"/>
        <v>0</v>
      </c>
      <c r="S317" s="295">
        <f t="shared" si="43"/>
        <v>0</v>
      </c>
    </row>
    <row r="318" spans="1:19" ht="34.5" customHeight="1">
      <c r="A318" s="67">
        <v>26</v>
      </c>
      <c r="B318" s="263" t="s">
        <v>300</v>
      </c>
      <c r="C318" s="260" t="s">
        <v>711</v>
      </c>
      <c r="D318" s="262">
        <v>134.82</v>
      </c>
      <c r="E318" s="246" t="s">
        <v>2195</v>
      </c>
      <c r="F318" s="243">
        <v>1</v>
      </c>
      <c r="G318" s="243">
        <v>1</v>
      </c>
      <c r="H318" s="189">
        <v>224</v>
      </c>
      <c r="I318" s="189">
        <v>15.68</v>
      </c>
      <c r="J318" s="203">
        <v>239.68000000000004</v>
      </c>
      <c r="K318" s="290" t="s">
        <v>2580</v>
      </c>
      <c r="L318" s="291" t="s">
        <v>2804</v>
      </c>
      <c r="M318" s="292">
        <v>239.68</v>
      </c>
      <c r="N318" s="246" t="s">
        <v>2600</v>
      </c>
      <c r="O318" s="243">
        <v>1</v>
      </c>
      <c r="P318" s="243">
        <v>1</v>
      </c>
      <c r="Q318" s="293">
        <f t="shared" si="41"/>
        <v>126</v>
      </c>
      <c r="R318" s="294">
        <f t="shared" si="42"/>
        <v>8.82</v>
      </c>
      <c r="S318" s="295">
        <f t="shared" si="43"/>
        <v>134.82</v>
      </c>
    </row>
    <row r="319" spans="1:19" ht="34.5" customHeight="1">
      <c r="A319" s="67">
        <v>27</v>
      </c>
      <c r="B319" s="263" t="s">
        <v>300</v>
      </c>
      <c r="C319" s="260" t="s">
        <v>713</v>
      </c>
      <c r="D319" s="262">
        <v>599.20000000000005</v>
      </c>
      <c r="E319" s="246" t="s">
        <v>2195</v>
      </c>
      <c r="F319" s="243">
        <v>1</v>
      </c>
      <c r="G319" s="243">
        <v>1</v>
      </c>
      <c r="H319" s="189">
        <v>480</v>
      </c>
      <c r="I319" s="189">
        <v>33.6</v>
      </c>
      <c r="J319" s="203">
        <v>513.6</v>
      </c>
      <c r="K319" s="290" t="s">
        <v>2580</v>
      </c>
      <c r="L319" s="291" t="s">
        <v>2805</v>
      </c>
      <c r="M319" s="292">
        <v>513.6</v>
      </c>
      <c r="N319" s="246" t="s">
        <v>2600</v>
      </c>
      <c r="O319" s="243">
        <v>1</v>
      </c>
      <c r="P319" s="243">
        <v>1</v>
      </c>
      <c r="Q319" s="293">
        <f t="shared" si="41"/>
        <v>560</v>
      </c>
      <c r="R319" s="294">
        <f t="shared" si="42"/>
        <v>39.200000000000003</v>
      </c>
      <c r="S319" s="295">
        <f t="shared" si="43"/>
        <v>599.20000000000016</v>
      </c>
    </row>
    <row r="320" spans="1:19" ht="34.5" customHeight="1">
      <c r="A320" s="67">
        <v>28</v>
      </c>
      <c r="B320" s="263" t="s">
        <v>304</v>
      </c>
      <c r="C320" s="260" t="s">
        <v>715</v>
      </c>
      <c r="D320" s="262">
        <v>59.92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290" t="s">
        <v>2608</v>
      </c>
      <c r="L320" s="291" t="s">
        <v>2806</v>
      </c>
      <c r="M320" s="292">
        <v>59.92</v>
      </c>
      <c r="N320" s="246"/>
      <c r="O320" s="243"/>
      <c r="P320" s="243"/>
      <c r="Q320" s="293">
        <f t="shared" si="41"/>
        <v>0</v>
      </c>
      <c r="R320" s="294">
        <f t="shared" si="42"/>
        <v>0</v>
      </c>
      <c r="S320" s="295">
        <f t="shared" si="43"/>
        <v>0</v>
      </c>
    </row>
    <row r="321" spans="1:19" ht="34.5" customHeight="1">
      <c r="A321" s="67">
        <v>29</v>
      </c>
      <c r="B321" s="263" t="s">
        <v>378</v>
      </c>
      <c r="C321" s="260" t="s">
        <v>717</v>
      </c>
      <c r="D321" s="262">
        <v>689.08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290" t="s">
        <v>2563</v>
      </c>
      <c r="L321" s="291" t="s">
        <v>2807</v>
      </c>
      <c r="M321" s="292">
        <v>689.08</v>
      </c>
      <c r="N321" s="246"/>
      <c r="O321" s="243"/>
      <c r="P321" s="243"/>
      <c r="Q321" s="293">
        <f t="shared" si="41"/>
        <v>0</v>
      </c>
      <c r="R321" s="294">
        <f t="shared" si="42"/>
        <v>0</v>
      </c>
      <c r="S321" s="295">
        <f t="shared" si="43"/>
        <v>0</v>
      </c>
    </row>
    <row r="322" spans="1:19" ht="34.5" customHeight="1">
      <c r="A322" s="67">
        <v>30</v>
      </c>
      <c r="B322" s="263" t="s">
        <v>310</v>
      </c>
      <c r="C322" s="260" t="s">
        <v>719</v>
      </c>
      <c r="D322" s="262">
        <v>2628.99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290" t="s">
        <v>2563</v>
      </c>
      <c r="L322" s="291" t="s">
        <v>2808</v>
      </c>
      <c r="M322" s="292">
        <v>2628.99</v>
      </c>
      <c r="N322" s="246"/>
      <c r="O322" s="243"/>
      <c r="P322" s="243"/>
      <c r="Q322" s="293">
        <f t="shared" si="41"/>
        <v>0</v>
      </c>
      <c r="R322" s="294">
        <f t="shared" si="42"/>
        <v>0</v>
      </c>
      <c r="S322" s="295">
        <f t="shared" si="43"/>
        <v>0</v>
      </c>
    </row>
    <row r="323" spans="1:19" ht="34.5" customHeight="1">
      <c r="A323" s="67">
        <v>31</v>
      </c>
      <c r="B323" s="263" t="s">
        <v>721</v>
      </c>
      <c r="C323" s="260" t="s">
        <v>722</v>
      </c>
      <c r="D323" s="262">
        <v>37.450000000000003</v>
      </c>
      <c r="E323" s="250"/>
      <c r="F323" s="243"/>
      <c r="G323" s="243"/>
      <c r="H323" s="189">
        <v>0</v>
      </c>
      <c r="I323" s="189">
        <v>0</v>
      </c>
      <c r="J323" s="203">
        <v>0</v>
      </c>
      <c r="K323" s="290" t="s">
        <v>2563</v>
      </c>
      <c r="L323" s="291" t="s">
        <v>2809</v>
      </c>
      <c r="M323" s="292">
        <v>37.450000000000003</v>
      </c>
      <c r="N323" s="250"/>
      <c r="O323" s="243"/>
      <c r="P323" s="243"/>
      <c r="Q323" s="293">
        <f t="shared" si="41"/>
        <v>0</v>
      </c>
      <c r="R323" s="294">
        <f t="shared" si="42"/>
        <v>0</v>
      </c>
      <c r="S323" s="295">
        <f t="shared" si="43"/>
        <v>0</v>
      </c>
    </row>
    <row r="324" spans="1:19" ht="34.5" customHeight="1">
      <c r="A324" s="67">
        <v>32</v>
      </c>
      <c r="B324" s="263" t="s">
        <v>227</v>
      </c>
      <c r="C324" s="260" t="s">
        <v>724</v>
      </c>
      <c r="D324" s="262">
        <v>381.99</v>
      </c>
      <c r="E324" s="250"/>
      <c r="F324" s="243"/>
      <c r="G324" s="243"/>
      <c r="H324" s="189">
        <v>0</v>
      </c>
      <c r="I324" s="189">
        <v>0</v>
      </c>
      <c r="J324" s="203">
        <v>0</v>
      </c>
      <c r="K324" s="290"/>
      <c r="L324" s="291"/>
      <c r="M324" s="292">
        <v>0</v>
      </c>
      <c r="N324" s="250" t="s">
        <v>2600</v>
      </c>
      <c r="O324" s="243">
        <v>1</v>
      </c>
      <c r="P324" s="243">
        <v>1</v>
      </c>
      <c r="Q324" s="293">
        <f t="shared" si="41"/>
        <v>357</v>
      </c>
      <c r="R324" s="294">
        <f t="shared" si="42"/>
        <v>24.99</v>
      </c>
      <c r="S324" s="295">
        <f t="shared" si="43"/>
        <v>381.99</v>
      </c>
    </row>
    <row r="325" spans="1:19" ht="34.5" customHeight="1">
      <c r="A325" s="67">
        <v>33</v>
      </c>
      <c r="B325" s="263" t="s">
        <v>318</v>
      </c>
      <c r="C325" s="260" t="s">
        <v>726</v>
      </c>
      <c r="D325" s="262">
        <v>1070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 t="s">
        <v>2563</v>
      </c>
      <c r="L325" s="291" t="s">
        <v>2810</v>
      </c>
      <c r="M325" s="292">
        <v>1070</v>
      </c>
      <c r="N325" s="246"/>
      <c r="O325" s="243"/>
      <c r="P325" s="243"/>
      <c r="Q325" s="293">
        <f t="shared" si="41"/>
        <v>0</v>
      </c>
      <c r="R325" s="294">
        <f t="shared" si="42"/>
        <v>0</v>
      </c>
      <c r="S325" s="295">
        <f t="shared" si="43"/>
        <v>0</v>
      </c>
    </row>
    <row r="326" spans="1:19" ht="34.5" customHeight="1">
      <c r="A326" s="67">
        <v>34</v>
      </c>
      <c r="B326" s="263" t="s">
        <v>389</v>
      </c>
      <c r="C326" s="260" t="s">
        <v>728</v>
      </c>
      <c r="D326" s="262">
        <v>37.450000000000003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 t="s">
        <v>2555</v>
      </c>
      <c r="L326" s="291" t="s">
        <v>2811</v>
      </c>
      <c r="M326" s="292">
        <v>37.450000000000003</v>
      </c>
      <c r="N326" s="246"/>
      <c r="O326" s="243"/>
      <c r="P326" s="243"/>
      <c r="Q326" s="293">
        <f t="shared" si="41"/>
        <v>0</v>
      </c>
      <c r="R326" s="294">
        <f t="shared" si="42"/>
        <v>0</v>
      </c>
      <c r="S326" s="295">
        <f t="shared" si="43"/>
        <v>0</v>
      </c>
    </row>
    <row r="327" spans="1:19" ht="34.5" customHeight="1">
      <c r="A327" s="67">
        <v>35</v>
      </c>
      <c r="B327" s="263" t="s">
        <v>392</v>
      </c>
      <c r="C327" s="260" t="s">
        <v>730</v>
      </c>
      <c r="D327" s="262">
        <v>419.44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 t="s">
        <v>2555</v>
      </c>
      <c r="L327" s="291" t="s">
        <v>2812</v>
      </c>
      <c r="M327" s="292">
        <v>419.44</v>
      </c>
      <c r="N327" s="246"/>
      <c r="O327" s="243"/>
      <c r="P327" s="243"/>
      <c r="Q327" s="293">
        <f t="shared" si="41"/>
        <v>0</v>
      </c>
      <c r="R327" s="294">
        <f t="shared" si="42"/>
        <v>0</v>
      </c>
      <c r="S327" s="295">
        <f t="shared" si="43"/>
        <v>0</v>
      </c>
    </row>
    <row r="328" spans="1:19" ht="34.5" customHeight="1">
      <c r="A328" s="67">
        <v>36</v>
      </c>
      <c r="B328" s="263" t="s">
        <v>395</v>
      </c>
      <c r="C328" s="260" t="s">
        <v>732</v>
      </c>
      <c r="D328" s="262">
        <v>187.25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 t="s">
        <v>2555</v>
      </c>
      <c r="L328" s="291" t="s">
        <v>2813</v>
      </c>
      <c r="M328" s="292">
        <v>187.25</v>
      </c>
      <c r="N328" s="246"/>
      <c r="O328" s="243"/>
      <c r="P328" s="243"/>
      <c r="Q328" s="293">
        <f t="shared" si="41"/>
        <v>0</v>
      </c>
      <c r="R328" s="294">
        <f t="shared" si="42"/>
        <v>0</v>
      </c>
      <c r="S328" s="295">
        <f t="shared" si="43"/>
        <v>0</v>
      </c>
    </row>
    <row r="329" spans="1:19" ht="34.5" customHeight="1">
      <c r="A329" s="67">
        <v>37</v>
      </c>
      <c r="B329" s="263" t="s">
        <v>407</v>
      </c>
      <c r="C329" s="260" t="s">
        <v>734</v>
      </c>
      <c r="D329" s="262">
        <v>0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/>
      <c r="L329" s="291"/>
      <c r="M329" s="292"/>
      <c r="N329" s="246"/>
      <c r="O329" s="243"/>
      <c r="P329" s="243"/>
      <c r="Q329" s="293">
        <f t="shared" si="41"/>
        <v>0</v>
      </c>
      <c r="R329" s="294">
        <f t="shared" si="42"/>
        <v>0</v>
      </c>
      <c r="S329" s="295">
        <f t="shared" si="43"/>
        <v>0</v>
      </c>
    </row>
    <row r="330" spans="1:19" ht="34.5" customHeight="1">
      <c r="A330" s="67">
        <v>38</v>
      </c>
      <c r="B330" s="263" t="s">
        <v>395</v>
      </c>
      <c r="C330" s="260" t="s">
        <v>735</v>
      </c>
      <c r="D330" s="262">
        <v>0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/>
      <c r="L330" s="291"/>
      <c r="M330" s="292"/>
      <c r="N330" s="246"/>
      <c r="O330" s="243"/>
      <c r="P330" s="243"/>
      <c r="Q330" s="293">
        <f t="shared" si="41"/>
        <v>0</v>
      </c>
      <c r="R330" s="294">
        <f t="shared" si="42"/>
        <v>0</v>
      </c>
      <c r="S330" s="295">
        <f t="shared" si="43"/>
        <v>0</v>
      </c>
    </row>
    <row r="331" spans="1:19" ht="34.5" customHeight="1">
      <c r="A331" s="67">
        <v>39</v>
      </c>
      <c r="B331" s="263" t="s">
        <v>401</v>
      </c>
      <c r="C331" s="260" t="s">
        <v>736</v>
      </c>
      <c r="D331" s="262">
        <v>37.450000000000003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 t="s">
        <v>2615</v>
      </c>
      <c r="L331" s="291" t="s">
        <v>2814</v>
      </c>
      <c r="M331" s="292">
        <v>37.450000000000003</v>
      </c>
      <c r="N331" s="246"/>
      <c r="O331" s="243"/>
      <c r="P331" s="243"/>
      <c r="Q331" s="293">
        <f t="shared" si="41"/>
        <v>0</v>
      </c>
      <c r="R331" s="294">
        <f t="shared" si="42"/>
        <v>0</v>
      </c>
      <c r="S331" s="295">
        <f t="shared" si="43"/>
        <v>0</v>
      </c>
    </row>
    <row r="332" spans="1:19" ht="34.5" customHeight="1">
      <c r="A332" s="67">
        <v>40</v>
      </c>
      <c r="B332" s="263" t="s">
        <v>404</v>
      </c>
      <c r="C332" s="260" t="s">
        <v>738</v>
      </c>
      <c r="D332" s="262">
        <v>37.450000000000003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 t="s">
        <v>2555</v>
      </c>
      <c r="L332" s="291" t="s">
        <v>2815</v>
      </c>
      <c r="M332" s="292">
        <v>37.450000000000003</v>
      </c>
      <c r="N332" s="246"/>
      <c r="O332" s="243"/>
      <c r="P332" s="243"/>
      <c r="Q332" s="293">
        <f t="shared" si="41"/>
        <v>0</v>
      </c>
      <c r="R332" s="294">
        <f t="shared" si="42"/>
        <v>0</v>
      </c>
      <c r="S332" s="295">
        <f t="shared" si="43"/>
        <v>0</v>
      </c>
    </row>
    <row r="333" spans="1:19" ht="34.5" customHeight="1">
      <c r="A333" s="67">
        <v>41</v>
      </c>
      <c r="B333" s="263" t="s">
        <v>407</v>
      </c>
      <c r="C333" s="260" t="s">
        <v>740</v>
      </c>
      <c r="D333" s="262">
        <v>0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/>
      <c r="L333" s="291"/>
      <c r="M333" s="292"/>
      <c r="N333" s="246"/>
      <c r="O333" s="243"/>
      <c r="P333" s="243"/>
      <c r="Q333" s="293">
        <f t="shared" si="41"/>
        <v>0</v>
      </c>
      <c r="R333" s="294">
        <f t="shared" si="42"/>
        <v>0</v>
      </c>
      <c r="S333" s="295">
        <f t="shared" si="43"/>
        <v>0</v>
      </c>
    </row>
    <row r="334" spans="1:19" ht="34.5" customHeight="1">
      <c r="A334" s="67">
        <v>42</v>
      </c>
      <c r="B334" s="263" t="s">
        <v>409</v>
      </c>
      <c r="C334" s="260" t="s">
        <v>741</v>
      </c>
      <c r="D334" s="262">
        <v>37.450000000000003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 t="s">
        <v>2555</v>
      </c>
      <c r="L334" s="291" t="s">
        <v>2816</v>
      </c>
      <c r="M334" s="292">
        <v>37.450000000000003</v>
      </c>
      <c r="N334" s="246"/>
      <c r="O334" s="243"/>
      <c r="P334" s="243"/>
      <c r="Q334" s="293">
        <f t="shared" si="41"/>
        <v>0</v>
      </c>
      <c r="R334" s="294">
        <f t="shared" si="42"/>
        <v>0</v>
      </c>
      <c r="S334" s="295">
        <f t="shared" si="43"/>
        <v>0</v>
      </c>
    </row>
    <row r="335" spans="1:19" ht="34.5" customHeight="1">
      <c r="A335" s="67">
        <v>43</v>
      </c>
      <c r="B335" s="263" t="s">
        <v>407</v>
      </c>
      <c r="C335" s="260" t="s">
        <v>743</v>
      </c>
      <c r="D335" s="262">
        <v>0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/>
      <c r="L335" s="291"/>
      <c r="M335" s="292"/>
      <c r="N335" s="246"/>
      <c r="O335" s="243"/>
      <c r="P335" s="243"/>
      <c r="Q335" s="293">
        <f t="shared" si="41"/>
        <v>0</v>
      </c>
      <c r="R335" s="294">
        <f t="shared" si="42"/>
        <v>0</v>
      </c>
      <c r="S335" s="295">
        <f t="shared" si="43"/>
        <v>0</v>
      </c>
    </row>
    <row r="336" spans="1:19" ht="34.5" customHeight="1">
      <c r="A336" s="67">
        <v>44</v>
      </c>
      <c r="B336" s="263" t="s">
        <v>413</v>
      </c>
      <c r="C336" s="260" t="s">
        <v>744</v>
      </c>
      <c r="D336" s="262">
        <v>52.43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 t="s">
        <v>2555</v>
      </c>
      <c r="L336" s="291" t="s">
        <v>2817</v>
      </c>
      <c r="M336" s="292">
        <v>52.43</v>
      </c>
      <c r="N336" s="246"/>
      <c r="O336" s="243"/>
      <c r="P336" s="243"/>
      <c r="Q336" s="293">
        <f t="shared" si="41"/>
        <v>0</v>
      </c>
      <c r="R336" s="294">
        <f t="shared" si="42"/>
        <v>0</v>
      </c>
      <c r="S336" s="295">
        <f t="shared" si="43"/>
        <v>0</v>
      </c>
    </row>
    <row r="337" spans="1:19" ht="34.5" customHeight="1">
      <c r="A337" s="67">
        <v>45</v>
      </c>
      <c r="B337" s="263" t="s">
        <v>407</v>
      </c>
      <c r="C337" s="260" t="s">
        <v>746</v>
      </c>
      <c r="D337" s="262">
        <v>0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/>
      <c r="L337" s="291"/>
      <c r="M337" s="292"/>
      <c r="N337" s="246"/>
      <c r="O337" s="243"/>
      <c r="P337" s="243"/>
      <c r="Q337" s="293">
        <f t="shared" si="41"/>
        <v>0</v>
      </c>
      <c r="R337" s="294">
        <f t="shared" si="42"/>
        <v>0</v>
      </c>
      <c r="S337" s="295">
        <f t="shared" si="43"/>
        <v>0</v>
      </c>
    </row>
    <row r="338" spans="1:19" ht="34.5" customHeight="1">
      <c r="A338" s="67">
        <v>46</v>
      </c>
      <c r="B338" s="263" t="s">
        <v>417</v>
      </c>
      <c r="C338" s="260" t="s">
        <v>747</v>
      </c>
      <c r="D338" s="262">
        <v>0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290"/>
      <c r="L338" s="291"/>
      <c r="M338" s="292"/>
      <c r="N338" s="246"/>
      <c r="O338" s="243"/>
      <c r="P338" s="243"/>
      <c r="Q338" s="293">
        <f t="shared" si="41"/>
        <v>0</v>
      </c>
      <c r="R338" s="294">
        <f t="shared" si="42"/>
        <v>0</v>
      </c>
      <c r="S338" s="295">
        <f t="shared" si="43"/>
        <v>0</v>
      </c>
    </row>
    <row r="339" spans="1:19" ht="34.5" customHeight="1">
      <c r="A339" s="67">
        <v>47</v>
      </c>
      <c r="B339" s="263" t="s">
        <v>420</v>
      </c>
      <c r="C339" s="260" t="s">
        <v>748</v>
      </c>
      <c r="D339" s="262">
        <v>37.450000000000003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 t="s">
        <v>2575</v>
      </c>
      <c r="L339" s="291" t="s">
        <v>2818</v>
      </c>
      <c r="M339" s="292">
        <v>37.450000000000003</v>
      </c>
      <c r="N339" s="246"/>
      <c r="O339" s="243"/>
      <c r="P339" s="243"/>
      <c r="Q339" s="293">
        <f t="shared" si="41"/>
        <v>0</v>
      </c>
      <c r="R339" s="294">
        <f t="shared" si="42"/>
        <v>0</v>
      </c>
      <c r="S339" s="295">
        <f t="shared" si="43"/>
        <v>0</v>
      </c>
    </row>
    <row r="340" spans="1:19" ht="34.5" customHeight="1">
      <c r="A340" s="67">
        <v>48</v>
      </c>
      <c r="B340" s="263" t="s">
        <v>423</v>
      </c>
      <c r="C340" s="260" t="s">
        <v>750</v>
      </c>
      <c r="D340" s="262">
        <v>389.48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 t="s">
        <v>2575</v>
      </c>
      <c r="L340" s="291" t="s">
        <v>2819</v>
      </c>
      <c r="M340" s="292">
        <v>389.48</v>
      </c>
      <c r="N340" s="246"/>
      <c r="O340" s="243"/>
      <c r="P340" s="243"/>
      <c r="Q340" s="293">
        <f t="shared" si="41"/>
        <v>0</v>
      </c>
      <c r="R340" s="294">
        <f t="shared" si="42"/>
        <v>0</v>
      </c>
      <c r="S340" s="295">
        <f t="shared" si="43"/>
        <v>0</v>
      </c>
    </row>
    <row r="341" spans="1:19" ht="34.5" customHeight="1">
      <c r="A341" s="67">
        <v>49</v>
      </c>
      <c r="B341" s="263" t="s">
        <v>425</v>
      </c>
      <c r="C341" s="260" t="s">
        <v>752</v>
      </c>
      <c r="D341" s="262">
        <v>37.450000000000003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 t="s">
        <v>2622</v>
      </c>
      <c r="L341" s="291" t="s">
        <v>2820</v>
      </c>
      <c r="M341" s="292">
        <v>37.450000000000003</v>
      </c>
      <c r="N341" s="246"/>
      <c r="O341" s="243"/>
      <c r="P341" s="243"/>
      <c r="Q341" s="293">
        <f t="shared" si="41"/>
        <v>0</v>
      </c>
      <c r="R341" s="294">
        <f t="shared" si="42"/>
        <v>0</v>
      </c>
      <c r="S341" s="295">
        <f t="shared" si="43"/>
        <v>0</v>
      </c>
    </row>
    <row r="342" spans="1:19" ht="34.5" customHeight="1">
      <c r="A342" s="67">
        <v>50</v>
      </c>
      <c r="B342" s="263" t="s">
        <v>407</v>
      </c>
      <c r="C342" s="260" t="s">
        <v>754</v>
      </c>
      <c r="D342" s="262">
        <v>0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290"/>
      <c r="L342" s="291"/>
      <c r="M342" s="292"/>
      <c r="N342" s="246"/>
      <c r="O342" s="243"/>
      <c r="P342" s="243"/>
      <c r="Q342" s="293">
        <f t="shared" si="41"/>
        <v>0</v>
      </c>
      <c r="R342" s="294">
        <f t="shared" si="42"/>
        <v>0</v>
      </c>
      <c r="S342" s="295">
        <f t="shared" si="43"/>
        <v>0</v>
      </c>
    </row>
    <row r="343" spans="1:19" ht="34.5" customHeight="1">
      <c r="A343" s="67">
        <v>51</v>
      </c>
      <c r="B343" s="263" t="s">
        <v>407</v>
      </c>
      <c r="C343" s="260" t="s">
        <v>755</v>
      </c>
      <c r="D343" s="262">
        <v>0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/>
      <c r="L343" s="291"/>
      <c r="M343" s="292"/>
      <c r="N343" s="246"/>
      <c r="O343" s="243"/>
      <c r="P343" s="243"/>
      <c r="Q343" s="293">
        <f t="shared" si="41"/>
        <v>0</v>
      </c>
      <c r="R343" s="294">
        <f t="shared" si="42"/>
        <v>0</v>
      </c>
      <c r="S343" s="295">
        <f t="shared" si="43"/>
        <v>0</v>
      </c>
    </row>
    <row r="344" spans="1:19" ht="34.5" customHeight="1">
      <c r="A344" s="67">
        <v>52</v>
      </c>
      <c r="B344" s="263" t="s">
        <v>756</v>
      </c>
      <c r="C344" s="260" t="s">
        <v>757</v>
      </c>
      <c r="D344" s="262">
        <v>0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/>
      <c r="L344" s="291"/>
      <c r="M344" s="292"/>
      <c r="N344" s="246"/>
      <c r="O344" s="243"/>
      <c r="P344" s="243"/>
      <c r="Q344" s="293">
        <f t="shared" si="41"/>
        <v>0</v>
      </c>
      <c r="R344" s="294">
        <f t="shared" si="42"/>
        <v>0</v>
      </c>
      <c r="S344" s="295">
        <f t="shared" si="43"/>
        <v>0</v>
      </c>
    </row>
    <row r="345" spans="1:19" ht="34.5" customHeight="1">
      <c r="A345" s="67">
        <v>53</v>
      </c>
      <c r="B345" s="263" t="s">
        <v>430</v>
      </c>
      <c r="C345" s="260" t="s">
        <v>758</v>
      </c>
      <c r="D345" s="262">
        <v>119.84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 t="s">
        <v>2555</v>
      </c>
      <c r="L345" s="291" t="s">
        <v>2821</v>
      </c>
      <c r="M345" s="292">
        <v>119.84</v>
      </c>
      <c r="N345" s="246"/>
      <c r="O345" s="243"/>
      <c r="P345" s="243"/>
      <c r="Q345" s="293">
        <f t="shared" si="41"/>
        <v>0</v>
      </c>
      <c r="R345" s="294">
        <f t="shared" si="42"/>
        <v>0</v>
      </c>
      <c r="S345" s="295">
        <f t="shared" si="43"/>
        <v>0</v>
      </c>
    </row>
    <row r="346" spans="1:19" ht="34.5" customHeight="1">
      <c r="A346" s="67">
        <v>54</v>
      </c>
      <c r="B346" s="263" t="s">
        <v>433</v>
      </c>
      <c r="C346" s="260" t="s">
        <v>760</v>
      </c>
      <c r="D346" s="262">
        <v>67.41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 t="s">
        <v>2622</v>
      </c>
      <c r="L346" s="291" t="s">
        <v>2822</v>
      </c>
      <c r="M346" s="292">
        <v>67.41</v>
      </c>
      <c r="N346" s="246"/>
      <c r="O346" s="243"/>
      <c r="P346" s="243"/>
      <c r="Q346" s="293">
        <f t="shared" si="41"/>
        <v>0</v>
      </c>
      <c r="R346" s="294">
        <f t="shared" si="42"/>
        <v>0</v>
      </c>
      <c r="S346" s="295">
        <f t="shared" si="43"/>
        <v>0</v>
      </c>
    </row>
    <row r="347" spans="1:19" ht="34.5" customHeight="1">
      <c r="A347" s="67">
        <v>55</v>
      </c>
      <c r="B347" s="263" t="s">
        <v>436</v>
      </c>
      <c r="C347" s="260" t="s">
        <v>762</v>
      </c>
      <c r="D347" s="262">
        <v>37.450000000000003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 t="s">
        <v>2555</v>
      </c>
      <c r="L347" s="291" t="s">
        <v>2823</v>
      </c>
      <c r="M347" s="292">
        <v>37.450000000000003</v>
      </c>
      <c r="N347" s="246"/>
      <c r="O347" s="243"/>
      <c r="P347" s="243"/>
      <c r="Q347" s="293">
        <f t="shared" si="41"/>
        <v>0</v>
      </c>
      <c r="R347" s="294">
        <f t="shared" si="42"/>
        <v>0</v>
      </c>
      <c r="S347" s="295">
        <f t="shared" si="43"/>
        <v>0</v>
      </c>
    </row>
    <row r="348" spans="1:19" ht="34.5" customHeight="1">
      <c r="A348" s="67">
        <v>56</v>
      </c>
      <c r="B348" s="263" t="s">
        <v>407</v>
      </c>
      <c r="C348" s="260" t="s">
        <v>764</v>
      </c>
      <c r="D348" s="262"/>
      <c r="E348" s="246"/>
      <c r="F348" s="243"/>
      <c r="G348" s="243"/>
      <c r="H348" s="189">
        <v>0</v>
      </c>
      <c r="I348" s="189">
        <v>0</v>
      </c>
      <c r="J348" s="203">
        <v>0</v>
      </c>
      <c r="K348" s="290"/>
      <c r="L348" s="291"/>
      <c r="M348" s="292"/>
      <c r="N348" s="246"/>
      <c r="O348" s="243"/>
      <c r="P348" s="243"/>
      <c r="Q348" s="293">
        <f t="shared" si="41"/>
        <v>0</v>
      </c>
      <c r="R348" s="294">
        <f t="shared" si="42"/>
        <v>0</v>
      </c>
      <c r="S348" s="295">
        <f t="shared" si="43"/>
        <v>0</v>
      </c>
    </row>
    <row r="349" spans="1:19" ht="34.5" customHeight="1">
      <c r="A349" s="67">
        <v>57</v>
      </c>
      <c r="B349" s="263" t="s">
        <v>407</v>
      </c>
      <c r="C349" s="260" t="s">
        <v>765</v>
      </c>
      <c r="D349" s="262">
        <v>0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290"/>
      <c r="L349" s="291"/>
      <c r="M349" s="292"/>
      <c r="N349" s="246"/>
      <c r="O349" s="243"/>
      <c r="P349" s="243"/>
      <c r="Q349" s="293">
        <f t="shared" si="41"/>
        <v>0</v>
      </c>
      <c r="R349" s="294">
        <f t="shared" si="42"/>
        <v>0</v>
      </c>
      <c r="S349" s="295">
        <f t="shared" si="43"/>
        <v>0</v>
      </c>
    </row>
    <row r="350" spans="1:19" ht="34.5" customHeight="1">
      <c r="A350" s="67">
        <v>58</v>
      </c>
      <c r="B350" s="263" t="s">
        <v>407</v>
      </c>
      <c r="C350" s="260" t="s">
        <v>766</v>
      </c>
      <c r="D350" s="262">
        <v>0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/>
      <c r="L350" s="291"/>
      <c r="M350" s="292"/>
      <c r="N350" s="246"/>
      <c r="O350" s="243"/>
      <c r="P350" s="243"/>
      <c r="Q350" s="293">
        <v>0</v>
      </c>
      <c r="R350" s="294">
        <v>0</v>
      </c>
      <c r="S350" s="295">
        <v>0</v>
      </c>
    </row>
    <row r="351" spans="1:19" ht="34.5" customHeight="1">
      <c r="A351" s="67">
        <v>59</v>
      </c>
      <c r="B351" s="263" t="s">
        <v>441</v>
      </c>
      <c r="C351" s="260" t="s">
        <v>767</v>
      </c>
      <c r="D351" s="262">
        <v>37.450000000000003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290" t="s">
        <v>2578</v>
      </c>
      <c r="L351" s="291" t="s">
        <v>2824</v>
      </c>
      <c r="M351" s="292">
        <v>37.450000000000003</v>
      </c>
      <c r="N351" s="246"/>
      <c r="O351" s="243"/>
      <c r="P351" s="243"/>
      <c r="Q351" s="293">
        <f t="shared" ref="Q351:Q415" si="44">ROUND(S351*100/107,2)</f>
        <v>0</v>
      </c>
      <c r="R351" s="294">
        <f t="shared" ref="R351:R415" si="45">ROUND((Q351*0.07),2)</f>
        <v>0</v>
      </c>
      <c r="S351" s="295">
        <f t="shared" ref="S351:S386" si="46">+D351+J351-M351</f>
        <v>0</v>
      </c>
    </row>
    <row r="352" spans="1:19" ht="34.5" customHeight="1">
      <c r="A352" s="67">
        <v>60</v>
      </c>
      <c r="B352" s="263" t="s">
        <v>444</v>
      </c>
      <c r="C352" s="260" t="s">
        <v>769</v>
      </c>
      <c r="D352" s="262">
        <v>217.21</v>
      </c>
      <c r="E352" s="246"/>
      <c r="F352" s="243"/>
      <c r="G352" s="243"/>
      <c r="H352" s="189">
        <v>0</v>
      </c>
      <c r="I352" s="189">
        <v>0</v>
      </c>
      <c r="J352" s="203">
        <v>0</v>
      </c>
      <c r="K352" s="290" t="s">
        <v>2578</v>
      </c>
      <c r="L352" s="291" t="s">
        <v>2825</v>
      </c>
      <c r="M352" s="292">
        <v>217.21</v>
      </c>
      <c r="N352" s="246"/>
      <c r="O352" s="243"/>
      <c r="P352" s="243"/>
      <c r="Q352" s="293">
        <f t="shared" si="44"/>
        <v>0</v>
      </c>
      <c r="R352" s="294">
        <f t="shared" si="45"/>
        <v>0</v>
      </c>
      <c r="S352" s="295">
        <f t="shared" si="46"/>
        <v>0</v>
      </c>
    </row>
    <row r="353" spans="1:19" ht="34.5" customHeight="1">
      <c r="A353" s="67">
        <v>61</v>
      </c>
      <c r="B353" s="263" t="s">
        <v>447</v>
      </c>
      <c r="C353" s="260" t="s">
        <v>771</v>
      </c>
      <c r="D353" s="262">
        <v>1737.68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290" t="s">
        <v>2580</v>
      </c>
      <c r="L353" s="291" t="s">
        <v>2826</v>
      </c>
      <c r="M353" s="292">
        <v>1737.68</v>
      </c>
      <c r="N353" s="246"/>
      <c r="O353" s="243"/>
      <c r="P353" s="243"/>
      <c r="Q353" s="293">
        <f t="shared" si="44"/>
        <v>0</v>
      </c>
      <c r="R353" s="294">
        <f t="shared" si="45"/>
        <v>0</v>
      </c>
      <c r="S353" s="295">
        <f t="shared" si="46"/>
        <v>0</v>
      </c>
    </row>
    <row r="354" spans="1:19" ht="34.5" customHeight="1">
      <c r="A354" s="67">
        <v>62</v>
      </c>
      <c r="B354" s="263" t="s">
        <v>407</v>
      </c>
      <c r="C354" s="260" t="s">
        <v>773</v>
      </c>
      <c r="D354" s="262">
        <v>0</v>
      </c>
      <c r="E354" s="246"/>
      <c r="F354" s="266"/>
      <c r="G354" s="266"/>
      <c r="H354" s="189">
        <v>0</v>
      </c>
      <c r="I354" s="189">
        <v>0</v>
      </c>
      <c r="J354" s="203">
        <v>0</v>
      </c>
      <c r="K354" s="290"/>
      <c r="L354" s="291"/>
      <c r="M354" s="292"/>
      <c r="N354" s="246"/>
      <c r="O354" s="266"/>
      <c r="P354" s="266"/>
      <c r="Q354" s="293">
        <f t="shared" si="44"/>
        <v>0</v>
      </c>
      <c r="R354" s="294">
        <f t="shared" si="45"/>
        <v>0</v>
      </c>
      <c r="S354" s="295">
        <f t="shared" si="46"/>
        <v>0</v>
      </c>
    </row>
    <row r="355" spans="1:19" ht="34.5" customHeight="1">
      <c r="A355" s="67">
        <v>63</v>
      </c>
      <c r="B355" s="263" t="s">
        <v>407</v>
      </c>
      <c r="C355" s="260" t="s">
        <v>774</v>
      </c>
      <c r="D355" s="262">
        <v>0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290"/>
      <c r="L355" s="291"/>
      <c r="M355" s="292"/>
      <c r="N355" s="246"/>
      <c r="O355" s="243"/>
      <c r="P355" s="243"/>
      <c r="Q355" s="293">
        <f t="shared" si="44"/>
        <v>0</v>
      </c>
      <c r="R355" s="294">
        <f t="shared" si="45"/>
        <v>0</v>
      </c>
      <c r="S355" s="295">
        <f t="shared" si="46"/>
        <v>0</v>
      </c>
    </row>
    <row r="356" spans="1:19" ht="34.5" customHeight="1">
      <c r="A356" s="67">
        <v>64</v>
      </c>
      <c r="B356" s="263" t="s">
        <v>45</v>
      </c>
      <c r="C356" s="260" t="s">
        <v>775</v>
      </c>
      <c r="D356" s="262">
        <v>644.14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290" t="s">
        <v>2615</v>
      </c>
      <c r="L356" s="291" t="s">
        <v>2827</v>
      </c>
      <c r="M356" s="292">
        <v>644.14</v>
      </c>
      <c r="N356" s="246"/>
      <c r="O356" s="243"/>
      <c r="P356" s="243"/>
      <c r="Q356" s="293">
        <f t="shared" si="44"/>
        <v>0</v>
      </c>
      <c r="R356" s="294">
        <f t="shared" si="45"/>
        <v>0</v>
      </c>
      <c r="S356" s="295">
        <f t="shared" si="46"/>
        <v>0</v>
      </c>
    </row>
    <row r="357" spans="1:19" ht="34.5" customHeight="1">
      <c r="A357" s="67">
        <v>65</v>
      </c>
      <c r="B357" s="263" t="s">
        <v>456</v>
      </c>
      <c r="C357" s="260" t="s">
        <v>777</v>
      </c>
      <c r="D357" s="262">
        <v>1048.5999999999999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290" t="s">
        <v>2563</v>
      </c>
      <c r="L357" s="291" t="s">
        <v>2828</v>
      </c>
      <c r="M357" s="292">
        <v>1048.5999999999999</v>
      </c>
      <c r="N357" s="246"/>
      <c r="O357" s="243"/>
      <c r="P357" s="243"/>
      <c r="Q357" s="293">
        <f t="shared" si="44"/>
        <v>0</v>
      </c>
      <c r="R357" s="294">
        <f t="shared" si="45"/>
        <v>0</v>
      </c>
      <c r="S357" s="295">
        <f t="shared" si="46"/>
        <v>0</v>
      </c>
    </row>
    <row r="358" spans="1:19" ht="34.5" customHeight="1">
      <c r="A358" s="67">
        <v>66</v>
      </c>
      <c r="B358" s="263" t="s">
        <v>459</v>
      </c>
      <c r="C358" s="260" t="s">
        <v>779</v>
      </c>
      <c r="D358" s="262">
        <v>2112.1799999999998</v>
      </c>
      <c r="E358" s="250"/>
      <c r="F358" s="243"/>
      <c r="G358" s="243"/>
      <c r="H358" s="189">
        <v>0</v>
      </c>
      <c r="I358" s="189">
        <v>0</v>
      </c>
      <c r="J358" s="203">
        <v>0</v>
      </c>
      <c r="K358" s="290" t="s">
        <v>2608</v>
      </c>
      <c r="L358" s="291" t="s">
        <v>2829</v>
      </c>
      <c r="M358" s="292">
        <v>2112.1799999999998</v>
      </c>
      <c r="N358" s="250"/>
      <c r="O358" s="243"/>
      <c r="P358" s="243"/>
      <c r="Q358" s="293">
        <f t="shared" si="44"/>
        <v>0</v>
      </c>
      <c r="R358" s="294">
        <f t="shared" si="45"/>
        <v>0</v>
      </c>
      <c r="S358" s="295">
        <f t="shared" si="46"/>
        <v>0</v>
      </c>
    </row>
    <row r="359" spans="1:19" ht="34.5" customHeight="1">
      <c r="A359" s="67">
        <v>67</v>
      </c>
      <c r="B359" s="263" t="s">
        <v>462</v>
      </c>
      <c r="C359" s="260" t="s">
        <v>781</v>
      </c>
      <c r="D359" s="262">
        <v>486.85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290" t="s">
        <v>2578</v>
      </c>
      <c r="L359" s="291" t="s">
        <v>2830</v>
      </c>
      <c r="M359" s="292">
        <v>486.85</v>
      </c>
      <c r="N359" s="246"/>
      <c r="O359" s="243"/>
      <c r="P359" s="243"/>
      <c r="Q359" s="293">
        <f t="shared" si="44"/>
        <v>0</v>
      </c>
      <c r="R359" s="294">
        <f t="shared" si="45"/>
        <v>0</v>
      </c>
      <c r="S359" s="295">
        <f t="shared" si="46"/>
        <v>0</v>
      </c>
    </row>
    <row r="360" spans="1:19" ht="34.5" customHeight="1">
      <c r="A360" s="67">
        <v>68</v>
      </c>
      <c r="B360" s="263" t="s">
        <v>783</v>
      </c>
      <c r="C360" s="260" t="s">
        <v>784</v>
      </c>
      <c r="D360" s="262">
        <v>187.25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290" t="s">
        <v>2563</v>
      </c>
      <c r="L360" s="291" t="s">
        <v>2831</v>
      </c>
      <c r="M360" s="292">
        <v>187.25</v>
      </c>
      <c r="N360" s="246"/>
      <c r="O360" s="243"/>
      <c r="P360" s="243"/>
      <c r="Q360" s="293">
        <f t="shared" si="44"/>
        <v>0</v>
      </c>
      <c r="R360" s="294">
        <f t="shared" si="45"/>
        <v>0</v>
      </c>
      <c r="S360" s="295">
        <f t="shared" si="46"/>
        <v>0</v>
      </c>
    </row>
    <row r="361" spans="1:19" ht="34.5" customHeight="1">
      <c r="A361" s="67">
        <v>69</v>
      </c>
      <c r="B361" s="263" t="s">
        <v>468</v>
      </c>
      <c r="C361" s="260" t="s">
        <v>786</v>
      </c>
      <c r="D361" s="262">
        <v>509.32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290" t="s">
        <v>2615</v>
      </c>
      <c r="L361" s="291" t="s">
        <v>2832</v>
      </c>
      <c r="M361" s="292">
        <v>509.32</v>
      </c>
      <c r="N361" s="246"/>
      <c r="O361" s="243"/>
      <c r="P361" s="243"/>
      <c r="Q361" s="293">
        <f t="shared" si="44"/>
        <v>0</v>
      </c>
      <c r="R361" s="294">
        <f t="shared" si="45"/>
        <v>0</v>
      </c>
      <c r="S361" s="295">
        <f t="shared" si="46"/>
        <v>0</v>
      </c>
    </row>
    <row r="362" spans="1:19" ht="34.5" customHeight="1">
      <c r="A362" s="67">
        <v>70</v>
      </c>
      <c r="B362" s="263" t="s">
        <v>468</v>
      </c>
      <c r="C362" s="260" t="s">
        <v>788</v>
      </c>
      <c r="D362" s="262">
        <v>53.5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290" t="s">
        <v>2615</v>
      </c>
      <c r="L362" s="291" t="s">
        <v>2833</v>
      </c>
      <c r="M362" s="292">
        <v>53.5</v>
      </c>
      <c r="N362" s="246"/>
      <c r="O362" s="243"/>
      <c r="P362" s="243"/>
      <c r="Q362" s="293">
        <f t="shared" si="44"/>
        <v>0</v>
      </c>
      <c r="R362" s="294">
        <f t="shared" si="45"/>
        <v>0</v>
      </c>
      <c r="S362" s="295">
        <f t="shared" si="46"/>
        <v>0</v>
      </c>
    </row>
    <row r="363" spans="1:19" ht="34.5" customHeight="1">
      <c r="A363" s="67">
        <v>71</v>
      </c>
      <c r="B363" s="263" t="s">
        <v>407</v>
      </c>
      <c r="C363" s="260" t="s">
        <v>790</v>
      </c>
      <c r="D363" s="262">
        <v>0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290"/>
      <c r="L363" s="291"/>
      <c r="M363" s="292"/>
      <c r="N363" s="246"/>
      <c r="O363" s="243"/>
      <c r="P363" s="243"/>
      <c r="Q363" s="293">
        <f t="shared" si="44"/>
        <v>0</v>
      </c>
      <c r="R363" s="294">
        <f t="shared" si="45"/>
        <v>0</v>
      </c>
      <c r="S363" s="295">
        <f t="shared" si="46"/>
        <v>0</v>
      </c>
    </row>
    <row r="364" spans="1:19" ht="34.5" customHeight="1">
      <c r="A364" s="67">
        <v>72</v>
      </c>
      <c r="B364" s="263" t="s">
        <v>472</v>
      </c>
      <c r="C364" s="260" t="s">
        <v>791</v>
      </c>
      <c r="D364" s="262">
        <v>74.900000000000006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290" t="s">
        <v>2563</v>
      </c>
      <c r="L364" s="291" t="s">
        <v>2834</v>
      </c>
      <c r="M364" s="292">
        <v>74.900000000000006</v>
      </c>
      <c r="N364" s="246"/>
      <c r="O364" s="243"/>
      <c r="P364" s="243"/>
      <c r="Q364" s="293">
        <f t="shared" si="44"/>
        <v>0</v>
      </c>
      <c r="R364" s="294">
        <f t="shared" si="45"/>
        <v>0</v>
      </c>
      <c r="S364" s="295">
        <f t="shared" si="46"/>
        <v>0</v>
      </c>
    </row>
    <row r="365" spans="1:19" ht="34.5" customHeight="1">
      <c r="A365" s="67">
        <v>73</v>
      </c>
      <c r="B365" s="263" t="s">
        <v>105</v>
      </c>
      <c r="C365" s="106" t="s">
        <v>793</v>
      </c>
      <c r="D365" s="262">
        <v>891.31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290" t="s">
        <v>2608</v>
      </c>
      <c r="L365" s="291" t="s">
        <v>2835</v>
      </c>
      <c r="M365" s="292">
        <v>891.31</v>
      </c>
      <c r="N365" s="246"/>
      <c r="O365" s="243"/>
      <c r="P365" s="243"/>
      <c r="Q365" s="293">
        <f t="shared" si="44"/>
        <v>0</v>
      </c>
      <c r="R365" s="294">
        <f t="shared" si="45"/>
        <v>0</v>
      </c>
      <c r="S365" s="295">
        <f t="shared" si="46"/>
        <v>0</v>
      </c>
    </row>
    <row r="366" spans="1:19" ht="34.5" customHeight="1">
      <c r="A366" s="67">
        <v>74</v>
      </c>
      <c r="B366" s="263" t="s">
        <v>105</v>
      </c>
      <c r="C366" s="106" t="s">
        <v>793</v>
      </c>
      <c r="D366" s="262">
        <v>808.92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290" t="s">
        <v>2608</v>
      </c>
      <c r="L366" s="291" t="s">
        <v>2835</v>
      </c>
      <c r="M366" s="292">
        <v>808.92</v>
      </c>
      <c r="N366" s="246"/>
      <c r="O366" s="243"/>
      <c r="P366" s="243"/>
      <c r="Q366" s="293">
        <f t="shared" si="44"/>
        <v>0</v>
      </c>
      <c r="R366" s="294">
        <f t="shared" si="45"/>
        <v>0</v>
      </c>
      <c r="S366" s="295">
        <f t="shared" si="46"/>
        <v>0</v>
      </c>
    </row>
    <row r="367" spans="1:19" ht="34.5" customHeight="1">
      <c r="A367" s="67">
        <v>75</v>
      </c>
      <c r="B367" s="263" t="s">
        <v>105</v>
      </c>
      <c r="C367" s="106" t="s">
        <v>793</v>
      </c>
      <c r="D367" s="262">
        <v>37.450000000000003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 t="s">
        <v>2608</v>
      </c>
      <c r="L367" s="291" t="s">
        <v>2835</v>
      </c>
      <c r="M367" s="292">
        <v>37.450000000000003</v>
      </c>
      <c r="N367" s="246"/>
      <c r="O367" s="243"/>
      <c r="P367" s="243"/>
      <c r="Q367" s="293">
        <f t="shared" si="44"/>
        <v>0</v>
      </c>
      <c r="R367" s="294">
        <f t="shared" si="45"/>
        <v>0</v>
      </c>
      <c r="S367" s="295">
        <f t="shared" si="46"/>
        <v>0</v>
      </c>
    </row>
    <row r="368" spans="1:19" ht="34.5" customHeight="1">
      <c r="A368" s="67">
        <v>76</v>
      </c>
      <c r="B368" s="263" t="s">
        <v>105</v>
      </c>
      <c r="C368" s="106" t="s">
        <v>793</v>
      </c>
      <c r="D368" s="262">
        <v>67.41</v>
      </c>
      <c r="E368" s="246"/>
      <c r="F368" s="243"/>
      <c r="G368" s="243"/>
      <c r="H368" s="189">
        <v>0</v>
      </c>
      <c r="I368" s="189">
        <v>0</v>
      </c>
      <c r="J368" s="203">
        <v>0</v>
      </c>
      <c r="K368" s="290" t="s">
        <v>2608</v>
      </c>
      <c r="L368" s="291" t="s">
        <v>2835</v>
      </c>
      <c r="M368" s="292">
        <v>67.41</v>
      </c>
      <c r="N368" s="246"/>
      <c r="O368" s="243"/>
      <c r="P368" s="243"/>
      <c r="Q368" s="293">
        <f t="shared" si="44"/>
        <v>0</v>
      </c>
      <c r="R368" s="294">
        <f t="shared" si="45"/>
        <v>0</v>
      </c>
      <c r="S368" s="295">
        <f t="shared" si="46"/>
        <v>0</v>
      </c>
    </row>
    <row r="369" spans="1:20" ht="34.5" customHeight="1">
      <c r="A369" s="67">
        <v>77</v>
      </c>
      <c r="B369" s="263" t="s">
        <v>795</v>
      </c>
      <c r="C369" s="106" t="s">
        <v>796</v>
      </c>
      <c r="D369" s="262">
        <v>6246.66</v>
      </c>
      <c r="E369" s="246"/>
      <c r="F369" s="243"/>
      <c r="G369" s="243"/>
      <c r="H369" s="189">
        <v>0</v>
      </c>
      <c r="I369" s="189">
        <v>0</v>
      </c>
      <c r="J369" s="203">
        <v>0</v>
      </c>
      <c r="K369" s="290" t="s">
        <v>2575</v>
      </c>
      <c r="L369" s="291" t="s">
        <v>2836</v>
      </c>
      <c r="M369" s="292">
        <v>6246.66</v>
      </c>
      <c r="N369" s="246"/>
      <c r="O369" s="243"/>
      <c r="P369" s="243"/>
      <c r="Q369" s="293">
        <f t="shared" si="44"/>
        <v>0</v>
      </c>
      <c r="R369" s="294">
        <f t="shared" si="45"/>
        <v>0</v>
      </c>
      <c r="S369" s="295">
        <f t="shared" si="46"/>
        <v>0</v>
      </c>
      <c r="T369" s="2" t="s">
        <v>1707</v>
      </c>
    </row>
    <row r="370" spans="1:20" ht="34.5" customHeight="1">
      <c r="A370" s="67">
        <v>78</v>
      </c>
      <c r="B370" s="263" t="s">
        <v>795</v>
      </c>
      <c r="C370" s="106" t="s">
        <v>796</v>
      </c>
      <c r="D370" s="262">
        <v>996.17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290" t="s">
        <v>2575</v>
      </c>
      <c r="L370" s="291" t="s">
        <v>2836</v>
      </c>
      <c r="M370" s="292">
        <v>996.17</v>
      </c>
      <c r="N370" s="246"/>
      <c r="O370" s="243"/>
      <c r="P370" s="243"/>
      <c r="Q370" s="293">
        <f t="shared" si="44"/>
        <v>0</v>
      </c>
      <c r="R370" s="294">
        <f t="shared" si="45"/>
        <v>0</v>
      </c>
      <c r="S370" s="295">
        <f t="shared" si="46"/>
        <v>0</v>
      </c>
      <c r="T370" s="2" t="s">
        <v>1707</v>
      </c>
    </row>
    <row r="371" spans="1:20" ht="34.5" customHeight="1">
      <c r="A371" s="67">
        <v>79</v>
      </c>
      <c r="B371" s="263" t="s">
        <v>795</v>
      </c>
      <c r="C371" s="106" t="s">
        <v>796</v>
      </c>
      <c r="D371" s="262">
        <v>1294.7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290" t="s">
        <v>2575</v>
      </c>
      <c r="L371" s="291" t="s">
        <v>2836</v>
      </c>
      <c r="M371" s="292">
        <v>1294.7</v>
      </c>
      <c r="N371" s="246"/>
      <c r="O371" s="243"/>
      <c r="P371" s="243"/>
      <c r="Q371" s="293">
        <f t="shared" si="44"/>
        <v>0</v>
      </c>
      <c r="R371" s="294">
        <f t="shared" si="45"/>
        <v>0</v>
      </c>
      <c r="S371" s="295">
        <f t="shared" si="46"/>
        <v>0</v>
      </c>
      <c r="T371" s="2" t="s">
        <v>1707</v>
      </c>
    </row>
    <row r="372" spans="1:20" ht="34.5" customHeight="1">
      <c r="A372" s="67">
        <v>80</v>
      </c>
      <c r="B372" s="263" t="s">
        <v>798</v>
      </c>
      <c r="C372" s="260" t="s">
        <v>799</v>
      </c>
      <c r="D372" s="262">
        <v>981.19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290" t="s">
        <v>2575</v>
      </c>
      <c r="L372" s="291" t="s">
        <v>2837</v>
      </c>
      <c r="M372" s="292">
        <v>981.19</v>
      </c>
      <c r="N372" s="246"/>
      <c r="O372" s="243"/>
      <c r="P372" s="243"/>
      <c r="Q372" s="293">
        <f t="shared" si="44"/>
        <v>0</v>
      </c>
      <c r="R372" s="294">
        <f t="shared" si="45"/>
        <v>0</v>
      </c>
      <c r="S372" s="295">
        <f t="shared" si="46"/>
        <v>0</v>
      </c>
    </row>
    <row r="373" spans="1:20" ht="34.5" customHeight="1">
      <c r="A373" s="67">
        <v>81</v>
      </c>
      <c r="B373" s="263" t="s">
        <v>407</v>
      </c>
      <c r="C373" s="260" t="s">
        <v>801</v>
      </c>
      <c r="D373" s="262">
        <v>0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290"/>
      <c r="L373" s="291"/>
      <c r="M373" s="292"/>
      <c r="N373" s="246"/>
      <c r="O373" s="243"/>
      <c r="P373" s="243"/>
      <c r="Q373" s="293">
        <f t="shared" si="44"/>
        <v>0</v>
      </c>
      <c r="R373" s="294">
        <f t="shared" si="45"/>
        <v>0</v>
      </c>
      <c r="S373" s="295">
        <f t="shared" si="46"/>
        <v>0</v>
      </c>
    </row>
    <row r="374" spans="1:20" ht="34.5" customHeight="1">
      <c r="A374" s="67">
        <v>82</v>
      </c>
      <c r="B374" s="263" t="s">
        <v>484</v>
      </c>
      <c r="C374" s="260" t="s">
        <v>802</v>
      </c>
      <c r="D374" s="262">
        <v>37.450000000000003</v>
      </c>
      <c r="E374" s="250"/>
      <c r="F374" s="243"/>
      <c r="G374" s="243"/>
      <c r="H374" s="189">
        <v>0</v>
      </c>
      <c r="I374" s="189">
        <v>0</v>
      </c>
      <c r="J374" s="203">
        <v>0</v>
      </c>
      <c r="K374" s="290" t="s">
        <v>2580</v>
      </c>
      <c r="L374" s="291" t="s">
        <v>2838</v>
      </c>
      <c r="M374" s="292">
        <v>37.450000000000003</v>
      </c>
      <c r="N374" s="250"/>
      <c r="O374" s="243"/>
      <c r="P374" s="243"/>
      <c r="Q374" s="293">
        <f t="shared" si="44"/>
        <v>0</v>
      </c>
      <c r="R374" s="294">
        <f t="shared" si="45"/>
        <v>0</v>
      </c>
      <c r="S374" s="295">
        <f t="shared" si="46"/>
        <v>0</v>
      </c>
    </row>
    <row r="375" spans="1:20" ht="34.5" customHeight="1">
      <c r="A375" s="67">
        <v>83</v>
      </c>
      <c r="B375" s="263" t="s">
        <v>484</v>
      </c>
      <c r="C375" s="260" t="s">
        <v>802</v>
      </c>
      <c r="D375" s="262">
        <v>37.450000000000003</v>
      </c>
      <c r="E375" s="250"/>
      <c r="F375" s="243"/>
      <c r="G375" s="243"/>
      <c r="H375" s="189">
        <v>0</v>
      </c>
      <c r="I375" s="189">
        <v>0</v>
      </c>
      <c r="J375" s="203">
        <v>0</v>
      </c>
      <c r="K375" s="290" t="s">
        <v>2580</v>
      </c>
      <c r="L375" s="291" t="s">
        <v>2838</v>
      </c>
      <c r="M375" s="292">
        <v>37.450000000000003</v>
      </c>
      <c r="N375" s="250"/>
      <c r="O375" s="243"/>
      <c r="P375" s="243"/>
      <c r="Q375" s="293">
        <f t="shared" si="44"/>
        <v>0</v>
      </c>
      <c r="R375" s="294">
        <f t="shared" si="45"/>
        <v>0</v>
      </c>
      <c r="S375" s="295">
        <f t="shared" si="46"/>
        <v>0</v>
      </c>
    </row>
    <row r="376" spans="1:20" ht="34.5" customHeight="1">
      <c r="A376" s="67">
        <v>84</v>
      </c>
      <c r="B376" s="263" t="s">
        <v>484</v>
      </c>
      <c r="C376" s="260" t="s">
        <v>802</v>
      </c>
      <c r="D376" s="262">
        <v>37.450000000000003</v>
      </c>
      <c r="E376" s="250"/>
      <c r="F376" s="243"/>
      <c r="G376" s="243"/>
      <c r="H376" s="189">
        <v>0</v>
      </c>
      <c r="I376" s="189">
        <v>0</v>
      </c>
      <c r="J376" s="203">
        <v>0</v>
      </c>
      <c r="K376" s="290" t="s">
        <v>2580</v>
      </c>
      <c r="L376" s="291" t="s">
        <v>2838</v>
      </c>
      <c r="M376" s="292">
        <v>37.450000000000003</v>
      </c>
      <c r="N376" s="250"/>
      <c r="O376" s="243"/>
      <c r="P376" s="243"/>
      <c r="Q376" s="293">
        <f t="shared" si="44"/>
        <v>0</v>
      </c>
      <c r="R376" s="294">
        <f t="shared" si="45"/>
        <v>0</v>
      </c>
      <c r="S376" s="295">
        <f t="shared" si="46"/>
        <v>0</v>
      </c>
    </row>
    <row r="377" spans="1:20" ht="34.5" customHeight="1">
      <c r="A377" s="67">
        <v>85</v>
      </c>
      <c r="B377" s="263" t="s">
        <v>489</v>
      </c>
      <c r="C377" s="260" t="s">
        <v>804</v>
      </c>
      <c r="D377" s="262">
        <v>1760.15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290" t="s">
        <v>2575</v>
      </c>
      <c r="L377" s="291" t="s">
        <v>2839</v>
      </c>
      <c r="M377" s="292">
        <v>1760.15</v>
      </c>
      <c r="N377" s="246"/>
      <c r="O377" s="243"/>
      <c r="P377" s="243"/>
      <c r="Q377" s="293">
        <f t="shared" si="44"/>
        <v>0</v>
      </c>
      <c r="R377" s="294">
        <f t="shared" si="45"/>
        <v>0</v>
      </c>
      <c r="S377" s="295">
        <f t="shared" si="46"/>
        <v>0</v>
      </c>
    </row>
    <row r="378" spans="1:20" ht="34.5" customHeight="1">
      <c r="A378" s="67">
        <v>86</v>
      </c>
      <c r="B378" s="263" t="s">
        <v>492</v>
      </c>
      <c r="C378" s="260" t="s">
        <v>806</v>
      </c>
      <c r="D378" s="262">
        <v>501.83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 t="s">
        <v>2615</v>
      </c>
      <c r="L378" s="291" t="s">
        <v>2840</v>
      </c>
      <c r="M378" s="292">
        <v>501.83</v>
      </c>
      <c r="N378" s="246"/>
      <c r="O378" s="243"/>
      <c r="P378" s="243"/>
      <c r="Q378" s="293">
        <f t="shared" si="44"/>
        <v>0</v>
      </c>
      <c r="R378" s="294">
        <f t="shared" si="45"/>
        <v>0</v>
      </c>
      <c r="S378" s="295">
        <f t="shared" si="46"/>
        <v>0</v>
      </c>
    </row>
    <row r="379" spans="1:20" ht="34.5" customHeight="1">
      <c r="A379" s="67">
        <v>87</v>
      </c>
      <c r="B379" s="263" t="s">
        <v>107</v>
      </c>
      <c r="C379" s="260" t="s">
        <v>808</v>
      </c>
      <c r="D379" s="262">
        <v>8403.7800000000007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290" t="s">
        <v>2555</v>
      </c>
      <c r="L379" s="291" t="s">
        <v>2841</v>
      </c>
      <c r="M379" s="292">
        <v>8403.7800000000007</v>
      </c>
      <c r="N379" s="246"/>
      <c r="O379" s="243"/>
      <c r="P379" s="243"/>
      <c r="Q379" s="293">
        <f t="shared" si="44"/>
        <v>0</v>
      </c>
      <c r="R379" s="294">
        <f t="shared" si="45"/>
        <v>0</v>
      </c>
      <c r="S379" s="295">
        <f t="shared" si="46"/>
        <v>0</v>
      </c>
    </row>
    <row r="380" spans="1:20" ht="34.5" customHeight="1">
      <c r="A380" s="67">
        <v>88</v>
      </c>
      <c r="B380" s="268" t="s">
        <v>810</v>
      </c>
      <c r="C380" s="260" t="s">
        <v>811</v>
      </c>
      <c r="D380" s="262">
        <v>53.5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 t="s">
        <v>2555</v>
      </c>
      <c r="L380" s="291" t="s">
        <v>2842</v>
      </c>
      <c r="M380" s="292">
        <v>53.5</v>
      </c>
      <c r="N380" s="246"/>
      <c r="O380" s="243"/>
      <c r="P380" s="243"/>
      <c r="Q380" s="293">
        <f t="shared" si="44"/>
        <v>0</v>
      </c>
      <c r="R380" s="294">
        <f t="shared" si="45"/>
        <v>0</v>
      </c>
      <c r="S380" s="295">
        <f t="shared" si="46"/>
        <v>0</v>
      </c>
    </row>
    <row r="381" spans="1:20" ht="34.5" customHeight="1">
      <c r="A381" s="67">
        <v>89</v>
      </c>
      <c r="B381" s="106" t="s">
        <v>489</v>
      </c>
      <c r="C381" s="260" t="s">
        <v>813</v>
      </c>
      <c r="D381" s="262">
        <v>37.450000000000003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290" t="s">
        <v>2575</v>
      </c>
      <c r="L381" s="291" t="s">
        <v>2843</v>
      </c>
      <c r="M381" s="292">
        <v>37.450000000000003</v>
      </c>
      <c r="N381" s="246"/>
      <c r="O381" s="243"/>
      <c r="P381" s="243"/>
      <c r="Q381" s="293">
        <f t="shared" si="44"/>
        <v>0</v>
      </c>
      <c r="R381" s="294">
        <f t="shared" si="45"/>
        <v>0</v>
      </c>
      <c r="S381" s="295">
        <f t="shared" si="46"/>
        <v>0</v>
      </c>
    </row>
    <row r="382" spans="1:20" ht="34.5" customHeight="1">
      <c r="A382" s="67">
        <v>90</v>
      </c>
      <c r="B382" s="106" t="s">
        <v>407</v>
      </c>
      <c r="C382" s="260" t="s">
        <v>815</v>
      </c>
      <c r="D382" s="262">
        <v>0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/>
      <c r="L382" s="291"/>
      <c r="M382" s="292"/>
      <c r="N382" s="246"/>
      <c r="O382" s="243"/>
      <c r="P382" s="243"/>
      <c r="Q382" s="293">
        <f t="shared" si="44"/>
        <v>0</v>
      </c>
      <c r="R382" s="294">
        <f t="shared" si="45"/>
        <v>0</v>
      </c>
      <c r="S382" s="295">
        <f t="shared" si="46"/>
        <v>0</v>
      </c>
    </row>
    <row r="383" spans="1:20" ht="34.5" customHeight="1">
      <c r="A383" s="67">
        <v>91</v>
      </c>
      <c r="B383" s="263" t="s">
        <v>503</v>
      </c>
      <c r="C383" s="260" t="s">
        <v>816</v>
      </c>
      <c r="D383" s="262">
        <v>37.450000000000003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 t="s">
        <v>2615</v>
      </c>
      <c r="L383" s="291" t="s">
        <v>2844</v>
      </c>
      <c r="M383" s="292">
        <v>37.450000000000003</v>
      </c>
      <c r="N383" s="246"/>
      <c r="O383" s="243"/>
      <c r="P383" s="243"/>
      <c r="Q383" s="293">
        <f t="shared" si="44"/>
        <v>0</v>
      </c>
      <c r="R383" s="294">
        <f t="shared" si="45"/>
        <v>0</v>
      </c>
      <c r="S383" s="295">
        <f t="shared" si="46"/>
        <v>0</v>
      </c>
    </row>
    <row r="384" spans="1:20" ht="34.5" customHeight="1">
      <c r="A384" s="67">
        <v>92</v>
      </c>
      <c r="B384" s="263" t="s">
        <v>72</v>
      </c>
      <c r="C384" s="260" t="s">
        <v>818</v>
      </c>
      <c r="D384" s="262">
        <v>0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290"/>
      <c r="L384" s="291"/>
      <c r="M384" s="292"/>
      <c r="N384" s="246"/>
      <c r="O384" s="243"/>
      <c r="P384" s="243"/>
      <c r="Q384" s="293">
        <f t="shared" si="44"/>
        <v>0</v>
      </c>
      <c r="R384" s="294">
        <f t="shared" si="45"/>
        <v>0</v>
      </c>
      <c r="S384" s="295">
        <f t="shared" si="46"/>
        <v>0</v>
      </c>
    </row>
    <row r="385" spans="1:19" ht="34.5" customHeight="1">
      <c r="A385" s="67">
        <v>93</v>
      </c>
      <c r="B385" s="2" t="s">
        <v>507</v>
      </c>
      <c r="C385" s="260" t="s">
        <v>819</v>
      </c>
      <c r="D385" s="262">
        <v>0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290"/>
      <c r="L385" s="291"/>
      <c r="M385" s="292"/>
      <c r="N385" s="246"/>
      <c r="O385" s="243"/>
      <c r="P385" s="243"/>
      <c r="Q385" s="293">
        <f t="shared" si="44"/>
        <v>0</v>
      </c>
      <c r="R385" s="294">
        <f t="shared" si="45"/>
        <v>0</v>
      </c>
      <c r="S385" s="295">
        <f t="shared" si="46"/>
        <v>0</v>
      </c>
    </row>
    <row r="386" spans="1:19" ht="34.5" customHeight="1">
      <c r="A386" s="67">
        <v>94</v>
      </c>
      <c r="B386" s="2" t="s">
        <v>509</v>
      </c>
      <c r="C386" s="260" t="s">
        <v>820</v>
      </c>
      <c r="D386" s="262">
        <v>344.54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290" t="s">
        <v>2575</v>
      </c>
      <c r="L386" s="291" t="s">
        <v>2845</v>
      </c>
      <c r="M386" s="292">
        <v>344.54</v>
      </c>
      <c r="N386" s="246"/>
      <c r="O386" s="243"/>
      <c r="P386" s="243"/>
      <c r="Q386" s="293">
        <f t="shared" si="44"/>
        <v>0</v>
      </c>
      <c r="R386" s="294">
        <f t="shared" si="45"/>
        <v>0</v>
      </c>
      <c r="S386" s="295">
        <f t="shared" si="46"/>
        <v>0</v>
      </c>
    </row>
    <row r="387" spans="1:19" ht="34.5" customHeight="1">
      <c r="A387" s="67">
        <v>95</v>
      </c>
      <c r="B387" s="263" t="s">
        <v>407</v>
      </c>
      <c r="C387" s="260" t="s">
        <v>822</v>
      </c>
      <c r="D387" s="262">
        <v>0</v>
      </c>
      <c r="E387" s="246"/>
      <c r="F387" s="243"/>
      <c r="G387" s="243"/>
      <c r="H387" s="189">
        <v>0</v>
      </c>
      <c r="I387" s="189">
        <v>0</v>
      </c>
      <c r="J387" s="203">
        <v>0</v>
      </c>
      <c r="K387" s="290"/>
      <c r="L387" s="291"/>
      <c r="M387" s="292"/>
      <c r="N387" s="246"/>
      <c r="O387" s="243"/>
      <c r="P387" s="243"/>
      <c r="Q387" s="293">
        <f t="shared" si="44"/>
        <v>0</v>
      </c>
      <c r="R387" s="294">
        <f t="shared" si="45"/>
        <v>0</v>
      </c>
      <c r="S387" s="295">
        <f>+D387+J387-M387</f>
        <v>0</v>
      </c>
    </row>
    <row r="388" spans="1:19" ht="34.5" customHeight="1">
      <c r="A388" s="67">
        <v>96</v>
      </c>
      <c r="B388" s="263" t="s">
        <v>823</v>
      </c>
      <c r="C388" s="260" t="s">
        <v>824</v>
      </c>
      <c r="D388" s="262">
        <v>381.99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290" t="s">
        <v>2575</v>
      </c>
      <c r="L388" s="291" t="s">
        <v>2846</v>
      </c>
      <c r="M388" s="292">
        <v>381.99</v>
      </c>
      <c r="N388" s="246"/>
      <c r="O388" s="243"/>
      <c r="P388" s="243"/>
      <c r="Q388" s="293">
        <f t="shared" si="44"/>
        <v>0</v>
      </c>
      <c r="R388" s="294">
        <f t="shared" si="45"/>
        <v>0</v>
      </c>
      <c r="S388" s="295">
        <f>+D388+J388-M388</f>
        <v>0</v>
      </c>
    </row>
    <row r="389" spans="1:19" ht="34.5" customHeight="1">
      <c r="A389" s="67">
        <v>97</v>
      </c>
      <c r="B389" s="263" t="s">
        <v>407</v>
      </c>
      <c r="C389" s="260" t="s">
        <v>826</v>
      </c>
      <c r="D389" s="262">
        <v>0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290"/>
      <c r="L389" s="291"/>
      <c r="M389" s="292"/>
      <c r="N389" s="246"/>
      <c r="O389" s="243"/>
      <c r="P389" s="243"/>
      <c r="Q389" s="293">
        <f t="shared" si="44"/>
        <v>0</v>
      </c>
      <c r="R389" s="294">
        <f t="shared" si="45"/>
        <v>0</v>
      </c>
      <c r="S389" s="295">
        <f t="shared" ref="S389:S452" si="47">+D389+J389-M389</f>
        <v>0</v>
      </c>
    </row>
    <row r="390" spans="1:19" ht="34.5" customHeight="1">
      <c r="A390" s="67">
        <v>98</v>
      </c>
      <c r="B390" s="263" t="s">
        <v>516</v>
      </c>
      <c r="C390" s="260" t="s">
        <v>827</v>
      </c>
      <c r="D390" s="262">
        <v>674.1</v>
      </c>
      <c r="E390" s="246"/>
      <c r="F390" s="243"/>
      <c r="G390" s="243"/>
      <c r="H390" s="189">
        <v>0</v>
      </c>
      <c r="I390" s="189">
        <v>0</v>
      </c>
      <c r="J390" s="203">
        <v>0</v>
      </c>
      <c r="K390" s="290" t="s">
        <v>2563</v>
      </c>
      <c r="L390" s="291" t="s">
        <v>2847</v>
      </c>
      <c r="M390" s="292">
        <v>674.1</v>
      </c>
      <c r="N390" s="246"/>
      <c r="O390" s="243"/>
      <c r="P390" s="243"/>
      <c r="Q390" s="293">
        <f t="shared" si="44"/>
        <v>0</v>
      </c>
      <c r="R390" s="294">
        <f t="shared" si="45"/>
        <v>0</v>
      </c>
      <c r="S390" s="295">
        <f t="shared" si="47"/>
        <v>0</v>
      </c>
    </row>
    <row r="391" spans="1:19" ht="34.5" customHeight="1">
      <c r="A391" s="67">
        <v>99</v>
      </c>
      <c r="B391" s="106" t="s">
        <v>519</v>
      </c>
      <c r="C391" s="260" t="s">
        <v>829</v>
      </c>
      <c r="D391" s="262">
        <v>1408.12</v>
      </c>
      <c r="E391" s="250"/>
      <c r="F391" s="243"/>
      <c r="G391" s="243"/>
      <c r="H391" s="189">
        <v>0</v>
      </c>
      <c r="I391" s="189">
        <v>0</v>
      </c>
      <c r="J391" s="203">
        <v>0</v>
      </c>
      <c r="K391" s="290" t="s">
        <v>2608</v>
      </c>
      <c r="L391" s="291" t="s">
        <v>2848</v>
      </c>
      <c r="M391" s="292">
        <v>1408.12</v>
      </c>
      <c r="N391" s="250"/>
      <c r="O391" s="243"/>
      <c r="P391" s="243"/>
      <c r="Q391" s="293">
        <f t="shared" si="44"/>
        <v>0</v>
      </c>
      <c r="R391" s="294">
        <f t="shared" si="45"/>
        <v>0</v>
      </c>
      <c r="S391" s="295">
        <f t="shared" si="47"/>
        <v>0</v>
      </c>
    </row>
    <row r="392" spans="1:19" ht="34.5" customHeight="1">
      <c r="A392" s="67">
        <v>100</v>
      </c>
      <c r="B392" s="106" t="s">
        <v>831</v>
      </c>
      <c r="C392" s="260" t="s">
        <v>832</v>
      </c>
      <c r="D392" s="262">
        <v>1550.43</v>
      </c>
      <c r="E392" s="250"/>
      <c r="F392" s="243"/>
      <c r="G392" s="243"/>
      <c r="H392" s="189">
        <v>0</v>
      </c>
      <c r="I392" s="189">
        <v>0</v>
      </c>
      <c r="J392" s="203">
        <v>0</v>
      </c>
      <c r="K392" s="290" t="s">
        <v>2555</v>
      </c>
      <c r="L392" s="291" t="s">
        <v>2849</v>
      </c>
      <c r="M392" s="292">
        <v>1550.43</v>
      </c>
      <c r="N392" s="250"/>
      <c r="O392" s="243"/>
      <c r="P392" s="243"/>
      <c r="Q392" s="293">
        <f t="shared" si="44"/>
        <v>0</v>
      </c>
      <c r="R392" s="294">
        <f t="shared" si="45"/>
        <v>0</v>
      </c>
      <c r="S392" s="295">
        <f t="shared" si="47"/>
        <v>0</v>
      </c>
    </row>
    <row r="393" spans="1:19" ht="34.5" customHeight="1">
      <c r="A393" s="67">
        <v>101</v>
      </c>
      <c r="B393" s="106" t="s">
        <v>50</v>
      </c>
      <c r="C393" s="260" t="s">
        <v>834</v>
      </c>
      <c r="D393" s="262">
        <v>1175.93</v>
      </c>
      <c r="E393" s="250"/>
      <c r="F393" s="243"/>
      <c r="G393" s="243"/>
      <c r="H393" s="189">
        <v>0</v>
      </c>
      <c r="I393" s="189">
        <v>0</v>
      </c>
      <c r="J393" s="203">
        <v>0</v>
      </c>
      <c r="K393" s="290"/>
      <c r="L393" s="291"/>
      <c r="M393" s="292">
        <v>0</v>
      </c>
      <c r="N393" s="250" t="s">
        <v>2600</v>
      </c>
      <c r="O393" s="243">
        <v>1</v>
      </c>
      <c r="P393" s="243">
        <v>1</v>
      </c>
      <c r="Q393" s="293">
        <f t="shared" si="44"/>
        <v>1099</v>
      </c>
      <c r="R393" s="294">
        <f t="shared" si="45"/>
        <v>76.930000000000007</v>
      </c>
      <c r="S393" s="295">
        <f t="shared" si="47"/>
        <v>1175.93</v>
      </c>
    </row>
    <row r="394" spans="1:19" ht="34.5" customHeight="1">
      <c r="A394" s="67">
        <v>102</v>
      </c>
      <c r="B394" s="263" t="s">
        <v>529</v>
      </c>
      <c r="C394" s="260" t="s">
        <v>836</v>
      </c>
      <c r="D394" s="262">
        <v>704.06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290" t="s">
        <v>2563</v>
      </c>
      <c r="L394" s="291" t="s">
        <v>2850</v>
      </c>
      <c r="M394" s="292">
        <v>704.06</v>
      </c>
      <c r="N394" s="246"/>
      <c r="O394" s="243"/>
      <c r="P394" s="243"/>
      <c r="Q394" s="293">
        <f t="shared" si="44"/>
        <v>0</v>
      </c>
      <c r="R394" s="294">
        <f t="shared" si="45"/>
        <v>0</v>
      </c>
      <c r="S394" s="295">
        <f t="shared" si="47"/>
        <v>0</v>
      </c>
    </row>
    <row r="395" spans="1:19" ht="34.5" customHeight="1">
      <c r="A395" s="67">
        <v>103</v>
      </c>
      <c r="B395" s="263" t="s">
        <v>532</v>
      </c>
      <c r="C395" s="260" t="s">
        <v>838</v>
      </c>
      <c r="D395" s="262">
        <v>1842.54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290"/>
      <c r="L395" s="291"/>
      <c r="M395" s="292">
        <v>0</v>
      </c>
      <c r="N395" s="246" t="s">
        <v>2600</v>
      </c>
      <c r="O395" s="243">
        <v>1</v>
      </c>
      <c r="P395" s="243">
        <v>1</v>
      </c>
      <c r="Q395" s="293">
        <f t="shared" si="44"/>
        <v>1722</v>
      </c>
      <c r="R395" s="294">
        <f t="shared" si="45"/>
        <v>120.54</v>
      </c>
      <c r="S395" s="295">
        <f t="shared" si="47"/>
        <v>1842.54</v>
      </c>
    </row>
    <row r="396" spans="1:19" ht="34.5" customHeight="1">
      <c r="A396" s="67">
        <v>104</v>
      </c>
      <c r="B396" s="263" t="s">
        <v>532</v>
      </c>
      <c r="C396" s="260" t="s">
        <v>840</v>
      </c>
      <c r="D396" s="262">
        <v>1134.2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290"/>
      <c r="L396" s="291"/>
      <c r="M396" s="292">
        <v>0</v>
      </c>
      <c r="N396" s="246" t="s">
        <v>2600</v>
      </c>
      <c r="O396" s="243">
        <v>1</v>
      </c>
      <c r="P396" s="243">
        <v>1</v>
      </c>
      <c r="Q396" s="293">
        <f t="shared" si="44"/>
        <v>1060</v>
      </c>
      <c r="R396" s="294">
        <f t="shared" si="45"/>
        <v>74.2</v>
      </c>
      <c r="S396" s="295">
        <f t="shared" si="47"/>
        <v>1134.2</v>
      </c>
    </row>
    <row r="397" spans="1:19" ht="34.5" customHeight="1">
      <c r="A397" s="67">
        <v>105</v>
      </c>
      <c r="B397" s="263" t="s">
        <v>536</v>
      </c>
      <c r="C397" s="260" t="s">
        <v>841</v>
      </c>
      <c r="D397" s="262">
        <v>37.450000000000003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290" t="s">
        <v>2622</v>
      </c>
      <c r="L397" s="291" t="s">
        <v>2851</v>
      </c>
      <c r="M397" s="292">
        <v>37.450000000000003</v>
      </c>
      <c r="N397" s="246"/>
      <c r="O397" s="243"/>
      <c r="P397" s="243"/>
      <c r="Q397" s="293">
        <f t="shared" si="44"/>
        <v>0</v>
      </c>
      <c r="R397" s="294">
        <f t="shared" si="45"/>
        <v>0</v>
      </c>
      <c r="S397" s="295">
        <f t="shared" si="47"/>
        <v>0</v>
      </c>
    </row>
    <row r="398" spans="1:19" ht="34.5" customHeight="1">
      <c r="A398" s="67">
        <v>106</v>
      </c>
      <c r="B398" s="263" t="s">
        <v>539</v>
      </c>
      <c r="C398" s="260" t="s">
        <v>843</v>
      </c>
      <c r="D398" s="262">
        <v>187.25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290" t="s">
        <v>2555</v>
      </c>
      <c r="L398" s="291" t="s">
        <v>2852</v>
      </c>
      <c r="M398" s="292">
        <v>187.25</v>
      </c>
      <c r="N398" s="246"/>
      <c r="O398" s="243"/>
      <c r="P398" s="243"/>
      <c r="Q398" s="293">
        <f t="shared" si="44"/>
        <v>0</v>
      </c>
      <c r="R398" s="294">
        <f t="shared" si="45"/>
        <v>0</v>
      </c>
      <c r="S398" s="295">
        <f t="shared" si="47"/>
        <v>0</v>
      </c>
    </row>
    <row r="399" spans="1:19" ht="34.5" customHeight="1">
      <c r="A399" s="67">
        <v>107</v>
      </c>
      <c r="B399" s="263" t="s">
        <v>845</v>
      </c>
      <c r="C399" s="260" t="s">
        <v>846</v>
      </c>
      <c r="D399" s="262">
        <v>0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290"/>
      <c r="L399" s="291"/>
      <c r="M399" s="292"/>
      <c r="N399" s="246"/>
      <c r="O399" s="243"/>
      <c r="P399" s="243"/>
      <c r="Q399" s="293">
        <f t="shared" si="44"/>
        <v>0</v>
      </c>
      <c r="R399" s="294">
        <f t="shared" si="45"/>
        <v>0</v>
      </c>
      <c r="S399" s="295">
        <f t="shared" si="47"/>
        <v>0</v>
      </c>
    </row>
    <row r="400" spans="1:19" ht="34.5" customHeight="1">
      <c r="A400" s="67">
        <v>108</v>
      </c>
      <c r="B400" s="298" t="s">
        <v>544</v>
      </c>
      <c r="C400" s="299" t="s">
        <v>840</v>
      </c>
      <c r="D400" s="300">
        <v>2711.38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301" t="s">
        <v>2563</v>
      </c>
      <c r="L400" s="302" t="s">
        <v>2853</v>
      </c>
      <c r="M400" s="303">
        <v>2711.38</v>
      </c>
      <c r="N400" s="246"/>
      <c r="O400" s="243"/>
      <c r="P400" s="243"/>
      <c r="Q400" s="293">
        <f t="shared" si="44"/>
        <v>0</v>
      </c>
      <c r="R400" s="294">
        <f t="shared" si="45"/>
        <v>0</v>
      </c>
      <c r="S400" s="295">
        <f t="shared" si="47"/>
        <v>0</v>
      </c>
    </row>
    <row r="401" spans="1:19" ht="34.5" customHeight="1">
      <c r="A401" s="67">
        <v>109</v>
      </c>
      <c r="B401" s="298" t="s">
        <v>544</v>
      </c>
      <c r="C401" s="299" t="s">
        <v>848</v>
      </c>
      <c r="D401" s="300">
        <v>3295.6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301" t="s">
        <v>2563</v>
      </c>
      <c r="L401" s="302" t="s">
        <v>2853</v>
      </c>
      <c r="M401" s="303">
        <v>3295.6</v>
      </c>
      <c r="N401" s="246"/>
      <c r="O401" s="243"/>
      <c r="P401" s="243"/>
      <c r="Q401" s="293">
        <f t="shared" si="44"/>
        <v>0</v>
      </c>
      <c r="R401" s="294">
        <f t="shared" si="45"/>
        <v>0</v>
      </c>
      <c r="S401" s="295">
        <f t="shared" si="47"/>
        <v>0</v>
      </c>
    </row>
    <row r="402" spans="1:19" ht="34.5" customHeight="1">
      <c r="A402" s="67">
        <v>110</v>
      </c>
      <c r="B402" s="263" t="s">
        <v>547</v>
      </c>
      <c r="C402" s="260" t="s">
        <v>849</v>
      </c>
      <c r="D402" s="262">
        <v>107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290"/>
      <c r="L402" s="291"/>
      <c r="M402" s="292">
        <v>0</v>
      </c>
      <c r="N402" s="246" t="s">
        <v>2600</v>
      </c>
      <c r="O402" s="243">
        <v>1</v>
      </c>
      <c r="P402" s="243">
        <v>1</v>
      </c>
      <c r="Q402" s="293">
        <f t="shared" si="44"/>
        <v>100</v>
      </c>
      <c r="R402" s="294">
        <f t="shared" si="45"/>
        <v>7</v>
      </c>
      <c r="S402" s="295">
        <f t="shared" si="47"/>
        <v>107</v>
      </c>
    </row>
    <row r="403" spans="1:19" ht="34.5" customHeight="1">
      <c r="A403" s="67">
        <v>111</v>
      </c>
      <c r="B403" s="263" t="s">
        <v>547</v>
      </c>
      <c r="C403" s="260" t="s">
        <v>840</v>
      </c>
      <c r="D403" s="262">
        <v>567.1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/>
      <c r="L403" s="291"/>
      <c r="M403" s="292">
        <v>0</v>
      </c>
      <c r="N403" s="246" t="s">
        <v>2600</v>
      </c>
      <c r="O403" s="243">
        <v>1</v>
      </c>
      <c r="P403" s="243">
        <v>1</v>
      </c>
      <c r="Q403" s="293">
        <f t="shared" si="44"/>
        <v>530</v>
      </c>
      <c r="R403" s="294">
        <f t="shared" si="45"/>
        <v>37.1</v>
      </c>
      <c r="S403" s="295">
        <f t="shared" si="47"/>
        <v>567.1</v>
      </c>
    </row>
    <row r="404" spans="1:19" ht="34.5" customHeight="1">
      <c r="A404" s="67">
        <v>112</v>
      </c>
      <c r="B404" s="263" t="s">
        <v>852</v>
      </c>
      <c r="C404" s="260" t="s">
        <v>853</v>
      </c>
      <c r="D404" s="262">
        <v>37.450000000000003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290" t="s">
        <v>2622</v>
      </c>
      <c r="L404" s="291" t="s">
        <v>2854</v>
      </c>
      <c r="M404" s="292">
        <v>37.450000000000003</v>
      </c>
      <c r="N404" s="246"/>
      <c r="O404" s="243"/>
      <c r="P404" s="243"/>
      <c r="Q404" s="293"/>
      <c r="R404" s="294"/>
      <c r="S404" s="295"/>
    </row>
    <row r="405" spans="1:19" ht="34.5" customHeight="1">
      <c r="A405" s="67">
        <v>113</v>
      </c>
      <c r="B405" s="263" t="s">
        <v>855</v>
      </c>
      <c r="C405" s="260" t="s">
        <v>856</v>
      </c>
      <c r="D405" s="262">
        <v>621.66999999999996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290" t="s">
        <v>2615</v>
      </c>
      <c r="L405" s="291" t="s">
        <v>2855</v>
      </c>
      <c r="M405" s="292">
        <v>621.66999999999996</v>
      </c>
      <c r="N405" s="246"/>
      <c r="O405" s="243"/>
      <c r="P405" s="243"/>
      <c r="Q405" s="293">
        <f t="shared" si="44"/>
        <v>0</v>
      </c>
      <c r="R405" s="294">
        <f t="shared" si="45"/>
        <v>0</v>
      </c>
      <c r="S405" s="295">
        <f t="shared" si="47"/>
        <v>0</v>
      </c>
    </row>
    <row r="406" spans="1:19" ht="34.5" customHeight="1">
      <c r="A406" s="67">
        <v>114</v>
      </c>
      <c r="B406" s="263" t="s">
        <v>858</v>
      </c>
      <c r="C406" s="260" t="s">
        <v>859</v>
      </c>
      <c r="D406" s="262">
        <v>1752.62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 t="s">
        <v>2615</v>
      </c>
      <c r="L406" s="291" t="s">
        <v>2856</v>
      </c>
      <c r="M406" s="292">
        <v>1752.62</v>
      </c>
      <c r="N406" s="246"/>
      <c r="O406" s="243"/>
      <c r="P406" s="243"/>
      <c r="Q406" s="293">
        <f t="shared" si="44"/>
        <v>0</v>
      </c>
      <c r="R406" s="294">
        <f t="shared" si="45"/>
        <v>0</v>
      </c>
      <c r="S406" s="295">
        <f t="shared" si="47"/>
        <v>0</v>
      </c>
    </row>
    <row r="407" spans="1:19" ht="34.5" customHeight="1">
      <c r="A407" s="67">
        <v>115</v>
      </c>
      <c r="B407" s="263" t="s">
        <v>555</v>
      </c>
      <c r="C407" s="260" t="s">
        <v>861</v>
      </c>
      <c r="D407" s="262">
        <v>262.14999999999998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 t="s">
        <v>2555</v>
      </c>
      <c r="L407" s="291" t="s">
        <v>2857</v>
      </c>
      <c r="M407" s="292">
        <v>262.14999999999998</v>
      </c>
      <c r="N407" s="246"/>
      <c r="O407" s="243"/>
      <c r="P407" s="243"/>
      <c r="Q407" s="293">
        <f t="shared" si="44"/>
        <v>0</v>
      </c>
      <c r="R407" s="294">
        <f t="shared" si="45"/>
        <v>0</v>
      </c>
      <c r="S407" s="295">
        <f t="shared" si="47"/>
        <v>0</v>
      </c>
    </row>
    <row r="408" spans="1:19" ht="34.5" customHeight="1">
      <c r="A408" s="67">
        <v>116</v>
      </c>
      <c r="B408" s="263" t="s">
        <v>558</v>
      </c>
      <c r="C408" s="260" t="s">
        <v>863</v>
      </c>
      <c r="D408" s="262">
        <v>1363.18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 t="s">
        <v>2580</v>
      </c>
      <c r="L408" s="291" t="s">
        <v>2858</v>
      </c>
      <c r="M408" s="292">
        <v>1363.18</v>
      </c>
      <c r="N408" s="246"/>
      <c r="O408" s="243"/>
      <c r="P408" s="243"/>
      <c r="Q408" s="293">
        <f t="shared" si="44"/>
        <v>0</v>
      </c>
      <c r="R408" s="294">
        <f t="shared" si="45"/>
        <v>0</v>
      </c>
      <c r="S408" s="295">
        <f t="shared" si="47"/>
        <v>0</v>
      </c>
    </row>
    <row r="409" spans="1:19" ht="34.5" customHeight="1">
      <c r="A409" s="67">
        <v>117</v>
      </c>
      <c r="B409" s="263" t="s">
        <v>562</v>
      </c>
      <c r="C409" s="260" t="s">
        <v>865</v>
      </c>
      <c r="D409" s="262">
        <v>651.63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 t="s">
        <v>2615</v>
      </c>
      <c r="L409" s="291" t="s">
        <v>2859</v>
      </c>
      <c r="M409" s="292">
        <v>651.63</v>
      </c>
      <c r="N409" s="246"/>
      <c r="O409" s="243"/>
      <c r="P409" s="243"/>
      <c r="Q409" s="293">
        <f t="shared" si="44"/>
        <v>0</v>
      </c>
      <c r="R409" s="294">
        <f t="shared" si="45"/>
        <v>0</v>
      </c>
      <c r="S409" s="295">
        <f t="shared" si="47"/>
        <v>0</v>
      </c>
    </row>
    <row r="410" spans="1:19" ht="34.5" customHeight="1">
      <c r="A410" s="67">
        <v>118</v>
      </c>
      <c r="B410" s="263" t="s">
        <v>558</v>
      </c>
      <c r="C410" s="260" t="s">
        <v>867</v>
      </c>
      <c r="D410" s="262">
        <v>2112.1799999999998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290" t="s">
        <v>2580</v>
      </c>
      <c r="L410" s="291" t="s">
        <v>2860</v>
      </c>
      <c r="M410" s="292">
        <v>2112.1799999999998</v>
      </c>
      <c r="N410" s="246"/>
      <c r="O410" s="243"/>
      <c r="P410" s="243"/>
      <c r="Q410" s="293">
        <f t="shared" si="44"/>
        <v>0</v>
      </c>
      <c r="R410" s="294">
        <f t="shared" si="45"/>
        <v>0</v>
      </c>
      <c r="S410" s="295">
        <f t="shared" si="47"/>
        <v>0</v>
      </c>
    </row>
    <row r="411" spans="1:19" ht="34.5" customHeight="1">
      <c r="A411" s="67">
        <v>119</v>
      </c>
      <c r="B411" s="263" t="s">
        <v>869</v>
      </c>
      <c r="C411" s="260" t="s">
        <v>870</v>
      </c>
      <c r="D411" s="262">
        <v>37.450000000000003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 t="s">
        <v>2575</v>
      </c>
      <c r="L411" s="291" t="s">
        <v>2861</v>
      </c>
      <c r="M411" s="292">
        <v>37.450000000000003</v>
      </c>
      <c r="N411" s="246"/>
      <c r="O411" s="243"/>
      <c r="P411" s="243"/>
      <c r="Q411" s="293">
        <f t="shared" si="44"/>
        <v>0</v>
      </c>
      <c r="R411" s="294">
        <f t="shared" si="45"/>
        <v>0</v>
      </c>
      <c r="S411" s="295">
        <f t="shared" si="47"/>
        <v>0</v>
      </c>
    </row>
    <row r="412" spans="1:19" ht="34.5" customHeight="1">
      <c r="A412" s="67">
        <v>120</v>
      </c>
      <c r="B412" s="263" t="s">
        <v>572</v>
      </c>
      <c r="C412" s="260" t="s">
        <v>872</v>
      </c>
      <c r="D412" s="262">
        <v>3512.81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290" t="s">
        <v>2555</v>
      </c>
      <c r="L412" s="291" t="s">
        <v>2862</v>
      </c>
      <c r="M412" s="292">
        <v>3512.81</v>
      </c>
      <c r="N412" s="246"/>
      <c r="O412" s="243"/>
      <c r="P412" s="243"/>
      <c r="Q412" s="293">
        <f t="shared" si="44"/>
        <v>0</v>
      </c>
      <c r="R412" s="294">
        <f t="shared" si="45"/>
        <v>0</v>
      </c>
      <c r="S412" s="295">
        <f t="shared" si="47"/>
        <v>0</v>
      </c>
    </row>
    <row r="413" spans="1:19" ht="34.5" customHeight="1">
      <c r="A413" s="67">
        <v>121</v>
      </c>
      <c r="B413" s="267" t="s">
        <v>572</v>
      </c>
      <c r="C413" s="260" t="s">
        <v>874</v>
      </c>
      <c r="D413" s="262">
        <v>1393.14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290" t="s">
        <v>2555</v>
      </c>
      <c r="L413" s="291" t="s">
        <v>2863</v>
      </c>
      <c r="M413" s="292">
        <v>1393.14</v>
      </c>
      <c r="N413" s="246"/>
      <c r="O413" s="243"/>
      <c r="P413" s="243"/>
      <c r="Q413" s="293">
        <f t="shared" si="44"/>
        <v>0</v>
      </c>
      <c r="R413" s="294">
        <f t="shared" si="45"/>
        <v>0</v>
      </c>
      <c r="S413" s="295">
        <f t="shared" si="47"/>
        <v>0</v>
      </c>
    </row>
    <row r="414" spans="1:19" ht="34.5" customHeight="1">
      <c r="A414" s="67">
        <v>122</v>
      </c>
      <c r="B414" s="263" t="s">
        <v>577</v>
      </c>
      <c r="C414" s="260" t="s">
        <v>876</v>
      </c>
      <c r="D414" s="262">
        <v>981.19</v>
      </c>
      <c r="E414" s="246" t="s">
        <v>2195</v>
      </c>
      <c r="F414" s="243">
        <v>1</v>
      </c>
      <c r="G414" s="243">
        <v>1</v>
      </c>
      <c r="H414" s="189">
        <v>966</v>
      </c>
      <c r="I414" s="189">
        <v>67.62</v>
      </c>
      <c r="J414" s="203">
        <v>1033.6200000000001</v>
      </c>
      <c r="K414" s="290" t="s">
        <v>2864</v>
      </c>
      <c r="L414" s="291" t="s">
        <v>2865</v>
      </c>
      <c r="M414" s="292">
        <v>1033.6199999999999</v>
      </c>
      <c r="N414" s="246" t="s">
        <v>2600</v>
      </c>
      <c r="O414" s="243">
        <v>1</v>
      </c>
      <c r="P414" s="243">
        <v>1</v>
      </c>
      <c r="Q414" s="293">
        <f t="shared" si="44"/>
        <v>917</v>
      </c>
      <c r="R414" s="294">
        <f t="shared" si="45"/>
        <v>64.19</v>
      </c>
      <c r="S414" s="295">
        <f t="shared" si="47"/>
        <v>981.19000000000028</v>
      </c>
    </row>
    <row r="415" spans="1:19" ht="34.5" customHeight="1">
      <c r="A415" s="67">
        <v>123</v>
      </c>
      <c r="B415" s="263" t="s">
        <v>580</v>
      </c>
      <c r="C415" s="260" t="s">
        <v>878</v>
      </c>
      <c r="D415" s="262">
        <v>681.58999999999992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290" t="s">
        <v>2563</v>
      </c>
      <c r="L415" s="291" t="s">
        <v>2866</v>
      </c>
      <c r="M415" s="292">
        <v>681.59</v>
      </c>
      <c r="N415" s="246"/>
      <c r="O415" s="243"/>
      <c r="P415" s="243"/>
      <c r="Q415" s="293">
        <f t="shared" si="44"/>
        <v>0</v>
      </c>
      <c r="R415" s="294">
        <f t="shared" si="45"/>
        <v>0</v>
      </c>
      <c r="S415" s="295">
        <f t="shared" si="47"/>
        <v>0</v>
      </c>
    </row>
    <row r="416" spans="1:19" ht="34.5" customHeight="1">
      <c r="A416" s="67">
        <v>124</v>
      </c>
      <c r="B416" s="267" t="s">
        <v>516</v>
      </c>
      <c r="C416" s="260" t="s">
        <v>880</v>
      </c>
      <c r="D416" s="262">
        <v>781.1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290" t="s">
        <v>2563</v>
      </c>
      <c r="L416" s="291" t="s">
        <v>2867</v>
      </c>
      <c r="M416" s="292">
        <v>781.1</v>
      </c>
      <c r="N416" s="246"/>
      <c r="O416" s="243"/>
      <c r="P416" s="243"/>
      <c r="Q416" s="293">
        <f t="shared" ref="Q416:Q477" si="48">ROUND(S416*100/107,2)</f>
        <v>0</v>
      </c>
      <c r="R416" s="294">
        <f t="shared" ref="R416:R477" si="49">ROUND((Q416*0.07),2)</f>
        <v>0</v>
      </c>
      <c r="S416" s="295">
        <f t="shared" si="47"/>
        <v>0</v>
      </c>
    </row>
    <row r="417" spans="1:19" ht="34.5" customHeight="1">
      <c r="A417" s="67">
        <v>125</v>
      </c>
      <c r="B417" s="267" t="s">
        <v>587</v>
      </c>
      <c r="C417" s="260" t="s">
        <v>882</v>
      </c>
      <c r="D417" s="262">
        <v>2419.27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290" t="s">
        <v>2563</v>
      </c>
      <c r="L417" s="291" t="s">
        <v>2868</v>
      </c>
      <c r="M417" s="292">
        <v>2419.27</v>
      </c>
      <c r="N417" s="246"/>
      <c r="O417" s="243"/>
      <c r="P417" s="243"/>
      <c r="Q417" s="293">
        <f t="shared" si="48"/>
        <v>0</v>
      </c>
      <c r="R417" s="294">
        <f t="shared" si="49"/>
        <v>0</v>
      </c>
      <c r="S417" s="295">
        <f t="shared" si="47"/>
        <v>0</v>
      </c>
    </row>
    <row r="418" spans="1:19" ht="34.5" customHeight="1">
      <c r="A418" s="67">
        <v>126</v>
      </c>
      <c r="B418" s="263" t="s">
        <v>885</v>
      </c>
      <c r="C418" s="260" t="s">
        <v>886</v>
      </c>
      <c r="D418" s="262">
        <v>292.11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290" t="s">
        <v>2555</v>
      </c>
      <c r="L418" s="291" t="s">
        <v>2869</v>
      </c>
      <c r="M418" s="292">
        <v>292.11</v>
      </c>
      <c r="N418" s="246"/>
      <c r="O418" s="243"/>
      <c r="P418" s="243"/>
      <c r="Q418" s="293">
        <f t="shared" si="48"/>
        <v>0</v>
      </c>
      <c r="R418" s="294">
        <f t="shared" si="49"/>
        <v>0</v>
      </c>
      <c r="S418" s="295">
        <f t="shared" si="47"/>
        <v>0</v>
      </c>
    </row>
    <row r="419" spans="1:19" ht="34.5" customHeight="1">
      <c r="A419" s="67">
        <v>127</v>
      </c>
      <c r="B419" s="263" t="s">
        <v>91</v>
      </c>
      <c r="C419" s="260" t="s">
        <v>888</v>
      </c>
      <c r="D419" s="262">
        <v>5210.8999999999996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304" t="s">
        <v>2563</v>
      </c>
      <c r="L419" s="304" t="s">
        <v>2870</v>
      </c>
      <c r="M419" s="305">
        <v>5210.8999999999996</v>
      </c>
      <c r="N419" s="246"/>
      <c r="O419" s="243"/>
      <c r="P419" s="243"/>
      <c r="Q419" s="293">
        <f t="shared" si="48"/>
        <v>0</v>
      </c>
      <c r="R419" s="294">
        <f t="shared" si="49"/>
        <v>0</v>
      </c>
      <c r="S419" s="295">
        <f t="shared" si="47"/>
        <v>0</v>
      </c>
    </row>
    <row r="420" spans="1:19" ht="34.5" customHeight="1">
      <c r="A420" s="67">
        <v>128</v>
      </c>
      <c r="B420" s="263" t="s">
        <v>91</v>
      </c>
      <c r="C420" s="260" t="s">
        <v>890</v>
      </c>
      <c r="D420" s="262">
        <v>53.5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290" t="s">
        <v>2555</v>
      </c>
      <c r="L420" s="291" t="s">
        <v>2871</v>
      </c>
      <c r="M420" s="292">
        <v>53.5</v>
      </c>
      <c r="N420" s="246"/>
      <c r="O420" s="243"/>
      <c r="P420" s="243"/>
      <c r="Q420" s="293">
        <f t="shared" si="48"/>
        <v>0</v>
      </c>
      <c r="R420" s="294">
        <f t="shared" si="49"/>
        <v>0</v>
      </c>
      <c r="S420" s="295">
        <f t="shared" si="47"/>
        <v>0</v>
      </c>
    </row>
    <row r="421" spans="1:19" ht="34.5" customHeight="1">
      <c r="A421" s="67">
        <v>129</v>
      </c>
      <c r="B421" s="106" t="s">
        <v>91</v>
      </c>
      <c r="C421" s="106" t="s">
        <v>892</v>
      </c>
      <c r="D421" s="262">
        <v>2043.7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290" t="s">
        <v>2563</v>
      </c>
      <c r="L421" s="291" t="s">
        <v>2872</v>
      </c>
      <c r="M421" s="292">
        <v>2043.7</v>
      </c>
      <c r="N421" s="246"/>
      <c r="O421" s="243"/>
      <c r="P421" s="243"/>
      <c r="Q421" s="293">
        <f t="shared" si="48"/>
        <v>0</v>
      </c>
      <c r="R421" s="294">
        <f t="shared" si="49"/>
        <v>0</v>
      </c>
      <c r="S421" s="295">
        <f t="shared" si="47"/>
        <v>0</v>
      </c>
    </row>
    <row r="422" spans="1:19" ht="34.5" customHeight="1">
      <c r="A422" s="67">
        <v>130</v>
      </c>
      <c r="B422" s="106" t="s">
        <v>91</v>
      </c>
      <c r="C422" s="106" t="s">
        <v>894</v>
      </c>
      <c r="D422" s="262">
        <v>2503.8000000000002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290" t="s">
        <v>2563</v>
      </c>
      <c r="L422" s="291" t="s">
        <v>2873</v>
      </c>
      <c r="M422" s="292">
        <v>2503.8000000000002</v>
      </c>
      <c r="N422" s="246"/>
      <c r="O422" s="243"/>
      <c r="P422" s="243"/>
      <c r="Q422" s="293">
        <f t="shared" si="48"/>
        <v>0</v>
      </c>
      <c r="R422" s="294">
        <f t="shared" si="49"/>
        <v>0</v>
      </c>
      <c r="S422" s="295">
        <f t="shared" si="47"/>
        <v>0</v>
      </c>
    </row>
    <row r="423" spans="1:19" ht="34.5" customHeight="1">
      <c r="A423" s="67">
        <v>131</v>
      </c>
      <c r="B423" s="106" t="s">
        <v>133</v>
      </c>
      <c r="C423" s="106" t="s">
        <v>896</v>
      </c>
      <c r="D423" s="262">
        <v>23796.800000000003</v>
      </c>
      <c r="E423" s="246"/>
      <c r="F423" s="243"/>
      <c r="G423" s="243"/>
      <c r="H423" s="189"/>
      <c r="I423" s="189"/>
      <c r="J423" s="203"/>
      <c r="K423" s="290" t="s">
        <v>2563</v>
      </c>
      <c r="L423" s="291" t="s">
        <v>2874</v>
      </c>
      <c r="M423" s="306">
        <v>23796.800000000003</v>
      </c>
      <c r="N423" s="246"/>
      <c r="O423" s="243"/>
      <c r="P423" s="243"/>
      <c r="Q423" s="293">
        <f t="shared" si="48"/>
        <v>0</v>
      </c>
      <c r="R423" s="294">
        <f t="shared" si="49"/>
        <v>0</v>
      </c>
      <c r="S423" s="295">
        <f t="shared" si="47"/>
        <v>0</v>
      </c>
    </row>
    <row r="424" spans="1:19" ht="34.5" customHeight="1">
      <c r="A424" s="67">
        <v>132</v>
      </c>
      <c r="B424" s="106" t="s">
        <v>898</v>
      </c>
      <c r="C424" s="106" t="s">
        <v>899</v>
      </c>
      <c r="D424" s="262">
        <v>8206.9</v>
      </c>
      <c r="E424" s="246"/>
      <c r="F424" s="243"/>
      <c r="G424" s="243"/>
      <c r="H424" s="189">
        <v>0</v>
      </c>
      <c r="I424" s="189">
        <v>0</v>
      </c>
      <c r="J424" s="203">
        <v>0</v>
      </c>
      <c r="K424" s="290" t="s">
        <v>2563</v>
      </c>
      <c r="L424" s="291" t="s">
        <v>2875</v>
      </c>
      <c r="M424" s="292">
        <v>8206.9</v>
      </c>
      <c r="N424" s="246"/>
      <c r="O424" s="243"/>
      <c r="P424" s="243"/>
      <c r="Q424" s="293"/>
      <c r="R424" s="294"/>
      <c r="S424" s="295"/>
    </row>
    <row r="425" spans="1:19" ht="34.5" customHeight="1">
      <c r="A425" s="67">
        <v>133</v>
      </c>
      <c r="B425" s="263" t="s">
        <v>901</v>
      </c>
      <c r="C425" s="106" t="s">
        <v>902</v>
      </c>
      <c r="D425" s="262">
        <v>556.4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290" t="s">
        <v>2622</v>
      </c>
      <c r="L425" s="291" t="s">
        <v>2876</v>
      </c>
      <c r="M425" s="292">
        <v>556.4</v>
      </c>
      <c r="N425" s="246"/>
      <c r="O425" s="243"/>
      <c r="P425" s="243"/>
      <c r="Q425" s="293">
        <f t="shared" si="48"/>
        <v>0</v>
      </c>
      <c r="R425" s="294">
        <f t="shared" si="49"/>
        <v>0</v>
      </c>
      <c r="S425" s="295">
        <f t="shared" si="47"/>
        <v>0</v>
      </c>
    </row>
    <row r="426" spans="1:19" ht="34.5" customHeight="1">
      <c r="A426" s="67">
        <v>134</v>
      </c>
      <c r="B426" s="263" t="s">
        <v>904</v>
      </c>
      <c r="C426" s="106" t="s">
        <v>905</v>
      </c>
      <c r="D426" s="262">
        <v>374.5</v>
      </c>
      <c r="E426" s="250"/>
      <c r="F426" s="243"/>
      <c r="G426" s="243"/>
      <c r="H426" s="189">
        <v>0</v>
      </c>
      <c r="I426" s="189">
        <v>0</v>
      </c>
      <c r="J426" s="203">
        <v>0</v>
      </c>
      <c r="K426" s="290" t="s">
        <v>2555</v>
      </c>
      <c r="L426" s="291" t="s">
        <v>2877</v>
      </c>
      <c r="M426" s="292">
        <v>374.5</v>
      </c>
      <c r="N426" s="250"/>
      <c r="O426" s="243"/>
      <c r="P426" s="243"/>
      <c r="Q426" s="293">
        <f t="shared" si="48"/>
        <v>0</v>
      </c>
      <c r="R426" s="294">
        <f t="shared" si="49"/>
        <v>0</v>
      </c>
      <c r="S426" s="295">
        <f t="shared" si="47"/>
        <v>0</v>
      </c>
    </row>
    <row r="427" spans="1:19" ht="34.5" customHeight="1">
      <c r="A427" s="67">
        <v>135</v>
      </c>
      <c r="B427" s="263" t="s">
        <v>907</v>
      </c>
      <c r="C427" s="106" t="s">
        <v>908</v>
      </c>
      <c r="D427" s="262">
        <v>6751.7</v>
      </c>
      <c r="E427" s="246"/>
      <c r="F427" s="243"/>
      <c r="G427" s="243"/>
      <c r="H427" s="189">
        <v>0</v>
      </c>
      <c r="I427" s="189">
        <v>0</v>
      </c>
      <c r="J427" s="203">
        <v>0</v>
      </c>
      <c r="K427" s="290" t="s">
        <v>2608</v>
      </c>
      <c r="L427" s="291" t="s">
        <v>2878</v>
      </c>
      <c r="M427" s="292">
        <v>6751.7</v>
      </c>
      <c r="N427" s="246"/>
      <c r="O427" s="243"/>
      <c r="P427" s="243"/>
      <c r="Q427" s="293">
        <f t="shared" si="48"/>
        <v>0</v>
      </c>
      <c r="R427" s="294">
        <f t="shared" si="49"/>
        <v>0</v>
      </c>
      <c r="S427" s="295">
        <f t="shared" si="47"/>
        <v>0</v>
      </c>
    </row>
    <row r="428" spans="1:19" ht="34.5" customHeight="1">
      <c r="A428" s="67">
        <v>136</v>
      </c>
      <c r="B428" s="267" t="s">
        <v>910</v>
      </c>
      <c r="C428" s="260" t="s">
        <v>911</v>
      </c>
      <c r="D428" s="262">
        <v>1091.4000000000001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290" t="s">
        <v>2879</v>
      </c>
      <c r="L428" s="291" t="s">
        <v>2880</v>
      </c>
      <c r="M428" s="292">
        <v>1091.4000000000001</v>
      </c>
      <c r="N428" s="246"/>
      <c r="O428" s="243"/>
      <c r="P428" s="243"/>
      <c r="Q428" s="293">
        <f t="shared" si="48"/>
        <v>0</v>
      </c>
      <c r="R428" s="294">
        <f t="shared" si="49"/>
        <v>0</v>
      </c>
      <c r="S428" s="295">
        <f t="shared" si="47"/>
        <v>0</v>
      </c>
    </row>
    <row r="429" spans="1:19" ht="34.5" customHeight="1">
      <c r="A429" s="67">
        <v>137</v>
      </c>
      <c r="B429" s="267" t="s">
        <v>913</v>
      </c>
      <c r="C429" s="260" t="s">
        <v>899</v>
      </c>
      <c r="D429" s="262">
        <v>1455.2</v>
      </c>
      <c r="E429" s="246"/>
      <c r="F429" s="243"/>
      <c r="G429" s="243"/>
      <c r="H429" s="189">
        <v>0</v>
      </c>
      <c r="I429" s="189">
        <v>0</v>
      </c>
      <c r="J429" s="203">
        <v>0</v>
      </c>
      <c r="K429" s="290"/>
      <c r="L429" s="291"/>
      <c r="M429" s="292">
        <v>0</v>
      </c>
      <c r="N429" s="246" t="s">
        <v>2600</v>
      </c>
      <c r="O429" s="243">
        <v>1</v>
      </c>
      <c r="P429" s="243">
        <v>1</v>
      </c>
      <c r="Q429" s="293">
        <f t="shared" si="48"/>
        <v>1360</v>
      </c>
      <c r="R429" s="294">
        <f t="shared" si="49"/>
        <v>95.2</v>
      </c>
      <c r="S429" s="295">
        <f t="shared" si="47"/>
        <v>1455.2</v>
      </c>
    </row>
    <row r="430" spans="1:19" ht="34.5" customHeight="1">
      <c r="A430" s="67">
        <v>138</v>
      </c>
      <c r="B430" s="260" t="s">
        <v>916</v>
      </c>
      <c r="C430" s="260" t="s">
        <v>899</v>
      </c>
      <c r="D430" s="262">
        <v>2182.8000000000002</v>
      </c>
      <c r="E430" s="250"/>
      <c r="F430" s="243"/>
      <c r="G430" s="243"/>
      <c r="H430" s="189">
        <v>0</v>
      </c>
      <c r="I430" s="189">
        <v>0</v>
      </c>
      <c r="J430" s="203">
        <v>0</v>
      </c>
      <c r="K430" s="290"/>
      <c r="L430" s="291"/>
      <c r="M430" s="292">
        <v>0</v>
      </c>
      <c r="N430" s="250" t="s">
        <v>2600</v>
      </c>
      <c r="O430" s="243">
        <v>1</v>
      </c>
      <c r="P430" s="243">
        <v>1</v>
      </c>
      <c r="Q430" s="293">
        <f t="shared" si="48"/>
        <v>2040</v>
      </c>
      <c r="R430" s="294">
        <f t="shared" si="49"/>
        <v>142.80000000000001</v>
      </c>
      <c r="S430" s="295">
        <f t="shared" si="47"/>
        <v>2182.8000000000002</v>
      </c>
    </row>
    <row r="431" spans="1:19" ht="34.5" customHeight="1">
      <c r="A431" s="67">
        <v>139</v>
      </c>
      <c r="B431" s="307" t="s">
        <v>919</v>
      </c>
      <c r="C431" s="308" t="s">
        <v>899</v>
      </c>
      <c r="D431" s="262">
        <v>353.1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290" t="s">
        <v>2622</v>
      </c>
      <c r="L431" s="291" t="s">
        <v>2881</v>
      </c>
      <c r="M431" s="292">
        <v>353.1</v>
      </c>
      <c r="N431" s="246"/>
      <c r="O431" s="243"/>
      <c r="P431" s="243"/>
      <c r="Q431" s="293">
        <f t="shared" si="48"/>
        <v>0</v>
      </c>
      <c r="R431" s="294">
        <f t="shared" si="49"/>
        <v>0</v>
      </c>
      <c r="S431" s="295">
        <f t="shared" si="47"/>
        <v>0</v>
      </c>
    </row>
    <row r="432" spans="1:19" ht="34.5" customHeight="1">
      <c r="A432" s="67">
        <v>140</v>
      </c>
      <c r="B432" s="260" t="s">
        <v>921</v>
      </c>
      <c r="C432" s="106" t="s">
        <v>922</v>
      </c>
      <c r="D432" s="262">
        <v>254.66</v>
      </c>
      <c r="E432" s="250"/>
      <c r="F432" s="243"/>
      <c r="G432" s="243"/>
      <c r="H432" s="189">
        <v>0</v>
      </c>
      <c r="I432" s="189">
        <v>0</v>
      </c>
      <c r="J432" s="203">
        <v>0</v>
      </c>
      <c r="K432" s="290" t="s">
        <v>2563</v>
      </c>
      <c r="L432" s="291" t="s">
        <v>2882</v>
      </c>
      <c r="M432" s="292">
        <v>254.66</v>
      </c>
      <c r="N432" s="250"/>
      <c r="O432" s="243"/>
      <c r="P432" s="243"/>
      <c r="Q432" s="293">
        <f t="shared" si="48"/>
        <v>0</v>
      </c>
      <c r="R432" s="294">
        <f t="shared" si="49"/>
        <v>0</v>
      </c>
      <c r="S432" s="295">
        <f t="shared" si="47"/>
        <v>0</v>
      </c>
    </row>
    <row r="433" spans="1:20" ht="34.5" customHeight="1">
      <c r="A433" s="67">
        <v>141</v>
      </c>
      <c r="B433" s="260" t="s">
        <v>45</v>
      </c>
      <c r="C433" s="106" t="s">
        <v>924</v>
      </c>
      <c r="D433" s="262">
        <v>37.450000000000003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290" t="s">
        <v>2615</v>
      </c>
      <c r="L433" s="291" t="s">
        <v>2883</v>
      </c>
      <c r="M433" s="292">
        <v>37.450000000000003</v>
      </c>
      <c r="N433" s="246"/>
      <c r="O433" s="243"/>
      <c r="P433" s="243"/>
      <c r="Q433" s="293">
        <f t="shared" si="48"/>
        <v>0</v>
      </c>
      <c r="R433" s="294">
        <f t="shared" si="49"/>
        <v>0</v>
      </c>
      <c r="S433" s="295">
        <f t="shared" si="47"/>
        <v>0</v>
      </c>
      <c r="T433" s="2" t="s">
        <v>2139</v>
      </c>
    </row>
    <row r="434" spans="1:20" ht="34.5" customHeight="1">
      <c r="A434" s="67">
        <v>142</v>
      </c>
      <c r="B434" s="260" t="s">
        <v>614</v>
      </c>
      <c r="C434" s="106" t="s">
        <v>925</v>
      </c>
      <c r="D434" s="262">
        <v>164.78</v>
      </c>
      <c r="E434" s="250"/>
      <c r="F434" s="243"/>
      <c r="G434" s="243"/>
      <c r="H434" s="189">
        <v>0</v>
      </c>
      <c r="I434" s="189">
        <v>0</v>
      </c>
      <c r="J434" s="203">
        <v>0</v>
      </c>
      <c r="K434" s="290" t="s">
        <v>2578</v>
      </c>
      <c r="L434" s="291" t="s">
        <v>2884</v>
      </c>
      <c r="M434" s="292">
        <v>164.78</v>
      </c>
      <c r="N434" s="250"/>
      <c r="O434" s="243"/>
      <c r="P434" s="243"/>
      <c r="Q434" s="293">
        <f t="shared" si="48"/>
        <v>0</v>
      </c>
      <c r="R434" s="294">
        <f t="shared" si="49"/>
        <v>0</v>
      </c>
      <c r="S434" s="295">
        <f t="shared" si="47"/>
        <v>0</v>
      </c>
    </row>
    <row r="435" spans="1:20" ht="34.5" customHeight="1">
      <c r="A435" s="67">
        <v>143</v>
      </c>
      <c r="B435" s="309" t="s">
        <v>620</v>
      </c>
      <c r="C435" s="106" t="s">
        <v>927</v>
      </c>
      <c r="D435" s="262">
        <v>1265.81</v>
      </c>
      <c r="E435" s="246"/>
      <c r="F435" s="243"/>
      <c r="G435" s="243"/>
      <c r="H435" s="189">
        <v>0</v>
      </c>
      <c r="I435" s="189">
        <v>0</v>
      </c>
      <c r="J435" s="203">
        <v>0</v>
      </c>
      <c r="K435" s="290" t="s">
        <v>2608</v>
      </c>
      <c r="L435" s="291" t="s">
        <v>2885</v>
      </c>
      <c r="M435" s="292">
        <v>1265.81</v>
      </c>
      <c r="N435" s="246"/>
      <c r="O435" s="243"/>
      <c r="P435" s="243"/>
      <c r="Q435" s="293">
        <f t="shared" si="48"/>
        <v>0</v>
      </c>
      <c r="R435" s="294">
        <f t="shared" si="49"/>
        <v>0</v>
      </c>
      <c r="S435" s="295">
        <f t="shared" si="47"/>
        <v>0</v>
      </c>
    </row>
    <row r="436" spans="1:20" ht="34.5" customHeight="1">
      <c r="A436" s="67">
        <v>144</v>
      </c>
      <c r="B436" s="309" t="s">
        <v>611</v>
      </c>
      <c r="C436" s="106" t="s">
        <v>929</v>
      </c>
      <c r="D436" s="262">
        <v>37.450000000000003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290" t="s">
        <v>2580</v>
      </c>
      <c r="L436" s="291" t="s">
        <v>2886</v>
      </c>
      <c r="M436" s="292">
        <v>37.450000000000003</v>
      </c>
      <c r="N436" s="246"/>
      <c r="O436" s="243"/>
      <c r="P436" s="243"/>
      <c r="Q436" s="293">
        <f t="shared" si="48"/>
        <v>0</v>
      </c>
      <c r="R436" s="294">
        <f t="shared" si="49"/>
        <v>0</v>
      </c>
      <c r="S436" s="295">
        <f t="shared" si="47"/>
        <v>0</v>
      </c>
    </row>
    <row r="437" spans="1:20" ht="34.5" customHeight="1">
      <c r="A437" s="67">
        <v>145</v>
      </c>
      <c r="B437" s="309" t="s">
        <v>42</v>
      </c>
      <c r="C437" s="106" t="s">
        <v>931</v>
      </c>
      <c r="D437" s="262">
        <v>53.5</v>
      </c>
      <c r="E437" s="246"/>
      <c r="F437" s="243"/>
      <c r="G437" s="243"/>
      <c r="H437" s="189">
        <v>0</v>
      </c>
      <c r="I437" s="189">
        <v>0</v>
      </c>
      <c r="J437" s="203">
        <v>0</v>
      </c>
      <c r="K437" s="290"/>
      <c r="L437" s="291"/>
      <c r="M437" s="292">
        <v>0</v>
      </c>
      <c r="N437" s="246" t="s">
        <v>2600</v>
      </c>
      <c r="O437" s="243">
        <v>1</v>
      </c>
      <c r="P437" s="243">
        <v>1</v>
      </c>
      <c r="Q437" s="293">
        <f t="shared" si="48"/>
        <v>50</v>
      </c>
      <c r="R437" s="294">
        <f t="shared" si="49"/>
        <v>3.5</v>
      </c>
      <c r="S437" s="295">
        <f t="shared" si="47"/>
        <v>53.5</v>
      </c>
    </row>
    <row r="438" spans="1:20" ht="34.5" customHeight="1">
      <c r="A438" s="67">
        <v>146</v>
      </c>
      <c r="B438" s="260" t="s">
        <v>933</v>
      </c>
      <c r="C438" s="106" t="s">
        <v>934</v>
      </c>
      <c r="D438" s="262">
        <v>502.9</v>
      </c>
      <c r="E438" s="246"/>
      <c r="F438" s="243"/>
      <c r="G438" s="243"/>
      <c r="H438" s="189">
        <v>0</v>
      </c>
      <c r="I438" s="189">
        <v>0</v>
      </c>
      <c r="J438" s="203">
        <v>0</v>
      </c>
      <c r="K438" s="290" t="s">
        <v>2578</v>
      </c>
      <c r="L438" s="291" t="s">
        <v>2887</v>
      </c>
      <c r="M438" s="292">
        <v>502.9</v>
      </c>
      <c r="N438" s="246"/>
      <c r="O438" s="243"/>
      <c r="P438" s="243"/>
      <c r="Q438" s="293">
        <f t="shared" si="48"/>
        <v>0</v>
      </c>
      <c r="R438" s="294">
        <f t="shared" si="49"/>
        <v>0</v>
      </c>
      <c r="S438" s="295">
        <f t="shared" si="47"/>
        <v>0</v>
      </c>
    </row>
    <row r="439" spans="1:20" ht="34.5" customHeight="1">
      <c r="A439" s="67">
        <v>147</v>
      </c>
      <c r="B439" s="260" t="s">
        <v>937</v>
      </c>
      <c r="C439" s="106" t="s">
        <v>938</v>
      </c>
      <c r="D439" s="262">
        <v>14723.2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290" t="s">
        <v>2608</v>
      </c>
      <c r="L439" s="291" t="s">
        <v>2888</v>
      </c>
      <c r="M439" s="292">
        <v>14723.2</v>
      </c>
      <c r="N439" s="246"/>
      <c r="O439" s="243"/>
      <c r="P439" s="243"/>
      <c r="Q439" s="293">
        <f t="shared" si="48"/>
        <v>0</v>
      </c>
      <c r="R439" s="294">
        <f t="shared" si="49"/>
        <v>0</v>
      </c>
      <c r="S439" s="295">
        <f t="shared" si="47"/>
        <v>0</v>
      </c>
    </row>
    <row r="440" spans="1:20" ht="34.5" customHeight="1">
      <c r="A440" s="67">
        <v>148</v>
      </c>
      <c r="B440" s="260" t="s">
        <v>941</v>
      </c>
      <c r="C440" s="106" t="s">
        <v>942</v>
      </c>
      <c r="D440" s="262">
        <v>941.6</v>
      </c>
      <c r="E440" s="250"/>
      <c r="F440" s="243"/>
      <c r="G440" s="243"/>
      <c r="H440" s="189">
        <v>0</v>
      </c>
      <c r="I440" s="189">
        <v>0</v>
      </c>
      <c r="J440" s="203">
        <v>0</v>
      </c>
      <c r="K440" s="290" t="s">
        <v>2563</v>
      </c>
      <c r="L440" s="291" t="s">
        <v>2889</v>
      </c>
      <c r="M440" s="292">
        <v>941.6</v>
      </c>
      <c r="N440" s="246"/>
      <c r="O440" s="243"/>
      <c r="P440" s="243"/>
      <c r="Q440" s="293">
        <f t="shared" si="48"/>
        <v>0</v>
      </c>
      <c r="R440" s="294">
        <f t="shared" si="49"/>
        <v>0</v>
      </c>
      <c r="S440" s="295">
        <f t="shared" si="47"/>
        <v>0</v>
      </c>
    </row>
    <row r="441" spans="1:20" ht="34.5" customHeight="1">
      <c r="A441" s="67">
        <v>149</v>
      </c>
      <c r="B441" s="260" t="s">
        <v>62</v>
      </c>
      <c r="C441" s="106" t="s">
        <v>942</v>
      </c>
      <c r="D441" s="262">
        <v>1037.9000000000001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 t="s">
        <v>2555</v>
      </c>
      <c r="L441" s="291" t="s">
        <v>2890</v>
      </c>
      <c r="M441" s="292">
        <v>1037.9000000000001</v>
      </c>
      <c r="N441" s="250"/>
      <c r="O441" s="243"/>
      <c r="P441" s="243"/>
      <c r="Q441" s="293">
        <f t="shared" si="48"/>
        <v>0</v>
      </c>
      <c r="R441" s="294">
        <f t="shared" si="49"/>
        <v>0</v>
      </c>
      <c r="S441" s="295">
        <f t="shared" si="47"/>
        <v>0</v>
      </c>
    </row>
    <row r="442" spans="1:20" ht="34.5" customHeight="1">
      <c r="A442" s="67">
        <v>150</v>
      </c>
      <c r="B442" s="260" t="s">
        <v>945</v>
      </c>
      <c r="C442" s="106" t="s">
        <v>946</v>
      </c>
      <c r="D442" s="262">
        <v>834.6</v>
      </c>
      <c r="E442" s="246"/>
      <c r="F442" s="243"/>
      <c r="G442" s="243"/>
      <c r="H442" s="189">
        <v>0</v>
      </c>
      <c r="I442" s="189">
        <v>0</v>
      </c>
      <c r="J442" s="203">
        <v>0</v>
      </c>
      <c r="K442" s="290" t="s">
        <v>2555</v>
      </c>
      <c r="L442" s="291" t="s">
        <v>2891</v>
      </c>
      <c r="M442" s="292">
        <v>834.6</v>
      </c>
      <c r="N442" s="246"/>
      <c r="O442" s="243"/>
      <c r="P442" s="243"/>
      <c r="Q442" s="293">
        <f t="shared" si="48"/>
        <v>0</v>
      </c>
      <c r="R442" s="294">
        <f t="shared" si="49"/>
        <v>0</v>
      </c>
      <c r="S442" s="295">
        <f t="shared" si="47"/>
        <v>0</v>
      </c>
    </row>
    <row r="443" spans="1:20" ht="34.5" customHeight="1">
      <c r="A443" s="67">
        <v>151</v>
      </c>
      <c r="B443" s="260" t="s">
        <v>507</v>
      </c>
      <c r="C443" s="106" t="s">
        <v>948</v>
      </c>
      <c r="D443" s="262">
        <v>104.86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 t="s">
        <v>2555</v>
      </c>
      <c r="L443" s="291" t="s">
        <v>2892</v>
      </c>
      <c r="M443" s="292">
        <v>104.86</v>
      </c>
      <c r="N443" s="246"/>
      <c r="O443" s="243"/>
      <c r="P443" s="243"/>
      <c r="Q443" s="293">
        <f t="shared" si="48"/>
        <v>0</v>
      </c>
      <c r="R443" s="294">
        <f t="shared" si="49"/>
        <v>0</v>
      </c>
      <c r="S443" s="295">
        <f t="shared" si="47"/>
        <v>0</v>
      </c>
    </row>
    <row r="444" spans="1:20" ht="34.5" customHeight="1">
      <c r="A444" s="67">
        <v>152</v>
      </c>
      <c r="B444" s="260" t="s">
        <v>631</v>
      </c>
      <c r="C444" s="106" t="s">
        <v>950</v>
      </c>
      <c r="D444" s="262">
        <v>142.31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 t="s">
        <v>2555</v>
      </c>
      <c r="L444" s="291" t="s">
        <v>2893</v>
      </c>
      <c r="M444" s="292">
        <v>142.31</v>
      </c>
      <c r="N444" s="246"/>
      <c r="O444" s="243"/>
      <c r="P444" s="243"/>
      <c r="Q444" s="293">
        <f t="shared" si="48"/>
        <v>0</v>
      </c>
      <c r="R444" s="294">
        <f t="shared" si="49"/>
        <v>0</v>
      </c>
      <c r="S444" s="295">
        <f t="shared" si="47"/>
        <v>0</v>
      </c>
    </row>
    <row r="445" spans="1:20" ht="34.5" customHeight="1">
      <c r="A445" s="67">
        <v>153</v>
      </c>
      <c r="B445" s="260" t="s">
        <v>634</v>
      </c>
      <c r="C445" s="106" t="s">
        <v>952</v>
      </c>
      <c r="D445" s="262">
        <v>82.39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 t="s">
        <v>2555</v>
      </c>
      <c r="L445" s="291" t="s">
        <v>2894</v>
      </c>
      <c r="M445" s="292">
        <v>82.39</v>
      </c>
      <c r="N445" s="246"/>
      <c r="O445" s="243"/>
      <c r="P445" s="243"/>
      <c r="Q445" s="293">
        <f t="shared" si="48"/>
        <v>0</v>
      </c>
      <c r="R445" s="294">
        <f t="shared" si="49"/>
        <v>0</v>
      </c>
      <c r="S445" s="295">
        <f t="shared" si="47"/>
        <v>0</v>
      </c>
    </row>
    <row r="446" spans="1:20" ht="34.5" customHeight="1">
      <c r="A446" s="67">
        <v>154</v>
      </c>
      <c r="B446" s="270" t="s">
        <v>634</v>
      </c>
      <c r="C446" s="106" t="s">
        <v>954</v>
      </c>
      <c r="D446" s="262">
        <v>1011.15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 t="s">
        <v>2555</v>
      </c>
      <c r="L446" s="291" t="s">
        <v>2895</v>
      </c>
      <c r="M446" s="292">
        <v>1011.15</v>
      </c>
      <c r="N446" s="246"/>
      <c r="O446" s="243"/>
      <c r="P446" s="243"/>
      <c r="Q446" s="293">
        <f t="shared" si="48"/>
        <v>0</v>
      </c>
      <c r="R446" s="294">
        <f t="shared" si="49"/>
        <v>0</v>
      </c>
      <c r="S446" s="295">
        <f t="shared" si="47"/>
        <v>0</v>
      </c>
    </row>
    <row r="447" spans="1:20" ht="34.5" customHeight="1">
      <c r="A447" s="67">
        <v>155</v>
      </c>
      <c r="B447" s="270" t="s">
        <v>395</v>
      </c>
      <c r="C447" s="106" t="s">
        <v>956</v>
      </c>
      <c r="D447" s="262">
        <v>666.61</v>
      </c>
      <c r="E447" s="246"/>
      <c r="F447" s="243"/>
      <c r="G447" s="243"/>
      <c r="H447" s="189">
        <v>0</v>
      </c>
      <c r="I447" s="189">
        <v>0</v>
      </c>
      <c r="J447" s="203">
        <v>0</v>
      </c>
      <c r="K447" s="290" t="s">
        <v>2555</v>
      </c>
      <c r="L447" s="291" t="s">
        <v>2896</v>
      </c>
      <c r="M447" s="292">
        <v>666.61</v>
      </c>
      <c r="N447" s="246"/>
      <c r="O447" s="243"/>
      <c r="P447" s="243"/>
      <c r="Q447" s="293">
        <f t="shared" si="48"/>
        <v>0</v>
      </c>
      <c r="R447" s="294">
        <f t="shared" si="49"/>
        <v>0</v>
      </c>
      <c r="S447" s="295">
        <f t="shared" si="47"/>
        <v>0</v>
      </c>
    </row>
    <row r="448" spans="1:20" ht="34.5" customHeight="1">
      <c r="A448" s="67">
        <v>156</v>
      </c>
      <c r="B448" s="270" t="s">
        <v>641</v>
      </c>
      <c r="C448" s="106" t="s">
        <v>958</v>
      </c>
      <c r="D448" s="262">
        <v>636.65</v>
      </c>
      <c r="E448" s="246"/>
      <c r="F448" s="243"/>
      <c r="G448" s="243"/>
      <c r="H448" s="189">
        <v>0</v>
      </c>
      <c r="I448" s="189">
        <v>0</v>
      </c>
      <c r="J448" s="203">
        <v>0</v>
      </c>
      <c r="K448" s="290" t="s">
        <v>2555</v>
      </c>
      <c r="L448" s="291" t="s">
        <v>2897</v>
      </c>
      <c r="M448" s="292">
        <v>636.65</v>
      </c>
      <c r="N448" s="246"/>
      <c r="O448" s="243"/>
      <c r="P448" s="243"/>
      <c r="Q448" s="293">
        <f t="shared" si="48"/>
        <v>0</v>
      </c>
      <c r="R448" s="294">
        <f t="shared" si="49"/>
        <v>0</v>
      </c>
      <c r="S448" s="295">
        <f t="shared" si="47"/>
        <v>0</v>
      </c>
    </row>
    <row r="449" spans="1:19" ht="34.5" customHeight="1">
      <c r="A449" s="67">
        <v>157</v>
      </c>
      <c r="B449" s="270" t="s">
        <v>641</v>
      </c>
      <c r="C449" s="106" t="s">
        <v>960</v>
      </c>
      <c r="D449" s="262">
        <v>37.450000000000003</v>
      </c>
      <c r="E449" s="246"/>
      <c r="F449" s="243"/>
      <c r="G449" s="243"/>
      <c r="H449" s="189">
        <v>0</v>
      </c>
      <c r="I449" s="189">
        <v>0</v>
      </c>
      <c r="J449" s="203">
        <v>0</v>
      </c>
      <c r="K449" s="290" t="s">
        <v>2555</v>
      </c>
      <c r="L449" s="291" t="s">
        <v>2898</v>
      </c>
      <c r="M449" s="292">
        <v>37.450000000000003</v>
      </c>
      <c r="N449" s="246"/>
      <c r="O449" s="243"/>
      <c r="P449" s="243"/>
      <c r="Q449" s="293">
        <f t="shared" si="48"/>
        <v>0</v>
      </c>
      <c r="R449" s="294">
        <f t="shared" si="49"/>
        <v>0</v>
      </c>
      <c r="S449" s="295">
        <f t="shared" si="47"/>
        <v>0</v>
      </c>
    </row>
    <row r="450" spans="1:19" ht="34.5" customHeight="1">
      <c r="A450" s="67">
        <v>158</v>
      </c>
      <c r="B450" s="260" t="s">
        <v>634</v>
      </c>
      <c r="C450" s="106" t="s">
        <v>962</v>
      </c>
      <c r="D450" s="262">
        <v>509.32</v>
      </c>
      <c r="E450" s="246"/>
      <c r="F450" s="243"/>
      <c r="G450" s="243"/>
      <c r="H450" s="189">
        <v>0</v>
      </c>
      <c r="I450" s="189">
        <v>0</v>
      </c>
      <c r="J450" s="203">
        <v>0</v>
      </c>
      <c r="K450" s="290" t="s">
        <v>2578</v>
      </c>
      <c r="L450" s="291" t="s">
        <v>2899</v>
      </c>
      <c r="M450" s="292">
        <v>509.32</v>
      </c>
      <c r="N450" s="246"/>
      <c r="O450" s="243"/>
      <c r="P450" s="243"/>
      <c r="Q450" s="293">
        <f t="shared" si="48"/>
        <v>0</v>
      </c>
      <c r="R450" s="294">
        <f t="shared" si="49"/>
        <v>0</v>
      </c>
      <c r="S450" s="295">
        <f t="shared" si="47"/>
        <v>0</v>
      </c>
    </row>
    <row r="451" spans="1:19" ht="34.5" customHeight="1">
      <c r="A451" s="67">
        <v>159</v>
      </c>
      <c r="B451" s="260" t="s">
        <v>68</v>
      </c>
      <c r="C451" s="106" t="s">
        <v>713</v>
      </c>
      <c r="D451" s="262">
        <v>1904.6</v>
      </c>
      <c r="E451" s="246"/>
      <c r="F451" s="243"/>
      <c r="G451" s="243"/>
      <c r="H451" s="189">
        <v>0</v>
      </c>
      <c r="I451" s="189">
        <v>0</v>
      </c>
      <c r="J451" s="203">
        <v>0</v>
      </c>
      <c r="K451" s="290" t="s">
        <v>2555</v>
      </c>
      <c r="L451" s="291" t="s">
        <v>2900</v>
      </c>
      <c r="M451" s="292">
        <v>1904.6</v>
      </c>
      <c r="N451" s="246"/>
      <c r="O451" s="243"/>
      <c r="P451" s="243"/>
      <c r="Q451" s="293">
        <f t="shared" si="48"/>
        <v>0</v>
      </c>
      <c r="R451" s="294">
        <f t="shared" si="49"/>
        <v>0</v>
      </c>
      <c r="S451" s="295">
        <f t="shared" si="47"/>
        <v>0</v>
      </c>
    </row>
    <row r="452" spans="1:19" ht="34.5" customHeight="1">
      <c r="A452" s="67">
        <v>160</v>
      </c>
      <c r="B452" s="260" t="s">
        <v>965</v>
      </c>
      <c r="C452" s="106" t="s">
        <v>966</v>
      </c>
      <c r="D452" s="262">
        <v>3500</v>
      </c>
      <c r="E452" s="246"/>
      <c r="F452" s="243"/>
      <c r="G452" s="243"/>
      <c r="H452" s="189">
        <v>0</v>
      </c>
      <c r="I452" s="189">
        <v>0</v>
      </c>
      <c r="J452" s="203">
        <v>0</v>
      </c>
      <c r="K452" s="290" t="s">
        <v>2578</v>
      </c>
      <c r="L452" s="291" t="s">
        <v>2901</v>
      </c>
      <c r="M452" s="292">
        <v>3500</v>
      </c>
      <c r="N452" s="246"/>
      <c r="O452" s="243"/>
      <c r="P452" s="243"/>
      <c r="Q452" s="293">
        <f t="shared" si="48"/>
        <v>0</v>
      </c>
      <c r="R452" s="294">
        <f t="shared" si="49"/>
        <v>0</v>
      </c>
      <c r="S452" s="295">
        <f t="shared" si="47"/>
        <v>0</v>
      </c>
    </row>
    <row r="453" spans="1:19" ht="34.5" customHeight="1">
      <c r="A453" s="67">
        <v>161</v>
      </c>
      <c r="B453" s="260" t="s">
        <v>968</v>
      </c>
      <c r="C453" s="106" t="s">
        <v>969</v>
      </c>
      <c r="D453" s="262">
        <v>695.5</v>
      </c>
      <c r="E453" s="246"/>
      <c r="F453" s="243"/>
      <c r="G453" s="243"/>
      <c r="H453" s="189">
        <v>0</v>
      </c>
      <c r="I453" s="189">
        <v>0</v>
      </c>
      <c r="J453" s="203">
        <v>0</v>
      </c>
      <c r="K453" s="290" t="s">
        <v>2575</v>
      </c>
      <c r="L453" s="291" t="s">
        <v>2902</v>
      </c>
      <c r="M453" s="292">
        <v>695.5</v>
      </c>
      <c r="N453" s="246"/>
      <c r="O453" s="243"/>
      <c r="P453" s="243"/>
      <c r="Q453" s="293">
        <f t="shared" si="48"/>
        <v>0</v>
      </c>
      <c r="R453" s="294">
        <f t="shared" si="49"/>
        <v>0</v>
      </c>
      <c r="S453" s="295">
        <f t="shared" ref="S453:S477" si="50">+D453+J453-M453</f>
        <v>0</v>
      </c>
    </row>
    <row r="454" spans="1:19" ht="34.5" customHeight="1">
      <c r="A454" s="67">
        <v>162</v>
      </c>
      <c r="B454" s="260" t="s">
        <v>968</v>
      </c>
      <c r="C454" s="106" t="s">
        <v>971</v>
      </c>
      <c r="D454" s="262">
        <v>545.70000000000005</v>
      </c>
      <c r="E454" s="246"/>
      <c r="F454" s="243"/>
      <c r="G454" s="243"/>
      <c r="H454" s="189">
        <v>0</v>
      </c>
      <c r="I454" s="189">
        <v>0</v>
      </c>
      <c r="J454" s="203">
        <v>0</v>
      </c>
      <c r="K454" s="290" t="s">
        <v>2575</v>
      </c>
      <c r="L454" s="291" t="s">
        <v>2902</v>
      </c>
      <c r="M454" s="292">
        <v>545.70000000000005</v>
      </c>
      <c r="N454" s="246"/>
      <c r="O454" s="243"/>
      <c r="P454" s="243"/>
      <c r="Q454" s="293">
        <f t="shared" si="48"/>
        <v>0</v>
      </c>
      <c r="R454" s="294">
        <f t="shared" si="49"/>
        <v>0</v>
      </c>
      <c r="S454" s="295">
        <f t="shared" si="50"/>
        <v>0</v>
      </c>
    </row>
    <row r="455" spans="1:19" ht="34.5" customHeight="1">
      <c r="A455" s="67">
        <v>163</v>
      </c>
      <c r="B455" s="260" t="s">
        <v>972</v>
      </c>
      <c r="C455" s="106" t="s">
        <v>973</v>
      </c>
      <c r="D455" s="262">
        <v>37.450000000000003</v>
      </c>
      <c r="E455" s="246"/>
      <c r="F455" s="243"/>
      <c r="G455" s="243"/>
      <c r="H455" s="189">
        <v>0</v>
      </c>
      <c r="I455" s="189">
        <v>0</v>
      </c>
      <c r="J455" s="203">
        <v>0</v>
      </c>
      <c r="K455" s="290" t="s">
        <v>2563</v>
      </c>
      <c r="L455" s="291" t="s">
        <v>2903</v>
      </c>
      <c r="M455" s="292">
        <v>37.450000000000003</v>
      </c>
      <c r="N455" s="246"/>
      <c r="O455" s="243"/>
      <c r="P455" s="243"/>
      <c r="Q455" s="293">
        <f t="shared" si="48"/>
        <v>0</v>
      </c>
      <c r="R455" s="294">
        <f t="shared" si="49"/>
        <v>0</v>
      </c>
      <c r="S455" s="295">
        <f t="shared" si="50"/>
        <v>0</v>
      </c>
    </row>
    <row r="456" spans="1:19" ht="34.5" customHeight="1">
      <c r="A456" s="67">
        <v>164</v>
      </c>
      <c r="B456" s="260" t="s">
        <v>624</v>
      </c>
      <c r="C456" s="106" t="s">
        <v>975</v>
      </c>
      <c r="D456" s="262">
        <v>292.11</v>
      </c>
      <c r="E456" s="246"/>
      <c r="F456" s="243"/>
      <c r="G456" s="243"/>
      <c r="H456" s="189">
        <v>0</v>
      </c>
      <c r="I456" s="189">
        <v>0</v>
      </c>
      <c r="J456" s="203">
        <v>0</v>
      </c>
      <c r="K456" s="290" t="s">
        <v>2578</v>
      </c>
      <c r="L456" s="291" t="s">
        <v>2904</v>
      </c>
      <c r="M456" s="292">
        <v>292.11</v>
      </c>
      <c r="N456" s="246"/>
      <c r="O456" s="243"/>
      <c r="P456" s="243"/>
      <c r="Q456" s="293">
        <f t="shared" si="48"/>
        <v>0</v>
      </c>
      <c r="R456" s="294">
        <f t="shared" si="49"/>
        <v>0</v>
      </c>
      <c r="S456" s="295">
        <f t="shared" si="50"/>
        <v>0</v>
      </c>
    </row>
    <row r="457" spans="1:19" ht="34.5" customHeight="1">
      <c r="A457" s="67">
        <v>165</v>
      </c>
      <c r="B457" s="260" t="s">
        <v>977</v>
      </c>
      <c r="C457" s="106" t="s">
        <v>969</v>
      </c>
      <c r="D457" s="262">
        <v>3424</v>
      </c>
      <c r="E457" s="246"/>
      <c r="F457" s="243"/>
      <c r="G457" s="243"/>
      <c r="H457" s="189">
        <v>0</v>
      </c>
      <c r="I457" s="189">
        <v>0</v>
      </c>
      <c r="J457" s="203">
        <v>0</v>
      </c>
      <c r="K457" s="290" t="s">
        <v>2622</v>
      </c>
      <c r="L457" s="291" t="s">
        <v>2905</v>
      </c>
      <c r="M457" s="292">
        <v>3424</v>
      </c>
      <c r="N457" s="246"/>
      <c r="O457" s="243"/>
      <c r="P457" s="243"/>
      <c r="Q457" s="293"/>
      <c r="R457" s="294"/>
      <c r="S457" s="295"/>
    </row>
    <row r="458" spans="1:19" ht="34.5" customHeight="1">
      <c r="A458" s="67">
        <v>166</v>
      </c>
      <c r="B458" s="260" t="s">
        <v>979</v>
      </c>
      <c r="C458" s="106" t="s">
        <v>980</v>
      </c>
      <c r="D458" s="262">
        <v>53.5</v>
      </c>
      <c r="E458" s="246"/>
      <c r="F458" s="243"/>
      <c r="G458" s="243"/>
      <c r="H458" s="189">
        <v>0</v>
      </c>
      <c r="I458" s="189">
        <v>0</v>
      </c>
      <c r="J458" s="203">
        <v>0</v>
      </c>
      <c r="K458" s="290" t="s">
        <v>2563</v>
      </c>
      <c r="L458" s="291" t="s">
        <v>2906</v>
      </c>
      <c r="M458" s="292">
        <v>53.5</v>
      </c>
      <c r="N458" s="246"/>
      <c r="O458" s="243"/>
      <c r="P458" s="243"/>
      <c r="Q458" s="293">
        <f t="shared" si="48"/>
        <v>0</v>
      </c>
      <c r="R458" s="294">
        <f t="shared" si="49"/>
        <v>0</v>
      </c>
      <c r="S458" s="295">
        <f t="shared" si="50"/>
        <v>0</v>
      </c>
    </row>
    <row r="459" spans="1:19" ht="34.5" customHeight="1">
      <c r="A459" s="67">
        <v>167</v>
      </c>
      <c r="B459" s="260" t="s">
        <v>982</v>
      </c>
      <c r="C459" s="106" t="s">
        <v>980</v>
      </c>
      <c r="D459" s="262">
        <v>1455.2</v>
      </c>
      <c r="E459" s="246"/>
      <c r="F459" s="243"/>
      <c r="G459" s="243"/>
      <c r="H459" s="189">
        <v>0</v>
      </c>
      <c r="I459" s="189">
        <v>0</v>
      </c>
      <c r="J459" s="203">
        <v>0</v>
      </c>
      <c r="K459" s="290" t="s">
        <v>2575</v>
      </c>
      <c r="L459" s="291" t="s">
        <v>2907</v>
      </c>
      <c r="M459" s="292">
        <v>1455.2</v>
      </c>
      <c r="N459" s="246"/>
      <c r="O459" s="243"/>
      <c r="P459" s="243"/>
      <c r="Q459" s="293">
        <f t="shared" si="48"/>
        <v>0</v>
      </c>
      <c r="R459" s="294">
        <f t="shared" si="49"/>
        <v>0</v>
      </c>
      <c r="S459" s="295">
        <f t="shared" si="50"/>
        <v>0</v>
      </c>
    </row>
    <row r="460" spans="1:19" ht="34.5" customHeight="1">
      <c r="A460" s="67">
        <v>168</v>
      </c>
      <c r="B460" s="260" t="s">
        <v>984</v>
      </c>
      <c r="C460" s="106" t="s">
        <v>985</v>
      </c>
      <c r="D460" s="262">
        <v>428</v>
      </c>
      <c r="E460" s="246"/>
      <c r="F460" s="243"/>
      <c r="G460" s="243"/>
      <c r="H460" s="189">
        <v>0</v>
      </c>
      <c r="I460" s="189">
        <v>0</v>
      </c>
      <c r="J460" s="203">
        <v>0</v>
      </c>
      <c r="K460" s="290"/>
      <c r="L460" s="291"/>
      <c r="M460" s="292">
        <v>0</v>
      </c>
      <c r="N460" s="246" t="s">
        <v>2600</v>
      </c>
      <c r="O460" s="243">
        <v>1</v>
      </c>
      <c r="P460" s="243">
        <v>1</v>
      </c>
      <c r="Q460" s="293">
        <f t="shared" si="48"/>
        <v>400</v>
      </c>
      <c r="R460" s="294">
        <f t="shared" si="49"/>
        <v>28</v>
      </c>
      <c r="S460" s="295">
        <f t="shared" si="50"/>
        <v>428</v>
      </c>
    </row>
    <row r="461" spans="1:19" ht="34.5" customHeight="1">
      <c r="A461" s="67">
        <v>169</v>
      </c>
      <c r="B461" s="260" t="s">
        <v>987</v>
      </c>
      <c r="C461" s="106" t="s">
        <v>902</v>
      </c>
      <c r="D461" s="262">
        <v>2193.5</v>
      </c>
      <c r="E461" s="246"/>
      <c r="F461" s="243"/>
      <c r="G461" s="243"/>
      <c r="H461" s="189">
        <v>0</v>
      </c>
      <c r="I461" s="189">
        <v>0</v>
      </c>
      <c r="J461" s="203">
        <v>0</v>
      </c>
      <c r="K461" s="290" t="s">
        <v>2563</v>
      </c>
      <c r="L461" s="291" t="s">
        <v>2908</v>
      </c>
      <c r="M461" s="292">
        <v>2193.5</v>
      </c>
      <c r="N461" s="246"/>
      <c r="O461" s="243"/>
      <c r="P461" s="243"/>
      <c r="Q461" s="293">
        <f t="shared" si="48"/>
        <v>0</v>
      </c>
      <c r="R461" s="294">
        <f t="shared" si="49"/>
        <v>0</v>
      </c>
      <c r="S461" s="295">
        <f t="shared" si="50"/>
        <v>0</v>
      </c>
    </row>
    <row r="462" spans="1:19" ht="34.5" customHeight="1">
      <c r="A462" s="67">
        <v>170</v>
      </c>
      <c r="B462" s="260" t="s">
        <v>989</v>
      </c>
      <c r="C462" s="106" t="s">
        <v>990</v>
      </c>
      <c r="D462" s="262">
        <v>53.5</v>
      </c>
      <c r="E462" s="246"/>
      <c r="F462" s="243"/>
      <c r="G462" s="243"/>
      <c r="H462" s="189">
        <v>0</v>
      </c>
      <c r="I462" s="189">
        <v>0</v>
      </c>
      <c r="J462" s="203">
        <v>0</v>
      </c>
      <c r="K462" s="290" t="s">
        <v>2555</v>
      </c>
      <c r="L462" s="291" t="s">
        <v>2909</v>
      </c>
      <c r="M462" s="292">
        <v>53.5</v>
      </c>
      <c r="N462" s="246"/>
      <c r="O462" s="243"/>
      <c r="P462" s="243"/>
      <c r="Q462" s="293">
        <f t="shared" si="48"/>
        <v>0</v>
      </c>
      <c r="R462" s="294">
        <f t="shared" si="49"/>
        <v>0</v>
      </c>
      <c r="S462" s="295">
        <f t="shared" si="50"/>
        <v>0</v>
      </c>
    </row>
    <row r="463" spans="1:19" ht="34.5" customHeight="1">
      <c r="A463" s="67">
        <v>171</v>
      </c>
      <c r="B463" s="260" t="s">
        <v>648</v>
      </c>
      <c r="C463" s="106" t="s">
        <v>992</v>
      </c>
      <c r="D463" s="262">
        <v>404.46</v>
      </c>
      <c r="E463" s="246"/>
      <c r="F463" s="243"/>
      <c r="G463" s="243"/>
      <c r="H463" s="189">
        <v>0</v>
      </c>
      <c r="I463" s="189">
        <v>0</v>
      </c>
      <c r="J463" s="203">
        <v>0</v>
      </c>
      <c r="K463" s="290" t="s">
        <v>2563</v>
      </c>
      <c r="L463" s="291" t="s">
        <v>2910</v>
      </c>
      <c r="M463" s="292">
        <v>404.46</v>
      </c>
      <c r="N463" s="246"/>
      <c r="O463" s="243"/>
      <c r="P463" s="243"/>
      <c r="Q463" s="293"/>
      <c r="R463" s="294"/>
      <c r="S463" s="295"/>
    </row>
    <row r="464" spans="1:19" ht="34.5" customHeight="1">
      <c r="A464" s="67">
        <v>172</v>
      </c>
      <c r="B464" s="260" t="s">
        <v>994</v>
      </c>
      <c r="C464" s="106" t="s">
        <v>911</v>
      </c>
      <c r="D464" s="262">
        <v>1037.9000000000001</v>
      </c>
      <c r="E464" s="246"/>
      <c r="F464" s="243"/>
      <c r="G464" s="243"/>
      <c r="H464" s="189">
        <v>0</v>
      </c>
      <c r="I464" s="189">
        <v>0</v>
      </c>
      <c r="J464" s="203">
        <v>0</v>
      </c>
      <c r="K464" s="290" t="s">
        <v>2555</v>
      </c>
      <c r="L464" s="291" t="s">
        <v>2911</v>
      </c>
      <c r="M464" s="292">
        <v>1037.9000000000001</v>
      </c>
      <c r="N464" s="246"/>
      <c r="O464" s="243"/>
      <c r="P464" s="243"/>
      <c r="Q464" s="293">
        <f t="shared" si="48"/>
        <v>0</v>
      </c>
      <c r="R464" s="294">
        <f t="shared" si="49"/>
        <v>0</v>
      </c>
      <c r="S464" s="295">
        <f t="shared" si="50"/>
        <v>0</v>
      </c>
    </row>
    <row r="465" spans="1:19" ht="34.5" customHeight="1">
      <c r="A465" s="67">
        <v>173</v>
      </c>
      <c r="B465" s="260" t="s">
        <v>996</v>
      </c>
      <c r="C465" s="106" t="s">
        <v>969</v>
      </c>
      <c r="D465" s="262">
        <v>1990.2</v>
      </c>
      <c r="E465" s="246"/>
      <c r="F465" s="243"/>
      <c r="G465" s="243"/>
      <c r="H465" s="189">
        <v>0</v>
      </c>
      <c r="I465" s="189">
        <v>0</v>
      </c>
      <c r="J465" s="203">
        <v>0</v>
      </c>
      <c r="K465" s="290"/>
      <c r="L465" s="291"/>
      <c r="M465" s="292">
        <v>0</v>
      </c>
      <c r="N465" s="246" t="s">
        <v>2600</v>
      </c>
      <c r="O465" s="243">
        <v>1</v>
      </c>
      <c r="P465" s="243">
        <v>1</v>
      </c>
      <c r="Q465" s="293">
        <f t="shared" si="48"/>
        <v>1860</v>
      </c>
      <c r="R465" s="294">
        <f t="shared" si="49"/>
        <v>130.19999999999999</v>
      </c>
      <c r="S465" s="295">
        <f t="shared" si="50"/>
        <v>1990.2</v>
      </c>
    </row>
    <row r="466" spans="1:19" ht="34.5" customHeight="1">
      <c r="A466" s="67">
        <v>174</v>
      </c>
      <c r="B466" s="260" t="s">
        <v>658</v>
      </c>
      <c r="C466" s="106" t="s">
        <v>998</v>
      </c>
      <c r="D466" s="262">
        <v>609.9</v>
      </c>
      <c r="E466" s="246"/>
      <c r="F466" s="243"/>
      <c r="G466" s="243"/>
      <c r="H466" s="189">
        <v>0</v>
      </c>
      <c r="I466" s="189">
        <v>0</v>
      </c>
      <c r="J466" s="203">
        <v>0</v>
      </c>
      <c r="K466" s="290" t="s">
        <v>2555</v>
      </c>
      <c r="L466" s="291" t="s">
        <v>2912</v>
      </c>
      <c r="M466" s="292">
        <v>609.9</v>
      </c>
      <c r="N466" s="246"/>
      <c r="O466" s="243"/>
      <c r="P466" s="243"/>
      <c r="Q466" s="293">
        <f t="shared" si="48"/>
        <v>0</v>
      </c>
      <c r="R466" s="294">
        <f t="shared" si="49"/>
        <v>0</v>
      </c>
      <c r="S466" s="295">
        <f t="shared" si="50"/>
        <v>0</v>
      </c>
    </row>
    <row r="467" spans="1:19" ht="34.5" customHeight="1">
      <c r="A467" s="67">
        <v>175</v>
      </c>
      <c r="B467" s="260" t="s">
        <v>1000</v>
      </c>
      <c r="C467" s="106" t="s">
        <v>969</v>
      </c>
      <c r="D467" s="262">
        <v>1626.4</v>
      </c>
      <c r="E467" s="246"/>
      <c r="F467" s="243"/>
      <c r="G467" s="243"/>
      <c r="H467" s="189">
        <v>0</v>
      </c>
      <c r="I467" s="189">
        <v>0</v>
      </c>
      <c r="J467" s="203">
        <v>0</v>
      </c>
      <c r="K467" s="290" t="s">
        <v>2555</v>
      </c>
      <c r="L467" s="291" t="s">
        <v>2913</v>
      </c>
      <c r="M467" s="292">
        <v>1626.4</v>
      </c>
      <c r="N467" s="246"/>
      <c r="O467" s="243"/>
      <c r="P467" s="243"/>
      <c r="Q467" s="293">
        <f t="shared" si="48"/>
        <v>0</v>
      </c>
      <c r="R467" s="294">
        <f t="shared" si="49"/>
        <v>0</v>
      </c>
      <c r="S467" s="295">
        <f t="shared" si="50"/>
        <v>0</v>
      </c>
    </row>
    <row r="468" spans="1:19" ht="34.5" customHeight="1">
      <c r="A468" s="67">
        <v>176</v>
      </c>
      <c r="B468" s="260" t="s">
        <v>1002</v>
      </c>
      <c r="C468" s="106" t="s">
        <v>899</v>
      </c>
      <c r="D468" s="262">
        <v>2386.1</v>
      </c>
      <c r="E468" s="246"/>
      <c r="F468" s="243"/>
      <c r="G468" s="243"/>
      <c r="H468" s="189">
        <v>0</v>
      </c>
      <c r="I468" s="189">
        <v>0</v>
      </c>
      <c r="J468" s="203">
        <v>0</v>
      </c>
      <c r="K468" s="290" t="s">
        <v>2555</v>
      </c>
      <c r="L468" s="291" t="s">
        <v>2914</v>
      </c>
      <c r="M468" s="292">
        <v>2386.1</v>
      </c>
      <c r="N468" s="246"/>
      <c r="O468" s="243"/>
      <c r="P468" s="243"/>
      <c r="Q468" s="293">
        <f t="shared" si="48"/>
        <v>0</v>
      </c>
      <c r="R468" s="294">
        <f t="shared" si="49"/>
        <v>0</v>
      </c>
      <c r="S468" s="295">
        <f t="shared" si="50"/>
        <v>0</v>
      </c>
    </row>
    <row r="469" spans="1:19" ht="34.5" customHeight="1">
      <c r="A469" s="67">
        <v>177</v>
      </c>
      <c r="B469" s="310" t="s">
        <v>1004</v>
      </c>
      <c r="C469" s="173" t="s">
        <v>1005</v>
      </c>
      <c r="D469" s="280">
        <v>2214.9</v>
      </c>
      <c r="E469" s="250"/>
      <c r="F469" s="243"/>
      <c r="G469" s="243"/>
      <c r="H469" s="189">
        <v>0</v>
      </c>
      <c r="I469" s="189">
        <v>0</v>
      </c>
      <c r="J469" s="203">
        <v>0</v>
      </c>
      <c r="K469" s="290" t="s">
        <v>2575</v>
      </c>
      <c r="L469" s="291" t="s">
        <v>2915</v>
      </c>
      <c r="M469" s="292">
        <v>2214.9</v>
      </c>
      <c r="N469" s="250"/>
      <c r="O469" s="243"/>
      <c r="P469" s="243"/>
      <c r="Q469" s="293">
        <f t="shared" si="48"/>
        <v>0</v>
      </c>
      <c r="R469" s="294">
        <f t="shared" si="49"/>
        <v>0</v>
      </c>
      <c r="S469" s="295">
        <f t="shared" si="50"/>
        <v>0</v>
      </c>
    </row>
    <row r="470" spans="1:19" ht="34.5" customHeight="1">
      <c r="A470" s="67">
        <v>178</v>
      </c>
      <c r="B470" s="311" t="s">
        <v>1007</v>
      </c>
      <c r="C470" s="312" t="s">
        <v>1005</v>
      </c>
      <c r="D470" s="313">
        <v>128.4</v>
      </c>
      <c r="E470" s="246"/>
      <c r="F470" s="243"/>
      <c r="G470" s="243"/>
      <c r="H470" s="189">
        <v>0</v>
      </c>
      <c r="I470" s="189">
        <v>0</v>
      </c>
      <c r="J470" s="203">
        <v>0</v>
      </c>
      <c r="K470" s="290" t="s">
        <v>2580</v>
      </c>
      <c r="L470" s="291" t="s">
        <v>2916</v>
      </c>
      <c r="M470" s="292">
        <v>128.4</v>
      </c>
      <c r="N470" s="246"/>
      <c r="O470" s="243"/>
      <c r="P470" s="243"/>
      <c r="Q470" s="293">
        <f t="shared" si="48"/>
        <v>0</v>
      </c>
      <c r="R470" s="294">
        <f t="shared" si="49"/>
        <v>0</v>
      </c>
      <c r="S470" s="295">
        <f t="shared" si="50"/>
        <v>0</v>
      </c>
    </row>
    <row r="471" spans="1:19" ht="34.5" customHeight="1">
      <c r="A471" s="67">
        <v>179</v>
      </c>
      <c r="B471" s="314" t="s">
        <v>855</v>
      </c>
      <c r="C471" s="183" t="s">
        <v>1009</v>
      </c>
      <c r="D471" s="315">
        <v>385.2</v>
      </c>
      <c r="E471" s="246"/>
      <c r="F471" s="243"/>
      <c r="G471" s="243"/>
      <c r="H471" s="189">
        <v>0</v>
      </c>
      <c r="I471" s="189">
        <v>0</v>
      </c>
      <c r="J471" s="203">
        <v>0</v>
      </c>
      <c r="K471" s="290" t="s">
        <v>2615</v>
      </c>
      <c r="L471" s="291" t="s">
        <v>2917</v>
      </c>
      <c r="M471" s="292">
        <v>385.2</v>
      </c>
      <c r="N471" s="246"/>
      <c r="O471" s="243"/>
      <c r="P471" s="243"/>
      <c r="Q471" s="293">
        <f t="shared" si="48"/>
        <v>0</v>
      </c>
      <c r="R471" s="294">
        <f t="shared" si="49"/>
        <v>0</v>
      </c>
      <c r="S471" s="295">
        <f t="shared" si="50"/>
        <v>0</v>
      </c>
    </row>
    <row r="472" spans="1:19" ht="34.5" customHeight="1">
      <c r="A472" s="67">
        <v>180</v>
      </c>
      <c r="B472" s="316" t="s">
        <v>1011</v>
      </c>
      <c r="C472" s="317" t="s">
        <v>1005</v>
      </c>
      <c r="D472" s="318">
        <v>5467.7</v>
      </c>
      <c r="E472" s="246"/>
      <c r="F472" s="243"/>
      <c r="G472" s="243"/>
      <c r="H472" s="189">
        <v>0</v>
      </c>
      <c r="I472" s="189">
        <v>0</v>
      </c>
      <c r="J472" s="203">
        <v>0</v>
      </c>
      <c r="K472" s="290" t="s">
        <v>2622</v>
      </c>
      <c r="L472" s="291" t="s">
        <v>2918</v>
      </c>
      <c r="M472" s="292">
        <v>5467.7</v>
      </c>
      <c r="N472" s="246"/>
      <c r="O472" s="243"/>
      <c r="P472" s="243"/>
      <c r="Q472" s="293">
        <f t="shared" si="48"/>
        <v>0</v>
      </c>
      <c r="R472" s="294">
        <f t="shared" si="49"/>
        <v>0</v>
      </c>
      <c r="S472" s="295">
        <f t="shared" si="50"/>
        <v>0</v>
      </c>
    </row>
    <row r="473" spans="1:19" ht="34.5" customHeight="1">
      <c r="A473" s="67">
        <v>181</v>
      </c>
      <c r="B473" s="319" t="s">
        <v>1011</v>
      </c>
      <c r="C473" s="320" t="s">
        <v>1005</v>
      </c>
      <c r="D473" s="321">
        <v>1027.2</v>
      </c>
      <c r="E473" s="7"/>
      <c r="F473" s="3"/>
      <c r="G473" s="3"/>
      <c r="H473" s="189">
        <v>0</v>
      </c>
      <c r="I473" s="189">
        <v>0</v>
      </c>
      <c r="J473" s="203">
        <v>0</v>
      </c>
      <c r="K473" s="301" t="s">
        <v>2622</v>
      </c>
      <c r="L473" s="302" t="s">
        <v>2918</v>
      </c>
      <c r="M473" s="303">
        <v>1027.2</v>
      </c>
      <c r="N473" s="7"/>
      <c r="O473" s="3"/>
      <c r="P473" s="3"/>
      <c r="Q473" s="293">
        <f t="shared" si="48"/>
        <v>0</v>
      </c>
      <c r="R473" s="294">
        <f t="shared" si="49"/>
        <v>0</v>
      </c>
      <c r="S473" s="295">
        <f t="shared" si="50"/>
        <v>0</v>
      </c>
    </row>
    <row r="474" spans="1:19" ht="34.5" customHeight="1">
      <c r="A474" s="67">
        <v>182</v>
      </c>
      <c r="B474" s="319" t="s">
        <v>653</v>
      </c>
      <c r="C474" s="320" t="s">
        <v>1013</v>
      </c>
      <c r="D474" s="321">
        <v>1241.2</v>
      </c>
      <c r="E474" s="7"/>
      <c r="F474" s="3"/>
      <c r="G474" s="3"/>
      <c r="H474" s="189">
        <v>0</v>
      </c>
      <c r="I474" s="189">
        <v>0</v>
      </c>
      <c r="J474" s="203">
        <v>0</v>
      </c>
      <c r="K474" s="290" t="s">
        <v>2563</v>
      </c>
      <c r="L474" s="291" t="s">
        <v>2919</v>
      </c>
      <c r="M474" s="292">
        <v>1241.2</v>
      </c>
      <c r="N474" s="7"/>
      <c r="O474" s="3"/>
      <c r="P474" s="3"/>
      <c r="Q474" s="293">
        <f t="shared" si="48"/>
        <v>0</v>
      </c>
      <c r="R474" s="294">
        <f t="shared" si="49"/>
        <v>0</v>
      </c>
      <c r="S474" s="295">
        <f t="shared" si="50"/>
        <v>0</v>
      </c>
    </row>
    <row r="475" spans="1:19" ht="34.5" customHeight="1">
      <c r="A475" s="67">
        <v>183</v>
      </c>
      <c r="B475" s="319" t="s">
        <v>1015</v>
      </c>
      <c r="C475" s="320" t="s">
        <v>1016</v>
      </c>
      <c r="D475" s="321">
        <v>53.5</v>
      </c>
      <c r="E475" s="7"/>
      <c r="F475" s="3"/>
      <c r="G475" s="3"/>
      <c r="H475" s="189">
        <v>0</v>
      </c>
      <c r="I475" s="189">
        <v>0</v>
      </c>
      <c r="J475" s="203">
        <v>0</v>
      </c>
      <c r="K475" s="290" t="s">
        <v>2622</v>
      </c>
      <c r="L475" s="291" t="s">
        <v>2920</v>
      </c>
      <c r="M475" s="292">
        <v>53.5</v>
      </c>
      <c r="N475" s="7"/>
      <c r="O475" s="3"/>
      <c r="P475" s="3"/>
      <c r="Q475" s="293">
        <f t="shared" si="48"/>
        <v>0</v>
      </c>
      <c r="R475" s="294">
        <f t="shared" si="49"/>
        <v>0</v>
      </c>
      <c r="S475" s="295">
        <f t="shared" si="50"/>
        <v>0</v>
      </c>
    </row>
    <row r="476" spans="1:19" ht="34.5" customHeight="1">
      <c r="A476" s="67">
        <v>184</v>
      </c>
      <c r="B476" s="319" t="s">
        <v>2137</v>
      </c>
      <c r="C476" s="320"/>
      <c r="D476" s="321">
        <v>2193.5</v>
      </c>
      <c r="E476" s="7"/>
      <c r="F476" s="3"/>
      <c r="G476" s="3"/>
      <c r="H476" s="189">
        <v>0</v>
      </c>
      <c r="I476" s="189">
        <v>0</v>
      </c>
      <c r="J476" s="203">
        <v>0</v>
      </c>
      <c r="K476" s="290" t="s">
        <v>2555</v>
      </c>
      <c r="L476" s="291" t="s">
        <v>2921</v>
      </c>
      <c r="M476" s="292">
        <v>2193.5</v>
      </c>
      <c r="N476" s="7"/>
      <c r="O476" s="3"/>
      <c r="P476" s="3"/>
      <c r="Q476" s="293">
        <f t="shared" si="48"/>
        <v>0</v>
      </c>
      <c r="R476" s="294">
        <f t="shared" si="49"/>
        <v>0</v>
      </c>
      <c r="S476" s="295">
        <f t="shared" si="50"/>
        <v>0</v>
      </c>
    </row>
    <row r="477" spans="1:19" ht="34.5" customHeight="1">
      <c r="A477" s="67">
        <v>185</v>
      </c>
      <c r="B477" s="319" t="s">
        <v>2138</v>
      </c>
      <c r="C477" s="320"/>
      <c r="D477" s="321">
        <v>8752.6</v>
      </c>
      <c r="E477" s="7"/>
      <c r="F477" s="3"/>
      <c r="G477" s="3"/>
      <c r="H477" s="189">
        <v>0</v>
      </c>
      <c r="I477" s="189">
        <v>0</v>
      </c>
      <c r="J477" s="203">
        <v>0</v>
      </c>
      <c r="K477" s="290" t="s">
        <v>2575</v>
      </c>
      <c r="L477" s="291" t="s">
        <v>2922</v>
      </c>
      <c r="M477" s="292">
        <v>8752.6</v>
      </c>
      <c r="N477" s="7"/>
      <c r="O477" s="3"/>
      <c r="P477" s="3"/>
      <c r="Q477" s="293">
        <f t="shared" si="48"/>
        <v>0</v>
      </c>
      <c r="R477" s="294">
        <f t="shared" si="49"/>
        <v>0</v>
      </c>
      <c r="S477" s="295">
        <f t="shared" si="50"/>
        <v>0</v>
      </c>
    </row>
    <row r="478" spans="1:19" ht="34.5" customHeight="1">
      <c r="A478" s="20">
        <v>186</v>
      </c>
      <c r="B478" s="319" t="s">
        <v>2923</v>
      </c>
      <c r="C478" s="320"/>
      <c r="D478" s="321">
        <v>486.85</v>
      </c>
      <c r="E478" s="7"/>
      <c r="F478" s="3"/>
      <c r="G478" s="3"/>
      <c r="H478" s="13"/>
      <c r="I478" s="13"/>
      <c r="J478" s="585"/>
      <c r="K478" s="586" t="s">
        <v>2563</v>
      </c>
      <c r="L478" s="587" t="s">
        <v>2924</v>
      </c>
      <c r="M478" s="588">
        <v>486.85</v>
      </c>
      <c r="N478" s="7"/>
      <c r="O478" s="3"/>
      <c r="P478" s="3"/>
      <c r="Q478" s="589"/>
      <c r="R478" s="590"/>
      <c r="S478" s="575"/>
    </row>
    <row r="479" spans="1:19" ht="34.5" customHeight="1" thickBot="1">
      <c r="A479" s="322"/>
      <c r="B479" s="100" t="s">
        <v>19</v>
      </c>
      <c r="C479" s="101"/>
      <c r="D479" s="102">
        <f>SUM(D293:D478)</f>
        <v>213921.88000000006</v>
      </c>
      <c r="E479" s="257"/>
      <c r="F479" s="258"/>
      <c r="G479" s="258"/>
      <c r="H479" s="105">
        <f>SUM(H293:H478)</f>
        <v>1670</v>
      </c>
      <c r="I479" s="105">
        <f>SUM(I293:I478)</f>
        <v>116.9</v>
      </c>
      <c r="J479" s="105">
        <f>SUM(J293:J478)</f>
        <v>1786.9</v>
      </c>
      <c r="K479" s="103"/>
      <c r="L479" s="103"/>
      <c r="M479" s="155">
        <f>SUM(M293:M478)</f>
        <v>202675.11000000002</v>
      </c>
      <c r="N479" s="257"/>
      <c r="O479" s="258"/>
      <c r="P479" s="258"/>
      <c r="Q479" s="105">
        <f>SUM(Q293:Q478)-Q412</f>
        <v>12181</v>
      </c>
      <c r="R479" s="105">
        <f>SUM(R293:R478)-R412</f>
        <v>852.67000000000007</v>
      </c>
      <c r="S479" s="105">
        <f>SUM(S293:S478)</f>
        <v>13033.670000000002</v>
      </c>
    </row>
    <row r="480" spans="1:19" ht="34.5" customHeight="1" thickTop="1">
      <c r="A480" s="30"/>
      <c r="B480" s="52" t="s">
        <v>1018</v>
      </c>
      <c r="C480" s="53"/>
      <c r="D480" s="54"/>
      <c r="E480" s="55"/>
      <c r="F480" s="54"/>
      <c r="G480" s="56"/>
      <c r="H480" s="57"/>
      <c r="I480" s="57"/>
      <c r="J480" s="57"/>
      <c r="K480" s="58"/>
      <c r="L480" s="59"/>
      <c r="M480" s="248"/>
      <c r="N480" s="237"/>
      <c r="O480" s="238"/>
      <c r="P480" s="238"/>
      <c r="Q480" s="239"/>
      <c r="R480" s="240"/>
      <c r="S480" s="323"/>
    </row>
    <row r="481" spans="1:19" ht="34.200000000000003" customHeight="1">
      <c r="A481" s="30">
        <v>1</v>
      </c>
      <c r="B481" s="324" t="s">
        <v>227</v>
      </c>
      <c r="C481" s="325" t="s">
        <v>228</v>
      </c>
      <c r="D481" s="326">
        <v>0</v>
      </c>
      <c r="E481" s="174"/>
      <c r="F481" s="327"/>
      <c r="G481" s="327"/>
      <c r="H481" s="142">
        <v>0</v>
      </c>
      <c r="I481" s="142"/>
      <c r="J481" s="142">
        <v>0</v>
      </c>
      <c r="K481" s="328"/>
      <c r="L481" s="329"/>
      <c r="M481" s="330"/>
      <c r="N481" s="331"/>
      <c r="O481" s="332"/>
      <c r="P481" s="332"/>
      <c r="Q481" s="239">
        <f t="shared" ref="Q481" si="51">J481-M481</f>
        <v>0</v>
      </c>
      <c r="R481" s="240"/>
      <c r="S481" s="66">
        <f t="shared" ref="S481" si="52">J481-M481</f>
        <v>0</v>
      </c>
    </row>
    <row r="482" spans="1:19" ht="34.5" customHeight="1" thickBot="1">
      <c r="A482" s="99"/>
      <c r="B482" s="100" t="s">
        <v>19</v>
      </c>
      <c r="C482" s="160"/>
      <c r="D482" s="102">
        <f>SUM(D481:D481)</f>
        <v>0</v>
      </c>
      <c r="E482" s="103"/>
      <c r="F482" s="102"/>
      <c r="G482" s="102"/>
      <c r="H482" s="104">
        <v>0</v>
      </c>
      <c r="I482" s="104">
        <v>0</v>
      </c>
      <c r="J482" s="104">
        <v>0</v>
      </c>
      <c r="K482" s="103"/>
      <c r="L482" s="103"/>
      <c r="M482" s="247">
        <f>SUM(M481:M481)</f>
        <v>0</v>
      </c>
      <c r="N482" s="129"/>
      <c r="O482" s="102"/>
      <c r="P482" s="102"/>
      <c r="Q482" s="104">
        <f>SUM(Q481:Q481)</f>
        <v>0</v>
      </c>
      <c r="R482" s="155">
        <f>SUM(R481:R481)</f>
        <v>0</v>
      </c>
      <c r="S482" s="162">
        <f>SUM(S481:S481)</f>
        <v>0</v>
      </c>
    </row>
    <row r="483" spans="1:19" ht="34.5" customHeight="1" thickTop="1">
      <c r="A483" s="30"/>
      <c r="B483" s="52" t="s">
        <v>1019</v>
      </c>
      <c r="C483" s="53"/>
      <c r="D483" s="54"/>
      <c r="E483" s="55"/>
      <c r="F483" s="54"/>
      <c r="G483" s="56"/>
      <c r="H483" s="57"/>
      <c r="I483" s="57"/>
      <c r="J483" s="57"/>
      <c r="K483" s="58"/>
      <c r="L483" s="59"/>
      <c r="M483" s="248"/>
      <c r="N483" s="237"/>
      <c r="O483" s="238"/>
      <c r="P483" s="238"/>
      <c r="Q483" s="239"/>
      <c r="R483" s="240"/>
      <c r="S483" s="66"/>
    </row>
    <row r="484" spans="1:19" ht="34.5" customHeight="1">
      <c r="A484" s="30">
        <v>1</v>
      </c>
      <c r="B484" s="31"/>
      <c r="C484" s="32"/>
      <c r="D484" s="33"/>
      <c r="E484" s="34"/>
      <c r="F484" s="33"/>
      <c r="G484" s="33"/>
      <c r="H484" s="35"/>
      <c r="I484" s="35"/>
      <c r="J484" s="35"/>
      <c r="K484" s="156"/>
      <c r="L484" s="157"/>
      <c r="M484" s="289"/>
      <c r="N484" s="246"/>
      <c r="O484" s="243"/>
      <c r="P484" s="243"/>
      <c r="Q484" s="189"/>
      <c r="R484" s="8"/>
      <c r="S484" s="66"/>
    </row>
    <row r="485" spans="1:19" ht="34.5" customHeight="1" thickBot="1">
      <c r="A485" s="99"/>
      <c r="B485" s="100" t="s">
        <v>19</v>
      </c>
      <c r="C485" s="160"/>
      <c r="D485" s="102">
        <v>0</v>
      </c>
      <c r="E485" s="103"/>
      <c r="F485" s="102"/>
      <c r="G485" s="102"/>
      <c r="H485" s="104">
        <v>0</v>
      </c>
      <c r="I485" s="104">
        <v>0</v>
      </c>
      <c r="J485" s="104">
        <v>0</v>
      </c>
      <c r="K485" s="161"/>
      <c r="L485" s="103"/>
      <c r="M485" s="247"/>
      <c r="N485" s="333"/>
      <c r="O485" s="334"/>
      <c r="P485" s="334"/>
      <c r="Q485" s="162">
        <v>0</v>
      </c>
      <c r="R485" s="335">
        <v>0</v>
      </c>
      <c r="S485" s="162">
        <v>0</v>
      </c>
    </row>
    <row r="486" spans="1:19" s="351" customFormat="1" ht="34.5" customHeight="1" thickTop="1">
      <c r="A486" s="336"/>
      <c r="B486" s="337" t="s">
        <v>1020</v>
      </c>
      <c r="C486" s="338"/>
      <c r="D486" s="339"/>
      <c r="E486" s="340"/>
      <c r="F486" s="339"/>
      <c r="G486" s="341"/>
      <c r="H486" s="342"/>
      <c r="I486" s="342"/>
      <c r="J486" s="342"/>
      <c r="K486" s="343"/>
      <c r="L486" s="344"/>
      <c r="M486" s="345"/>
      <c r="N486" s="618"/>
      <c r="O486" s="619"/>
      <c r="P486" s="619"/>
      <c r="Q486" s="621"/>
      <c r="R486" s="622"/>
      <c r="S486" s="623"/>
    </row>
    <row r="487" spans="1:19" s="351" customFormat="1" ht="34.5" customHeight="1">
      <c r="A487" s="336">
        <v>1</v>
      </c>
      <c r="B487" s="620" t="s">
        <v>145</v>
      </c>
      <c r="C487" s="610" t="s">
        <v>146</v>
      </c>
      <c r="D487" s="611">
        <v>2270</v>
      </c>
      <c r="E487" s="612"/>
      <c r="F487" s="611"/>
      <c r="G487" s="613"/>
      <c r="H487" s="614"/>
      <c r="I487" s="614"/>
      <c r="J487" s="614"/>
      <c r="K487" s="615" t="s">
        <v>2563</v>
      </c>
      <c r="L487" s="616" t="s">
        <v>2925</v>
      </c>
      <c r="M487" s="617">
        <v>2270</v>
      </c>
      <c r="N487" s="625"/>
      <c r="O487" s="626"/>
      <c r="P487" s="626"/>
      <c r="Q487" s="627">
        <f>SUM(D487+J487-M487)</f>
        <v>0</v>
      </c>
      <c r="R487" s="629"/>
      <c r="S487" s="628">
        <f>SUM(D487+J487-M487)</f>
        <v>0</v>
      </c>
    </row>
    <row r="488" spans="1:19" s="351" customFormat="1" ht="34.5" customHeight="1">
      <c r="A488" s="336">
        <v>2</v>
      </c>
      <c r="B488" s="620" t="s">
        <v>149</v>
      </c>
      <c r="C488" s="610" t="s">
        <v>150</v>
      </c>
      <c r="D488" s="611">
        <v>1135</v>
      </c>
      <c r="E488" s="612"/>
      <c r="F488" s="611"/>
      <c r="G488" s="613"/>
      <c r="H488" s="614"/>
      <c r="I488" s="614"/>
      <c r="J488" s="614"/>
      <c r="K488" s="615" t="s">
        <v>2563</v>
      </c>
      <c r="L488" s="616" t="s">
        <v>2926</v>
      </c>
      <c r="M488" s="617">
        <v>1135</v>
      </c>
      <c r="N488" s="625"/>
      <c r="O488" s="626"/>
      <c r="P488" s="626"/>
      <c r="Q488" s="627">
        <f t="shared" ref="Q488:Q515" si="53">SUM(D488+J488-M488)</f>
        <v>0</v>
      </c>
      <c r="R488" s="629"/>
      <c r="S488" s="628">
        <f t="shared" ref="S488:S515" si="54">SUM(D488+J488-M488)</f>
        <v>0</v>
      </c>
    </row>
    <row r="489" spans="1:19" s="351" customFormat="1" ht="34.5" customHeight="1">
      <c r="A489" s="336">
        <v>3</v>
      </c>
      <c r="B489" s="620" t="s">
        <v>152</v>
      </c>
      <c r="C489" s="610" t="s">
        <v>153</v>
      </c>
      <c r="D489" s="611">
        <v>1135</v>
      </c>
      <c r="E489" s="612"/>
      <c r="F489" s="611"/>
      <c r="G489" s="613"/>
      <c r="H489" s="614"/>
      <c r="I489" s="614"/>
      <c r="J489" s="614"/>
      <c r="K489" s="615" t="s">
        <v>2555</v>
      </c>
      <c r="L489" s="616" t="s">
        <v>2927</v>
      </c>
      <c r="M489" s="617">
        <v>1135</v>
      </c>
      <c r="N489" s="625"/>
      <c r="O489" s="626"/>
      <c r="P489" s="626"/>
      <c r="Q489" s="627">
        <f t="shared" si="53"/>
        <v>0</v>
      </c>
      <c r="R489" s="629"/>
      <c r="S489" s="628">
        <f t="shared" si="54"/>
        <v>0</v>
      </c>
    </row>
    <row r="490" spans="1:19" s="351" customFormat="1" ht="34.5" customHeight="1">
      <c r="A490" s="336">
        <v>4</v>
      </c>
      <c r="B490" s="620" t="s">
        <v>155</v>
      </c>
      <c r="C490" s="610" t="s">
        <v>156</v>
      </c>
      <c r="D490" s="611">
        <v>1135</v>
      </c>
      <c r="E490" s="612"/>
      <c r="F490" s="611"/>
      <c r="G490" s="613"/>
      <c r="H490" s="614"/>
      <c r="I490" s="614"/>
      <c r="J490" s="614"/>
      <c r="K490" s="615" t="s">
        <v>2555</v>
      </c>
      <c r="L490" s="616" t="s">
        <v>2928</v>
      </c>
      <c r="M490" s="617">
        <v>1135</v>
      </c>
      <c r="N490" s="625"/>
      <c r="O490" s="626"/>
      <c r="P490" s="626"/>
      <c r="Q490" s="627">
        <f t="shared" si="53"/>
        <v>0</v>
      </c>
      <c r="R490" s="629"/>
      <c r="S490" s="628">
        <f t="shared" si="54"/>
        <v>0</v>
      </c>
    </row>
    <row r="491" spans="1:19" s="351" customFormat="1" ht="34.5" customHeight="1">
      <c r="A491" s="336">
        <v>5</v>
      </c>
      <c r="B491" s="620" t="s">
        <v>158</v>
      </c>
      <c r="C491" s="610" t="s">
        <v>159</v>
      </c>
      <c r="D491" s="611">
        <v>1135</v>
      </c>
      <c r="E491" s="612"/>
      <c r="F491" s="611"/>
      <c r="G491" s="613"/>
      <c r="H491" s="614"/>
      <c r="I491" s="614"/>
      <c r="J491" s="614"/>
      <c r="K491" s="615" t="s">
        <v>2575</v>
      </c>
      <c r="L491" s="616" t="s">
        <v>2929</v>
      </c>
      <c r="M491" s="617">
        <v>1135</v>
      </c>
      <c r="N491" s="625"/>
      <c r="O491" s="626"/>
      <c r="P491" s="626"/>
      <c r="Q491" s="627">
        <f t="shared" si="53"/>
        <v>0</v>
      </c>
      <c r="R491" s="629"/>
      <c r="S491" s="628">
        <f t="shared" si="54"/>
        <v>0</v>
      </c>
    </row>
    <row r="492" spans="1:19" s="351" customFormat="1" ht="34.5" customHeight="1">
      <c r="A492" s="336">
        <v>6</v>
      </c>
      <c r="B492" s="620" t="s">
        <v>161</v>
      </c>
      <c r="C492" s="610" t="s">
        <v>162</v>
      </c>
      <c r="D492" s="611">
        <v>1135</v>
      </c>
      <c r="E492" s="612"/>
      <c r="F492" s="611"/>
      <c r="G492" s="613"/>
      <c r="H492" s="614"/>
      <c r="I492" s="614"/>
      <c r="J492" s="614"/>
      <c r="K492" s="615" t="s">
        <v>2563</v>
      </c>
      <c r="L492" s="616" t="s">
        <v>2930</v>
      </c>
      <c r="M492" s="617">
        <v>1135</v>
      </c>
      <c r="N492" s="625"/>
      <c r="O492" s="626"/>
      <c r="P492" s="626"/>
      <c r="Q492" s="627">
        <f t="shared" si="53"/>
        <v>0</v>
      </c>
      <c r="R492" s="629"/>
      <c r="S492" s="628">
        <f t="shared" si="54"/>
        <v>0</v>
      </c>
    </row>
    <row r="493" spans="1:19" s="351" customFormat="1" ht="34.5" customHeight="1">
      <c r="A493" s="336">
        <v>7</v>
      </c>
      <c r="B493" s="620" t="s">
        <v>164</v>
      </c>
      <c r="C493" s="610" t="s">
        <v>165</v>
      </c>
      <c r="D493" s="611">
        <v>1135</v>
      </c>
      <c r="E493" s="612"/>
      <c r="F493" s="611"/>
      <c r="G493" s="613"/>
      <c r="H493" s="614"/>
      <c r="I493" s="614"/>
      <c r="J493" s="614"/>
      <c r="K493" s="615" t="s">
        <v>2563</v>
      </c>
      <c r="L493" s="616" t="s">
        <v>2931</v>
      </c>
      <c r="M493" s="617">
        <v>1135</v>
      </c>
      <c r="N493" s="625"/>
      <c r="O493" s="626"/>
      <c r="P493" s="626"/>
      <c r="Q493" s="627">
        <f t="shared" si="53"/>
        <v>0</v>
      </c>
      <c r="R493" s="629"/>
      <c r="S493" s="628">
        <f t="shared" si="54"/>
        <v>0</v>
      </c>
    </row>
    <row r="494" spans="1:19" s="351" customFormat="1" ht="34.5" customHeight="1">
      <c r="A494" s="336">
        <v>8</v>
      </c>
      <c r="B494" s="620" t="s">
        <v>164</v>
      </c>
      <c r="C494" s="610" t="s">
        <v>167</v>
      </c>
      <c r="D494" s="611">
        <v>1135</v>
      </c>
      <c r="E494" s="612"/>
      <c r="F494" s="611"/>
      <c r="G494" s="613"/>
      <c r="H494" s="614"/>
      <c r="I494" s="614"/>
      <c r="J494" s="614"/>
      <c r="K494" s="615" t="s">
        <v>2563</v>
      </c>
      <c r="L494" s="616" t="s">
        <v>2932</v>
      </c>
      <c r="M494" s="617">
        <v>1135</v>
      </c>
      <c r="N494" s="625"/>
      <c r="O494" s="626"/>
      <c r="P494" s="626"/>
      <c r="Q494" s="627">
        <f t="shared" si="53"/>
        <v>0</v>
      </c>
      <c r="R494" s="629"/>
      <c r="S494" s="628">
        <f t="shared" si="54"/>
        <v>0</v>
      </c>
    </row>
    <row r="495" spans="1:19" s="351" customFormat="1" ht="34.5" customHeight="1">
      <c r="A495" s="336">
        <v>9</v>
      </c>
      <c r="B495" s="620" t="s">
        <v>169</v>
      </c>
      <c r="C495" s="610" t="s">
        <v>170</v>
      </c>
      <c r="D495" s="611">
        <v>1135</v>
      </c>
      <c r="E495" s="612"/>
      <c r="F495" s="611"/>
      <c r="G495" s="613"/>
      <c r="H495" s="614"/>
      <c r="I495" s="614"/>
      <c r="J495" s="614"/>
      <c r="K495" s="615" t="s">
        <v>2608</v>
      </c>
      <c r="L495" s="616" t="s">
        <v>2933</v>
      </c>
      <c r="M495" s="617">
        <v>1135</v>
      </c>
      <c r="N495" s="625"/>
      <c r="O495" s="626"/>
      <c r="P495" s="626"/>
      <c r="Q495" s="627">
        <f t="shared" si="53"/>
        <v>0</v>
      </c>
      <c r="R495" s="629"/>
      <c r="S495" s="628">
        <f t="shared" si="54"/>
        <v>0</v>
      </c>
    </row>
    <row r="496" spans="1:19" s="351" customFormat="1" ht="34.5" customHeight="1">
      <c r="A496" s="336">
        <v>10</v>
      </c>
      <c r="B496" s="620" t="s">
        <v>172</v>
      </c>
      <c r="C496" s="610" t="s">
        <v>173</v>
      </c>
      <c r="D496" s="611">
        <v>1135</v>
      </c>
      <c r="E496" s="612"/>
      <c r="F496" s="611"/>
      <c r="G496" s="613"/>
      <c r="H496" s="614"/>
      <c r="I496" s="614"/>
      <c r="J496" s="614"/>
      <c r="K496" s="615" t="s">
        <v>2580</v>
      </c>
      <c r="L496" s="616" t="s">
        <v>2934</v>
      </c>
      <c r="M496" s="617">
        <v>1135</v>
      </c>
      <c r="N496" s="625"/>
      <c r="O496" s="626"/>
      <c r="P496" s="626"/>
      <c r="Q496" s="627">
        <f t="shared" si="53"/>
        <v>0</v>
      </c>
      <c r="R496" s="629"/>
      <c r="S496" s="628">
        <f t="shared" si="54"/>
        <v>0</v>
      </c>
    </row>
    <row r="497" spans="1:19" s="351" customFormat="1" ht="34.5" customHeight="1">
      <c r="A497" s="336">
        <v>11</v>
      </c>
      <c r="B497" s="620" t="s">
        <v>175</v>
      </c>
      <c r="C497" s="610" t="s">
        <v>176</v>
      </c>
      <c r="D497" s="611">
        <v>2270</v>
      </c>
      <c r="E497" s="612"/>
      <c r="F497" s="611"/>
      <c r="G497" s="613"/>
      <c r="H497" s="614"/>
      <c r="I497" s="614"/>
      <c r="J497" s="614"/>
      <c r="K497" s="615" t="s">
        <v>2608</v>
      </c>
      <c r="L497" s="616" t="s">
        <v>2935</v>
      </c>
      <c r="M497" s="617">
        <v>1135</v>
      </c>
      <c r="N497" s="625" t="s">
        <v>2936</v>
      </c>
      <c r="O497" s="626">
        <v>1</v>
      </c>
      <c r="P497" s="626">
        <v>1</v>
      </c>
      <c r="Q497" s="627">
        <f t="shared" si="53"/>
        <v>1135</v>
      </c>
      <c r="R497" s="629"/>
      <c r="S497" s="628">
        <f t="shared" si="54"/>
        <v>1135</v>
      </c>
    </row>
    <row r="498" spans="1:19" s="351" customFormat="1" ht="34.5" customHeight="1">
      <c r="A498" s="336">
        <v>12</v>
      </c>
      <c r="B498" s="620" t="s">
        <v>178</v>
      </c>
      <c r="C498" s="610" t="s">
        <v>179</v>
      </c>
      <c r="D498" s="611">
        <v>1135</v>
      </c>
      <c r="E498" s="612"/>
      <c r="F498" s="611"/>
      <c r="G498" s="613"/>
      <c r="H498" s="614"/>
      <c r="I498" s="614"/>
      <c r="J498" s="614"/>
      <c r="K498" s="615" t="s">
        <v>2608</v>
      </c>
      <c r="L498" s="616" t="s">
        <v>2937</v>
      </c>
      <c r="M498" s="617">
        <v>1135</v>
      </c>
      <c r="N498" s="625"/>
      <c r="O498" s="626"/>
      <c r="P498" s="626"/>
      <c r="Q498" s="627">
        <f t="shared" si="53"/>
        <v>0</v>
      </c>
      <c r="R498" s="629"/>
      <c r="S498" s="628">
        <f t="shared" si="54"/>
        <v>0</v>
      </c>
    </row>
    <row r="499" spans="1:19" s="351" customFormat="1" ht="34.5" customHeight="1">
      <c r="A499" s="336">
        <v>13</v>
      </c>
      <c r="B499" s="620" t="s">
        <v>181</v>
      </c>
      <c r="C499" s="610" t="s">
        <v>182</v>
      </c>
      <c r="D499" s="611">
        <v>1135</v>
      </c>
      <c r="E499" s="612"/>
      <c r="F499" s="611"/>
      <c r="G499" s="613"/>
      <c r="H499" s="614"/>
      <c r="I499" s="614"/>
      <c r="J499" s="614"/>
      <c r="K499" s="615" t="s">
        <v>2563</v>
      </c>
      <c r="L499" s="616" t="s">
        <v>2938</v>
      </c>
      <c r="M499" s="617">
        <v>1135</v>
      </c>
      <c r="N499" s="625"/>
      <c r="O499" s="626"/>
      <c r="P499" s="626"/>
      <c r="Q499" s="627">
        <f t="shared" si="53"/>
        <v>0</v>
      </c>
      <c r="R499" s="629"/>
      <c r="S499" s="628">
        <f t="shared" si="54"/>
        <v>0</v>
      </c>
    </row>
    <row r="500" spans="1:19" s="351" customFormat="1" ht="34.5" customHeight="1">
      <c r="A500" s="336">
        <v>14</v>
      </c>
      <c r="B500" s="620" t="s">
        <v>184</v>
      </c>
      <c r="C500" s="610" t="s">
        <v>185</v>
      </c>
      <c r="D500" s="611">
        <v>1135</v>
      </c>
      <c r="E500" s="612"/>
      <c r="F500" s="611"/>
      <c r="G500" s="613"/>
      <c r="H500" s="614"/>
      <c r="I500" s="614"/>
      <c r="J500" s="614"/>
      <c r="K500" s="615" t="s">
        <v>2615</v>
      </c>
      <c r="L500" s="616" t="s">
        <v>2939</v>
      </c>
      <c r="M500" s="617">
        <v>1135</v>
      </c>
      <c r="N500" s="625"/>
      <c r="O500" s="626"/>
      <c r="P500" s="626"/>
      <c r="Q500" s="627">
        <f t="shared" si="53"/>
        <v>0</v>
      </c>
      <c r="R500" s="629"/>
      <c r="S500" s="628">
        <f t="shared" si="54"/>
        <v>0</v>
      </c>
    </row>
    <row r="501" spans="1:19" s="351" customFormat="1" ht="34.5" customHeight="1">
      <c r="A501" s="336">
        <v>15</v>
      </c>
      <c r="B501" s="620" t="s">
        <v>187</v>
      </c>
      <c r="C501" s="610" t="s">
        <v>188</v>
      </c>
      <c r="D501" s="611">
        <v>1135</v>
      </c>
      <c r="E501" s="612"/>
      <c r="F501" s="611"/>
      <c r="G501" s="613"/>
      <c r="H501" s="614"/>
      <c r="I501" s="614"/>
      <c r="J501" s="614"/>
      <c r="K501" s="615" t="s">
        <v>2615</v>
      </c>
      <c r="L501" s="616" t="s">
        <v>2940</v>
      </c>
      <c r="M501" s="617">
        <v>1135</v>
      </c>
      <c r="N501" s="625"/>
      <c r="O501" s="626"/>
      <c r="P501" s="626"/>
      <c r="Q501" s="627">
        <f t="shared" si="53"/>
        <v>0</v>
      </c>
      <c r="R501" s="629"/>
      <c r="S501" s="628">
        <f t="shared" si="54"/>
        <v>0</v>
      </c>
    </row>
    <row r="502" spans="1:19" s="351" customFormat="1" ht="34.5" customHeight="1">
      <c r="A502" s="336">
        <v>16</v>
      </c>
      <c r="B502" s="620" t="s">
        <v>190</v>
      </c>
      <c r="C502" s="610" t="s">
        <v>191</v>
      </c>
      <c r="D502" s="611">
        <v>1135</v>
      </c>
      <c r="E502" s="612"/>
      <c r="F502" s="611"/>
      <c r="G502" s="613"/>
      <c r="H502" s="614"/>
      <c r="I502" s="614"/>
      <c r="J502" s="614"/>
      <c r="K502" s="615" t="s">
        <v>2618</v>
      </c>
      <c r="L502" s="616" t="s">
        <v>2941</v>
      </c>
      <c r="M502" s="617">
        <v>1135</v>
      </c>
      <c r="N502" s="625"/>
      <c r="O502" s="626"/>
      <c r="P502" s="626"/>
      <c r="Q502" s="627">
        <f t="shared" si="53"/>
        <v>0</v>
      </c>
      <c r="R502" s="629"/>
      <c r="S502" s="628">
        <f t="shared" si="54"/>
        <v>0</v>
      </c>
    </row>
    <row r="503" spans="1:19" s="351" customFormat="1" ht="34.5" customHeight="1">
      <c r="A503" s="336">
        <v>17</v>
      </c>
      <c r="B503" s="620" t="s">
        <v>194</v>
      </c>
      <c r="C503" s="610" t="s">
        <v>195</v>
      </c>
      <c r="D503" s="611">
        <v>2270</v>
      </c>
      <c r="E503" s="612"/>
      <c r="F503" s="611"/>
      <c r="G503" s="613"/>
      <c r="H503" s="614"/>
      <c r="I503" s="614"/>
      <c r="J503" s="614"/>
      <c r="K503" s="615" t="s">
        <v>2563</v>
      </c>
      <c r="L503" s="616" t="s">
        <v>2942</v>
      </c>
      <c r="M503" s="617">
        <v>2270</v>
      </c>
      <c r="N503" s="625"/>
      <c r="O503" s="626"/>
      <c r="P503" s="626"/>
      <c r="Q503" s="627">
        <f t="shared" si="53"/>
        <v>0</v>
      </c>
      <c r="R503" s="629"/>
      <c r="S503" s="628">
        <f t="shared" si="54"/>
        <v>0</v>
      </c>
    </row>
    <row r="504" spans="1:19" s="351" customFormat="1" ht="34.5" customHeight="1">
      <c r="A504" s="336">
        <v>18</v>
      </c>
      <c r="B504" s="620" t="s">
        <v>197</v>
      </c>
      <c r="C504" s="610" t="s">
        <v>198</v>
      </c>
      <c r="D504" s="611">
        <v>1135</v>
      </c>
      <c r="E504" s="612"/>
      <c r="F504" s="611"/>
      <c r="G504" s="613"/>
      <c r="H504" s="614"/>
      <c r="I504" s="614"/>
      <c r="J504" s="614"/>
      <c r="K504" s="615" t="s">
        <v>2555</v>
      </c>
      <c r="L504" s="616" t="s">
        <v>2943</v>
      </c>
      <c r="M504" s="617">
        <v>1135</v>
      </c>
      <c r="N504" s="625"/>
      <c r="O504" s="626"/>
      <c r="P504" s="626"/>
      <c r="Q504" s="627">
        <f t="shared" si="53"/>
        <v>0</v>
      </c>
      <c r="R504" s="629"/>
      <c r="S504" s="628">
        <f t="shared" si="54"/>
        <v>0</v>
      </c>
    </row>
    <row r="505" spans="1:19" s="351" customFormat="1" ht="34.5" customHeight="1">
      <c r="A505" s="336">
        <v>19</v>
      </c>
      <c r="B505" s="620" t="s">
        <v>200</v>
      </c>
      <c r="C505" s="610" t="s">
        <v>201</v>
      </c>
      <c r="D505" s="611">
        <v>1135</v>
      </c>
      <c r="E505" s="612"/>
      <c r="F505" s="611"/>
      <c r="G505" s="613"/>
      <c r="H505" s="614"/>
      <c r="I505" s="614"/>
      <c r="J505" s="614"/>
      <c r="K505" s="615" t="s">
        <v>2575</v>
      </c>
      <c r="L505" s="616" t="s">
        <v>2944</v>
      </c>
      <c r="M505" s="617">
        <v>1135</v>
      </c>
      <c r="N505" s="625"/>
      <c r="O505" s="626"/>
      <c r="P505" s="626"/>
      <c r="Q505" s="627">
        <f t="shared" si="53"/>
        <v>0</v>
      </c>
      <c r="R505" s="629"/>
      <c r="S505" s="628">
        <f t="shared" si="54"/>
        <v>0</v>
      </c>
    </row>
    <row r="506" spans="1:19" s="351" customFormat="1" ht="34.5" customHeight="1">
      <c r="A506" s="336">
        <v>20</v>
      </c>
      <c r="B506" s="620" t="s">
        <v>203</v>
      </c>
      <c r="C506" s="610" t="s">
        <v>204</v>
      </c>
      <c r="D506" s="611">
        <v>1135</v>
      </c>
      <c r="E506" s="612"/>
      <c r="F506" s="611"/>
      <c r="G506" s="613"/>
      <c r="H506" s="614"/>
      <c r="I506" s="614"/>
      <c r="J506" s="614"/>
      <c r="K506" s="615" t="s">
        <v>2555</v>
      </c>
      <c r="L506" s="616" t="s">
        <v>2945</v>
      </c>
      <c r="M506" s="617">
        <v>1135</v>
      </c>
      <c r="N506" s="625"/>
      <c r="O506" s="626"/>
      <c r="P506" s="626"/>
      <c r="Q506" s="627">
        <f t="shared" si="53"/>
        <v>0</v>
      </c>
      <c r="R506" s="629"/>
      <c r="S506" s="628">
        <f t="shared" si="54"/>
        <v>0</v>
      </c>
    </row>
    <row r="507" spans="1:19" s="351" customFormat="1" ht="34.5" customHeight="1">
      <c r="A507" s="336">
        <v>21</v>
      </c>
      <c r="B507" s="620" t="s">
        <v>206</v>
      </c>
      <c r="C507" s="610" t="s">
        <v>207</v>
      </c>
      <c r="D507" s="611">
        <v>1135</v>
      </c>
      <c r="E507" s="612"/>
      <c r="F507" s="611"/>
      <c r="G507" s="613"/>
      <c r="H507" s="614"/>
      <c r="I507" s="614"/>
      <c r="J507" s="614"/>
      <c r="K507" s="615" t="s">
        <v>2608</v>
      </c>
      <c r="L507" s="616" t="s">
        <v>2946</v>
      </c>
      <c r="M507" s="617">
        <v>1135</v>
      </c>
      <c r="N507" s="625"/>
      <c r="O507" s="626"/>
      <c r="P507" s="626"/>
      <c r="Q507" s="627">
        <f t="shared" si="53"/>
        <v>0</v>
      </c>
      <c r="R507" s="629"/>
      <c r="S507" s="628">
        <f t="shared" si="54"/>
        <v>0</v>
      </c>
    </row>
    <row r="508" spans="1:19" s="351" customFormat="1" ht="34.5" customHeight="1">
      <c r="A508" s="336">
        <v>22</v>
      </c>
      <c r="B508" s="620" t="s">
        <v>209</v>
      </c>
      <c r="C508" s="610" t="s">
        <v>210</v>
      </c>
      <c r="D508" s="611">
        <v>1135</v>
      </c>
      <c r="E508" s="612"/>
      <c r="F508" s="611"/>
      <c r="G508" s="613"/>
      <c r="H508" s="614"/>
      <c r="I508" s="614"/>
      <c r="J508" s="614"/>
      <c r="K508" s="615" t="s">
        <v>2608</v>
      </c>
      <c r="L508" s="616" t="s">
        <v>2947</v>
      </c>
      <c r="M508" s="617">
        <v>1135</v>
      </c>
      <c r="N508" s="625"/>
      <c r="O508" s="626"/>
      <c r="P508" s="626"/>
      <c r="Q508" s="627">
        <f t="shared" si="53"/>
        <v>0</v>
      </c>
      <c r="R508" s="629"/>
      <c r="S508" s="628">
        <f t="shared" si="54"/>
        <v>0</v>
      </c>
    </row>
    <row r="509" spans="1:19" s="351" customFormat="1" ht="34.5" customHeight="1">
      <c r="A509" s="336">
        <v>23</v>
      </c>
      <c r="B509" s="620" t="s">
        <v>212</v>
      </c>
      <c r="C509" s="610" t="s">
        <v>213</v>
      </c>
      <c r="D509" s="611">
        <v>1135</v>
      </c>
      <c r="E509" s="612"/>
      <c r="F509" s="611"/>
      <c r="G509" s="613"/>
      <c r="H509" s="614"/>
      <c r="I509" s="614"/>
      <c r="J509" s="614"/>
      <c r="K509" s="615"/>
      <c r="L509" s="616"/>
      <c r="M509" s="617"/>
      <c r="N509" s="625" t="s">
        <v>2936</v>
      </c>
      <c r="O509" s="626">
        <v>1</v>
      </c>
      <c r="P509" s="626">
        <v>1</v>
      </c>
      <c r="Q509" s="627">
        <f t="shared" si="53"/>
        <v>1135</v>
      </c>
      <c r="R509" s="629"/>
      <c r="S509" s="628">
        <f t="shared" si="54"/>
        <v>1135</v>
      </c>
    </row>
    <row r="510" spans="1:19" s="351" customFormat="1" ht="34.5" customHeight="1">
      <c r="A510" s="336">
        <v>24</v>
      </c>
      <c r="B510" s="620" t="s">
        <v>215</v>
      </c>
      <c r="C510" s="610" t="s">
        <v>216</v>
      </c>
      <c r="D510" s="611">
        <v>1135</v>
      </c>
      <c r="E510" s="612"/>
      <c r="F510" s="611"/>
      <c r="G510" s="613"/>
      <c r="H510" s="614"/>
      <c r="I510" s="614"/>
      <c r="J510" s="614"/>
      <c r="K510" s="615" t="s">
        <v>2608</v>
      </c>
      <c r="L510" s="616" t="s">
        <v>2948</v>
      </c>
      <c r="M510" s="617">
        <v>1135</v>
      </c>
      <c r="N510" s="625"/>
      <c r="O510" s="626"/>
      <c r="P510" s="626"/>
      <c r="Q510" s="627">
        <f t="shared" si="53"/>
        <v>0</v>
      </c>
      <c r="R510" s="629"/>
      <c r="S510" s="628">
        <f t="shared" si="54"/>
        <v>0</v>
      </c>
    </row>
    <row r="511" spans="1:19" s="351" customFormat="1" ht="34.5" customHeight="1">
      <c r="A511" s="336">
        <v>25</v>
      </c>
      <c r="B511" s="620" t="s">
        <v>218</v>
      </c>
      <c r="C511" s="610" t="s">
        <v>219</v>
      </c>
      <c r="D511" s="611">
        <v>1135</v>
      </c>
      <c r="E511" s="612"/>
      <c r="F511" s="611"/>
      <c r="G511" s="613"/>
      <c r="H511" s="614"/>
      <c r="I511" s="614"/>
      <c r="J511" s="614"/>
      <c r="K511" s="615" t="s">
        <v>2563</v>
      </c>
      <c r="L511" s="616" t="s">
        <v>2949</v>
      </c>
      <c r="M511" s="617">
        <v>1135</v>
      </c>
      <c r="N511" s="625"/>
      <c r="O511" s="626"/>
      <c r="P511" s="626"/>
      <c r="Q511" s="627">
        <f t="shared" si="53"/>
        <v>0</v>
      </c>
      <c r="R511" s="629"/>
      <c r="S511" s="628">
        <f t="shared" si="54"/>
        <v>0</v>
      </c>
    </row>
    <row r="512" spans="1:19" s="351" customFormat="1" ht="34.5" customHeight="1">
      <c r="A512" s="336">
        <v>26</v>
      </c>
      <c r="B512" s="620" t="s">
        <v>221</v>
      </c>
      <c r="C512" s="610" t="s">
        <v>222</v>
      </c>
      <c r="D512" s="611">
        <v>1135</v>
      </c>
      <c r="E512" s="612"/>
      <c r="F512" s="611"/>
      <c r="G512" s="613"/>
      <c r="H512" s="614"/>
      <c r="I512" s="614"/>
      <c r="J512" s="614"/>
      <c r="K512" s="615" t="s">
        <v>2563</v>
      </c>
      <c r="L512" s="616" t="s">
        <v>2950</v>
      </c>
      <c r="M512" s="617">
        <v>1135</v>
      </c>
      <c r="N512" s="625"/>
      <c r="O512" s="626"/>
      <c r="P512" s="626"/>
      <c r="Q512" s="627">
        <f t="shared" si="53"/>
        <v>0</v>
      </c>
      <c r="R512" s="629"/>
      <c r="S512" s="628">
        <f t="shared" si="54"/>
        <v>0</v>
      </c>
    </row>
    <row r="513" spans="1:19" s="351" customFormat="1" ht="34.5" customHeight="1">
      <c r="A513" s="336">
        <v>27</v>
      </c>
      <c r="B513" s="620" t="s">
        <v>224</v>
      </c>
      <c r="C513" s="610" t="s">
        <v>225</v>
      </c>
      <c r="D513" s="611">
        <v>1135</v>
      </c>
      <c r="E513" s="612"/>
      <c r="F513" s="611"/>
      <c r="G513" s="613"/>
      <c r="H513" s="614"/>
      <c r="I513" s="614"/>
      <c r="J513" s="614"/>
      <c r="K513" s="615" t="s">
        <v>2563</v>
      </c>
      <c r="L513" s="616" t="s">
        <v>2951</v>
      </c>
      <c r="M513" s="617">
        <v>1135</v>
      </c>
      <c r="N513" s="625"/>
      <c r="O513" s="626"/>
      <c r="P513" s="626"/>
      <c r="Q513" s="627">
        <f t="shared" si="53"/>
        <v>0</v>
      </c>
      <c r="R513" s="629"/>
      <c r="S513" s="628">
        <f t="shared" si="54"/>
        <v>0</v>
      </c>
    </row>
    <row r="514" spans="1:19" s="351" customFormat="1" ht="34.5" customHeight="1">
      <c r="A514" s="336">
        <v>28</v>
      </c>
      <c r="B514" s="620" t="s">
        <v>227</v>
      </c>
      <c r="C514" s="610" t="s">
        <v>228</v>
      </c>
      <c r="D514" s="611">
        <v>1135</v>
      </c>
      <c r="E514" s="612"/>
      <c r="F514" s="611"/>
      <c r="G514" s="613"/>
      <c r="H514" s="614"/>
      <c r="I514" s="614"/>
      <c r="J514" s="614"/>
      <c r="K514" s="615"/>
      <c r="L514" s="616"/>
      <c r="M514" s="617"/>
      <c r="N514" s="625" t="s">
        <v>2936</v>
      </c>
      <c r="O514" s="626">
        <v>1</v>
      </c>
      <c r="P514" s="626">
        <v>1</v>
      </c>
      <c r="Q514" s="627">
        <f t="shared" si="53"/>
        <v>1135</v>
      </c>
      <c r="R514" s="629"/>
      <c r="S514" s="628">
        <f t="shared" si="54"/>
        <v>1135</v>
      </c>
    </row>
    <row r="515" spans="1:19" s="351" customFormat="1" ht="34.5" customHeight="1">
      <c r="A515" s="336">
        <v>29</v>
      </c>
      <c r="B515" s="620" t="s">
        <v>230</v>
      </c>
      <c r="C515" s="610" t="s">
        <v>231</v>
      </c>
      <c r="D515" s="611">
        <v>3405</v>
      </c>
      <c r="E515" s="612"/>
      <c r="F515" s="611"/>
      <c r="G515" s="613"/>
      <c r="H515" s="614"/>
      <c r="I515" s="614"/>
      <c r="J515" s="614"/>
      <c r="K515" s="615" t="s">
        <v>2563</v>
      </c>
      <c r="L515" s="616" t="s">
        <v>2952</v>
      </c>
      <c r="M515" s="617">
        <v>3405</v>
      </c>
      <c r="N515" s="625"/>
      <c r="O515" s="626"/>
      <c r="P515" s="626"/>
      <c r="Q515" s="627">
        <f t="shared" si="53"/>
        <v>0</v>
      </c>
      <c r="R515" s="629"/>
      <c r="S515" s="628">
        <f t="shared" si="54"/>
        <v>0</v>
      </c>
    </row>
    <row r="516" spans="1:19" s="366" customFormat="1" ht="37.5" customHeight="1">
      <c r="A516" s="352"/>
      <c r="B516" s="353"/>
      <c r="C516" s="354"/>
      <c r="D516" s="355">
        <v>0</v>
      </c>
      <c r="E516" s="355"/>
      <c r="F516" s="356"/>
      <c r="G516" s="356"/>
      <c r="H516" s="355">
        <v>0</v>
      </c>
      <c r="I516" s="357">
        <v>0</v>
      </c>
      <c r="J516" s="358">
        <v>0</v>
      </c>
      <c r="K516" s="359"/>
      <c r="L516" s="360"/>
      <c r="M516" s="361"/>
      <c r="N516" s="362"/>
      <c r="O516" s="624"/>
      <c r="P516" s="624"/>
      <c r="Q516" s="363">
        <f t="shared" ref="Q516" si="55">J516-M516</f>
        <v>0</v>
      </c>
      <c r="R516" s="364">
        <v>0</v>
      </c>
      <c r="S516" s="365">
        <f t="shared" ref="S516" si="56">J516-M516</f>
        <v>0</v>
      </c>
    </row>
    <row r="517" spans="1:19" s="371" customFormat="1" ht="37.5" customHeight="1" thickBot="1">
      <c r="A517" s="367"/>
      <c r="B517" s="368" t="s">
        <v>19</v>
      </c>
      <c r="C517" s="368"/>
      <c r="D517" s="369">
        <f>SUM(D487:D516)</f>
        <v>38590</v>
      </c>
      <c r="E517" s="369"/>
      <c r="F517" s="369"/>
      <c r="G517" s="369"/>
      <c r="H517" s="369">
        <f>SUM(H516:H516)</f>
        <v>0</v>
      </c>
      <c r="I517" s="369">
        <f>SUM(I516:I516)</f>
        <v>0</v>
      </c>
      <c r="J517" s="369">
        <f>SUM(J516:J516)</f>
        <v>0</v>
      </c>
      <c r="K517" s="370"/>
      <c r="L517" s="370"/>
      <c r="M517" s="369">
        <f>SUM(M487:M516)</f>
        <v>35185</v>
      </c>
      <c r="N517" s="370"/>
      <c r="O517" s="369"/>
      <c r="P517" s="369"/>
      <c r="Q517" s="369">
        <f>SUM(Q487:Q516)</f>
        <v>3405</v>
      </c>
      <c r="R517" s="369">
        <f t="shared" ref="R517" si="57">SUM(R487:R516)</f>
        <v>0</v>
      </c>
      <c r="S517" s="369">
        <f>SUM(S487:S516)</f>
        <v>3405</v>
      </c>
    </row>
    <row r="518" spans="1:19" s="376" customFormat="1" ht="37.5" customHeight="1" thickTop="1">
      <c r="A518" s="372"/>
      <c r="B518" s="373"/>
      <c r="C518" s="373"/>
      <c r="D518" s="374"/>
      <c r="E518" s="374"/>
      <c r="F518" s="374"/>
      <c r="G518" s="374"/>
      <c r="H518" s="374"/>
      <c r="I518" s="374"/>
      <c r="J518" s="374"/>
      <c r="K518" s="375"/>
      <c r="L518" s="375"/>
      <c r="M518" s="374"/>
      <c r="N518" s="375"/>
      <c r="O518" s="374"/>
      <c r="P518" s="374"/>
      <c r="Q518" s="374"/>
      <c r="R518" s="374"/>
      <c r="S518" s="374"/>
    </row>
    <row r="519" spans="1:19" ht="34.5" customHeight="1" thickBot="1">
      <c r="A519" s="377"/>
      <c r="B519" s="378" t="s">
        <v>1022</v>
      </c>
      <c r="C519" s="379"/>
      <c r="D519" s="380">
        <f>SUM(D14+D32+D47+D50+D54+D64+D67+D73+D104+D109+D140+D291+D479+D482+D485+D517)</f>
        <v>610518.38000000012</v>
      </c>
      <c r="E519" s="381"/>
      <c r="F519" s="380"/>
      <c r="G519" s="380"/>
      <c r="H519" s="382">
        <f>SUM(H517+H485+H482+H479+H291+H140+H109+H104+H73+H70+H67+H64+H54+H50+H47+H32+H14)</f>
        <v>63151.13</v>
      </c>
      <c r="I519" s="382">
        <f>SUM(I517+I485+I482+I479+I291+I140+I109+I104+I73+I70+I67+I64+I54+I50+I47+I32+I14)</f>
        <v>2184.71</v>
      </c>
      <c r="J519" s="382">
        <f>SUM(J517+J485+J482+J479+J291+J140+J109+J104+J73+J70+J67+J64+J54+J50+J47+J32+J14)</f>
        <v>65335.842499999984</v>
      </c>
      <c r="K519" s="383"/>
      <c r="L519" s="383"/>
      <c r="M519" s="382">
        <f>SUM(M517+M485+M482+M479+M291+M140+M109+M104+M73+M70+M67+M64+M54+M50+M47+M32+M14)</f>
        <v>604139.71</v>
      </c>
      <c r="N519" s="384"/>
      <c r="O519" s="382"/>
      <c r="P519" s="382"/>
      <c r="Q519" s="382">
        <f>SUM(Q517+Q485+Q482+Q479+Q291+Q140+Q109+Q104+Q73+Q70+Q67+Q64+Q54+Q50+Q47+Q32+Q14)</f>
        <v>67539.73</v>
      </c>
      <c r="R519" s="382">
        <f>SUM(R517+R485+R482+R479+R291+R140+R109+R104+R73+R70+R67+R64+R54+R50+R47+R32+R14)</f>
        <v>3211.7900000000004</v>
      </c>
      <c r="S519" s="382">
        <f>SUM(S517+S485+S482+S479+S291+S140+S109+S104+S73+S70+S67+S64+S54+S50+S47+S32+S14)</f>
        <v>70751.512499999997</v>
      </c>
    </row>
    <row r="520" spans="1:19" s="386" customFormat="1" ht="34.5" customHeight="1" thickTop="1">
      <c r="A520" s="385"/>
      <c r="C520" s="387"/>
      <c r="D520" s="388"/>
      <c r="E520" s="389"/>
      <c r="F520" s="388"/>
      <c r="G520" s="388"/>
      <c r="H520" s="390"/>
      <c r="I520" s="390"/>
      <c r="J520" s="390"/>
      <c r="K520" s="391"/>
      <c r="L520" s="391"/>
      <c r="M520" s="390"/>
      <c r="N520" s="392"/>
      <c r="O520" s="390"/>
      <c r="P520" s="390"/>
      <c r="Q520" s="390"/>
      <c r="R520" s="390"/>
      <c r="S520" s="390"/>
    </row>
    <row r="521" spans="1:19" s="386" customFormat="1" ht="48" customHeight="1">
      <c r="A521" s="1332" t="s">
        <v>1023</v>
      </c>
      <c r="B521" s="1332"/>
      <c r="C521" s="1332"/>
      <c r="D521" s="1332"/>
      <c r="E521" s="1332"/>
      <c r="F521" s="1332"/>
      <c r="G521" s="1332"/>
      <c r="H521" s="1332"/>
      <c r="I521" s="1332"/>
      <c r="J521" s="1332"/>
      <c r="K521" s="1332"/>
      <c r="L521" s="1332"/>
      <c r="M521" s="1332"/>
      <c r="N521" s="1332"/>
      <c r="O521" s="1332"/>
      <c r="P521" s="1332"/>
      <c r="Q521" s="1332"/>
      <c r="R521" s="1332"/>
      <c r="S521" s="1332"/>
    </row>
    <row r="522" spans="1:19" ht="34.5" customHeight="1">
      <c r="A522" s="243">
        <v>1</v>
      </c>
      <c r="B522" s="393" t="s">
        <v>1024</v>
      </c>
      <c r="C522" s="394" t="s">
        <v>1025</v>
      </c>
      <c r="D522" s="395"/>
      <c r="E522" s="293"/>
      <c r="F522" s="395"/>
      <c r="G522" s="395"/>
      <c r="H522" s="189">
        <v>15071.5</v>
      </c>
      <c r="I522" s="66"/>
      <c r="J522" s="66">
        <v>15071.5</v>
      </c>
      <c r="K522" s="396" t="s">
        <v>2563</v>
      </c>
      <c r="L522" s="397" t="s">
        <v>2953</v>
      </c>
      <c r="M522" s="398">
        <v>100</v>
      </c>
      <c r="N522" s="293"/>
      <c r="O522" s="243"/>
      <c r="P522" s="243"/>
      <c r="Q522" s="189">
        <f>SUM(H522-M522)</f>
        <v>14971.5</v>
      </c>
      <c r="R522" s="189"/>
      <c r="S522" s="203">
        <f>SUM(Q522)</f>
        <v>14971.5</v>
      </c>
    </row>
    <row r="523" spans="1:19" ht="34.5" customHeight="1">
      <c r="A523" s="243">
        <v>2</v>
      </c>
      <c r="B523" s="394" t="s">
        <v>1028</v>
      </c>
      <c r="C523" s="394" t="s">
        <v>1029</v>
      </c>
      <c r="D523" s="295">
        <v>0</v>
      </c>
      <c r="E523" s="399"/>
      <c r="F523" s="243"/>
      <c r="G523" s="243"/>
      <c r="H523" s="189">
        <v>0</v>
      </c>
      <c r="I523" s="189"/>
      <c r="J523" s="66">
        <v>0</v>
      </c>
      <c r="K523" s="290"/>
      <c r="L523" s="291"/>
      <c r="M523" s="400"/>
      <c r="N523" s="401"/>
      <c r="O523" s="402"/>
      <c r="P523" s="402"/>
      <c r="Q523" s="189">
        <f>S523</f>
        <v>0</v>
      </c>
      <c r="R523" s="189"/>
      <c r="S523" s="203">
        <f>+D523+J523-M523</f>
        <v>0</v>
      </c>
    </row>
    <row r="524" spans="1:19" ht="34.5" customHeight="1" thickBot="1">
      <c r="A524" s="284"/>
      <c r="B524" s="257" t="s">
        <v>19</v>
      </c>
      <c r="C524" s="160"/>
      <c r="D524" s="102">
        <v>0</v>
      </c>
      <c r="E524" s="103"/>
      <c r="F524" s="102"/>
      <c r="G524" s="102"/>
      <c r="H524" s="104">
        <f>SUM(H522:H523)</f>
        <v>15071.5</v>
      </c>
      <c r="I524" s="104">
        <f t="shared" ref="I524:J524" si="58">SUM(I522:I523)</f>
        <v>0</v>
      </c>
      <c r="J524" s="104">
        <f t="shared" si="58"/>
        <v>15071.5</v>
      </c>
      <c r="K524" s="105"/>
      <c r="L524" s="105"/>
      <c r="M524" s="104">
        <f>SUM(M522:M523)</f>
        <v>100</v>
      </c>
      <c r="N524" s="105"/>
      <c r="O524" s="104"/>
      <c r="P524" s="104"/>
      <c r="Q524" s="104">
        <f>SUM(Q522:Q523)</f>
        <v>14971.5</v>
      </c>
      <c r="R524" s="155"/>
      <c r="S524" s="104">
        <f>SUM(S522:S523)</f>
        <v>14971.5</v>
      </c>
    </row>
    <row r="525" spans="1:19" s="386" customFormat="1" ht="34.5" customHeight="1" thickTop="1">
      <c r="A525" s="385"/>
      <c r="C525" s="387"/>
      <c r="D525" s="388"/>
      <c r="E525" s="389"/>
      <c r="F525" s="388"/>
      <c r="G525" s="388"/>
      <c r="H525" s="390"/>
      <c r="I525" s="390"/>
      <c r="J525" s="390"/>
      <c r="K525" s="391"/>
      <c r="L525" s="391"/>
      <c r="M525" s="390"/>
      <c r="N525" s="392"/>
      <c r="O525" s="390"/>
      <c r="P525" s="390"/>
      <c r="Q525" s="390"/>
      <c r="R525" s="390"/>
      <c r="S525" s="390"/>
    </row>
    <row r="526" spans="1:19" s="403" customFormat="1" ht="43.5" customHeight="1">
      <c r="A526" s="1332" t="s">
        <v>1032</v>
      </c>
      <c r="B526" s="1332"/>
      <c r="C526" s="1332"/>
      <c r="D526" s="1332"/>
      <c r="E526" s="1332"/>
      <c r="F526" s="1332"/>
      <c r="G526" s="1332"/>
      <c r="H526" s="1332"/>
      <c r="I526" s="1332"/>
      <c r="J526" s="1332"/>
      <c r="K526" s="1332"/>
      <c r="L526" s="1332"/>
      <c r="M526" s="1332"/>
      <c r="N526" s="1332"/>
      <c r="O526" s="1332"/>
      <c r="P526" s="1332"/>
      <c r="Q526" s="1332"/>
      <c r="R526" s="1332"/>
      <c r="S526" s="1332"/>
    </row>
    <row r="527" spans="1:19" s="414" customFormat="1" ht="34.5" customHeight="1">
      <c r="A527" s="404">
        <v>1</v>
      </c>
      <c r="B527" s="405" t="s">
        <v>1033</v>
      </c>
      <c r="C527" s="406" t="s">
        <v>1034</v>
      </c>
      <c r="D527" s="407"/>
      <c r="E527" s="408" t="s">
        <v>1035</v>
      </c>
      <c r="F527" s="409">
        <v>4</v>
      </c>
      <c r="G527" s="409">
        <v>4</v>
      </c>
      <c r="H527" s="408">
        <v>14582</v>
      </c>
      <c r="I527" s="407"/>
      <c r="J527" s="410">
        <v>14582</v>
      </c>
      <c r="K527" s="411"/>
      <c r="L527" s="411"/>
      <c r="M527" s="412"/>
      <c r="N527" s="408" t="s">
        <v>1035</v>
      </c>
      <c r="O527" s="413">
        <v>4</v>
      </c>
      <c r="P527" s="413">
        <v>4</v>
      </c>
      <c r="Q527" s="408">
        <v>14582</v>
      </c>
      <c r="R527" s="407"/>
      <c r="S527" s="410">
        <f>+D527+J527-M527</f>
        <v>14582</v>
      </c>
    </row>
    <row r="528" spans="1:19" s="414" customFormat="1" ht="34.5" customHeight="1">
      <c r="A528" s="404">
        <v>2</v>
      </c>
      <c r="B528" s="405" t="s">
        <v>1033</v>
      </c>
      <c r="C528" s="406" t="s">
        <v>1036</v>
      </c>
      <c r="D528" s="407"/>
      <c r="E528" s="408" t="s">
        <v>1037</v>
      </c>
      <c r="F528" s="409">
        <v>4</v>
      </c>
      <c r="G528" s="409">
        <v>4</v>
      </c>
      <c r="H528" s="408">
        <v>373.83</v>
      </c>
      <c r="I528" s="407">
        <v>26.17</v>
      </c>
      <c r="J528" s="410">
        <v>400</v>
      </c>
      <c r="K528" s="411"/>
      <c r="L528" s="411"/>
      <c r="M528" s="412"/>
      <c r="N528" s="408" t="s">
        <v>1037</v>
      </c>
      <c r="O528" s="413">
        <v>4</v>
      </c>
      <c r="P528" s="413">
        <v>4</v>
      </c>
      <c r="Q528" s="408">
        <f>ROUND(S528*100/107,2)</f>
        <v>373.83</v>
      </c>
      <c r="R528" s="407">
        <f>ROUND((Q528*0.07),2)</f>
        <v>26.17</v>
      </c>
      <c r="S528" s="410">
        <f>+D528+J528-M528</f>
        <v>400</v>
      </c>
    </row>
    <row r="529" spans="1:19" s="414" customFormat="1" ht="34.5" customHeight="1">
      <c r="A529" s="404">
        <v>3</v>
      </c>
      <c r="B529" s="405" t="s">
        <v>1033</v>
      </c>
      <c r="C529" s="406" t="s">
        <v>1038</v>
      </c>
      <c r="D529" s="407"/>
      <c r="E529" s="408" t="s">
        <v>1039</v>
      </c>
      <c r="F529" s="409">
        <v>5</v>
      </c>
      <c r="G529" s="409">
        <v>5</v>
      </c>
      <c r="H529" s="408">
        <v>17955</v>
      </c>
      <c r="I529" s="407">
        <v>1256.8499999999999</v>
      </c>
      <c r="J529" s="410">
        <v>19211.849999999999</v>
      </c>
      <c r="K529" s="411"/>
      <c r="L529" s="411"/>
      <c r="M529" s="412"/>
      <c r="N529" s="408" t="s">
        <v>1039</v>
      </c>
      <c r="O529" s="413">
        <v>5</v>
      </c>
      <c r="P529" s="413">
        <v>5</v>
      </c>
      <c r="Q529" s="408">
        <f>ROUND(S529*100/107,2)</f>
        <v>17955</v>
      </c>
      <c r="R529" s="407">
        <f>ROUND((Q529*0.07),2)</f>
        <v>1256.8499999999999</v>
      </c>
      <c r="S529" s="410">
        <f>+D529+J529-M529</f>
        <v>19211.849999999999</v>
      </c>
    </row>
    <row r="530" spans="1:19" s="414" customFormat="1" ht="34.5" customHeight="1">
      <c r="A530" s="404">
        <v>4</v>
      </c>
      <c r="B530" s="405" t="s">
        <v>1033</v>
      </c>
      <c r="C530" s="406" t="s">
        <v>1040</v>
      </c>
      <c r="D530" s="407"/>
      <c r="E530" s="408" t="s">
        <v>1041</v>
      </c>
      <c r="F530" s="409">
        <v>6</v>
      </c>
      <c r="G530" s="409">
        <v>6</v>
      </c>
      <c r="H530" s="408">
        <v>1935</v>
      </c>
      <c r="I530" s="407">
        <v>135.44999999999999</v>
      </c>
      <c r="J530" s="410">
        <v>2070.4499999999998</v>
      </c>
      <c r="K530" s="411"/>
      <c r="L530" s="411"/>
      <c r="M530" s="412"/>
      <c r="N530" s="408" t="s">
        <v>1041</v>
      </c>
      <c r="O530" s="413">
        <v>6</v>
      </c>
      <c r="P530" s="413">
        <v>6</v>
      </c>
      <c r="Q530" s="408">
        <f>ROUND(S530*100/107,2)</f>
        <v>1935</v>
      </c>
      <c r="R530" s="415">
        <f>ROUND((Q530*0.07),2)</f>
        <v>135.44999999999999</v>
      </c>
      <c r="S530" s="410">
        <f>+D530+J530-M530</f>
        <v>2070.4499999999998</v>
      </c>
    </row>
    <row r="531" spans="1:19" s="416" customFormat="1" ht="34.5" customHeight="1">
      <c r="A531" s="404">
        <v>5</v>
      </c>
      <c r="B531" s="405" t="s">
        <v>1033</v>
      </c>
      <c r="C531" s="406" t="s">
        <v>902</v>
      </c>
      <c r="D531" s="407"/>
      <c r="E531" s="408" t="s">
        <v>1041</v>
      </c>
      <c r="F531" s="409">
        <v>6</v>
      </c>
      <c r="G531" s="409">
        <v>6</v>
      </c>
      <c r="H531" s="408">
        <v>44400</v>
      </c>
      <c r="I531" s="407">
        <v>3108</v>
      </c>
      <c r="J531" s="410">
        <v>47508</v>
      </c>
      <c r="K531" s="411"/>
      <c r="L531" s="411"/>
      <c r="M531" s="412"/>
      <c r="N531" s="408" t="s">
        <v>1041</v>
      </c>
      <c r="O531" s="413">
        <v>6</v>
      </c>
      <c r="P531" s="413">
        <v>6</v>
      </c>
      <c r="Q531" s="408">
        <f>ROUND(S531*100/107,2)</f>
        <v>44400</v>
      </c>
      <c r="R531" s="415">
        <f>ROUND((Q531*0.07),2)</f>
        <v>3108</v>
      </c>
      <c r="S531" s="410">
        <f>+D531+J531-M531</f>
        <v>47508</v>
      </c>
    </row>
    <row r="532" spans="1:19" s="425" customFormat="1" ht="34.5" customHeight="1">
      <c r="A532" s="1365" t="s">
        <v>1042</v>
      </c>
      <c r="B532" s="1366"/>
      <c r="C532" s="1366"/>
      <c r="D532" s="1366"/>
      <c r="E532" s="417"/>
      <c r="F532" s="418"/>
      <c r="G532" s="418"/>
      <c r="H532" s="417"/>
      <c r="I532" s="419"/>
      <c r="J532" s="420"/>
      <c r="K532" s="421"/>
      <c r="L532" s="421"/>
      <c r="M532" s="422"/>
      <c r="N532" s="417"/>
      <c r="O532" s="419"/>
      <c r="P532" s="423"/>
      <c r="Q532" s="417"/>
      <c r="R532" s="419"/>
      <c r="S532" s="424"/>
    </row>
    <row r="533" spans="1:19" ht="34.5" customHeight="1" thickBot="1">
      <c r="A533" s="426"/>
      <c r="B533" s="257" t="s">
        <v>19</v>
      </c>
      <c r="C533" s="427"/>
      <c r="D533" s="428"/>
      <c r="E533" s="429">
        <v>0</v>
      </c>
      <c r="F533" s="428"/>
      <c r="G533" s="428"/>
      <c r="H533" s="430">
        <f>SUM(H527:H532)</f>
        <v>79245.83</v>
      </c>
      <c r="I533" s="431">
        <f t="shared" ref="I533:J533" si="59">SUM(I527:I532)</f>
        <v>4526.47</v>
      </c>
      <c r="J533" s="431">
        <f t="shared" si="59"/>
        <v>83772.299999999988</v>
      </c>
      <c r="K533" s="429">
        <f>SUM(K544:K551)</f>
        <v>0</v>
      </c>
      <c r="L533" s="429">
        <f>SUM(L544:L551)</f>
        <v>0</v>
      </c>
      <c r="M533" s="428">
        <f>SUM(M544:M551)</f>
        <v>0</v>
      </c>
      <c r="N533" s="429">
        <f>SUM(N544:N551)</f>
        <v>0</v>
      </c>
      <c r="O533" s="428"/>
      <c r="P533" s="428"/>
      <c r="Q533" s="432">
        <f>SUM(Q527:Q532)</f>
        <v>79245.83</v>
      </c>
      <c r="R533" s="432">
        <f t="shared" ref="R533:S533" si="60">SUM(R527:R532)</f>
        <v>4526.47</v>
      </c>
      <c r="S533" s="430">
        <f t="shared" si="60"/>
        <v>83772.299999999988</v>
      </c>
    </row>
    <row r="534" spans="1:19" ht="34.5" customHeight="1" thickTop="1">
      <c r="A534" s="433"/>
      <c r="B534" s="297"/>
      <c r="C534" s="2"/>
      <c r="D534" s="419"/>
      <c r="E534" s="417"/>
      <c r="F534" s="419"/>
      <c r="G534" s="419"/>
      <c r="H534" s="419"/>
      <c r="I534" s="419"/>
      <c r="J534" s="419"/>
      <c r="K534" s="417"/>
      <c r="L534" s="417"/>
      <c r="M534" s="419"/>
      <c r="N534" s="417"/>
      <c r="O534" s="419"/>
      <c r="P534" s="419"/>
      <c r="Q534" s="419"/>
      <c r="R534" s="419"/>
      <c r="S534" s="419"/>
    </row>
    <row r="535" spans="1:19" s="403" customFormat="1" ht="43.5" customHeight="1">
      <c r="A535" s="1332" t="s">
        <v>1043</v>
      </c>
      <c r="B535" s="1332"/>
      <c r="C535" s="1332"/>
      <c r="D535" s="1332"/>
      <c r="E535" s="1332"/>
      <c r="F535" s="1332"/>
      <c r="G535" s="1332"/>
      <c r="H535" s="1332"/>
      <c r="I535" s="1332"/>
      <c r="J535" s="1332"/>
      <c r="K535" s="1332"/>
      <c r="L535" s="1332"/>
      <c r="M535" s="1332"/>
      <c r="N535" s="1332"/>
      <c r="O535" s="1332"/>
      <c r="P535" s="1332"/>
      <c r="Q535" s="1332"/>
      <c r="R535" s="1332"/>
      <c r="S535" s="1332"/>
    </row>
    <row r="536" spans="1:19" ht="34.5" customHeight="1">
      <c r="A536" s="127"/>
      <c r="B536" s="434"/>
      <c r="C536" s="435"/>
      <c r="D536" s="222"/>
      <c r="E536" s="436"/>
      <c r="F536" s="127"/>
      <c r="G536" s="127"/>
      <c r="H536" s="72">
        <v>0</v>
      </c>
      <c r="I536" s="437"/>
      <c r="J536" s="438">
        <v>0</v>
      </c>
      <c r="K536" s="251"/>
      <c r="L536" s="252"/>
      <c r="M536" s="253"/>
      <c r="N536" s="436"/>
      <c r="O536" s="3"/>
      <c r="P536" s="3"/>
      <c r="Q536" s="439">
        <f>S536</f>
        <v>0</v>
      </c>
      <c r="R536" s="51"/>
      <c r="S536" s="439">
        <f>+D536+J536-M536</f>
        <v>0</v>
      </c>
    </row>
    <row r="537" spans="1:19" ht="34.5" customHeight="1">
      <c r="A537" s="440"/>
      <c r="B537" s="440"/>
      <c r="C537" s="440"/>
      <c r="D537" s="440"/>
      <c r="E537" s="440"/>
      <c r="F537" s="440"/>
      <c r="G537" s="440"/>
      <c r="H537" s="41"/>
      <c r="J537" s="442"/>
      <c r="K537" s="443"/>
      <c r="L537" s="444"/>
      <c r="M537" s="445"/>
      <c r="N537" s="1"/>
      <c r="Q537" s="41"/>
      <c r="R537" s="41"/>
      <c r="S537" s="41"/>
    </row>
    <row r="538" spans="1:19" ht="34.5" customHeight="1" thickBot="1">
      <c r="A538" s="447"/>
      <c r="B538" s="448" t="s">
        <v>19</v>
      </c>
      <c r="C538" s="449"/>
      <c r="D538" s="450"/>
      <c r="E538" s="451">
        <v>0</v>
      </c>
      <c r="F538" s="450"/>
      <c r="G538" s="450"/>
      <c r="H538" s="452">
        <v>0</v>
      </c>
      <c r="I538" s="452">
        <v>0</v>
      </c>
      <c r="J538" s="452">
        <v>0</v>
      </c>
      <c r="K538" s="451">
        <f>SUM(K548:K554)</f>
        <v>0</v>
      </c>
      <c r="L538" s="453">
        <f>SUM(L548:L554)</f>
        <v>0</v>
      </c>
      <c r="M538" s="452">
        <f>SUM(M536:M537)</f>
        <v>0</v>
      </c>
      <c r="N538" s="451">
        <f>SUM(N548:N554)</f>
        <v>0</v>
      </c>
      <c r="O538" s="450"/>
      <c r="P538" s="450"/>
      <c r="Q538" s="454">
        <f t="shared" ref="Q538" si="61">SUM(Q536)</f>
        <v>0</v>
      </c>
      <c r="R538" s="454">
        <f t="shared" ref="R538:S538" si="62">SUM(R536)</f>
        <v>0</v>
      </c>
      <c r="S538" s="454">
        <f t="shared" si="62"/>
        <v>0</v>
      </c>
    </row>
    <row r="539" spans="1:19" ht="34.5" customHeight="1" thickTop="1">
      <c r="A539" s="433"/>
      <c r="B539" s="297"/>
      <c r="C539" s="2"/>
      <c r="D539" s="419"/>
      <c r="E539" s="417"/>
      <c r="F539" s="419"/>
      <c r="G539" s="419"/>
      <c r="H539" s="419"/>
      <c r="I539" s="419"/>
      <c r="J539" s="419"/>
      <c r="K539" s="417"/>
      <c r="L539" s="417"/>
      <c r="M539" s="419"/>
      <c r="N539" s="417"/>
      <c r="O539" s="419"/>
      <c r="P539" s="419"/>
      <c r="Q539" s="419"/>
      <c r="R539" s="419"/>
      <c r="S539" s="419"/>
    </row>
    <row r="540" spans="1:19" s="386" customFormat="1" ht="40.5" customHeight="1">
      <c r="A540" s="1332" t="s">
        <v>1044</v>
      </c>
      <c r="B540" s="1332"/>
      <c r="C540" s="1332"/>
      <c r="D540" s="1332"/>
      <c r="E540" s="1332"/>
      <c r="F540" s="1332"/>
      <c r="G540" s="1332"/>
      <c r="H540" s="1332"/>
      <c r="I540" s="1332"/>
      <c r="J540" s="1332"/>
      <c r="K540" s="1332"/>
      <c r="L540" s="1332"/>
      <c r="M540" s="1332"/>
      <c r="N540" s="1332"/>
      <c r="O540" s="1332"/>
      <c r="P540" s="1332"/>
      <c r="Q540" s="1332"/>
      <c r="R540" s="1332"/>
      <c r="S540" s="1332"/>
    </row>
    <row r="541" spans="1:19" s="414" customFormat="1" ht="34.5" customHeight="1">
      <c r="A541" s="404">
        <v>1</v>
      </c>
      <c r="B541" s="406" t="s">
        <v>1045</v>
      </c>
      <c r="C541" s="455" t="s">
        <v>1046</v>
      </c>
      <c r="D541" s="456">
        <v>0</v>
      </c>
      <c r="E541" s="457" t="s">
        <v>1047</v>
      </c>
      <c r="F541" s="402" t="s">
        <v>1048</v>
      </c>
      <c r="G541" s="402" t="s">
        <v>1048</v>
      </c>
      <c r="H541" s="408">
        <v>234301.93</v>
      </c>
      <c r="I541" s="402"/>
      <c r="J541" s="458">
        <v>234301.93</v>
      </c>
      <c r="K541" s="290"/>
      <c r="L541" s="459"/>
      <c r="M541" s="460"/>
      <c r="N541" s="457" t="s">
        <v>1047</v>
      </c>
      <c r="O541" s="402" t="s">
        <v>1048</v>
      </c>
      <c r="P541" s="402" t="s">
        <v>1048</v>
      </c>
      <c r="Q541" s="408">
        <f>S541</f>
        <v>234301.93</v>
      </c>
      <c r="R541" s="461"/>
      <c r="S541" s="410">
        <f>+D541+J541-M541</f>
        <v>234301.93</v>
      </c>
    </row>
    <row r="542" spans="1:19" s="414" customFormat="1" ht="34.5" customHeight="1">
      <c r="A542" s="404">
        <f>A541+1</f>
        <v>2</v>
      </c>
      <c r="B542" s="406" t="s">
        <v>1045</v>
      </c>
      <c r="C542" s="455" t="s">
        <v>1049</v>
      </c>
      <c r="D542" s="462">
        <v>0</v>
      </c>
      <c r="E542" s="457" t="s">
        <v>1050</v>
      </c>
      <c r="F542" s="402" t="s">
        <v>1048</v>
      </c>
      <c r="G542" s="402" t="s">
        <v>1048</v>
      </c>
      <c r="H542" s="462">
        <v>84356.53</v>
      </c>
      <c r="I542" s="408">
        <v>5904.96</v>
      </c>
      <c r="J542" s="462">
        <v>90261.49</v>
      </c>
      <c r="K542" s="290"/>
      <c r="L542" s="459"/>
      <c r="M542" s="292"/>
      <c r="N542" s="457" t="s">
        <v>1050</v>
      </c>
      <c r="O542" s="402" t="s">
        <v>1048</v>
      </c>
      <c r="P542" s="402" t="s">
        <v>1048</v>
      </c>
      <c r="Q542" s="408">
        <v>84356.53</v>
      </c>
      <c r="R542" s="463">
        <v>5904.96</v>
      </c>
      <c r="S542" s="410">
        <v>90261.49</v>
      </c>
    </row>
    <row r="543" spans="1:19" s="414" customFormat="1" ht="34.5" customHeight="1">
      <c r="A543" s="404">
        <f>A542+1</f>
        <v>3</v>
      </c>
      <c r="B543" s="406" t="s">
        <v>1045</v>
      </c>
      <c r="C543" s="455" t="s">
        <v>1051</v>
      </c>
      <c r="D543" s="462">
        <v>0</v>
      </c>
      <c r="E543" s="457" t="s">
        <v>1050</v>
      </c>
      <c r="F543" s="402" t="s">
        <v>1048</v>
      </c>
      <c r="G543" s="402" t="s">
        <v>1048</v>
      </c>
      <c r="H543" s="462">
        <v>46294.83</v>
      </c>
      <c r="I543" s="408">
        <v>3240.64</v>
      </c>
      <c r="J543" s="462">
        <v>49535.47</v>
      </c>
      <c r="K543" s="290"/>
      <c r="L543" s="459"/>
      <c r="M543" s="292"/>
      <c r="N543" s="457" t="s">
        <v>1050</v>
      </c>
      <c r="O543" s="402" t="s">
        <v>1048</v>
      </c>
      <c r="P543" s="402" t="s">
        <v>1048</v>
      </c>
      <c r="Q543" s="408">
        <f>ROUND(S543*100/107,2)</f>
        <v>46294.83</v>
      </c>
      <c r="R543" s="463">
        <f>ROUND((Q543*0.07),2)</f>
        <v>3240.64</v>
      </c>
      <c r="S543" s="410">
        <f>+D543+J543-M543</f>
        <v>49535.47</v>
      </c>
    </row>
    <row r="544" spans="1:19" s="414" customFormat="1" ht="34.5" customHeight="1">
      <c r="A544" s="404"/>
      <c r="B544" s="464" t="s">
        <v>1052</v>
      </c>
      <c r="C544" s="455"/>
      <c r="D544" s="462"/>
      <c r="E544" s="457"/>
      <c r="F544" s="402"/>
      <c r="G544" s="402"/>
      <c r="H544" s="462"/>
      <c r="I544" s="408"/>
      <c r="J544" s="462"/>
      <c r="K544" s="290"/>
      <c r="L544" s="459"/>
      <c r="M544" s="292"/>
      <c r="N544" s="457"/>
      <c r="O544" s="402"/>
      <c r="P544" s="402"/>
      <c r="Q544" s="408"/>
      <c r="R544" s="463"/>
      <c r="S544" s="410"/>
    </row>
    <row r="545" spans="1:20" s="414" customFormat="1" ht="34.5" customHeight="1">
      <c r="A545" s="404">
        <v>4</v>
      </c>
      <c r="B545" s="406" t="s">
        <v>1061</v>
      </c>
      <c r="C545" s="455" t="s">
        <v>1054</v>
      </c>
      <c r="D545" s="462">
        <v>0</v>
      </c>
      <c r="E545" s="457" t="s">
        <v>1055</v>
      </c>
      <c r="F545" s="402">
        <v>8</v>
      </c>
      <c r="G545" s="402">
        <v>8</v>
      </c>
      <c r="H545" s="462">
        <v>20667.22</v>
      </c>
      <c r="I545" s="408"/>
      <c r="J545" s="462">
        <v>20667.22</v>
      </c>
      <c r="K545" s="290"/>
      <c r="L545" s="459"/>
      <c r="M545" s="292"/>
      <c r="N545" s="457" t="s">
        <v>1055</v>
      </c>
      <c r="O545" s="402">
        <v>8</v>
      </c>
      <c r="P545" s="402">
        <v>8</v>
      </c>
      <c r="Q545" s="408">
        <v>20667.22</v>
      </c>
      <c r="R545" s="463"/>
      <c r="S545" s="410">
        <v>20667.22</v>
      </c>
    </row>
    <row r="546" spans="1:20" s="414" customFormat="1" ht="34.5" customHeight="1">
      <c r="A546" s="404">
        <v>5</v>
      </c>
      <c r="B546" s="406" t="s">
        <v>1061</v>
      </c>
      <c r="C546" s="455" t="s">
        <v>1056</v>
      </c>
      <c r="D546" s="462">
        <v>0</v>
      </c>
      <c r="E546" s="457" t="s">
        <v>1057</v>
      </c>
      <c r="F546" s="402">
        <v>7</v>
      </c>
      <c r="G546" s="402">
        <v>7</v>
      </c>
      <c r="H546" s="462">
        <v>1372.93</v>
      </c>
      <c r="I546" s="408">
        <v>96.11</v>
      </c>
      <c r="J546" s="462">
        <v>1469.03</v>
      </c>
      <c r="K546" s="290"/>
      <c r="L546" s="459"/>
      <c r="M546" s="292"/>
      <c r="N546" s="457" t="s">
        <v>1057</v>
      </c>
      <c r="O546" s="402">
        <v>7</v>
      </c>
      <c r="P546" s="402">
        <v>7</v>
      </c>
      <c r="Q546" s="408">
        <v>1372.93</v>
      </c>
      <c r="R546" s="463">
        <v>96.11</v>
      </c>
      <c r="S546" s="410">
        <f t="shared" ref="S546:S549" si="63">+D546+J546-M546</f>
        <v>1469.03</v>
      </c>
    </row>
    <row r="547" spans="1:20" s="414" customFormat="1" ht="34.5" customHeight="1">
      <c r="A547" s="404">
        <f t="shared" ref="A547:A548" si="64">A546+1</f>
        <v>6</v>
      </c>
      <c r="B547" s="406" t="s">
        <v>1061</v>
      </c>
      <c r="C547" s="455" t="s">
        <v>1058</v>
      </c>
      <c r="D547" s="462">
        <v>0</v>
      </c>
      <c r="E547" s="457" t="s">
        <v>1057</v>
      </c>
      <c r="F547" s="402">
        <v>7</v>
      </c>
      <c r="G547" s="402">
        <v>7</v>
      </c>
      <c r="H547" s="462">
        <v>344.74</v>
      </c>
      <c r="I547" s="408">
        <v>24.13</v>
      </c>
      <c r="J547" s="462">
        <v>368.87</v>
      </c>
      <c r="K547" s="290"/>
      <c r="L547" s="459"/>
      <c r="M547" s="292"/>
      <c r="N547" s="457" t="s">
        <v>1057</v>
      </c>
      <c r="O547" s="402">
        <v>7</v>
      </c>
      <c r="P547" s="402">
        <v>7</v>
      </c>
      <c r="Q547" s="408">
        <f t="shared" ref="Q547" si="65">ROUND(S547*100/107,2)</f>
        <v>344.74</v>
      </c>
      <c r="R547" s="463">
        <f t="shared" ref="R547" si="66">ROUND((Q547*0.07),2)</f>
        <v>24.13</v>
      </c>
      <c r="S547" s="410">
        <f t="shared" si="63"/>
        <v>368.87</v>
      </c>
    </row>
    <row r="548" spans="1:20" s="414" customFormat="1" ht="34.5" customHeight="1">
      <c r="A548" s="404">
        <f t="shared" si="64"/>
        <v>7</v>
      </c>
      <c r="B548" s="406" t="s">
        <v>1061</v>
      </c>
      <c r="C548" s="455" t="s">
        <v>1059</v>
      </c>
      <c r="D548" s="462">
        <v>0</v>
      </c>
      <c r="E548" s="457" t="s">
        <v>1060</v>
      </c>
      <c r="F548" s="402"/>
      <c r="G548" s="402"/>
      <c r="H548" s="462">
        <v>15813.94</v>
      </c>
      <c r="I548" s="408"/>
      <c r="J548" s="462">
        <v>15813.94</v>
      </c>
      <c r="K548" s="290"/>
      <c r="L548" s="459"/>
      <c r="M548" s="292"/>
      <c r="N548" s="457" t="s">
        <v>1060</v>
      </c>
      <c r="O548" s="402"/>
      <c r="P548" s="402"/>
      <c r="Q548" s="408">
        <v>15813.94</v>
      </c>
      <c r="R548" s="463"/>
      <c r="S548" s="410">
        <f t="shared" si="63"/>
        <v>15813.94</v>
      </c>
    </row>
    <row r="549" spans="1:20" s="414" customFormat="1" ht="34.5" customHeight="1">
      <c r="A549" s="404">
        <f>A548+1</f>
        <v>8</v>
      </c>
      <c r="B549" s="455" t="s">
        <v>1061</v>
      </c>
      <c r="C549" s="406" t="s">
        <v>1062</v>
      </c>
      <c r="D549" s="407"/>
      <c r="E549" s="408" t="s">
        <v>1063</v>
      </c>
      <c r="F549" s="407"/>
      <c r="G549" s="407"/>
      <c r="H549" s="408">
        <v>2832.41</v>
      </c>
      <c r="I549" s="407"/>
      <c r="J549" s="410">
        <v>2832.41</v>
      </c>
      <c r="K549" s="411"/>
      <c r="L549" s="411"/>
      <c r="M549" s="412">
        <v>0</v>
      </c>
      <c r="N549" s="465" t="s">
        <v>1063</v>
      </c>
      <c r="O549" s="407"/>
      <c r="P549" s="407"/>
      <c r="Q549" s="408">
        <f t="shared" ref="Q549" si="67">S549</f>
        <v>2832.41</v>
      </c>
      <c r="R549" s="415"/>
      <c r="S549" s="410">
        <f t="shared" si="63"/>
        <v>2832.41</v>
      </c>
    </row>
    <row r="550" spans="1:20" s="414" customFormat="1" ht="34.5" customHeight="1">
      <c r="A550" s="466">
        <v>9</v>
      </c>
      <c r="B550" s="455" t="s">
        <v>1061</v>
      </c>
      <c r="C550" s="468" t="s">
        <v>2963</v>
      </c>
      <c r="D550" s="469"/>
      <c r="E550" s="470"/>
      <c r="F550" s="469"/>
      <c r="G550" s="469"/>
      <c r="H550" s="470">
        <v>6000</v>
      </c>
      <c r="I550" s="469"/>
      <c r="J550" s="471">
        <v>6000</v>
      </c>
      <c r="K550" s="472"/>
      <c r="L550" s="472"/>
      <c r="M550" s="473"/>
      <c r="N550" s="661"/>
      <c r="O550" s="469"/>
      <c r="P550" s="469"/>
      <c r="Q550" s="470">
        <v>6000</v>
      </c>
      <c r="R550" s="474"/>
      <c r="S550" s="471">
        <v>6000</v>
      </c>
    </row>
    <row r="551" spans="1:20" s="414" customFormat="1" ht="34.5" customHeight="1">
      <c r="A551" s="466"/>
      <c r="B551" s="467" t="s">
        <v>1064</v>
      </c>
      <c r="C551" s="468"/>
      <c r="D551" s="469"/>
      <c r="E551" s="470"/>
      <c r="F551" s="469"/>
      <c r="G551" s="469"/>
      <c r="H551" s="470"/>
      <c r="I551" s="469"/>
      <c r="J551" s="471"/>
      <c r="K551" s="472"/>
      <c r="L551" s="472"/>
      <c r="M551" s="473"/>
      <c r="N551" s="470"/>
      <c r="O551" s="469"/>
      <c r="P551" s="469"/>
      <c r="Q551" s="470"/>
      <c r="R551" s="474"/>
      <c r="S551" s="471"/>
    </row>
    <row r="552" spans="1:20" s="479" customFormat="1" ht="34.5" customHeight="1" thickBot="1">
      <c r="A552" s="475"/>
      <c r="B552" s="1333" t="s">
        <v>1065</v>
      </c>
      <c r="C552" s="1333"/>
      <c r="D552" s="428"/>
      <c r="E552" s="429"/>
      <c r="F552" s="428"/>
      <c r="G552" s="428"/>
      <c r="H552" s="476">
        <f>SUM(H541:H551)</f>
        <v>411984.52999999997</v>
      </c>
      <c r="I552" s="476">
        <f>SUM(I541:I551)</f>
        <v>9265.84</v>
      </c>
      <c r="J552" s="477">
        <f>SUM(J541:J551)</f>
        <v>421250.36</v>
      </c>
      <c r="K552" s="429"/>
      <c r="L552" s="477"/>
      <c r="M552" s="430"/>
      <c r="N552" s="429"/>
      <c r="O552" s="428"/>
      <c r="P552" s="428"/>
      <c r="Q552" s="477">
        <f>SUM(Q541:Q551)</f>
        <v>411984.52999999997</v>
      </c>
      <c r="R552" s="428">
        <f t="shared" ref="R552" si="68">SUM(R541:R551)</f>
        <v>9265.84</v>
      </c>
      <c r="S552" s="478">
        <f>SUM(S541:S551)</f>
        <v>421250.36</v>
      </c>
    </row>
    <row r="553" spans="1:20" s="403" customFormat="1" ht="34.5" customHeight="1" thickTop="1">
      <c r="A553" s="480"/>
      <c r="B553" s="481"/>
      <c r="C553" s="482"/>
      <c r="D553" s="483"/>
      <c r="E553" s="484"/>
      <c r="F553" s="483"/>
      <c r="G553" s="483"/>
      <c r="H553" s="484"/>
      <c r="I553" s="483"/>
      <c r="J553" s="485"/>
      <c r="K553" s="484"/>
      <c r="L553" s="484"/>
      <c r="M553" s="483"/>
      <c r="N553" s="484"/>
      <c r="O553" s="483"/>
      <c r="P553" s="483"/>
      <c r="Q553" s="484"/>
      <c r="R553" s="483"/>
      <c r="S553" s="485"/>
    </row>
    <row r="554" spans="1:20" ht="34.5" customHeight="1" thickBot="1">
      <c r="A554" s="486"/>
      <c r="B554" s="487"/>
      <c r="C554" s="488" t="s">
        <v>1066</v>
      </c>
      <c r="D554" s="488"/>
      <c r="E554" s="489"/>
      <c r="F554" s="486"/>
      <c r="G554" s="486"/>
      <c r="H554" s="490">
        <f>SUM(H552+H538+H533+H524+H519)</f>
        <v>569452.99</v>
      </c>
      <c r="I554" s="490">
        <f t="shared" ref="I554:J554" si="69">SUM(I552+I538+I533+I524+I519)</f>
        <v>15977.02</v>
      </c>
      <c r="J554" s="490">
        <f t="shared" si="69"/>
        <v>585430.00249999994</v>
      </c>
      <c r="K554" s="491"/>
      <c r="L554" s="488"/>
      <c r="M554" s="492">
        <f>SUM(M552+M538+M533+M524+M519)</f>
        <v>604239.71</v>
      </c>
      <c r="N554" s="488"/>
      <c r="O554" s="486"/>
      <c r="P554" s="486"/>
      <c r="Q554" s="383">
        <f>SUM(Q552+Q538+Q533+Q524+Q519)</f>
        <v>573741.59</v>
      </c>
      <c r="R554" s="493">
        <f>SUM(R552+R538+R533+R524+R519)</f>
        <v>17004.100000000002</v>
      </c>
      <c r="S554" s="383">
        <f>SUM(S552+S538+S533+S524+S519)</f>
        <v>590745.67249999999</v>
      </c>
    </row>
    <row r="555" spans="1:20" ht="34.5" customHeight="1" thickTop="1">
      <c r="Q555" s="159"/>
      <c r="R555" s="159"/>
      <c r="S555" s="500"/>
    </row>
    <row r="556" spans="1:20" ht="34.5" customHeight="1">
      <c r="Q556" s="159"/>
      <c r="R556" s="159"/>
      <c r="S556" s="500"/>
    </row>
    <row r="557" spans="1:20" s="403" customFormat="1" ht="43.5" customHeight="1">
      <c r="A557" s="1332" t="s">
        <v>1067</v>
      </c>
      <c r="B557" s="1332"/>
      <c r="C557" s="1332"/>
      <c r="D557" s="1332"/>
      <c r="E557" s="1332"/>
      <c r="F557" s="1332"/>
      <c r="G557" s="1332"/>
      <c r="H557" s="1332"/>
      <c r="I557" s="1332"/>
      <c r="J557" s="1332"/>
      <c r="K557" s="1332"/>
      <c r="L557" s="1332"/>
      <c r="M557" s="1332"/>
      <c r="N557" s="1332"/>
      <c r="O557" s="1332"/>
      <c r="P557" s="1332"/>
      <c r="Q557" s="1332"/>
      <c r="R557" s="1332"/>
      <c r="S557" s="1332"/>
    </row>
    <row r="558" spans="1:20" ht="34.5" customHeight="1">
      <c r="A558" s="243">
        <v>1</v>
      </c>
      <c r="B558" s="266" t="s">
        <v>1068</v>
      </c>
      <c r="C558" s="394" t="s">
        <v>235</v>
      </c>
      <c r="D558" s="295"/>
      <c r="E558" s="399"/>
      <c r="F558" s="243"/>
      <c r="G558" s="243"/>
      <c r="H558" s="66">
        <v>0</v>
      </c>
      <c r="I558" s="501"/>
      <c r="J558" s="502">
        <v>0</v>
      </c>
      <c r="K558" s="290"/>
      <c r="L558" s="291"/>
      <c r="M558" s="292"/>
      <c r="N558" s="246"/>
      <c r="O558" s="243"/>
      <c r="P558" s="243"/>
      <c r="Q558" s="66">
        <f>S558</f>
        <v>0</v>
      </c>
      <c r="R558" s="66"/>
      <c r="S558" s="66">
        <f>+D558+J558-M558</f>
        <v>0</v>
      </c>
      <c r="T558" s="2" t="s">
        <v>2958</v>
      </c>
    </row>
    <row r="559" spans="1:20" ht="34.5" customHeight="1">
      <c r="A559" s="243">
        <v>2</v>
      </c>
      <c r="B559" s="503" t="s">
        <v>1068</v>
      </c>
      <c r="C559" s="504" t="s">
        <v>1072</v>
      </c>
      <c r="D559" s="505"/>
      <c r="E559" s="506"/>
      <c r="F559" s="402"/>
      <c r="G559" s="243"/>
      <c r="H559" s="203">
        <v>0</v>
      </c>
      <c r="I559" s="203">
        <v>0</v>
      </c>
      <c r="J559" s="203">
        <v>0</v>
      </c>
      <c r="K559" s="290"/>
      <c r="L559" s="291"/>
      <c r="M559" s="292"/>
      <c r="N559" s="250"/>
      <c r="O559" s="243"/>
      <c r="P559" s="243"/>
      <c r="Q559" s="66">
        <f>ROUND(S559*100/107,2)</f>
        <v>0</v>
      </c>
      <c r="R559" s="66">
        <f>ROUND((Q559*0.07),2)</f>
        <v>0</v>
      </c>
      <c r="S559" s="66">
        <f>+D559+J559-M559</f>
        <v>0</v>
      </c>
      <c r="T559" s="2" t="s">
        <v>2958</v>
      </c>
    </row>
    <row r="560" spans="1:20" ht="34.5" customHeight="1">
      <c r="A560" s="243">
        <v>3</v>
      </c>
      <c r="B560" s="503" t="s">
        <v>1068</v>
      </c>
      <c r="C560" s="504" t="s">
        <v>771</v>
      </c>
      <c r="D560" s="505"/>
      <c r="E560" s="250"/>
      <c r="F560" s="243"/>
      <c r="G560" s="243"/>
      <c r="H560" s="203">
        <v>0</v>
      </c>
      <c r="I560" s="203">
        <v>0</v>
      </c>
      <c r="J560" s="203">
        <v>0</v>
      </c>
      <c r="K560" s="290"/>
      <c r="L560" s="291"/>
      <c r="M560" s="292"/>
      <c r="N560" s="250"/>
      <c r="O560" s="243"/>
      <c r="P560" s="243"/>
      <c r="Q560" s="66">
        <f>ROUND(S560*100/107,2)</f>
        <v>0</v>
      </c>
      <c r="R560" s="66">
        <f>ROUND((Q560*0.07),2)</f>
        <v>0</v>
      </c>
      <c r="S560" s="66">
        <f>+D560+J560-M560</f>
        <v>0</v>
      </c>
      <c r="T560" s="2" t="s">
        <v>2958</v>
      </c>
    </row>
    <row r="561" spans="1:20" ht="34.5" customHeight="1" thickBot="1">
      <c r="A561" s="426"/>
      <c r="B561" s="257" t="s">
        <v>19</v>
      </c>
      <c r="C561" s="427"/>
      <c r="D561" s="428">
        <f>SUM(D558:D560)</f>
        <v>0</v>
      </c>
      <c r="E561" s="429">
        <v>0</v>
      </c>
      <c r="F561" s="428"/>
      <c r="G561" s="428"/>
      <c r="H561" s="430">
        <f>SUM(H558:H560)</f>
        <v>0</v>
      </c>
      <c r="I561" s="430">
        <f t="shared" ref="I561:J561" si="70">SUM(I558:I560)</f>
        <v>0</v>
      </c>
      <c r="J561" s="430">
        <f t="shared" si="70"/>
        <v>0</v>
      </c>
      <c r="K561" s="476">
        <f>SUM(K554:K556)</f>
        <v>0</v>
      </c>
      <c r="L561" s="476">
        <f>SUM(L554:L556)</f>
        <v>0</v>
      </c>
      <c r="M561" s="430">
        <f>SUM(M558:M560)</f>
        <v>0</v>
      </c>
      <c r="N561" s="429">
        <f>SUM(N554:N556)</f>
        <v>0</v>
      </c>
      <c r="O561" s="428"/>
      <c r="P561" s="428"/>
      <c r="Q561" s="432">
        <f>SUM(Q558:Q560)</f>
        <v>0</v>
      </c>
      <c r="R561" s="432">
        <f t="shared" ref="R561:S561" si="71">SUM(R558:R560)</f>
        <v>0</v>
      </c>
      <c r="S561" s="432">
        <f t="shared" si="71"/>
        <v>0</v>
      </c>
    </row>
    <row r="562" spans="1:20" s="446" customFormat="1" ht="34.200000000000003" thickTop="1">
      <c r="B562" s="494"/>
      <c r="C562" s="495"/>
      <c r="D562" s="496"/>
      <c r="E562" s="1"/>
      <c r="H562" s="442"/>
      <c r="I562" s="441"/>
      <c r="J562" s="497"/>
      <c r="K562" s="498"/>
      <c r="L562" s="297"/>
      <c r="M562" s="499"/>
      <c r="N562" s="297"/>
      <c r="Q562" s="507"/>
      <c r="R562" s="507"/>
      <c r="S562" s="249"/>
      <c r="T562" s="2"/>
    </row>
    <row r="564" spans="1:20">
      <c r="M564" s="499">
        <f>SUM(M554+M561)</f>
        <v>604239.71</v>
      </c>
    </row>
  </sheetData>
  <mergeCells count="28">
    <mergeCell ref="A540:S540"/>
    <mergeCell ref="B552:C552"/>
    <mergeCell ref="A557:S557"/>
    <mergeCell ref="N5:N6"/>
    <mergeCell ref="O5:O6"/>
    <mergeCell ref="Q5:S5"/>
    <mergeCell ref="A526:S526"/>
    <mergeCell ref="A532:D532"/>
    <mergeCell ref="A535:S535"/>
    <mergeCell ref="T34:AA34"/>
    <mergeCell ref="B104:C104"/>
    <mergeCell ref="A521:S521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16" right="0.16" top="0.16" bottom="0.16" header="0.16" footer="0.3"/>
  <pageSetup scale="3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BE8B-1C6A-4207-90E8-F539342FA901}">
  <sheetPr codeName="Sheet8">
    <tabColor rgb="FF00B0F0"/>
  </sheetPr>
  <dimension ref="A1:J431"/>
  <sheetViews>
    <sheetView zoomScale="50" zoomScaleNormal="50" workbookViewId="0">
      <pane ySplit="9" topLeftCell="A411" activePane="bottomLeft" state="frozen"/>
      <selection pane="bottomLeft" activeCell="G430" sqref="G430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8" width="27.6640625" style="2"/>
    <col min="9" max="9" width="27.6640625" style="512"/>
    <col min="10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2547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75" t="s">
        <v>2548</v>
      </c>
      <c r="E11" s="76" t="s">
        <v>2549</v>
      </c>
      <c r="F11" s="77">
        <v>28524.06</v>
      </c>
    </row>
    <row r="12" spans="1:8" ht="34.5" customHeight="1" thickBot="1">
      <c r="A12" s="99"/>
      <c r="B12" s="100" t="s">
        <v>19</v>
      </c>
      <c r="C12" s="101"/>
      <c r="D12" s="105"/>
      <c r="E12" s="105"/>
      <c r="F12" s="104">
        <v>28524.06</v>
      </c>
      <c r="H12" s="508">
        <f>SUM(F11)</f>
        <v>28524.06</v>
      </c>
    </row>
    <row r="13" spans="1:8" ht="34.5" customHeight="1" thickTop="1">
      <c r="A13" s="30"/>
      <c r="B13" s="52" t="s">
        <v>31</v>
      </c>
      <c r="C13" s="53"/>
      <c r="D13" s="58"/>
      <c r="E13" s="59"/>
      <c r="F13" s="60"/>
    </row>
    <row r="14" spans="1:8" ht="34.5" customHeight="1">
      <c r="A14" s="67">
        <v>1</v>
      </c>
      <c r="B14" s="106" t="s">
        <v>32</v>
      </c>
      <c r="C14" s="106" t="s">
        <v>33</v>
      </c>
      <c r="D14" s="112" t="s">
        <v>2551</v>
      </c>
      <c r="E14" s="113" t="s">
        <v>2552</v>
      </c>
      <c r="F14" s="114">
        <v>321</v>
      </c>
    </row>
    <row r="15" spans="1:8" ht="34.5" customHeight="1">
      <c r="A15" s="67">
        <v>2</v>
      </c>
      <c r="B15" s="106" t="s">
        <v>35</v>
      </c>
      <c r="C15" s="106" t="s">
        <v>36</v>
      </c>
      <c r="D15" s="112" t="s">
        <v>2553</v>
      </c>
      <c r="E15" s="113" t="s">
        <v>2554</v>
      </c>
      <c r="F15" s="114">
        <v>321</v>
      </c>
    </row>
    <row r="16" spans="1:8" ht="34.5" customHeight="1">
      <c r="A16" s="67">
        <v>3</v>
      </c>
      <c r="B16" s="106" t="s">
        <v>39</v>
      </c>
      <c r="C16" s="106" t="s">
        <v>40</v>
      </c>
      <c r="D16" s="112" t="s">
        <v>2555</v>
      </c>
      <c r="E16" s="113" t="s">
        <v>2556</v>
      </c>
      <c r="F16" s="114">
        <v>321</v>
      </c>
    </row>
    <row r="17" spans="1:10" ht="34.5" customHeight="1">
      <c r="A17" s="67">
        <v>4</v>
      </c>
      <c r="B17" s="125" t="s">
        <v>54</v>
      </c>
      <c r="C17" s="125" t="s">
        <v>55</v>
      </c>
      <c r="D17" s="112" t="s">
        <v>2553</v>
      </c>
      <c r="E17" s="124" t="s">
        <v>2558</v>
      </c>
      <c r="F17" s="114">
        <v>321</v>
      </c>
    </row>
    <row r="18" spans="1:10" ht="34.5" customHeight="1">
      <c r="A18" s="67">
        <v>5</v>
      </c>
      <c r="B18" s="125" t="s">
        <v>57</v>
      </c>
      <c r="C18" s="125" t="s">
        <v>58</v>
      </c>
      <c r="D18" s="112" t="s">
        <v>2553</v>
      </c>
      <c r="E18" s="124" t="s">
        <v>2559</v>
      </c>
      <c r="F18" s="114">
        <v>321</v>
      </c>
    </row>
    <row r="19" spans="1:10" ht="34.5" customHeight="1">
      <c r="A19" s="67">
        <v>6</v>
      </c>
      <c r="B19" s="115" t="s">
        <v>60</v>
      </c>
      <c r="C19" s="106" t="s">
        <v>61</v>
      </c>
      <c r="D19" s="112" t="s">
        <v>2560</v>
      </c>
      <c r="E19" s="113" t="s">
        <v>2561</v>
      </c>
      <c r="F19" s="114">
        <v>321</v>
      </c>
    </row>
    <row r="20" spans="1:10" ht="34.5" customHeight="1">
      <c r="A20" s="67">
        <v>7</v>
      </c>
      <c r="B20" s="125" t="s">
        <v>62</v>
      </c>
      <c r="C20" s="125" t="s">
        <v>63</v>
      </c>
      <c r="D20" s="112" t="s">
        <v>2555</v>
      </c>
      <c r="E20" s="113" t="s">
        <v>2562</v>
      </c>
      <c r="F20" s="114">
        <v>642</v>
      </c>
    </row>
    <row r="21" spans="1:10" ht="34.5" customHeight="1">
      <c r="A21" s="67">
        <v>8</v>
      </c>
      <c r="B21" s="106" t="s">
        <v>65</v>
      </c>
      <c r="C21" s="106" t="s">
        <v>66</v>
      </c>
      <c r="D21" s="112" t="s">
        <v>2563</v>
      </c>
      <c r="E21" s="113" t="s">
        <v>2564</v>
      </c>
      <c r="F21" s="114">
        <v>963</v>
      </c>
    </row>
    <row r="22" spans="1:10" ht="34.5" customHeight="1">
      <c r="A22" s="67">
        <v>9</v>
      </c>
      <c r="B22" s="106" t="s">
        <v>68</v>
      </c>
      <c r="C22" s="106" t="s">
        <v>69</v>
      </c>
      <c r="D22" s="112" t="s">
        <v>2555</v>
      </c>
      <c r="E22" s="113" t="s">
        <v>2565</v>
      </c>
      <c r="F22" s="114">
        <v>963</v>
      </c>
    </row>
    <row r="23" spans="1:10" ht="34.5" customHeight="1">
      <c r="A23" s="67">
        <v>10</v>
      </c>
      <c r="B23" s="106" t="s">
        <v>72</v>
      </c>
      <c r="C23" s="106" t="s">
        <v>66</v>
      </c>
      <c r="D23" s="112" t="s">
        <v>2563</v>
      </c>
      <c r="E23" s="113" t="s">
        <v>2566</v>
      </c>
      <c r="F23" s="114">
        <v>963</v>
      </c>
    </row>
    <row r="24" spans="1:10" ht="34.5" customHeight="1">
      <c r="A24" s="67">
        <v>11</v>
      </c>
      <c r="B24" s="106" t="s">
        <v>74</v>
      </c>
      <c r="C24" s="106" t="s">
        <v>75</v>
      </c>
      <c r="D24" s="112" t="s">
        <v>2563</v>
      </c>
      <c r="E24" s="113" t="s">
        <v>2567</v>
      </c>
      <c r="F24" s="114">
        <v>2546.6</v>
      </c>
    </row>
    <row r="25" spans="1:10" ht="34.5" customHeight="1" thickBot="1">
      <c r="A25" s="99"/>
      <c r="B25" s="100" t="s">
        <v>19</v>
      </c>
      <c r="C25" s="101"/>
      <c r="D25" s="103"/>
      <c r="E25" s="103"/>
      <c r="F25" s="102">
        <v>8003.6</v>
      </c>
      <c r="H25" s="509">
        <f>SUM(F14:F24)</f>
        <v>8003.6</v>
      </c>
    </row>
    <row r="26" spans="1:10" ht="34.5" customHeight="1" thickTop="1">
      <c r="A26" s="30"/>
      <c r="B26" s="52" t="s">
        <v>79</v>
      </c>
      <c r="C26" s="53"/>
      <c r="D26" s="58"/>
      <c r="E26" s="59"/>
      <c r="F26" s="60"/>
    </row>
    <row r="27" spans="1:10" ht="34.5" customHeight="1">
      <c r="A27" s="130">
        <v>1</v>
      </c>
      <c r="B27" s="131" t="s">
        <v>80</v>
      </c>
      <c r="C27" s="132" t="s">
        <v>81</v>
      </c>
      <c r="D27" s="112" t="s">
        <v>2568</v>
      </c>
      <c r="E27" s="113" t="s">
        <v>2569</v>
      </c>
      <c r="F27" s="134">
        <v>17745.68</v>
      </c>
      <c r="G27" s="1403"/>
      <c r="H27" s="1403"/>
      <c r="I27" s="1403"/>
      <c r="J27" s="1404"/>
    </row>
    <row r="28" spans="1:10" ht="34.5" customHeight="1">
      <c r="A28" s="130">
        <v>2</v>
      </c>
      <c r="B28" s="131" t="s">
        <v>85</v>
      </c>
      <c r="C28" s="132" t="s">
        <v>81</v>
      </c>
      <c r="D28" s="112" t="s">
        <v>2570</v>
      </c>
      <c r="E28" s="113" t="s">
        <v>2571</v>
      </c>
      <c r="F28" s="134">
        <v>11214.14</v>
      </c>
    </row>
    <row r="29" spans="1:10" ht="34.5" customHeight="1">
      <c r="A29" s="130">
        <v>3</v>
      </c>
      <c r="B29" s="131" t="s">
        <v>88</v>
      </c>
      <c r="C29" s="132" t="s">
        <v>81</v>
      </c>
      <c r="D29" s="112" t="s">
        <v>2572</v>
      </c>
      <c r="E29" s="113" t="s">
        <v>2573</v>
      </c>
      <c r="F29" s="134">
        <v>6938.42</v>
      </c>
    </row>
    <row r="30" spans="1:10" ht="34.5" customHeight="1">
      <c r="A30" s="130">
        <v>4</v>
      </c>
      <c r="B30" s="140" t="s">
        <v>98</v>
      </c>
      <c r="C30" s="141" t="s">
        <v>81</v>
      </c>
      <c r="D30" s="112" t="s">
        <v>2555</v>
      </c>
      <c r="E30" s="113" t="s">
        <v>2574</v>
      </c>
      <c r="F30" s="134">
        <v>568.16999999999996</v>
      </c>
    </row>
    <row r="31" spans="1:10" ht="34.5" customHeight="1">
      <c r="A31" s="130">
        <v>5</v>
      </c>
      <c r="B31" s="131" t="s">
        <v>103</v>
      </c>
      <c r="C31" s="141" t="s">
        <v>81</v>
      </c>
      <c r="D31" s="112" t="s">
        <v>2575</v>
      </c>
      <c r="E31" s="113" t="s">
        <v>2576</v>
      </c>
      <c r="F31" s="134">
        <v>2270.27</v>
      </c>
    </row>
    <row r="32" spans="1:10" ht="34.5" customHeight="1">
      <c r="A32" s="130">
        <v>6</v>
      </c>
      <c r="B32" s="140" t="s">
        <v>105</v>
      </c>
      <c r="C32" s="141" t="s">
        <v>81</v>
      </c>
      <c r="D32" s="112" t="s">
        <v>2555</v>
      </c>
      <c r="E32" s="113" t="s">
        <v>2577</v>
      </c>
      <c r="F32" s="134">
        <v>130.01</v>
      </c>
    </row>
    <row r="33" spans="1:9" ht="34.5" customHeight="1">
      <c r="A33" s="130">
        <v>7</v>
      </c>
      <c r="B33" s="140" t="s">
        <v>107</v>
      </c>
      <c r="C33" s="141" t="s">
        <v>81</v>
      </c>
      <c r="D33" s="112" t="s">
        <v>2578</v>
      </c>
      <c r="E33" s="113" t="s">
        <v>2579</v>
      </c>
      <c r="F33" s="134">
        <v>300.94</v>
      </c>
    </row>
    <row r="34" spans="1:9" ht="34.5" customHeight="1">
      <c r="A34" s="130">
        <v>8</v>
      </c>
      <c r="B34" s="131" t="s">
        <v>109</v>
      </c>
      <c r="C34" s="141" t="s">
        <v>81</v>
      </c>
      <c r="D34" s="112" t="s">
        <v>2580</v>
      </c>
      <c r="E34" s="113" t="s">
        <v>2581</v>
      </c>
      <c r="F34" s="134">
        <v>33.71</v>
      </c>
    </row>
    <row r="35" spans="1:9" ht="34.5" customHeight="1">
      <c r="A35" s="130">
        <v>9</v>
      </c>
      <c r="B35" s="150" t="s">
        <v>111</v>
      </c>
      <c r="C35" s="141" t="s">
        <v>81</v>
      </c>
      <c r="D35" s="112" t="s">
        <v>2578</v>
      </c>
      <c r="E35" s="113" t="s">
        <v>2582</v>
      </c>
      <c r="F35" s="134">
        <v>144.44999999999999</v>
      </c>
    </row>
    <row r="36" spans="1:9" ht="34.5" customHeight="1">
      <c r="A36" s="130">
        <v>10</v>
      </c>
      <c r="B36" s="151" t="s">
        <v>113</v>
      </c>
      <c r="C36" s="152" t="s">
        <v>81</v>
      </c>
      <c r="D36" s="112" t="s">
        <v>2583</v>
      </c>
      <c r="E36" s="113" t="s">
        <v>2584</v>
      </c>
      <c r="F36" s="134">
        <v>3929.04</v>
      </c>
    </row>
    <row r="37" spans="1:9" ht="34.5" customHeight="1" thickBot="1">
      <c r="A37" s="99"/>
      <c r="B37" s="100" t="s">
        <v>19</v>
      </c>
      <c r="C37" s="101"/>
      <c r="D37" s="103"/>
      <c r="E37" s="103"/>
      <c r="F37" s="102">
        <v>43274.829999999994</v>
      </c>
      <c r="H37" s="510">
        <f>SUM(F27:F36)</f>
        <v>43274.829999999994</v>
      </c>
    </row>
    <row r="38" spans="1:9" ht="34.5" customHeight="1" thickTop="1">
      <c r="A38" s="30"/>
      <c r="B38" s="52" t="s">
        <v>117</v>
      </c>
      <c r="C38" s="53"/>
      <c r="D38" s="58"/>
      <c r="E38" s="59"/>
      <c r="F38" s="60"/>
    </row>
    <row r="39" spans="1:9" ht="34.5" customHeight="1">
      <c r="A39" s="30">
        <v>1</v>
      </c>
      <c r="B39" s="163" t="s">
        <v>22</v>
      </c>
      <c r="C39" s="164" t="s">
        <v>118</v>
      </c>
      <c r="D39" s="112" t="s">
        <v>2548</v>
      </c>
      <c r="E39" s="113" t="s">
        <v>2588</v>
      </c>
      <c r="F39" s="169">
        <v>5704.81</v>
      </c>
    </row>
    <row r="40" spans="1:9" ht="34.5" customHeight="1" thickBot="1">
      <c r="A40" s="99"/>
      <c r="B40" s="100" t="s">
        <v>19</v>
      </c>
      <c r="C40" s="101"/>
      <c r="D40" s="103"/>
      <c r="E40" s="103"/>
      <c r="F40" s="102">
        <v>5704.81</v>
      </c>
      <c r="H40" s="509">
        <f>SUM(F39)</f>
        <v>5704.81</v>
      </c>
    </row>
    <row r="41" spans="1:9" ht="34.5" customHeight="1" thickTop="1">
      <c r="A41" s="30"/>
      <c r="B41" s="52" t="s">
        <v>121</v>
      </c>
      <c r="C41" s="53"/>
      <c r="D41" s="58"/>
      <c r="E41" s="59"/>
      <c r="F41" s="60"/>
    </row>
    <row r="42" spans="1:9" s="181" customFormat="1" ht="34.5" customHeight="1">
      <c r="A42" s="67">
        <v>1</v>
      </c>
      <c r="B42" s="173" t="s">
        <v>122</v>
      </c>
      <c r="C42" s="173" t="s">
        <v>123</v>
      </c>
      <c r="D42" s="75" t="s">
        <v>2563</v>
      </c>
      <c r="E42" s="179" t="s">
        <v>2589</v>
      </c>
      <c r="F42" s="180">
        <v>2000</v>
      </c>
      <c r="I42" s="513"/>
    </row>
    <row r="43" spans="1:9" s="181" customFormat="1" ht="34.5" customHeight="1">
      <c r="A43" s="67">
        <v>2</v>
      </c>
      <c r="B43" s="173" t="s">
        <v>125</v>
      </c>
      <c r="C43" s="173" t="s">
        <v>123</v>
      </c>
      <c r="D43" s="75" t="s">
        <v>2555</v>
      </c>
      <c r="E43" s="76" t="s">
        <v>2590</v>
      </c>
      <c r="F43" s="180">
        <v>2000</v>
      </c>
      <c r="I43" s="513"/>
    </row>
    <row r="44" spans="1:9" s="181" customFormat="1" ht="34.5" customHeight="1">
      <c r="A44" s="67">
        <v>3</v>
      </c>
      <c r="B44" s="173" t="s">
        <v>127</v>
      </c>
      <c r="C44" s="173" t="s">
        <v>123</v>
      </c>
      <c r="D44" s="75" t="s">
        <v>2555</v>
      </c>
      <c r="E44" s="76" t="s">
        <v>2591</v>
      </c>
      <c r="F44" s="180">
        <v>2000</v>
      </c>
      <c r="I44" s="513"/>
    </row>
    <row r="45" spans="1:9" s="181" customFormat="1" ht="34.5" customHeight="1">
      <c r="A45" s="67">
        <v>4</v>
      </c>
      <c r="B45" s="173" t="s">
        <v>91</v>
      </c>
      <c r="C45" s="173" t="s">
        <v>129</v>
      </c>
      <c r="D45" s="75" t="s">
        <v>2592</v>
      </c>
      <c r="E45" s="76" t="s">
        <v>2593</v>
      </c>
      <c r="F45" s="180">
        <v>3210</v>
      </c>
      <c r="I45" s="513"/>
    </row>
    <row r="46" spans="1:9" s="181" customFormat="1" ht="34.5" customHeight="1">
      <c r="A46" s="67">
        <v>5</v>
      </c>
      <c r="B46" s="173" t="s">
        <v>91</v>
      </c>
      <c r="C46" s="173" t="s">
        <v>131</v>
      </c>
      <c r="D46" s="75" t="s">
        <v>2592</v>
      </c>
      <c r="E46" s="76" t="s">
        <v>2594</v>
      </c>
      <c r="F46" s="180">
        <v>2140</v>
      </c>
      <c r="I46" s="513"/>
    </row>
    <row r="47" spans="1:9" s="181" customFormat="1" ht="34.5" customHeight="1">
      <c r="A47" s="67">
        <v>6</v>
      </c>
      <c r="B47" s="173" t="s">
        <v>133</v>
      </c>
      <c r="C47" s="173" t="s">
        <v>131</v>
      </c>
      <c r="D47" s="75" t="s">
        <v>2563</v>
      </c>
      <c r="E47" s="76" t="s">
        <v>2595</v>
      </c>
      <c r="F47" s="180">
        <v>2140</v>
      </c>
      <c r="I47" s="513"/>
    </row>
    <row r="48" spans="1:9" s="181" customFormat="1" ht="34.5" customHeight="1">
      <c r="A48" s="67">
        <v>7</v>
      </c>
      <c r="B48" s="173" t="s">
        <v>133</v>
      </c>
      <c r="C48" s="173" t="s">
        <v>135</v>
      </c>
      <c r="D48" s="75" t="s">
        <v>2563</v>
      </c>
      <c r="E48" s="76" t="s">
        <v>2596</v>
      </c>
      <c r="F48" s="180">
        <v>3210</v>
      </c>
      <c r="I48" s="513"/>
    </row>
    <row r="49" spans="1:9" ht="34.5" customHeight="1">
      <c r="A49" s="20">
        <v>8</v>
      </c>
      <c r="B49" s="183" t="s">
        <v>137</v>
      </c>
      <c r="C49" s="183" t="s">
        <v>138</v>
      </c>
      <c r="D49" s="185" t="s">
        <v>2555</v>
      </c>
      <c r="E49" s="186" t="s">
        <v>2597</v>
      </c>
      <c r="F49" s="187">
        <v>2140</v>
      </c>
    </row>
    <row r="50" spans="1:9" ht="34.5" customHeight="1" thickBot="1">
      <c r="A50" s="99"/>
      <c r="B50" s="100" t="s">
        <v>19</v>
      </c>
      <c r="C50" s="101"/>
      <c r="D50" s="103"/>
      <c r="E50" s="103"/>
      <c r="F50" s="102">
        <v>18840</v>
      </c>
      <c r="H50" s="509">
        <f>SUM(F42:F49)</f>
        <v>18840</v>
      </c>
    </row>
    <row r="51" spans="1:9" ht="34.5" customHeight="1" thickTop="1">
      <c r="A51" s="30"/>
      <c r="B51" s="193" t="s">
        <v>144</v>
      </c>
      <c r="C51" s="194"/>
      <c r="D51" s="25"/>
      <c r="E51" s="26"/>
      <c r="F51" s="27"/>
    </row>
    <row r="52" spans="1:9" ht="34.5" customHeight="1">
      <c r="A52" s="67">
        <v>1</v>
      </c>
      <c r="B52" s="173" t="s">
        <v>145</v>
      </c>
      <c r="C52" s="69" t="s">
        <v>146</v>
      </c>
      <c r="D52" s="83" t="s">
        <v>2598</v>
      </c>
      <c r="E52" s="84" t="s">
        <v>2599</v>
      </c>
      <c r="F52" s="202">
        <v>9126</v>
      </c>
    </row>
    <row r="53" spans="1:9" ht="34.5" customHeight="1">
      <c r="A53" s="67">
        <v>2</v>
      </c>
      <c r="B53" s="173" t="s">
        <v>149</v>
      </c>
      <c r="C53" s="69" t="s">
        <v>150</v>
      </c>
      <c r="D53" s="83" t="s">
        <v>2563</v>
      </c>
      <c r="E53" s="84" t="s">
        <v>2601</v>
      </c>
      <c r="F53" s="202">
        <v>4563</v>
      </c>
    </row>
    <row r="54" spans="1:9" ht="34.5" customHeight="1">
      <c r="A54" s="67">
        <v>3</v>
      </c>
      <c r="B54" s="173" t="s">
        <v>152</v>
      </c>
      <c r="C54" s="69" t="s">
        <v>153</v>
      </c>
      <c r="D54" s="83" t="s">
        <v>2555</v>
      </c>
      <c r="E54" s="84" t="s">
        <v>2602</v>
      </c>
      <c r="F54" s="202">
        <v>4563</v>
      </c>
    </row>
    <row r="55" spans="1:9" ht="34.5" customHeight="1">
      <c r="A55" s="67">
        <v>4</v>
      </c>
      <c r="B55" s="173" t="s">
        <v>155</v>
      </c>
      <c r="C55" s="69" t="s">
        <v>156</v>
      </c>
      <c r="D55" s="83" t="s">
        <v>2555</v>
      </c>
      <c r="E55" s="84" t="s">
        <v>2603</v>
      </c>
      <c r="F55" s="202">
        <v>4563</v>
      </c>
    </row>
    <row r="56" spans="1:9" ht="34.5" customHeight="1">
      <c r="A56" s="67">
        <v>5</v>
      </c>
      <c r="B56" s="68" t="s">
        <v>158</v>
      </c>
      <c r="C56" s="69" t="s">
        <v>159</v>
      </c>
      <c r="D56" s="83" t="s">
        <v>2575</v>
      </c>
      <c r="E56" s="84" t="s">
        <v>2604</v>
      </c>
      <c r="F56" s="202">
        <v>4563</v>
      </c>
    </row>
    <row r="57" spans="1:9" ht="34.5" customHeight="1">
      <c r="A57" s="67">
        <v>6</v>
      </c>
      <c r="B57" s="68" t="s">
        <v>161</v>
      </c>
      <c r="C57" s="69" t="s">
        <v>162</v>
      </c>
      <c r="D57" s="83" t="s">
        <v>2563</v>
      </c>
      <c r="E57" s="84" t="s">
        <v>2605</v>
      </c>
      <c r="F57" s="202">
        <v>4563</v>
      </c>
    </row>
    <row r="58" spans="1:9" ht="34.5" customHeight="1">
      <c r="A58" s="67">
        <v>7</v>
      </c>
      <c r="B58" s="68" t="s">
        <v>164</v>
      </c>
      <c r="C58" s="69" t="s">
        <v>165</v>
      </c>
      <c r="D58" s="83" t="s">
        <v>2563</v>
      </c>
      <c r="E58" s="84" t="s">
        <v>2606</v>
      </c>
      <c r="F58" s="202">
        <v>4563</v>
      </c>
    </row>
    <row r="59" spans="1:9" ht="34.5" customHeight="1">
      <c r="A59" s="67">
        <v>8</v>
      </c>
      <c r="B59" s="68" t="s">
        <v>164</v>
      </c>
      <c r="C59" s="69" t="s">
        <v>167</v>
      </c>
      <c r="D59" s="83" t="s">
        <v>2563</v>
      </c>
      <c r="E59" s="84" t="s">
        <v>2607</v>
      </c>
      <c r="F59" s="202">
        <v>4563</v>
      </c>
    </row>
    <row r="60" spans="1:9" ht="34.5" customHeight="1">
      <c r="A60" s="67">
        <v>9</v>
      </c>
      <c r="B60" s="207" t="s">
        <v>169</v>
      </c>
      <c r="C60" s="69" t="s">
        <v>170</v>
      </c>
      <c r="D60" s="83" t="s">
        <v>2608</v>
      </c>
      <c r="E60" s="84" t="s">
        <v>2609</v>
      </c>
      <c r="F60" s="202">
        <v>4563</v>
      </c>
    </row>
    <row r="61" spans="1:9" ht="34.5" customHeight="1">
      <c r="A61" s="67">
        <v>10</v>
      </c>
      <c r="B61" s="68" t="s">
        <v>172</v>
      </c>
      <c r="C61" s="69" t="s">
        <v>173</v>
      </c>
      <c r="D61" s="83" t="s">
        <v>2580</v>
      </c>
      <c r="E61" s="84" t="s">
        <v>2610</v>
      </c>
      <c r="F61" s="202">
        <v>4563</v>
      </c>
    </row>
    <row r="62" spans="1:9" ht="34.5" customHeight="1">
      <c r="A62" s="67">
        <v>11</v>
      </c>
      <c r="B62" s="68" t="s">
        <v>175</v>
      </c>
      <c r="C62" s="69" t="s">
        <v>176</v>
      </c>
      <c r="D62" s="83" t="s">
        <v>2611</v>
      </c>
      <c r="E62" s="84" t="s">
        <v>2612</v>
      </c>
      <c r="F62" s="202">
        <v>18252</v>
      </c>
    </row>
    <row r="63" spans="1:9" s="219" customFormat="1" ht="34.5" customHeight="1">
      <c r="A63" s="208">
        <v>12</v>
      </c>
      <c r="B63" s="209" t="s">
        <v>178</v>
      </c>
      <c r="C63" s="210" t="s">
        <v>179</v>
      </c>
      <c r="D63" s="83" t="s">
        <v>2608</v>
      </c>
      <c r="E63" s="84" t="s">
        <v>2613</v>
      </c>
      <c r="F63" s="202">
        <v>4563</v>
      </c>
      <c r="I63" s="514"/>
    </row>
    <row r="64" spans="1:9" ht="34.5" customHeight="1">
      <c r="A64" s="67">
        <v>13</v>
      </c>
      <c r="B64" s="68" t="s">
        <v>181</v>
      </c>
      <c r="C64" s="69" t="s">
        <v>182</v>
      </c>
      <c r="D64" s="83" t="s">
        <v>2563</v>
      </c>
      <c r="E64" s="84" t="s">
        <v>2614</v>
      </c>
      <c r="F64" s="202">
        <v>4563</v>
      </c>
    </row>
    <row r="65" spans="1:6" ht="34.5" customHeight="1">
      <c r="A65" s="67">
        <v>14</v>
      </c>
      <c r="B65" s="68" t="s">
        <v>184</v>
      </c>
      <c r="C65" s="69" t="s">
        <v>185</v>
      </c>
      <c r="D65" s="83" t="s">
        <v>2615</v>
      </c>
      <c r="E65" s="84" t="s">
        <v>2616</v>
      </c>
      <c r="F65" s="202">
        <v>4563</v>
      </c>
    </row>
    <row r="66" spans="1:6" ht="34.5" customHeight="1">
      <c r="A66" s="67">
        <v>15</v>
      </c>
      <c r="B66" s="68" t="s">
        <v>187</v>
      </c>
      <c r="C66" s="69" t="s">
        <v>188</v>
      </c>
      <c r="D66" s="83" t="s">
        <v>2615</v>
      </c>
      <c r="E66" s="84" t="s">
        <v>2617</v>
      </c>
      <c r="F66" s="202">
        <v>4563</v>
      </c>
    </row>
    <row r="67" spans="1:6" ht="34.5" customHeight="1">
      <c r="A67" s="67">
        <v>16</v>
      </c>
      <c r="B67" s="68" t="s">
        <v>190</v>
      </c>
      <c r="C67" s="69" t="s">
        <v>191</v>
      </c>
      <c r="D67" s="83" t="s">
        <v>2618</v>
      </c>
      <c r="E67" s="84" t="s">
        <v>2619</v>
      </c>
      <c r="F67" s="202">
        <v>4563</v>
      </c>
    </row>
    <row r="68" spans="1:6" ht="34.5" customHeight="1">
      <c r="A68" s="67">
        <v>17</v>
      </c>
      <c r="B68" s="68" t="s">
        <v>194</v>
      </c>
      <c r="C68" s="69" t="s">
        <v>195</v>
      </c>
      <c r="D68" s="83" t="s">
        <v>2563</v>
      </c>
      <c r="E68" s="84" t="s">
        <v>2620</v>
      </c>
      <c r="F68" s="202">
        <v>9126</v>
      </c>
    </row>
    <row r="69" spans="1:6" ht="34.5" customHeight="1">
      <c r="A69" s="67">
        <v>18</v>
      </c>
      <c r="B69" s="68" t="s">
        <v>197</v>
      </c>
      <c r="C69" s="69" t="s">
        <v>198</v>
      </c>
      <c r="D69" s="83" t="s">
        <v>2555</v>
      </c>
      <c r="E69" s="84" t="s">
        <v>2621</v>
      </c>
      <c r="F69" s="202">
        <v>4563</v>
      </c>
    </row>
    <row r="70" spans="1:6" ht="34.5" customHeight="1">
      <c r="A70" s="67">
        <v>19</v>
      </c>
      <c r="B70" s="68" t="s">
        <v>200</v>
      </c>
      <c r="C70" s="69" t="s">
        <v>201</v>
      </c>
      <c r="D70" s="83" t="s">
        <v>2622</v>
      </c>
      <c r="E70" s="84" t="s">
        <v>2623</v>
      </c>
      <c r="F70" s="202">
        <v>4563</v>
      </c>
    </row>
    <row r="71" spans="1:6" ht="34.5" customHeight="1">
      <c r="A71" s="67">
        <v>20</v>
      </c>
      <c r="B71" s="68" t="s">
        <v>203</v>
      </c>
      <c r="C71" s="69" t="s">
        <v>204</v>
      </c>
      <c r="D71" s="83" t="s">
        <v>2555</v>
      </c>
      <c r="E71" s="84" t="s">
        <v>2624</v>
      </c>
      <c r="F71" s="202">
        <v>4563</v>
      </c>
    </row>
    <row r="72" spans="1:6" ht="34.5" customHeight="1">
      <c r="A72" s="67">
        <v>21</v>
      </c>
      <c r="B72" s="68" t="s">
        <v>206</v>
      </c>
      <c r="C72" s="69" t="s">
        <v>207</v>
      </c>
      <c r="D72" s="83" t="s">
        <v>2608</v>
      </c>
      <c r="E72" s="84" t="s">
        <v>2625</v>
      </c>
      <c r="F72" s="202">
        <v>4563</v>
      </c>
    </row>
    <row r="73" spans="1:6" ht="34.5" customHeight="1">
      <c r="A73" s="67">
        <v>22</v>
      </c>
      <c r="B73" s="68" t="s">
        <v>209</v>
      </c>
      <c r="C73" s="69" t="s">
        <v>210</v>
      </c>
      <c r="D73" s="83" t="s">
        <v>2608</v>
      </c>
      <c r="E73" s="84" t="s">
        <v>2626</v>
      </c>
      <c r="F73" s="202">
        <v>4563</v>
      </c>
    </row>
    <row r="74" spans="1:6" ht="34.5" customHeight="1">
      <c r="A74" s="67">
        <v>23</v>
      </c>
      <c r="B74" s="68" t="s">
        <v>212</v>
      </c>
      <c r="C74" s="69" t="s">
        <v>213</v>
      </c>
      <c r="D74" s="83" t="s">
        <v>2627</v>
      </c>
      <c r="E74" s="84" t="s">
        <v>2628</v>
      </c>
      <c r="F74" s="202">
        <v>9126</v>
      </c>
    </row>
    <row r="75" spans="1:6" ht="34.5" customHeight="1">
      <c r="A75" s="67">
        <v>24</v>
      </c>
      <c r="B75" s="68" t="s">
        <v>215</v>
      </c>
      <c r="C75" s="69" t="s">
        <v>216</v>
      </c>
      <c r="D75" s="83" t="s">
        <v>2608</v>
      </c>
      <c r="E75" s="84" t="s">
        <v>2629</v>
      </c>
      <c r="F75" s="202">
        <v>4563</v>
      </c>
    </row>
    <row r="76" spans="1:6" ht="34.5" customHeight="1">
      <c r="A76" s="67">
        <v>25</v>
      </c>
      <c r="B76" s="68" t="s">
        <v>218</v>
      </c>
      <c r="C76" s="69" t="s">
        <v>219</v>
      </c>
      <c r="D76" s="83" t="s">
        <v>2563</v>
      </c>
      <c r="E76" s="84" t="s">
        <v>2630</v>
      </c>
      <c r="F76" s="202">
        <v>4563</v>
      </c>
    </row>
    <row r="77" spans="1:6" ht="34.5" customHeight="1">
      <c r="A77" s="67">
        <v>26</v>
      </c>
      <c r="B77" s="68" t="s">
        <v>221</v>
      </c>
      <c r="C77" s="69" t="s">
        <v>222</v>
      </c>
      <c r="D77" s="83" t="s">
        <v>2563</v>
      </c>
      <c r="E77" s="84" t="s">
        <v>2631</v>
      </c>
      <c r="F77" s="202">
        <v>4563</v>
      </c>
    </row>
    <row r="78" spans="1:6" ht="34.5" customHeight="1">
      <c r="A78" s="67">
        <v>27</v>
      </c>
      <c r="B78" s="68" t="s">
        <v>224</v>
      </c>
      <c r="C78" s="69" t="s">
        <v>225</v>
      </c>
      <c r="D78" s="83" t="s">
        <v>2592</v>
      </c>
      <c r="E78" s="84" t="s">
        <v>2632</v>
      </c>
      <c r="F78" s="202">
        <v>4563</v>
      </c>
    </row>
    <row r="79" spans="1:6" ht="34.5" customHeight="1">
      <c r="A79" s="67">
        <v>28</v>
      </c>
      <c r="B79" s="68" t="s">
        <v>227</v>
      </c>
      <c r="C79" s="69" t="s">
        <v>228</v>
      </c>
      <c r="D79" s="83" t="s">
        <v>2580</v>
      </c>
      <c r="E79" s="84" t="s">
        <v>2633</v>
      </c>
      <c r="F79" s="202">
        <v>4563</v>
      </c>
    </row>
    <row r="80" spans="1:6" ht="34.5" customHeight="1">
      <c r="A80" s="67">
        <v>29</v>
      </c>
      <c r="B80" s="220" t="s">
        <v>230</v>
      </c>
      <c r="C80" s="221" t="s">
        <v>231</v>
      </c>
      <c r="D80" s="83" t="s">
        <v>2563</v>
      </c>
      <c r="E80" s="84" t="s">
        <v>2634</v>
      </c>
      <c r="F80" s="202">
        <v>13689</v>
      </c>
    </row>
    <row r="81" spans="1:8" ht="34.5" customHeight="1">
      <c r="A81" s="223"/>
      <c r="B81" s="1364" t="s">
        <v>19</v>
      </c>
      <c r="C81" s="1364"/>
      <c r="D81" s="228"/>
      <c r="E81" s="229"/>
      <c r="F81" s="230">
        <v>168831</v>
      </c>
      <c r="H81" s="508">
        <f>SUM(F52:F80)</f>
        <v>168831</v>
      </c>
    </row>
    <row r="82" spans="1:8" ht="34.5" customHeight="1">
      <c r="A82" s="30"/>
      <c r="B82" s="231" t="s">
        <v>233</v>
      </c>
      <c r="C82" s="232"/>
      <c r="D82" s="234"/>
      <c r="E82" s="235"/>
      <c r="F82" s="236"/>
    </row>
    <row r="83" spans="1:8" ht="34.5" customHeight="1">
      <c r="A83" s="67">
        <v>1</v>
      </c>
      <c r="B83" s="68" t="s">
        <v>234</v>
      </c>
      <c r="C83" s="173" t="s">
        <v>235</v>
      </c>
      <c r="D83" s="75" t="s">
        <v>2580</v>
      </c>
      <c r="E83" s="76" t="s">
        <v>2635</v>
      </c>
      <c r="F83" s="77">
        <v>2645</v>
      </c>
    </row>
    <row r="84" spans="1:8" ht="34.5" customHeight="1">
      <c r="A84" s="67">
        <v>2</v>
      </c>
      <c r="B84" s="163" t="s">
        <v>2636</v>
      </c>
      <c r="C84" s="604" t="s">
        <v>235</v>
      </c>
      <c r="D84" s="75" t="s">
        <v>2563</v>
      </c>
      <c r="E84" s="76" t="s">
        <v>2637</v>
      </c>
      <c r="F84" s="77">
        <v>4200</v>
      </c>
    </row>
    <row r="85" spans="1:8" ht="34.5" customHeight="1">
      <c r="A85" s="67">
        <v>3</v>
      </c>
      <c r="B85" s="244" t="s">
        <v>91</v>
      </c>
      <c r="C85" s="245" t="s">
        <v>237</v>
      </c>
      <c r="D85" s="83" t="s">
        <v>2592</v>
      </c>
      <c r="E85" s="84" t="s">
        <v>2638</v>
      </c>
      <c r="F85" s="85">
        <v>18000</v>
      </c>
    </row>
    <row r="86" spans="1:8" ht="34.5" customHeight="1" thickBot="1">
      <c r="A86" s="99"/>
      <c r="B86" s="100" t="s">
        <v>19</v>
      </c>
      <c r="C86" s="101"/>
      <c r="D86" s="103"/>
      <c r="E86" s="103"/>
      <c r="F86" s="247">
        <v>24845</v>
      </c>
      <c r="H86" s="508">
        <f>SUM(F83:F85)</f>
        <v>24845</v>
      </c>
    </row>
    <row r="87" spans="1:8" ht="34.5" customHeight="1" thickTop="1">
      <c r="A87" s="30"/>
      <c r="B87" s="52" t="s">
        <v>239</v>
      </c>
      <c r="C87" s="53"/>
      <c r="D87" s="58"/>
      <c r="E87" s="59"/>
      <c r="F87" s="248"/>
    </row>
    <row r="88" spans="1:8" ht="34.5" customHeight="1">
      <c r="A88" s="67">
        <v>1</v>
      </c>
      <c r="B88" s="173" t="s">
        <v>240</v>
      </c>
      <c r="C88" s="69" t="s">
        <v>241</v>
      </c>
      <c r="D88" s="75" t="s">
        <v>2563</v>
      </c>
      <c r="E88" s="76" t="s">
        <v>2639</v>
      </c>
      <c r="F88" s="77">
        <v>100</v>
      </c>
    </row>
    <row r="89" spans="1:8" ht="34.5" customHeight="1">
      <c r="A89" s="67">
        <v>2</v>
      </c>
      <c r="B89" s="173" t="s">
        <v>243</v>
      </c>
      <c r="C89" s="69" t="s">
        <v>244</v>
      </c>
      <c r="D89" s="75" t="s">
        <v>2563</v>
      </c>
      <c r="E89" s="76" t="s">
        <v>2640</v>
      </c>
      <c r="F89" s="77">
        <v>100</v>
      </c>
    </row>
    <row r="90" spans="1:8" ht="34.5" customHeight="1">
      <c r="A90" s="67">
        <v>3</v>
      </c>
      <c r="B90" s="173" t="s">
        <v>246</v>
      </c>
      <c r="C90" s="69" t="s">
        <v>247</v>
      </c>
      <c r="D90" s="75" t="s">
        <v>2555</v>
      </c>
      <c r="E90" s="76" t="s">
        <v>2641</v>
      </c>
      <c r="F90" s="77">
        <v>100</v>
      </c>
    </row>
    <row r="91" spans="1:8" ht="34.5" customHeight="1">
      <c r="A91" s="67">
        <v>4</v>
      </c>
      <c r="B91" s="173" t="s">
        <v>249</v>
      </c>
      <c r="C91" s="69" t="s">
        <v>250</v>
      </c>
      <c r="D91" s="75" t="s">
        <v>2555</v>
      </c>
      <c r="E91" s="76" t="s">
        <v>2642</v>
      </c>
      <c r="F91" s="77">
        <v>100</v>
      </c>
    </row>
    <row r="92" spans="1:8" ht="34.5" customHeight="1">
      <c r="A92" s="67">
        <v>5</v>
      </c>
      <c r="B92" s="68" t="s">
        <v>252</v>
      </c>
      <c r="C92" s="69" t="s">
        <v>253</v>
      </c>
      <c r="D92" s="75" t="s">
        <v>2575</v>
      </c>
      <c r="E92" s="76" t="s">
        <v>2643</v>
      </c>
      <c r="F92" s="77">
        <v>100</v>
      </c>
    </row>
    <row r="93" spans="1:8" ht="34.5" customHeight="1">
      <c r="A93" s="67">
        <v>6</v>
      </c>
      <c r="B93" s="68" t="s">
        <v>161</v>
      </c>
      <c r="C93" s="69" t="s">
        <v>255</v>
      </c>
      <c r="D93" s="75" t="s">
        <v>2563</v>
      </c>
      <c r="E93" s="76" t="s">
        <v>2644</v>
      </c>
      <c r="F93" s="77">
        <v>100</v>
      </c>
    </row>
    <row r="94" spans="1:8" ht="34.5" customHeight="1">
      <c r="A94" s="67">
        <v>7</v>
      </c>
      <c r="B94" s="68" t="s">
        <v>257</v>
      </c>
      <c r="C94" s="69" t="s">
        <v>258</v>
      </c>
      <c r="D94" s="75" t="s">
        <v>2563</v>
      </c>
      <c r="E94" s="76" t="s">
        <v>2645</v>
      </c>
      <c r="F94" s="77">
        <v>100</v>
      </c>
    </row>
    <row r="95" spans="1:8" ht="34.5" customHeight="1">
      <c r="A95" s="67">
        <v>8</v>
      </c>
      <c r="B95" s="68" t="s">
        <v>260</v>
      </c>
      <c r="C95" s="69" t="s">
        <v>261</v>
      </c>
      <c r="D95" s="75" t="s">
        <v>2563</v>
      </c>
      <c r="E95" s="76" t="s">
        <v>2646</v>
      </c>
      <c r="F95" s="77">
        <v>100</v>
      </c>
    </row>
    <row r="96" spans="1:8" ht="34.5" customHeight="1">
      <c r="A96" s="67">
        <v>9</v>
      </c>
      <c r="B96" s="68" t="s">
        <v>169</v>
      </c>
      <c r="C96" s="69" t="s">
        <v>263</v>
      </c>
      <c r="D96" s="75" t="s">
        <v>2608</v>
      </c>
      <c r="E96" s="76" t="s">
        <v>2647</v>
      </c>
      <c r="F96" s="77">
        <v>100</v>
      </c>
    </row>
    <row r="97" spans="1:6" ht="34.5" customHeight="1">
      <c r="A97" s="67">
        <v>10</v>
      </c>
      <c r="B97" s="68" t="s">
        <v>172</v>
      </c>
      <c r="C97" s="69" t="s">
        <v>265</v>
      </c>
      <c r="D97" s="75" t="s">
        <v>2580</v>
      </c>
      <c r="E97" s="76" t="s">
        <v>2648</v>
      </c>
      <c r="F97" s="77">
        <v>100</v>
      </c>
    </row>
    <row r="98" spans="1:6" ht="34.5" customHeight="1">
      <c r="A98" s="67">
        <v>11</v>
      </c>
      <c r="B98" s="68" t="s">
        <v>267</v>
      </c>
      <c r="C98" s="69" t="s">
        <v>268</v>
      </c>
      <c r="D98" s="75" t="s">
        <v>2608</v>
      </c>
      <c r="E98" s="76" t="s">
        <v>2649</v>
      </c>
      <c r="F98" s="77">
        <v>100</v>
      </c>
    </row>
    <row r="99" spans="1:6" ht="34.5" customHeight="1">
      <c r="A99" s="67">
        <v>12</v>
      </c>
      <c r="B99" s="68" t="s">
        <v>178</v>
      </c>
      <c r="C99" s="69" t="s">
        <v>270</v>
      </c>
      <c r="D99" s="75" t="s">
        <v>2608</v>
      </c>
      <c r="E99" s="76" t="s">
        <v>2650</v>
      </c>
      <c r="F99" s="77">
        <v>100</v>
      </c>
    </row>
    <row r="100" spans="1:6" ht="34.5" customHeight="1">
      <c r="A100" s="67">
        <v>13</v>
      </c>
      <c r="B100" s="68" t="s">
        <v>272</v>
      </c>
      <c r="C100" s="69" t="s">
        <v>273</v>
      </c>
      <c r="D100" s="75" t="s">
        <v>2563</v>
      </c>
      <c r="E100" s="76" t="s">
        <v>2651</v>
      </c>
      <c r="F100" s="77">
        <v>100</v>
      </c>
    </row>
    <row r="101" spans="1:6" ht="34.5" customHeight="1">
      <c r="A101" s="67">
        <v>14</v>
      </c>
      <c r="B101" s="68" t="s">
        <v>275</v>
      </c>
      <c r="C101" s="69" t="s">
        <v>276</v>
      </c>
      <c r="D101" s="75" t="s">
        <v>2615</v>
      </c>
      <c r="E101" s="76" t="s">
        <v>2652</v>
      </c>
      <c r="F101" s="77">
        <v>100</v>
      </c>
    </row>
    <row r="102" spans="1:6" ht="34.5" customHeight="1">
      <c r="A102" s="67">
        <v>15</v>
      </c>
      <c r="B102" s="68" t="s">
        <v>278</v>
      </c>
      <c r="C102" s="69" t="s">
        <v>279</v>
      </c>
      <c r="D102" s="75" t="s">
        <v>2615</v>
      </c>
      <c r="E102" s="76" t="s">
        <v>2653</v>
      </c>
      <c r="F102" s="77">
        <v>100</v>
      </c>
    </row>
    <row r="103" spans="1:6" ht="34.5" customHeight="1">
      <c r="A103" s="67">
        <v>16</v>
      </c>
      <c r="B103" s="68" t="s">
        <v>281</v>
      </c>
      <c r="C103" s="69" t="s">
        <v>282</v>
      </c>
      <c r="D103" s="75" t="s">
        <v>2618</v>
      </c>
      <c r="E103" s="76" t="s">
        <v>2654</v>
      </c>
      <c r="F103" s="77">
        <v>100</v>
      </c>
    </row>
    <row r="104" spans="1:6" ht="34.5" customHeight="1">
      <c r="A104" s="67">
        <v>17</v>
      </c>
      <c r="B104" s="68" t="s">
        <v>194</v>
      </c>
      <c r="C104" s="69" t="s">
        <v>284</v>
      </c>
      <c r="D104" s="75" t="s">
        <v>2563</v>
      </c>
      <c r="E104" s="76" t="s">
        <v>2655</v>
      </c>
      <c r="F104" s="77">
        <v>100</v>
      </c>
    </row>
    <row r="105" spans="1:6" ht="34.5" customHeight="1">
      <c r="A105" s="67">
        <v>18</v>
      </c>
      <c r="B105" s="68" t="s">
        <v>286</v>
      </c>
      <c r="C105" s="69" t="s">
        <v>287</v>
      </c>
      <c r="D105" s="75" t="s">
        <v>2555</v>
      </c>
      <c r="E105" s="76" t="s">
        <v>2656</v>
      </c>
      <c r="F105" s="77">
        <v>100</v>
      </c>
    </row>
    <row r="106" spans="1:6" ht="34.5" customHeight="1">
      <c r="A106" s="67">
        <v>19</v>
      </c>
      <c r="B106" s="68" t="s">
        <v>289</v>
      </c>
      <c r="C106" s="69" t="s">
        <v>290</v>
      </c>
      <c r="D106" s="75" t="s">
        <v>2622</v>
      </c>
      <c r="E106" s="76" t="s">
        <v>2657</v>
      </c>
      <c r="F106" s="77">
        <v>100</v>
      </c>
    </row>
    <row r="107" spans="1:6" ht="34.5" customHeight="1">
      <c r="A107" s="67">
        <v>20</v>
      </c>
      <c r="B107" s="68" t="s">
        <v>292</v>
      </c>
      <c r="C107" s="69" t="s">
        <v>293</v>
      </c>
      <c r="D107" s="75" t="s">
        <v>2555</v>
      </c>
      <c r="E107" s="76" t="s">
        <v>2658</v>
      </c>
      <c r="F107" s="77">
        <v>100</v>
      </c>
    </row>
    <row r="108" spans="1:6" ht="34.5" customHeight="1">
      <c r="A108" s="67">
        <v>21</v>
      </c>
      <c r="B108" s="68" t="s">
        <v>206</v>
      </c>
      <c r="C108" s="69" t="s">
        <v>295</v>
      </c>
      <c r="D108" s="75" t="s">
        <v>2608</v>
      </c>
      <c r="E108" s="76" t="s">
        <v>2659</v>
      </c>
      <c r="F108" s="77">
        <v>100</v>
      </c>
    </row>
    <row r="109" spans="1:6" ht="34.5" customHeight="1">
      <c r="A109" s="67">
        <v>22</v>
      </c>
      <c r="B109" s="68" t="s">
        <v>297</v>
      </c>
      <c r="C109" s="69" t="s">
        <v>298</v>
      </c>
      <c r="D109" s="75" t="s">
        <v>2608</v>
      </c>
      <c r="E109" s="76" t="s">
        <v>2660</v>
      </c>
      <c r="F109" s="77">
        <v>100</v>
      </c>
    </row>
    <row r="110" spans="1:6" ht="34.5" customHeight="1">
      <c r="A110" s="67">
        <v>23</v>
      </c>
      <c r="B110" s="68" t="s">
        <v>300</v>
      </c>
      <c r="C110" s="69" t="s">
        <v>301</v>
      </c>
      <c r="D110" s="75" t="s">
        <v>2580</v>
      </c>
      <c r="E110" s="76" t="s">
        <v>2661</v>
      </c>
      <c r="F110" s="77">
        <v>100</v>
      </c>
    </row>
    <row r="111" spans="1:6" ht="34.5" customHeight="1">
      <c r="A111" s="67">
        <v>24</v>
      </c>
      <c r="B111" s="68" t="s">
        <v>304</v>
      </c>
      <c r="C111" s="69" t="s">
        <v>305</v>
      </c>
      <c r="D111" s="75" t="s">
        <v>2608</v>
      </c>
      <c r="E111" s="76" t="s">
        <v>2662</v>
      </c>
      <c r="F111" s="77">
        <v>100</v>
      </c>
    </row>
    <row r="112" spans="1:6" ht="34.5" customHeight="1">
      <c r="A112" s="67">
        <v>25</v>
      </c>
      <c r="B112" s="68" t="s">
        <v>307</v>
      </c>
      <c r="C112" s="69" t="s">
        <v>308</v>
      </c>
      <c r="D112" s="75" t="s">
        <v>2563</v>
      </c>
      <c r="E112" s="76" t="s">
        <v>2663</v>
      </c>
      <c r="F112" s="77">
        <v>100</v>
      </c>
    </row>
    <row r="113" spans="1:8" ht="34.5" customHeight="1">
      <c r="A113" s="67">
        <v>26</v>
      </c>
      <c r="B113" s="68" t="s">
        <v>310</v>
      </c>
      <c r="C113" s="69" t="s">
        <v>311</v>
      </c>
      <c r="D113" s="75" t="s">
        <v>2563</v>
      </c>
      <c r="E113" s="76" t="s">
        <v>2664</v>
      </c>
      <c r="F113" s="77">
        <v>100</v>
      </c>
    </row>
    <row r="114" spans="1:8" ht="34.5" customHeight="1">
      <c r="A114" s="67">
        <v>27</v>
      </c>
      <c r="B114" s="68" t="s">
        <v>313</v>
      </c>
      <c r="C114" s="69" t="s">
        <v>314</v>
      </c>
      <c r="D114" s="75" t="s">
        <v>2563</v>
      </c>
      <c r="E114" s="76" t="s">
        <v>2665</v>
      </c>
      <c r="F114" s="77">
        <v>100</v>
      </c>
    </row>
    <row r="115" spans="1:8" ht="34.5" customHeight="1">
      <c r="A115" s="67">
        <v>28</v>
      </c>
      <c r="B115" s="68" t="s">
        <v>318</v>
      </c>
      <c r="C115" s="69" t="s">
        <v>319</v>
      </c>
      <c r="D115" s="251" t="s">
        <v>2563</v>
      </c>
      <c r="E115" s="252" t="s">
        <v>2666</v>
      </c>
      <c r="F115" s="253">
        <v>100</v>
      </c>
    </row>
    <row r="116" spans="1:8" ht="34.5" customHeight="1" thickBot="1">
      <c r="A116" s="99"/>
      <c r="B116" s="100" t="s">
        <v>19</v>
      </c>
      <c r="C116" s="101"/>
      <c r="D116" s="254"/>
      <c r="E116" s="255"/>
      <c r="F116" s="256">
        <v>2800</v>
      </c>
      <c r="H116" s="508">
        <f>SUM(F88:F115)</f>
        <v>2800</v>
      </c>
    </row>
    <row r="117" spans="1:8" ht="34.5" customHeight="1" thickTop="1">
      <c r="A117" s="30"/>
      <c r="B117" s="52" t="s">
        <v>321</v>
      </c>
      <c r="C117" s="53"/>
      <c r="D117" s="58"/>
      <c r="E117" s="59"/>
      <c r="F117" s="248"/>
    </row>
    <row r="118" spans="1:8" ht="34.5" customHeight="1">
      <c r="A118" s="67">
        <v>1</v>
      </c>
      <c r="B118" s="106" t="s">
        <v>322</v>
      </c>
      <c r="C118" s="260" t="s">
        <v>323</v>
      </c>
      <c r="D118" s="75" t="s">
        <v>2563</v>
      </c>
      <c r="E118" s="76" t="s">
        <v>2667</v>
      </c>
      <c r="F118" s="77">
        <v>524.29999999999995</v>
      </c>
    </row>
    <row r="119" spans="1:8" ht="34.5" customHeight="1">
      <c r="A119" s="67">
        <v>2</v>
      </c>
      <c r="B119" s="106" t="s">
        <v>243</v>
      </c>
      <c r="C119" s="260" t="s">
        <v>325</v>
      </c>
      <c r="D119" s="75" t="s">
        <v>2563</v>
      </c>
      <c r="E119" s="76" t="s">
        <v>2668</v>
      </c>
      <c r="F119" s="77">
        <v>299.60000000000002</v>
      </c>
    </row>
    <row r="120" spans="1:8" ht="34.5" customHeight="1">
      <c r="A120" s="67">
        <v>3</v>
      </c>
      <c r="B120" s="106" t="s">
        <v>246</v>
      </c>
      <c r="C120" s="260" t="s">
        <v>327</v>
      </c>
      <c r="D120" s="75" t="s">
        <v>2555</v>
      </c>
      <c r="E120" s="76" t="s">
        <v>2669</v>
      </c>
      <c r="F120" s="77">
        <v>112.35</v>
      </c>
    </row>
    <row r="121" spans="1:8" ht="34.5" customHeight="1">
      <c r="A121" s="67">
        <v>4</v>
      </c>
      <c r="B121" s="106" t="s">
        <v>329</v>
      </c>
      <c r="C121" s="260" t="s">
        <v>330</v>
      </c>
      <c r="D121" s="75" t="s">
        <v>2555</v>
      </c>
      <c r="E121" s="76" t="s">
        <v>2670</v>
      </c>
      <c r="F121" s="77">
        <v>112.35</v>
      </c>
    </row>
    <row r="122" spans="1:8" ht="34.5" customHeight="1">
      <c r="A122" s="67">
        <v>5</v>
      </c>
      <c r="B122" s="263" t="s">
        <v>252</v>
      </c>
      <c r="C122" s="260" t="s">
        <v>332</v>
      </c>
      <c r="D122" s="75" t="s">
        <v>2575</v>
      </c>
      <c r="E122" s="76" t="s">
        <v>2671</v>
      </c>
      <c r="F122" s="77">
        <v>1086.05</v>
      </c>
    </row>
    <row r="123" spans="1:8" ht="34.5" customHeight="1">
      <c r="A123" s="67">
        <v>6</v>
      </c>
      <c r="B123" s="263" t="s">
        <v>161</v>
      </c>
      <c r="C123" s="260" t="s">
        <v>334</v>
      </c>
      <c r="D123" s="75" t="s">
        <v>2563</v>
      </c>
      <c r="E123" s="76" t="s">
        <v>2672</v>
      </c>
      <c r="F123" s="77">
        <v>112.35</v>
      </c>
    </row>
    <row r="124" spans="1:8" ht="34.5" customHeight="1">
      <c r="A124" s="67">
        <v>7</v>
      </c>
      <c r="B124" s="263" t="s">
        <v>260</v>
      </c>
      <c r="C124" s="260" t="s">
        <v>337</v>
      </c>
      <c r="D124" s="75" t="s">
        <v>2563</v>
      </c>
      <c r="E124" s="76" t="s">
        <v>2673</v>
      </c>
      <c r="F124" s="77">
        <v>823.9</v>
      </c>
    </row>
    <row r="125" spans="1:8" ht="34.5" customHeight="1">
      <c r="A125" s="67">
        <v>8</v>
      </c>
      <c r="B125" s="263" t="s">
        <v>169</v>
      </c>
      <c r="C125" s="260" t="s">
        <v>339</v>
      </c>
      <c r="D125" s="75" t="s">
        <v>2608</v>
      </c>
      <c r="E125" s="76" t="s">
        <v>2674</v>
      </c>
      <c r="F125" s="77">
        <v>636.65</v>
      </c>
    </row>
    <row r="126" spans="1:8" ht="34.5" customHeight="1">
      <c r="A126" s="67">
        <v>9</v>
      </c>
      <c r="B126" s="263" t="s">
        <v>341</v>
      </c>
      <c r="C126" s="260" t="s">
        <v>342</v>
      </c>
      <c r="D126" s="75" t="s">
        <v>2580</v>
      </c>
      <c r="E126" s="76" t="s">
        <v>2675</v>
      </c>
      <c r="F126" s="77">
        <v>187.25</v>
      </c>
    </row>
    <row r="127" spans="1:8" ht="34.5" customHeight="1">
      <c r="A127" s="67">
        <v>10</v>
      </c>
      <c r="B127" s="263" t="s">
        <v>267</v>
      </c>
      <c r="C127" s="260" t="s">
        <v>344</v>
      </c>
      <c r="D127" s="75" t="s">
        <v>2608</v>
      </c>
      <c r="E127" s="76" t="s">
        <v>2676</v>
      </c>
      <c r="F127" s="77">
        <v>1423.1</v>
      </c>
    </row>
    <row r="128" spans="1:8" ht="34.5" customHeight="1">
      <c r="A128" s="67">
        <v>11</v>
      </c>
      <c r="B128" s="263" t="s">
        <v>178</v>
      </c>
      <c r="C128" s="260" t="s">
        <v>346</v>
      </c>
      <c r="D128" s="75" t="s">
        <v>2608</v>
      </c>
      <c r="E128" s="76" t="s">
        <v>2677</v>
      </c>
      <c r="F128" s="77">
        <v>1310.75</v>
      </c>
    </row>
    <row r="129" spans="1:6" ht="34.5" customHeight="1">
      <c r="A129" s="67">
        <v>12</v>
      </c>
      <c r="B129" s="263" t="s">
        <v>272</v>
      </c>
      <c r="C129" s="260" t="s">
        <v>348</v>
      </c>
      <c r="D129" s="75" t="s">
        <v>2563</v>
      </c>
      <c r="E129" s="76" t="s">
        <v>2678</v>
      </c>
      <c r="F129" s="77">
        <v>112.35</v>
      </c>
    </row>
    <row r="130" spans="1:6" ht="34.5" customHeight="1">
      <c r="A130" s="67">
        <v>13</v>
      </c>
      <c r="B130" s="263" t="s">
        <v>275</v>
      </c>
      <c r="C130" s="260" t="s">
        <v>350</v>
      </c>
      <c r="D130" s="75" t="s">
        <v>2615</v>
      </c>
      <c r="E130" s="76" t="s">
        <v>2679</v>
      </c>
      <c r="F130" s="77">
        <v>1160.95</v>
      </c>
    </row>
    <row r="131" spans="1:6" ht="34.5" customHeight="1">
      <c r="A131" s="67">
        <v>14</v>
      </c>
      <c r="B131" s="263" t="s">
        <v>352</v>
      </c>
      <c r="C131" s="260" t="s">
        <v>353</v>
      </c>
      <c r="D131" s="75" t="s">
        <v>2615</v>
      </c>
      <c r="E131" s="76" t="s">
        <v>2680</v>
      </c>
      <c r="F131" s="77">
        <v>823.9</v>
      </c>
    </row>
    <row r="132" spans="1:6" ht="34.5" customHeight="1">
      <c r="A132" s="67">
        <v>15</v>
      </c>
      <c r="B132" s="263" t="s">
        <v>355</v>
      </c>
      <c r="C132" s="260" t="s">
        <v>356</v>
      </c>
      <c r="D132" s="75" t="s">
        <v>2608</v>
      </c>
      <c r="E132" s="76" t="s">
        <v>2681</v>
      </c>
      <c r="F132" s="77">
        <v>449.4</v>
      </c>
    </row>
    <row r="133" spans="1:6" ht="34.5" customHeight="1">
      <c r="A133" s="67">
        <v>16</v>
      </c>
      <c r="B133" s="263" t="s">
        <v>355</v>
      </c>
      <c r="C133" s="260" t="s">
        <v>356</v>
      </c>
      <c r="D133" s="75" t="s">
        <v>2555</v>
      </c>
      <c r="E133" s="76" t="s">
        <v>2682</v>
      </c>
      <c r="F133" s="77">
        <v>112.35</v>
      </c>
    </row>
    <row r="134" spans="1:6" ht="34.5" customHeight="1">
      <c r="A134" s="67">
        <v>17</v>
      </c>
      <c r="B134" s="263" t="s">
        <v>360</v>
      </c>
      <c r="C134" s="260" t="s">
        <v>361</v>
      </c>
      <c r="D134" s="75" t="s">
        <v>2563</v>
      </c>
      <c r="E134" s="76" t="s">
        <v>2683</v>
      </c>
      <c r="F134" s="77">
        <v>749</v>
      </c>
    </row>
    <row r="135" spans="1:6" ht="34.5" customHeight="1">
      <c r="A135" s="67">
        <v>18</v>
      </c>
      <c r="B135" s="263" t="s">
        <v>286</v>
      </c>
      <c r="C135" s="260" t="s">
        <v>363</v>
      </c>
      <c r="D135" s="75" t="s">
        <v>2555</v>
      </c>
      <c r="E135" s="76" t="s">
        <v>2684</v>
      </c>
      <c r="F135" s="77">
        <v>337.05</v>
      </c>
    </row>
    <row r="136" spans="1:6" ht="34.5" customHeight="1">
      <c r="A136" s="67">
        <v>19</v>
      </c>
      <c r="B136" s="263" t="s">
        <v>289</v>
      </c>
      <c r="C136" s="260" t="s">
        <v>365</v>
      </c>
      <c r="D136" s="75" t="s">
        <v>2622</v>
      </c>
      <c r="E136" s="76" t="s">
        <v>2685</v>
      </c>
      <c r="F136" s="77">
        <v>112.35</v>
      </c>
    </row>
    <row r="137" spans="1:6" ht="34.5" customHeight="1">
      <c r="A137" s="67">
        <v>20</v>
      </c>
      <c r="B137" s="263" t="s">
        <v>292</v>
      </c>
      <c r="C137" s="260" t="s">
        <v>367</v>
      </c>
      <c r="D137" s="75" t="s">
        <v>2555</v>
      </c>
      <c r="E137" s="76" t="s">
        <v>2686</v>
      </c>
      <c r="F137" s="77">
        <v>636.65</v>
      </c>
    </row>
    <row r="138" spans="1:6" ht="34.5" customHeight="1">
      <c r="A138" s="67">
        <v>21</v>
      </c>
      <c r="B138" s="263" t="s">
        <v>206</v>
      </c>
      <c r="C138" s="260" t="s">
        <v>369</v>
      </c>
      <c r="D138" s="75" t="s">
        <v>2608</v>
      </c>
      <c r="E138" s="76" t="s">
        <v>2687</v>
      </c>
      <c r="F138" s="77">
        <v>486.85</v>
      </c>
    </row>
    <row r="139" spans="1:6" ht="34.5" customHeight="1">
      <c r="A139" s="67">
        <v>22</v>
      </c>
      <c r="B139" s="263" t="s">
        <v>371</v>
      </c>
      <c r="C139" s="260" t="s">
        <v>372</v>
      </c>
      <c r="D139" s="75" t="s">
        <v>2608</v>
      </c>
      <c r="E139" s="76" t="s">
        <v>2688</v>
      </c>
      <c r="F139" s="77">
        <v>187.25</v>
      </c>
    </row>
    <row r="140" spans="1:6" ht="34.5" customHeight="1">
      <c r="A140" s="67">
        <v>23</v>
      </c>
      <c r="B140" s="263" t="s">
        <v>300</v>
      </c>
      <c r="C140" s="260" t="s">
        <v>374</v>
      </c>
      <c r="D140" s="75" t="s">
        <v>2580</v>
      </c>
      <c r="E140" s="76" t="s">
        <v>2689</v>
      </c>
      <c r="F140" s="77">
        <v>149.80000000000001</v>
      </c>
    </row>
    <row r="141" spans="1:6" ht="34.5" customHeight="1">
      <c r="A141" s="67">
        <v>24</v>
      </c>
      <c r="B141" s="263" t="s">
        <v>304</v>
      </c>
      <c r="C141" s="260" t="s">
        <v>376</v>
      </c>
      <c r="D141" s="75" t="s">
        <v>2608</v>
      </c>
      <c r="E141" s="76" t="s">
        <v>2690</v>
      </c>
      <c r="F141" s="77">
        <v>112.35</v>
      </c>
    </row>
    <row r="142" spans="1:6" ht="34.5" customHeight="1">
      <c r="A142" s="67">
        <v>25</v>
      </c>
      <c r="B142" s="263" t="s">
        <v>378</v>
      </c>
      <c r="C142" s="260" t="s">
        <v>379</v>
      </c>
      <c r="D142" s="75" t="s">
        <v>2563</v>
      </c>
      <c r="E142" s="76" t="s">
        <v>2691</v>
      </c>
      <c r="F142" s="77">
        <v>112.35</v>
      </c>
    </row>
    <row r="143" spans="1:6" ht="34.5" customHeight="1">
      <c r="A143" s="67">
        <v>26</v>
      </c>
      <c r="B143" s="263" t="s">
        <v>310</v>
      </c>
      <c r="C143" s="260" t="s">
        <v>381</v>
      </c>
      <c r="D143" s="75" t="s">
        <v>2563</v>
      </c>
      <c r="E143" s="76" t="s">
        <v>2692</v>
      </c>
      <c r="F143" s="77">
        <v>299.60000000000002</v>
      </c>
    </row>
    <row r="144" spans="1:6" ht="34.5" customHeight="1">
      <c r="A144" s="67">
        <v>27</v>
      </c>
      <c r="B144" s="263" t="s">
        <v>313</v>
      </c>
      <c r="C144" s="260" t="s">
        <v>383</v>
      </c>
      <c r="D144" s="75" t="s">
        <v>2563</v>
      </c>
      <c r="E144" s="76" t="s">
        <v>2693</v>
      </c>
      <c r="F144" s="77">
        <v>374.5</v>
      </c>
    </row>
    <row r="145" spans="1:6" ht="34.5" customHeight="1">
      <c r="A145" s="67">
        <v>28</v>
      </c>
      <c r="B145" s="263" t="s">
        <v>318</v>
      </c>
      <c r="C145" s="260" t="s">
        <v>387</v>
      </c>
      <c r="D145" s="75" t="s">
        <v>2563</v>
      </c>
      <c r="E145" s="76" t="s">
        <v>2694</v>
      </c>
      <c r="F145" s="77">
        <v>374.5</v>
      </c>
    </row>
    <row r="146" spans="1:6" ht="34.5" customHeight="1">
      <c r="A146" s="67">
        <v>29</v>
      </c>
      <c r="B146" s="263" t="s">
        <v>389</v>
      </c>
      <c r="C146" s="260" t="s">
        <v>390</v>
      </c>
      <c r="D146" s="75" t="s">
        <v>2555</v>
      </c>
      <c r="E146" s="76" t="s">
        <v>2695</v>
      </c>
      <c r="F146" s="77">
        <v>411.95</v>
      </c>
    </row>
    <row r="147" spans="1:6" ht="34.5" customHeight="1">
      <c r="A147" s="67">
        <v>30</v>
      </c>
      <c r="B147" s="263" t="s">
        <v>392</v>
      </c>
      <c r="C147" s="260" t="s">
        <v>393</v>
      </c>
      <c r="D147" s="75" t="s">
        <v>2555</v>
      </c>
      <c r="E147" s="76" t="s">
        <v>2696</v>
      </c>
      <c r="F147" s="77">
        <v>224.7</v>
      </c>
    </row>
    <row r="148" spans="1:6" ht="34.5" customHeight="1">
      <c r="A148" s="67">
        <v>31</v>
      </c>
      <c r="B148" s="263" t="s">
        <v>395</v>
      </c>
      <c r="C148" s="260" t="s">
        <v>396</v>
      </c>
      <c r="D148" s="75" t="s">
        <v>2555</v>
      </c>
      <c r="E148" s="76" t="s">
        <v>2697</v>
      </c>
      <c r="F148" s="77">
        <v>262.14999999999998</v>
      </c>
    </row>
    <row r="149" spans="1:6" ht="34.5" customHeight="1">
      <c r="A149" s="67">
        <v>32</v>
      </c>
      <c r="B149" s="263" t="s">
        <v>401</v>
      </c>
      <c r="C149" s="260" t="s">
        <v>402</v>
      </c>
      <c r="D149" s="75" t="s">
        <v>2615</v>
      </c>
      <c r="E149" s="76" t="s">
        <v>2698</v>
      </c>
      <c r="F149" s="77">
        <v>112.35</v>
      </c>
    </row>
    <row r="150" spans="1:6" ht="34.5" customHeight="1">
      <c r="A150" s="67">
        <v>33</v>
      </c>
      <c r="B150" s="263" t="s">
        <v>404</v>
      </c>
      <c r="C150" s="260" t="s">
        <v>405</v>
      </c>
      <c r="D150" s="75" t="s">
        <v>2555</v>
      </c>
      <c r="E150" s="76" t="s">
        <v>2699</v>
      </c>
      <c r="F150" s="77">
        <v>112.35</v>
      </c>
    </row>
    <row r="151" spans="1:6" ht="34.5" customHeight="1">
      <c r="A151" s="67">
        <v>34</v>
      </c>
      <c r="B151" s="263" t="s">
        <v>409</v>
      </c>
      <c r="C151" s="260" t="s">
        <v>410</v>
      </c>
      <c r="D151" s="75" t="s">
        <v>2555</v>
      </c>
      <c r="E151" s="76" t="s">
        <v>2700</v>
      </c>
      <c r="F151" s="77">
        <v>112.35</v>
      </c>
    </row>
    <row r="152" spans="1:6" ht="34.5" customHeight="1">
      <c r="A152" s="67">
        <v>35</v>
      </c>
      <c r="B152" s="263" t="s">
        <v>413</v>
      </c>
      <c r="C152" s="260" t="s">
        <v>414</v>
      </c>
      <c r="D152" s="75" t="s">
        <v>2555</v>
      </c>
      <c r="E152" s="76" t="s">
        <v>2701</v>
      </c>
      <c r="F152" s="77">
        <v>749</v>
      </c>
    </row>
    <row r="153" spans="1:6" ht="34.5" customHeight="1">
      <c r="A153" s="67">
        <v>36</v>
      </c>
      <c r="B153" s="263" t="s">
        <v>417</v>
      </c>
      <c r="C153" s="260" t="s">
        <v>418</v>
      </c>
      <c r="D153" s="75" t="s">
        <v>2555</v>
      </c>
      <c r="E153" s="76" t="s">
        <v>2702</v>
      </c>
      <c r="F153" s="77">
        <v>149.80000000000001</v>
      </c>
    </row>
    <row r="154" spans="1:6" ht="34.5" customHeight="1">
      <c r="A154" s="67">
        <v>37</v>
      </c>
      <c r="B154" s="263" t="s">
        <v>420</v>
      </c>
      <c r="C154" s="260" t="s">
        <v>421</v>
      </c>
      <c r="D154" s="75" t="s">
        <v>2575</v>
      </c>
      <c r="E154" s="76" t="s">
        <v>2703</v>
      </c>
      <c r="F154" s="77">
        <v>112.35</v>
      </c>
    </row>
    <row r="155" spans="1:6" ht="34.5" customHeight="1">
      <c r="A155" s="67">
        <v>38</v>
      </c>
      <c r="B155" s="263" t="s">
        <v>425</v>
      </c>
      <c r="C155" s="260" t="s">
        <v>426</v>
      </c>
      <c r="D155" s="75" t="s">
        <v>2622</v>
      </c>
      <c r="E155" s="76" t="s">
        <v>2704</v>
      </c>
      <c r="F155" s="77">
        <v>112.35</v>
      </c>
    </row>
    <row r="156" spans="1:6" ht="34.5" customHeight="1">
      <c r="A156" s="67">
        <v>39</v>
      </c>
      <c r="B156" s="263" t="s">
        <v>430</v>
      </c>
      <c r="C156" s="260" t="s">
        <v>431</v>
      </c>
      <c r="D156" s="75" t="s">
        <v>2555</v>
      </c>
      <c r="E156" s="76" t="s">
        <v>2705</v>
      </c>
      <c r="F156" s="77">
        <v>374.5</v>
      </c>
    </row>
    <row r="157" spans="1:6" ht="34.5" customHeight="1">
      <c r="A157" s="67">
        <v>40</v>
      </c>
      <c r="B157" s="263" t="s">
        <v>433</v>
      </c>
      <c r="C157" s="260" t="s">
        <v>434</v>
      </c>
      <c r="D157" s="75" t="s">
        <v>2622</v>
      </c>
      <c r="E157" s="76" t="s">
        <v>2706</v>
      </c>
      <c r="F157" s="77">
        <v>112.35</v>
      </c>
    </row>
    <row r="158" spans="1:6" ht="34.5" customHeight="1">
      <c r="A158" s="67">
        <v>41</v>
      </c>
      <c r="B158" s="263" t="s">
        <v>436</v>
      </c>
      <c r="C158" s="260" t="s">
        <v>437</v>
      </c>
      <c r="D158" s="75" t="s">
        <v>2555</v>
      </c>
      <c r="E158" s="76" t="s">
        <v>2707</v>
      </c>
      <c r="F158" s="77">
        <v>262.14999999999998</v>
      </c>
    </row>
    <row r="159" spans="1:6" ht="34.5" customHeight="1">
      <c r="A159" s="67">
        <v>42</v>
      </c>
      <c r="B159" s="263" t="s">
        <v>441</v>
      </c>
      <c r="C159" s="260" t="s">
        <v>442</v>
      </c>
      <c r="D159" s="75" t="s">
        <v>2578</v>
      </c>
      <c r="E159" s="76" t="s">
        <v>2708</v>
      </c>
      <c r="F159" s="77">
        <v>112.35</v>
      </c>
    </row>
    <row r="160" spans="1:6" ht="34.5" customHeight="1">
      <c r="A160" s="67">
        <v>43</v>
      </c>
      <c r="B160" s="263" t="s">
        <v>444</v>
      </c>
      <c r="C160" s="260" t="s">
        <v>445</v>
      </c>
      <c r="D160" s="75" t="s">
        <v>2578</v>
      </c>
      <c r="E160" s="76" t="s">
        <v>2709</v>
      </c>
      <c r="F160" s="77">
        <v>262.14999999999998</v>
      </c>
    </row>
    <row r="161" spans="1:6" ht="34.5" customHeight="1">
      <c r="A161" s="67">
        <v>44</v>
      </c>
      <c r="B161" s="263" t="s">
        <v>447</v>
      </c>
      <c r="C161" s="260" t="s">
        <v>448</v>
      </c>
      <c r="D161" s="75" t="s">
        <v>2580</v>
      </c>
      <c r="E161" s="76" t="s">
        <v>2710</v>
      </c>
      <c r="F161" s="77">
        <v>112.35</v>
      </c>
    </row>
    <row r="162" spans="1:6" ht="34.5" customHeight="1">
      <c r="A162" s="67">
        <v>45</v>
      </c>
      <c r="B162" s="263" t="s">
        <v>45</v>
      </c>
      <c r="C162" s="260" t="s">
        <v>452</v>
      </c>
      <c r="D162" s="75" t="s">
        <v>2615</v>
      </c>
      <c r="E162" s="76" t="s">
        <v>2711</v>
      </c>
      <c r="F162" s="77">
        <v>1048.5999999999999</v>
      </c>
    </row>
    <row r="163" spans="1:6" ht="34.5" customHeight="1">
      <c r="A163" s="67">
        <v>46</v>
      </c>
      <c r="B163" s="267" t="s">
        <v>45</v>
      </c>
      <c r="C163" s="260" t="s">
        <v>454</v>
      </c>
      <c r="D163" s="75" t="s">
        <v>2615</v>
      </c>
      <c r="E163" s="76" t="s">
        <v>2712</v>
      </c>
      <c r="F163" s="77">
        <v>936.25</v>
      </c>
    </row>
    <row r="164" spans="1:6" ht="34.5" customHeight="1">
      <c r="A164" s="67">
        <v>47</v>
      </c>
      <c r="B164" s="263" t="s">
        <v>456</v>
      </c>
      <c r="C164" s="260" t="s">
        <v>457</v>
      </c>
      <c r="D164" s="75" t="s">
        <v>2563</v>
      </c>
      <c r="E164" s="76" t="s">
        <v>2713</v>
      </c>
      <c r="F164" s="77">
        <v>486.85</v>
      </c>
    </row>
    <row r="165" spans="1:6" ht="34.5" customHeight="1">
      <c r="A165" s="67">
        <v>48</v>
      </c>
      <c r="B165" s="263" t="s">
        <v>459</v>
      </c>
      <c r="C165" s="260" t="s">
        <v>460</v>
      </c>
      <c r="D165" s="75" t="s">
        <v>2608</v>
      </c>
      <c r="E165" s="76" t="s">
        <v>2714</v>
      </c>
      <c r="F165" s="77">
        <v>636.65</v>
      </c>
    </row>
    <row r="166" spans="1:6" ht="34.5" customHeight="1">
      <c r="A166" s="67">
        <v>49</v>
      </c>
      <c r="B166" s="263" t="s">
        <v>462</v>
      </c>
      <c r="C166" s="260" t="s">
        <v>463</v>
      </c>
      <c r="D166" s="75" t="s">
        <v>2578</v>
      </c>
      <c r="E166" s="76" t="s">
        <v>2715</v>
      </c>
      <c r="F166" s="77">
        <v>224.7</v>
      </c>
    </row>
    <row r="167" spans="1:6" ht="34.5" customHeight="1">
      <c r="A167" s="67">
        <v>50</v>
      </c>
      <c r="B167" s="263" t="s">
        <v>465</v>
      </c>
      <c r="C167" s="260" t="s">
        <v>466</v>
      </c>
      <c r="D167" s="75" t="s">
        <v>2563</v>
      </c>
      <c r="E167" s="76" t="s">
        <v>2716</v>
      </c>
      <c r="F167" s="77">
        <v>112.35</v>
      </c>
    </row>
    <row r="168" spans="1:6" ht="34.5" customHeight="1">
      <c r="A168" s="67">
        <v>51</v>
      </c>
      <c r="B168" s="263" t="s">
        <v>468</v>
      </c>
      <c r="C168" s="260" t="s">
        <v>469</v>
      </c>
      <c r="D168" s="75" t="s">
        <v>2615</v>
      </c>
      <c r="E168" s="76" t="s">
        <v>2717</v>
      </c>
      <c r="F168" s="77">
        <v>187.25</v>
      </c>
    </row>
    <row r="169" spans="1:6" ht="34.5" customHeight="1">
      <c r="A169" s="67">
        <v>52</v>
      </c>
      <c r="B169" s="263" t="s">
        <v>472</v>
      </c>
      <c r="C169" s="260" t="s">
        <v>473</v>
      </c>
      <c r="D169" s="75" t="s">
        <v>2563</v>
      </c>
      <c r="E169" s="76" t="s">
        <v>2718</v>
      </c>
      <c r="F169" s="77">
        <v>711.55</v>
      </c>
    </row>
    <row r="170" spans="1:6" ht="34.5" customHeight="1">
      <c r="A170" s="67">
        <v>53</v>
      </c>
      <c r="B170" s="263" t="s">
        <v>105</v>
      </c>
      <c r="C170" s="106" t="s">
        <v>475</v>
      </c>
      <c r="D170" s="75" t="s">
        <v>2608</v>
      </c>
      <c r="E170" s="76" t="s">
        <v>2719</v>
      </c>
      <c r="F170" s="77">
        <v>224.7</v>
      </c>
    </row>
    <row r="171" spans="1:6" ht="34.5" customHeight="1">
      <c r="A171" s="67">
        <v>54</v>
      </c>
      <c r="B171" s="263" t="s">
        <v>105</v>
      </c>
      <c r="C171" s="106" t="s">
        <v>477</v>
      </c>
      <c r="D171" s="75" t="s">
        <v>2608</v>
      </c>
      <c r="E171" s="76" t="s">
        <v>2719</v>
      </c>
      <c r="F171" s="77">
        <v>112.35</v>
      </c>
    </row>
    <row r="172" spans="1:6" ht="34.5" customHeight="1">
      <c r="A172" s="67">
        <v>55</v>
      </c>
      <c r="B172" s="263" t="s">
        <v>105</v>
      </c>
      <c r="C172" s="106" t="s">
        <v>477</v>
      </c>
      <c r="D172" s="75" t="s">
        <v>2608</v>
      </c>
      <c r="E172" s="76" t="s">
        <v>2719</v>
      </c>
      <c r="F172" s="77">
        <v>112.35</v>
      </c>
    </row>
    <row r="173" spans="1:6" ht="34.5" customHeight="1">
      <c r="A173" s="67">
        <v>56</v>
      </c>
      <c r="B173" s="263" t="s">
        <v>478</v>
      </c>
      <c r="C173" s="106" t="s">
        <v>479</v>
      </c>
      <c r="D173" s="75" t="s">
        <v>2575</v>
      </c>
      <c r="E173" s="76" t="s">
        <v>2720</v>
      </c>
      <c r="F173" s="77">
        <v>112.35</v>
      </c>
    </row>
    <row r="174" spans="1:6" ht="34.5" customHeight="1">
      <c r="A174" s="67">
        <v>57</v>
      </c>
      <c r="B174" s="263" t="s">
        <v>481</v>
      </c>
      <c r="C174" s="260" t="s">
        <v>482</v>
      </c>
      <c r="D174" s="75" t="s">
        <v>2575</v>
      </c>
      <c r="E174" s="76" t="s">
        <v>2721</v>
      </c>
      <c r="F174" s="77">
        <v>486.85</v>
      </c>
    </row>
    <row r="175" spans="1:6" ht="34.5" customHeight="1">
      <c r="A175" s="67">
        <v>58</v>
      </c>
      <c r="B175" s="263" t="s">
        <v>484</v>
      </c>
      <c r="C175" s="260" t="s">
        <v>485</v>
      </c>
      <c r="D175" s="75" t="s">
        <v>2580</v>
      </c>
      <c r="E175" s="76" t="s">
        <v>2722</v>
      </c>
      <c r="F175" s="77">
        <v>112.35</v>
      </c>
    </row>
    <row r="176" spans="1:6" ht="34.5" customHeight="1">
      <c r="A176" s="67">
        <v>59</v>
      </c>
      <c r="B176" s="263" t="s">
        <v>484</v>
      </c>
      <c r="C176" s="260" t="s">
        <v>487</v>
      </c>
      <c r="D176" s="75" t="s">
        <v>2580</v>
      </c>
      <c r="E176" s="76" t="s">
        <v>2722</v>
      </c>
      <c r="F176" s="77">
        <v>112.35</v>
      </c>
    </row>
    <row r="177" spans="1:6" ht="34.5" customHeight="1">
      <c r="A177" s="67">
        <v>60</v>
      </c>
      <c r="B177" s="263" t="s">
        <v>489</v>
      </c>
      <c r="C177" s="260" t="s">
        <v>490</v>
      </c>
      <c r="D177" s="75" t="s">
        <v>2575</v>
      </c>
      <c r="E177" s="76" t="s">
        <v>2723</v>
      </c>
      <c r="F177" s="77">
        <v>112.35</v>
      </c>
    </row>
    <row r="178" spans="1:6" ht="34.5" customHeight="1">
      <c r="A178" s="67">
        <v>61</v>
      </c>
      <c r="B178" s="263" t="s">
        <v>492</v>
      </c>
      <c r="C178" s="260" t="s">
        <v>493</v>
      </c>
      <c r="D178" s="75" t="s">
        <v>2615</v>
      </c>
      <c r="E178" s="76" t="s">
        <v>2724</v>
      </c>
      <c r="F178" s="77">
        <v>711.55</v>
      </c>
    </row>
    <row r="179" spans="1:6" ht="34.5" customHeight="1">
      <c r="A179" s="67">
        <v>62</v>
      </c>
      <c r="B179" s="268" t="s">
        <v>107</v>
      </c>
      <c r="C179" s="260" t="s">
        <v>495</v>
      </c>
      <c r="D179" s="75" t="s">
        <v>2555</v>
      </c>
      <c r="E179" s="76" t="s">
        <v>2725</v>
      </c>
      <c r="F179" s="77">
        <v>1011.15</v>
      </c>
    </row>
    <row r="180" spans="1:6" ht="34.5" customHeight="1">
      <c r="A180" s="67">
        <v>63</v>
      </c>
      <c r="B180" s="106" t="s">
        <v>499</v>
      </c>
      <c r="C180" s="260" t="s">
        <v>500</v>
      </c>
      <c r="D180" s="75" t="s">
        <v>2575</v>
      </c>
      <c r="E180" s="76" t="s">
        <v>2726</v>
      </c>
      <c r="F180" s="77">
        <v>112.35</v>
      </c>
    </row>
    <row r="181" spans="1:6" ht="34.5" customHeight="1">
      <c r="A181" s="67">
        <v>64</v>
      </c>
      <c r="B181" s="263" t="s">
        <v>503</v>
      </c>
      <c r="C181" s="260" t="s">
        <v>504</v>
      </c>
      <c r="D181" s="75" t="s">
        <v>2615</v>
      </c>
      <c r="E181" s="76" t="s">
        <v>2727</v>
      </c>
      <c r="F181" s="77">
        <v>224.7</v>
      </c>
    </row>
    <row r="182" spans="1:6" ht="34.5" customHeight="1">
      <c r="A182" s="67">
        <v>65</v>
      </c>
      <c r="B182" s="263" t="s">
        <v>509</v>
      </c>
      <c r="C182" s="260" t="s">
        <v>510</v>
      </c>
      <c r="D182" s="75" t="s">
        <v>2575</v>
      </c>
      <c r="E182" s="76" t="s">
        <v>2728</v>
      </c>
      <c r="F182" s="77">
        <v>486.85</v>
      </c>
    </row>
    <row r="183" spans="1:6" ht="34.5" customHeight="1">
      <c r="A183" s="67">
        <v>66</v>
      </c>
      <c r="B183" s="263" t="s">
        <v>513</v>
      </c>
      <c r="C183" s="260" t="s">
        <v>514</v>
      </c>
      <c r="D183" s="75" t="s">
        <v>2575</v>
      </c>
      <c r="E183" s="76" t="s">
        <v>2729</v>
      </c>
      <c r="F183" s="77">
        <v>112.35</v>
      </c>
    </row>
    <row r="184" spans="1:6" ht="34.5" customHeight="1">
      <c r="A184" s="67">
        <v>67</v>
      </c>
      <c r="B184" s="263" t="s">
        <v>516</v>
      </c>
      <c r="C184" s="260" t="s">
        <v>517</v>
      </c>
      <c r="D184" s="75" t="s">
        <v>2563</v>
      </c>
      <c r="E184" s="76" t="s">
        <v>2730</v>
      </c>
      <c r="F184" s="77">
        <v>1310.75</v>
      </c>
    </row>
    <row r="185" spans="1:6" ht="34.5" customHeight="1">
      <c r="A185" s="67">
        <v>68</v>
      </c>
      <c r="B185" s="106" t="s">
        <v>521</v>
      </c>
      <c r="C185" s="260" t="s">
        <v>522</v>
      </c>
      <c r="D185" s="75" t="s">
        <v>2555</v>
      </c>
      <c r="E185" s="76" t="s">
        <v>2731</v>
      </c>
      <c r="F185" s="77">
        <v>898.8</v>
      </c>
    </row>
    <row r="186" spans="1:6" ht="34.5" customHeight="1">
      <c r="A186" s="67">
        <v>69</v>
      </c>
      <c r="B186" s="263" t="s">
        <v>529</v>
      </c>
      <c r="C186" s="260" t="s">
        <v>530</v>
      </c>
      <c r="D186" s="75" t="s">
        <v>2563</v>
      </c>
      <c r="E186" s="76" t="s">
        <v>2732</v>
      </c>
      <c r="F186" s="77">
        <v>636.65</v>
      </c>
    </row>
    <row r="187" spans="1:6" ht="34.5" customHeight="1">
      <c r="A187" s="67">
        <v>70</v>
      </c>
      <c r="B187" s="263" t="s">
        <v>536</v>
      </c>
      <c r="C187" s="260" t="s">
        <v>537</v>
      </c>
      <c r="D187" s="75" t="s">
        <v>2622</v>
      </c>
      <c r="E187" s="76" t="s">
        <v>2733</v>
      </c>
      <c r="F187" s="77">
        <v>112.35</v>
      </c>
    </row>
    <row r="188" spans="1:6" ht="34.5" customHeight="1">
      <c r="A188" s="67">
        <v>71</v>
      </c>
      <c r="B188" s="263" t="s">
        <v>539</v>
      </c>
      <c r="C188" s="260" t="s">
        <v>540</v>
      </c>
      <c r="D188" s="75" t="s">
        <v>2555</v>
      </c>
      <c r="E188" s="76" t="s">
        <v>2734</v>
      </c>
      <c r="F188" s="77">
        <v>112.35</v>
      </c>
    </row>
    <row r="189" spans="1:6" ht="34.5" customHeight="1">
      <c r="A189" s="67">
        <v>72</v>
      </c>
      <c r="B189" s="263" t="s">
        <v>313</v>
      </c>
      <c r="C189" s="260" t="s">
        <v>542</v>
      </c>
      <c r="D189" s="75" t="s">
        <v>2563</v>
      </c>
      <c r="E189" s="76" t="s">
        <v>2735</v>
      </c>
      <c r="F189" s="77">
        <v>112.35</v>
      </c>
    </row>
    <row r="190" spans="1:6" ht="34.5" customHeight="1">
      <c r="A190" s="67">
        <v>73</v>
      </c>
      <c r="B190" s="263" t="s">
        <v>544</v>
      </c>
      <c r="C190" s="260" t="s">
        <v>545</v>
      </c>
      <c r="D190" s="75" t="s">
        <v>2563</v>
      </c>
      <c r="E190" s="76" t="s">
        <v>2736</v>
      </c>
      <c r="F190" s="77">
        <v>337.05</v>
      </c>
    </row>
    <row r="191" spans="1:6" ht="34.5" customHeight="1">
      <c r="A191" s="67">
        <v>74</v>
      </c>
      <c r="B191" s="263" t="s">
        <v>852</v>
      </c>
      <c r="C191" s="260" t="s">
        <v>1598</v>
      </c>
      <c r="D191" s="75" t="s">
        <v>2622</v>
      </c>
      <c r="E191" s="76" t="s">
        <v>2737</v>
      </c>
      <c r="F191" s="77">
        <v>112.35</v>
      </c>
    </row>
    <row r="192" spans="1:6" ht="34.5" customHeight="1">
      <c r="A192" s="67">
        <v>75</v>
      </c>
      <c r="B192" s="263" t="s">
        <v>549</v>
      </c>
      <c r="C192" s="260" t="s">
        <v>550</v>
      </c>
      <c r="D192" s="75" t="s">
        <v>2615</v>
      </c>
      <c r="E192" s="76" t="s">
        <v>2738</v>
      </c>
      <c r="F192" s="77">
        <v>112.35</v>
      </c>
    </row>
    <row r="193" spans="1:6" ht="34.5" customHeight="1">
      <c r="A193" s="67">
        <v>76</v>
      </c>
      <c r="B193" s="263" t="s">
        <v>552</v>
      </c>
      <c r="C193" s="260" t="s">
        <v>553</v>
      </c>
      <c r="D193" s="75" t="s">
        <v>2615</v>
      </c>
      <c r="E193" s="76" t="s">
        <v>2739</v>
      </c>
      <c r="F193" s="77">
        <v>411.95</v>
      </c>
    </row>
    <row r="194" spans="1:6" ht="34.5" customHeight="1">
      <c r="A194" s="67">
        <v>77</v>
      </c>
      <c r="B194" s="263" t="s">
        <v>555</v>
      </c>
      <c r="C194" s="260" t="s">
        <v>556</v>
      </c>
      <c r="D194" s="75" t="s">
        <v>2555</v>
      </c>
      <c r="E194" s="76" t="s">
        <v>2740</v>
      </c>
      <c r="F194" s="77">
        <v>112.35</v>
      </c>
    </row>
    <row r="195" spans="1:6" ht="34.5" customHeight="1">
      <c r="A195" s="67">
        <v>78</v>
      </c>
      <c r="B195" s="263" t="s">
        <v>558</v>
      </c>
      <c r="C195" s="260" t="s">
        <v>559</v>
      </c>
      <c r="D195" s="75" t="s">
        <v>2580</v>
      </c>
      <c r="E195" s="76" t="s">
        <v>2741</v>
      </c>
      <c r="F195" s="77">
        <v>187.25</v>
      </c>
    </row>
    <row r="196" spans="1:6" ht="34.5" customHeight="1">
      <c r="A196" s="67">
        <v>79</v>
      </c>
      <c r="B196" s="263" t="s">
        <v>558</v>
      </c>
      <c r="C196" s="260" t="s">
        <v>559</v>
      </c>
      <c r="D196" s="75" t="s">
        <v>2580</v>
      </c>
      <c r="E196" s="76" t="s">
        <v>2741</v>
      </c>
      <c r="F196" s="77">
        <v>749</v>
      </c>
    </row>
    <row r="197" spans="1:6" ht="34.5" customHeight="1">
      <c r="A197" s="67">
        <v>80</v>
      </c>
      <c r="B197" s="263" t="s">
        <v>562</v>
      </c>
      <c r="C197" s="260" t="s">
        <v>563</v>
      </c>
      <c r="D197" s="75" t="s">
        <v>2615</v>
      </c>
      <c r="E197" s="76" t="s">
        <v>2742</v>
      </c>
      <c r="F197" s="77">
        <v>411.95</v>
      </c>
    </row>
    <row r="198" spans="1:6" ht="34.5" customHeight="1">
      <c r="A198" s="67">
        <v>81</v>
      </c>
      <c r="B198" s="263" t="s">
        <v>558</v>
      </c>
      <c r="C198" s="260" t="s">
        <v>564</v>
      </c>
      <c r="D198" s="75" t="s">
        <v>2580</v>
      </c>
      <c r="E198" s="76" t="s">
        <v>2743</v>
      </c>
      <c r="F198" s="77">
        <v>299.60000000000002</v>
      </c>
    </row>
    <row r="199" spans="1:6" ht="34.5" customHeight="1">
      <c r="A199" s="67">
        <v>82</v>
      </c>
      <c r="B199" s="263" t="s">
        <v>566</v>
      </c>
      <c r="C199" s="260" t="s">
        <v>567</v>
      </c>
      <c r="D199" s="75" t="s">
        <v>2575</v>
      </c>
      <c r="E199" s="76" t="s">
        <v>2744</v>
      </c>
      <c r="F199" s="77">
        <v>112.35</v>
      </c>
    </row>
    <row r="200" spans="1:6" ht="34.5" customHeight="1">
      <c r="A200" s="67">
        <v>83</v>
      </c>
      <c r="B200" s="267" t="s">
        <v>572</v>
      </c>
      <c r="C200" s="260" t="s">
        <v>573</v>
      </c>
      <c r="D200" s="75" t="s">
        <v>2555</v>
      </c>
      <c r="E200" s="76" t="s">
        <v>2745</v>
      </c>
      <c r="F200" s="77">
        <v>262.14999999999998</v>
      </c>
    </row>
    <row r="201" spans="1:6" ht="34.5" customHeight="1">
      <c r="A201" s="67">
        <v>84</v>
      </c>
      <c r="B201" s="263" t="s">
        <v>572</v>
      </c>
      <c r="C201" s="260" t="s">
        <v>575</v>
      </c>
      <c r="D201" s="75" t="s">
        <v>2555</v>
      </c>
      <c r="E201" s="76" t="s">
        <v>2746</v>
      </c>
      <c r="F201" s="77">
        <v>187.25</v>
      </c>
    </row>
    <row r="202" spans="1:6" ht="34.5" customHeight="1">
      <c r="A202" s="67">
        <v>85</v>
      </c>
      <c r="B202" s="263" t="s">
        <v>577</v>
      </c>
      <c r="C202" s="260" t="s">
        <v>578</v>
      </c>
      <c r="D202" s="75" t="s">
        <v>2575</v>
      </c>
      <c r="E202" s="76" t="s">
        <v>2747</v>
      </c>
      <c r="F202" s="77">
        <v>1011.15</v>
      </c>
    </row>
    <row r="203" spans="1:6" ht="34.5" customHeight="1">
      <c r="A203" s="67">
        <v>86</v>
      </c>
      <c r="B203" s="267" t="s">
        <v>580</v>
      </c>
      <c r="C203" s="260" t="s">
        <v>581</v>
      </c>
      <c r="D203" s="75" t="s">
        <v>2563</v>
      </c>
      <c r="E203" s="76" t="s">
        <v>2748</v>
      </c>
      <c r="F203" s="77">
        <v>262.14999999999998</v>
      </c>
    </row>
    <row r="204" spans="1:6" ht="34.5" customHeight="1">
      <c r="A204" s="67">
        <v>87</v>
      </c>
      <c r="B204" s="267" t="s">
        <v>580</v>
      </c>
      <c r="C204" s="260" t="s">
        <v>583</v>
      </c>
      <c r="D204" s="75" t="s">
        <v>2563</v>
      </c>
      <c r="E204" s="76" t="s">
        <v>2748</v>
      </c>
      <c r="F204" s="77">
        <v>112.35</v>
      </c>
    </row>
    <row r="205" spans="1:6" ht="34.5" customHeight="1">
      <c r="A205" s="67">
        <v>88</v>
      </c>
      <c r="B205" s="267" t="s">
        <v>580</v>
      </c>
      <c r="C205" s="260" t="s">
        <v>584</v>
      </c>
      <c r="D205" s="75" t="s">
        <v>2563</v>
      </c>
      <c r="E205" s="76" t="s">
        <v>2748</v>
      </c>
      <c r="F205" s="77">
        <v>187.25</v>
      </c>
    </row>
    <row r="206" spans="1:6" ht="34.5" customHeight="1">
      <c r="A206" s="67">
        <v>89</v>
      </c>
      <c r="B206" s="267" t="s">
        <v>516</v>
      </c>
      <c r="C206" s="260" t="s">
        <v>585</v>
      </c>
      <c r="D206" s="75" t="s">
        <v>2563</v>
      </c>
      <c r="E206" s="76" t="s">
        <v>2749</v>
      </c>
      <c r="F206" s="77">
        <v>337.05</v>
      </c>
    </row>
    <row r="207" spans="1:6" ht="34.5" customHeight="1">
      <c r="A207" s="67">
        <v>90</v>
      </c>
      <c r="B207" s="263" t="s">
        <v>587</v>
      </c>
      <c r="C207" s="260" t="s">
        <v>588</v>
      </c>
      <c r="D207" s="75" t="s">
        <v>2563</v>
      </c>
      <c r="E207" s="76" t="s">
        <v>2750</v>
      </c>
      <c r="F207" s="77">
        <v>1572.9</v>
      </c>
    </row>
    <row r="208" spans="1:6" ht="34.5" customHeight="1">
      <c r="A208" s="67">
        <v>91</v>
      </c>
      <c r="B208" s="263" t="s">
        <v>591</v>
      </c>
      <c r="C208" s="260" t="s">
        <v>592</v>
      </c>
      <c r="D208" s="75" t="s">
        <v>2555</v>
      </c>
      <c r="E208" s="76" t="s">
        <v>2751</v>
      </c>
      <c r="F208" s="77">
        <v>112.35</v>
      </c>
    </row>
    <row r="209" spans="1:6" ht="34.5" customHeight="1">
      <c r="A209" s="67">
        <v>92</v>
      </c>
      <c r="B209" s="106" t="s">
        <v>91</v>
      </c>
      <c r="C209" s="106" t="s">
        <v>594</v>
      </c>
      <c r="D209" s="75" t="s">
        <v>2563</v>
      </c>
      <c r="E209" s="76" t="s">
        <v>2752</v>
      </c>
      <c r="F209" s="77">
        <v>599.20000000000005</v>
      </c>
    </row>
    <row r="210" spans="1:6" ht="34.5" customHeight="1">
      <c r="A210" s="67">
        <v>93</v>
      </c>
      <c r="B210" s="106" t="s">
        <v>91</v>
      </c>
      <c r="C210" s="106" t="s">
        <v>596</v>
      </c>
      <c r="D210" s="75" t="s">
        <v>2555</v>
      </c>
      <c r="E210" s="76" t="s">
        <v>2753</v>
      </c>
      <c r="F210" s="77">
        <v>112.35</v>
      </c>
    </row>
    <row r="211" spans="1:6" ht="34.5" customHeight="1">
      <c r="A211" s="67">
        <v>94</v>
      </c>
      <c r="B211" s="106" t="s">
        <v>91</v>
      </c>
      <c r="C211" s="106" t="s">
        <v>598</v>
      </c>
      <c r="D211" s="75" t="s">
        <v>2563</v>
      </c>
      <c r="E211" s="76" t="s">
        <v>2754</v>
      </c>
      <c r="F211" s="77">
        <v>11720</v>
      </c>
    </row>
    <row r="212" spans="1:6" ht="34.5" customHeight="1">
      <c r="A212" s="67">
        <v>95</v>
      </c>
      <c r="B212" s="106" t="s">
        <v>91</v>
      </c>
      <c r="C212" s="106" t="s">
        <v>598</v>
      </c>
      <c r="D212" s="75" t="s">
        <v>2563</v>
      </c>
      <c r="E212" s="76" t="s">
        <v>2754</v>
      </c>
      <c r="F212" s="77">
        <v>6560</v>
      </c>
    </row>
    <row r="213" spans="1:6" ht="34.5" customHeight="1">
      <c r="A213" s="67">
        <v>96</v>
      </c>
      <c r="B213" s="267" t="s">
        <v>600</v>
      </c>
      <c r="C213" s="260" t="s">
        <v>601</v>
      </c>
      <c r="D213" s="75" t="s">
        <v>2608</v>
      </c>
      <c r="E213" s="76" t="s">
        <v>2755</v>
      </c>
      <c r="F213" s="77">
        <v>187.25</v>
      </c>
    </row>
    <row r="214" spans="1:6" ht="34.5" customHeight="1">
      <c r="A214" s="67">
        <v>97</v>
      </c>
      <c r="B214" s="267" t="s">
        <v>603</v>
      </c>
      <c r="C214" s="260" t="s">
        <v>604</v>
      </c>
      <c r="D214" s="75" t="s">
        <v>2563</v>
      </c>
      <c r="E214" s="76" t="s">
        <v>2756</v>
      </c>
      <c r="F214" s="77">
        <v>224.7</v>
      </c>
    </row>
    <row r="215" spans="1:6" ht="34.5" customHeight="1">
      <c r="A215" s="67">
        <v>98</v>
      </c>
      <c r="B215" s="263" t="s">
        <v>606</v>
      </c>
      <c r="C215" s="260" t="s">
        <v>607</v>
      </c>
      <c r="D215" s="75" t="s">
        <v>2563</v>
      </c>
      <c r="E215" s="76" t="s">
        <v>2757</v>
      </c>
      <c r="F215" s="77">
        <v>1123.5</v>
      </c>
    </row>
    <row r="216" spans="1:6" ht="34.5" customHeight="1">
      <c r="A216" s="67">
        <v>99</v>
      </c>
      <c r="B216" s="260" t="s">
        <v>125</v>
      </c>
      <c r="C216" s="106" t="s">
        <v>609</v>
      </c>
      <c r="D216" s="75" t="s">
        <v>2555</v>
      </c>
      <c r="E216" s="76" t="s">
        <v>2758</v>
      </c>
      <c r="F216" s="77">
        <v>112.35</v>
      </c>
    </row>
    <row r="217" spans="1:6" ht="34.5" customHeight="1">
      <c r="A217" s="67">
        <v>100</v>
      </c>
      <c r="B217" s="260" t="s">
        <v>611</v>
      </c>
      <c r="C217" s="106" t="s">
        <v>612</v>
      </c>
      <c r="D217" s="75" t="s">
        <v>2580</v>
      </c>
      <c r="E217" s="76" t="s">
        <v>2759</v>
      </c>
      <c r="F217" s="77">
        <v>112.35</v>
      </c>
    </row>
    <row r="218" spans="1:6" ht="34.5" customHeight="1">
      <c r="A218" s="67">
        <v>101</v>
      </c>
      <c r="B218" s="260" t="s">
        <v>507</v>
      </c>
      <c r="C218" s="106" t="s">
        <v>615</v>
      </c>
      <c r="D218" s="75" t="s">
        <v>2555</v>
      </c>
      <c r="E218" s="76" t="s">
        <v>2760</v>
      </c>
      <c r="F218" s="77">
        <v>786.45</v>
      </c>
    </row>
    <row r="219" spans="1:6" ht="34.5" customHeight="1">
      <c r="A219" s="67">
        <v>102</v>
      </c>
      <c r="B219" s="270" t="s">
        <v>617</v>
      </c>
      <c r="C219" s="106" t="s">
        <v>618</v>
      </c>
      <c r="D219" s="75" t="s">
        <v>2555</v>
      </c>
      <c r="E219" s="76" t="s">
        <v>2761</v>
      </c>
      <c r="F219" s="77">
        <v>561.75</v>
      </c>
    </row>
    <row r="220" spans="1:6" ht="34.5" customHeight="1">
      <c r="A220" s="67">
        <v>103</v>
      </c>
      <c r="B220" s="270" t="s">
        <v>620</v>
      </c>
      <c r="C220" s="106" t="s">
        <v>621</v>
      </c>
      <c r="D220" s="75" t="s">
        <v>2608</v>
      </c>
      <c r="E220" s="76" t="s">
        <v>2762</v>
      </c>
      <c r="F220" s="77">
        <v>636.65</v>
      </c>
    </row>
    <row r="221" spans="1:6" ht="34.5" customHeight="1">
      <c r="A221" s="67">
        <v>104</v>
      </c>
      <c r="B221" s="270" t="s">
        <v>275</v>
      </c>
      <c r="C221" s="106" t="s">
        <v>618</v>
      </c>
      <c r="D221" s="75" t="s">
        <v>2578</v>
      </c>
      <c r="E221" s="76" t="s">
        <v>2763</v>
      </c>
      <c r="F221" s="77">
        <v>1086.05</v>
      </c>
    </row>
    <row r="222" spans="1:6" ht="34.5" customHeight="1">
      <c r="A222" s="67">
        <v>105</v>
      </c>
      <c r="B222" s="271" t="s">
        <v>624</v>
      </c>
      <c r="C222" s="271" t="s">
        <v>625</v>
      </c>
      <c r="D222" s="75" t="s">
        <v>2578</v>
      </c>
      <c r="E222" s="76" t="s">
        <v>2764</v>
      </c>
      <c r="F222" s="77">
        <v>262.14999999999998</v>
      </c>
    </row>
    <row r="223" spans="1:6" ht="34.5" customHeight="1">
      <c r="A223" s="67">
        <v>106</v>
      </c>
      <c r="B223" s="271" t="s">
        <v>627</v>
      </c>
      <c r="C223" s="106" t="s">
        <v>628</v>
      </c>
      <c r="D223" s="75" t="s">
        <v>2555</v>
      </c>
      <c r="E223" s="76" t="s">
        <v>2765</v>
      </c>
      <c r="F223" s="77">
        <v>214</v>
      </c>
    </row>
    <row r="224" spans="1:6" ht="34.5" customHeight="1">
      <c r="A224" s="67">
        <v>107</v>
      </c>
      <c r="B224" s="272" t="s">
        <v>65</v>
      </c>
      <c r="C224" s="271" t="s">
        <v>618</v>
      </c>
      <c r="D224" s="75" t="s">
        <v>2563</v>
      </c>
      <c r="E224" s="76" t="s">
        <v>2766</v>
      </c>
      <c r="F224" s="77">
        <v>973.7</v>
      </c>
    </row>
    <row r="225" spans="1:9" ht="34.5" customHeight="1">
      <c r="A225" s="67">
        <v>108</v>
      </c>
      <c r="B225" s="272" t="s">
        <v>631</v>
      </c>
      <c r="C225" s="271" t="s">
        <v>2767</v>
      </c>
      <c r="D225" s="75" t="s">
        <v>2555</v>
      </c>
      <c r="E225" s="76" t="s">
        <v>2768</v>
      </c>
      <c r="F225" s="77">
        <v>561.75</v>
      </c>
    </row>
    <row r="226" spans="1:9" ht="34.5" customHeight="1">
      <c r="A226" s="67">
        <v>109</v>
      </c>
      <c r="B226" s="260" t="s">
        <v>634</v>
      </c>
      <c r="C226" s="273" t="s">
        <v>635</v>
      </c>
      <c r="D226" s="75" t="s">
        <v>2555</v>
      </c>
      <c r="E226" s="76" t="s">
        <v>2769</v>
      </c>
      <c r="F226" s="77">
        <v>112.35</v>
      </c>
    </row>
    <row r="227" spans="1:9" ht="34.5" customHeight="1">
      <c r="A227" s="67">
        <v>110</v>
      </c>
      <c r="B227" s="260" t="s">
        <v>634</v>
      </c>
      <c r="C227" s="273" t="s">
        <v>637</v>
      </c>
      <c r="D227" s="75" t="s">
        <v>2555</v>
      </c>
      <c r="E227" s="76" t="s">
        <v>2770</v>
      </c>
      <c r="F227" s="77">
        <v>524.29999999999995</v>
      </c>
    </row>
    <row r="228" spans="1:9" ht="34.5" customHeight="1">
      <c r="A228" s="67">
        <v>111</v>
      </c>
      <c r="B228" s="260" t="s">
        <v>395</v>
      </c>
      <c r="C228" s="273" t="s">
        <v>639</v>
      </c>
      <c r="D228" s="75" t="s">
        <v>2555</v>
      </c>
      <c r="E228" s="76" t="s">
        <v>2771</v>
      </c>
      <c r="F228" s="77">
        <v>112.35</v>
      </c>
    </row>
    <row r="229" spans="1:9" ht="34.5" customHeight="1">
      <c r="A229" s="67">
        <v>112</v>
      </c>
      <c r="B229" s="260" t="s">
        <v>641</v>
      </c>
      <c r="C229" s="273" t="s">
        <v>642</v>
      </c>
      <c r="D229" s="75" t="s">
        <v>2555</v>
      </c>
      <c r="E229" s="76" t="s">
        <v>2772</v>
      </c>
      <c r="F229" s="77">
        <v>374.5</v>
      </c>
    </row>
    <row r="230" spans="1:9" ht="34.5" customHeight="1">
      <c r="A230" s="67">
        <v>113</v>
      </c>
      <c r="B230" s="260" t="s">
        <v>641</v>
      </c>
      <c r="C230" s="273" t="s">
        <v>644</v>
      </c>
      <c r="D230" s="75" t="s">
        <v>2555</v>
      </c>
      <c r="E230" s="76" t="s">
        <v>2773</v>
      </c>
      <c r="F230" s="77">
        <v>112.35</v>
      </c>
    </row>
    <row r="231" spans="1:9" ht="34.5" customHeight="1">
      <c r="A231" s="67">
        <v>114</v>
      </c>
      <c r="B231" s="260" t="s">
        <v>634</v>
      </c>
      <c r="C231" s="275" t="s">
        <v>646</v>
      </c>
      <c r="D231" s="75" t="s">
        <v>2555</v>
      </c>
      <c r="E231" s="76" t="s">
        <v>2774</v>
      </c>
      <c r="F231" s="77">
        <v>262.14999999999998</v>
      </c>
    </row>
    <row r="232" spans="1:9" ht="34.5" customHeight="1">
      <c r="A232" s="67">
        <v>115</v>
      </c>
      <c r="B232" s="260" t="s">
        <v>648</v>
      </c>
      <c r="C232" s="275" t="s">
        <v>570</v>
      </c>
      <c r="D232" s="75" t="s">
        <v>2563</v>
      </c>
      <c r="E232" s="76" t="s">
        <v>2775</v>
      </c>
      <c r="F232" s="77">
        <v>224.7</v>
      </c>
    </row>
    <row r="233" spans="1:9" ht="34.5" customHeight="1">
      <c r="A233" s="67">
        <v>116</v>
      </c>
      <c r="B233" s="276" t="s">
        <v>650</v>
      </c>
      <c r="C233" s="277" t="s">
        <v>651</v>
      </c>
      <c r="D233" s="75" t="s">
        <v>2563</v>
      </c>
      <c r="E233" s="76" t="s">
        <v>2776</v>
      </c>
      <c r="F233" s="77">
        <v>674.1</v>
      </c>
    </row>
    <row r="234" spans="1:9" ht="34.5" customHeight="1">
      <c r="A234" s="67">
        <v>117</v>
      </c>
      <c r="B234" s="279" t="s">
        <v>653</v>
      </c>
      <c r="C234" s="277" t="s">
        <v>654</v>
      </c>
      <c r="D234" s="251" t="s">
        <v>2563</v>
      </c>
      <c r="E234" s="252" t="s">
        <v>2777</v>
      </c>
      <c r="F234" s="253">
        <v>561.75</v>
      </c>
    </row>
    <row r="235" spans="1:9" ht="34.5" customHeight="1">
      <c r="A235" s="67">
        <v>118</v>
      </c>
      <c r="B235" s="279" t="s">
        <v>656</v>
      </c>
      <c r="C235" s="277" t="s">
        <v>2778</v>
      </c>
      <c r="D235" s="251" t="s">
        <v>2615</v>
      </c>
      <c r="E235" s="252" t="s">
        <v>2779</v>
      </c>
      <c r="F235" s="253">
        <v>749</v>
      </c>
    </row>
    <row r="236" spans="1:9" ht="34.5" customHeight="1">
      <c r="A236" s="67">
        <v>119</v>
      </c>
      <c r="B236" s="273" t="s">
        <v>658</v>
      </c>
      <c r="C236" s="273" t="s">
        <v>659</v>
      </c>
      <c r="D236" s="251" t="s">
        <v>2555</v>
      </c>
      <c r="E236" s="252" t="s">
        <v>2780</v>
      </c>
      <c r="F236" s="253">
        <v>524.29999999999995</v>
      </c>
    </row>
    <row r="237" spans="1:9" ht="34.5" customHeight="1">
      <c r="A237" s="67">
        <v>120</v>
      </c>
      <c r="B237" s="606" t="s">
        <v>2636</v>
      </c>
      <c r="C237" s="606"/>
      <c r="D237" s="185" t="s">
        <v>2563</v>
      </c>
      <c r="E237" s="186" t="s">
        <v>2781</v>
      </c>
      <c r="F237" s="187">
        <v>112.35</v>
      </c>
    </row>
    <row r="238" spans="1:9" s="42" customFormat="1" ht="34.5" customHeight="1" thickBot="1">
      <c r="A238" s="284"/>
      <c r="B238" s="100" t="s">
        <v>19</v>
      </c>
      <c r="C238" s="101"/>
      <c r="D238" s="257"/>
      <c r="E238" s="257"/>
      <c r="F238" s="287">
        <v>65456.299999999967</v>
      </c>
      <c r="H238" s="511">
        <f>SUM(F118:F237)</f>
        <v>65456.299999999967</v>
      </c>
      <c r="I238" s="515"/>
    </row>
    <row r="239" spans="1:9" ht="34.5" customHeight="1" thickTop="1">
      <c r="A239" s="30"/>
      <c r="B239" s="231" t="s">
        <v>661</v>
      </c>
      <c r="C239" s="232"/>
      <c r="D239" s="156"/>
      <c r="E239" s="157"/>
      <c r="F239" s="289"/>
    </row>
    <row r="240" spans="1:9" ht="34.5" customHeight="1">
      <c r="A240" s="67">
        <v>1</v>
      </c>
      <c r="B240" s="106" t="s">
        <v>322</v>
      </c>
      <c r="C240" s="260" t="s">
        <v>662</v>
      </c>
      <c r="D240" s="290" t="s">
        <v>2563</v>
      </c>
      <c r="E240" s="291" t="s">
        <v>2782</v>
      </c>
      <c r="F240" s="292">
        <v>891.31</v>
      </c>
    </row>
    <row r="241" spans="1:6" ht="34.5" customHeight="1">
      <c r="A241" s="67">
        <v>2</v>
      </c>
      <c r="B241" s="106" t="s">
        <v>243</v>
      </c>
      <c r="C241" s="260" t="s">
        <v>664</v>
      </c>
      <c r="D241" s="290" t="s">
        <v>2563</v>
      </c>
      <c r="E241" s="291" t="s">
        <v>2783</v>
      </c>
      <c r="F241" s="292">
        <v>359.52</v>
      </c>
    </row>
    <row r="242" spans="1:6" ht="34.5" customHeight="1">
      <c r="A242" s="67">
        <v>3</v>
      </c>
      <c r="B242" s="106" t="s">
        <v>246</v>
      </c>
      <c r="C242" s="260" t="s">
        <v>666</v>
      </c>
      <c r="D242" s="290" t="s">
        <v>2555</v>
      </c>
      <c r="E242" s="291" t="s">
        <v>2784</v>
      </c>
      <c r="F242" s="292">
        <v>37.450000000000003</v>
      </c>
    </row>
    <row r="243" spans="1:6" ht="34.5" customHeight="1">
      <c r="A243" s="67">
        <v>4</v>
      </c>
      <c r="B243" s="106" t="s">
        <v>249</v>
      </c>
      <c r="C243" s="260" t="s">
        <v>668</v>
      </c>
      <c r="D243" s="290" t="s">
        <v>2555</v>
      </c>
      <c r="E243" s="291" t="s">
        <v>2785</v>
      </c>
      <c r="F243" s="292">
        <v>37.450000000000003</v>
      </c>
    </row>
    <row r="244" spans="1:6" ht="34.5" customHeight="1">
      <c r="A244" s="67">
        <v>5</v>
      </c>
      <c r="B244" s="263" t="s">
        <v>252</v>
      </c>
      <c r="C244" s="260" t="s">
        <v>670</v>
      </c>
      <c r="D244" s="290" t="s">
        <v>2575</v>
      </c>
      <c r="E244" s="291" t="s">
        <v>2786</v>
      </c>
      <c r="F244" s="292">
        <v>1071.07</v>
      </c>
    </row>
    <row r="245" spans="1:6" ht="34.5" customHeight="1">
      <c r="A245" s="67">
        <v>6</v>
      </c>
      <c r="B245" s="263" t="s">
        <v>252</v>
      </c>
      <c r="C245" s="260" t="s">
        <v>672</v>
      </c>
      <c r="D245" s="290" t="s">
        <v>2575</v>
      </c>
      <c r="E245" s="291" t="s">
        <v>2786</v>
      </c>
      <c r="F245" s="292">
        <v>53.5</v>
      </c>
    </row>
    <row r="246" spans="1:6" ht="34.5" customHeight="1">
      <c r="A246" s="67">
        <v>7</v>
      </c>
      <c r="B246" s="263" t="s">
        <v>161</v>
      </c>
      <c r="C246" s="260" t="s">
        <v>673</v>
      </c>
      <c r="D246" s="290" t="s">
        <v>2563</v>
      </c>
      <c r="E246" s="291" t="s">
        <v>2787</v>
      </c>
      <c r="F246" s="292">
        <v>374.5</v>
      </c>
    </row>
    <row r="247" spans="1:6" ht="34.5" customHeight="1">
      <c r="A247" s="67">
        <v>8</v>
      </c>
      <c r="B247" s="263" t="s">
        <v>161</v>
      </c>
      <c r="C247" s="260" t="s">
        <v>675</v>
      </c>
      <c r="D247" s="290" t="s">
        <v>2563</v>
      </c>
      <c r="E247" s="291" t="s">
        <v>2787</v>
      </c>
      <c r="F247" s="292">
        <v>53.5</v>
      </c>
    </row>
    <row r="248" spans="1:6" ht="34.5" customHeight="1">
      <c r="A248" s="67">
        <v>9</v>
      </c>
      <c r="B248" s="263" t="s">
        <v>676</v>
      </c>
      <c r="C248" s="260" t="s">
        <v>678</v>
      </c>
      <c r="D248" s="290" t="s">
        <v>2563</v>
      </c>
      <c r="E248" s="291" t="s">
        <v>2788</v>
      </c>
      <c r="F248" s="292">
        <v>1056.0899999999999</v>
      </c>
    </row>
    <row r="249" spans="1:6" ht="34.5" customHeight="1">
      <c r="A249" s="67">
        <v>10</v>
      </c>
      <c r="B249" s="263" t="s">
        <v>169</v>
      </c>
      <c r="C249" s="260" t="s">
        <v>680</v>
      </c>
      <c r="D249" s="290" t="s">
        <v>2608</v>
      </c>
      <c r="E249" s="291" t="s">
        <v>2789</v>
      </c>
      <c r="F249" s="292">
        <v>599.20000000000005</v>
      </c>
    </row>
    <row r="250" spans="1:6" ht="34.5" customHeight="1">
      <c r="A250" s="67">
        <v>11</v>
      </c>
      <c r="B250" s="263" t="s">
        <v>341</v>
      </c>
      <c r="C250" s="260" t="s">
        <v>682</v>
      </c>
      <c r="D250" s="290" t="s">
        <v>2580</v>
      </c>
      <c r="E250" s="291" t="s">
        <v>2790</v>
      </c>
      <c r="F250" s="292">
        <v>456.89</v>
      </c>
    </row>
    <row r="251" spans="1:6" ht="34.5" customHeight="1">
      <c r="A251" s="67">
        <v>12</v>
      </c>
      <c r="B251" s="263" t="s">
        <v>267</v>
      </c>
      <c r="C251" s="260" t="s">
        <v>684</v>
      </c>
      <c r="D251" s="290" t="s">
        <v>2608</v>
      </c>
      <c r="E251" s="291" t="s">
        <v>2791</v>
      </c>
      <c r="F251" s="292">
        <v>2642.9</v>
      </c>
    </row>
    <row r="252" spans="1:6" ht="34.5" customHeight="1">
      <c r="A252" s="67">
        <v>13</v>
      </c>
      <c r="B252" s="263" t="s">
        <v>178</v>
      </c>
      <c r="C252" s="260" t="s">
        <v>686</v>
      </c>
      <c r="D252" s="290" t="s">
        <v>2608</v>
      </c>
      <c r="E252" s="291" t="s">
        <v>2792</v>
      </c>
      <c r="F252" s="292">
        <v>3078.39</v>
      </c>
    </row>
    <row r="253" spans="1:6" ht="34.5" customHeight="1">
      <c r="A253" s="67">
        <v>14</v>
      </c>
      <c r="B253" s="263" t="s">
        <v>272</v>
      </c>
      <c r="C253" s="260" t="s">
        <v>688</v>
      </c>
      <c r="D253" s="290" t="s">
        <v>2563</v>
      </c>
      <c r="E253" s="291" t="s">
        <v>2793</v>
      </c>
      <c r="F253" s="292">
        <v>164.78</v>
      </c>
    </row>
    <row r="254" spans="1:6" ht="34.5" customHeight="1">
      <c r="A254" s="67">
        <v>15</v>
      </c>
      <c r="B254" s="263" t="s">
        <v>275</v>
      </c>
      <c r="C254" s="260" t="s">
        <v>690</v>
      </c>
      <c r="D254" s="290" t="s">
        <v>2615</v>
      </c>
      <c r="E254" s="291" t="s">
        <v>2794</v>
      </c>
      <c r="F254" s="292">
        <v>621.66999999999996</v>
      </c>
    </row>
    <row r="255" spans="1:6" ht="34.5" customHeight="1">
      <c r="A255" s="67">
        <v>16</v>
      </c>
      <c r="B255" s="263" t="s">
        <v>352</v>
      </c>
      <c r="C255" s="260" t="s">
        <v>692</v>
      </c>
      <c r="D255" s="290" t="s">
        <v>2615</v>
      </c>
      <c r="E255" s="291" t="s">
        <v>2795</v>
      </c>
      <c r="F255" s="292">
        <v>816.41</v>
      </c>
    </row>
    <row r="256" spans="1:6" ht="34.5" customHeight="1">
      <c r="A256" s="67">
        <v>17</v>
      </c>
      <c r="B256" s="296" t="s">
        <v>694</v>
      </c>
      <c r="C256" s="260" t="s">
        <v>695</v>
      </c>
      <c r="D256" s="290" t="s">
        <v>2608</v>
      </c>
      <c r="E256" s="291" t="s">
        <v>2796</v>
      </c>
      <c r="F256" s="292">
        <v>277.13</v>
      </c>
    </row>
    <row r="257" spans="1:6" ht="34.5" customHeight="1">
      <c r="A257" s="67">
        <v>18</v>
      </c>
      <c r="B257" s="296" t="s">
        <v>697</v>
      </c>
      <c r="C257" s="260" t="s">
        <v>695</v>
      </c>
      <c r="D257" s="290" t="s">
        <v>2555</v>
      </c>
      <c r="E257" s="291" t="s">
        <v>2797</v>
      </c>
      <c r="F257" s="292">
        <v>2539.11</v>
      </c>
    </row>
    <row r="258" spans="1:6" ht="34.5" customHeight="1">
      <c r="A258" s="67">
        <v>19</v>
      </c>
      <c r="B258" s="263" t="s">
        <v>360</v>
      </c>
      <c r="C258" s="260" t="s">
        <v>699</v>
      </c>
      <c r="D258" s="290" t="s">
        <v>2563</v>
      </c>
      <c r="E258" s="291" t="s">
        <v>2798</v>
      </c>
      <c r="F258" s="292">
        <v>738.3</v>
      </c>
    </row>
    <row r="259" spans="1:6" ht="34.5" customHeight="1">
      <c r="A259" s="67">
        <v>20</v>
      </c>
      <c r="B259" s="263" t="s">
        <v>286</v>
      </c>
      <c r="C259" s="260" t="s">
        <v>701</v>
      </c>
      <c r="D259" s="290" t="s">
        <v>2555</v>
      </c>
      <c r="E259" s="291" t="s">
        <v>2799</v>
      </c>
      <c r="F259" s="292">
        <v>4033.9</v>
      </c>
    </row>
    <row r="260" spans="1:6" ht="34.5" customHeight="1">
      <c r="A260" s="67">
        <v>21</v>
      </c>
      <c r="B260" s="263" t="s">
        <v>289</v>
      </c>
      <c r="C260" s="260" t="s">
        <v>703</v>
      </c>
      <c r="D260" s="290" t="s">
        <v>2622</v>
      </c>
      <c r="E260" s="291" t="s">
        <v>2800</v>
      </c>
      <c r="F260" s="292">
        <v>37.450000000000003</v>
      </c>
    </row>
    <row r="261" spans="1:6" ht="34.5" customHeight="1">
      <c r="A261" s="67">
        <v>22</v>
      </c>
      <c r="B261" s="263" t="s">
        <v>292</v>
      </c>
      <c r="C261" s="260" t="s">
        <v>705</v>
      </c>
      <c r="D261" s="290" t="s">
        <v>2555</v>
      </c>
      <c r="E261" s="291" t="s">
        <v>2801</v>
      </c>
      <c r="F261" s="292">
        <v>329.56</v>
      </c>
    </row>
    <row r="262" spans="1:6" ht="34.5" customHeight="1">
      <c r="A262" s="67">
        <v>23</v>
      </c>
      <c r="B262" s="263" t="s">
        <v>206</v>
      </c>
      <c r="C262" s="260" t="s">
        <v>707</v>
      </c>
      <c r="D262" s="290" t="s">
        <v>2608</v>
      </c>
      <c r="E262" s="291" t="s">
        <v>2802</v>
      </c>
      <c r="F262" s="292">
        <v>1205.8900000000001</v>
      </c>
    </row>
    <row r="263" spans="1:6" ht="34.5" customHeight="1">
      <c r="A263" s="67">
        <v>24</v>
      </c>
      <c r="B263" s="263" t="s">
        <v>371</v>
      </c>
      <c r="C263" s="260" t="s">
        <v>709</v>
      </c>
      <c r="D263" s="290" t="s">
        <v>2608</v>
      </c>
      <c r="E263" s="291" t="s">
        <v>2803</v>
      </c>
      <c r="F263" s="292">
        <v>771.47</v>
      </c>
    </row>
    <row r="264" spans="1:6" ht="34.5" customHeight="1">
      <c r="A264" s="67">
        <v>25</v>
      </c>
      <c r="B264" s="263" t="s">
        <v>300</v>
      </c>
      <c r="C264" s="260" t="s">
        <v>711</v>
      </c>
      <c r="D264" s="290" t="s">
        <v>2580</v>
      </c>
      <c r="E264" s="291" t="s">
        <v>2804</v>
      </c>
      <c r="F264" s="292">
        <v>239.68</v>
      </c>
    </row>
    <row r="265" spans="1:6" ht="34.5" customHeight="1">
      <c r="A265" s="67">
        <v>26</v>
      </c>
      <c r="B265" s="263" t="s">
        <v>300</v>
      </c>
      <c r="C265" s="260" t="s">
        <v>713</v>
      </c>
      <c r="D265" s="290" t="s">
        <v>2580</v>
      </c>
      <c r="E265" s="291" t="s">
        <v>2805</v>
      </c>
      <c r="F265" s="292">
        <v>513.6</v>
      </c>
    </row>
    <row r="266" spans="1:6" ht="34.5" customHeight="1">
      <c r="A266" s="67">
        <v>27</v>
      </c>
      <c r="B266" s="263" t="s">
        <v>304</v>
      </c>
      <c r="C266" s="260" t="s">
        <v>715</v>
      </c>
      <c r="D266" s="290" t="s">
        <v>2608</v>
      </c>
      <c r="E266" s="291" t="s">
        <v>2806</v>
      </c>
      <c r="F266" s="292">
        <v>59.92</v>
      </c>
    </row>
    <row r="267" spans="1:6" ht="34.5" customHeight="1">
      <c r="A267" s="67">
        <v>28</v>
      </c>
      <c r="B267" s="263" t="s">
        <v>378</v>
      </c>
      <c r="C267" s="260" t="s">
        <v>717</v>
      </c>
      <c r="D267" s="290" t="s">
        <v>2563</v>
      </c>
      <c r="E267" s="291" t="s">
        <v>2807</v>
      </c>
      <c r="F267" s="292">
        <v>689.08</v>
      </c>
    </row>
    <row r="268" spans="1:6" ht="34.5" customHeight="1">
      <c r="A268" s="67">
        <v>29</v>
      </c>
      <c r="B268" s="263" t="s">
        <v>310</v>
      </c>
      <c r="C268" s="260" t="s">
        <v>719</v>
      </c>
      <c r="D268" s="290" t="s">
        <v>2563</v>
      </c>
      <c r="E268" s="291" t="s">
        <v>2808</v>
      </c>
      <c r="F268" s="292">
        <v>2628.99</v>
      </c>
    </row>
    <row r="269" spans="1:6" ht="34.5" customHeight="1">
      <c r="A269" s="67">
        <v>30</v>
      </c>
      <c r="B269" s="263" t="s">
        <v>721</v>
      </c>
      <c r="C269" s="260" t="s">
        <v>722</v>
      </c>
      <c r="D269" s="290" t="s">
        <v>2563</v>
      </c>
      <c r="E269" s="291" t="s">
        <v>2809</v>
      </c>
      <c r="F269" s="292">
        <v>37.450000000000003</v>
      </c>
    </row>
    <row r="270" spans="1:6" ht="34.5" customHeight="1">
      <c r="A270" s="67">
        <v>31</v>
      </c>
      <c r="B270" s="263" t="s">
        <v>318</v>
      </c>
      <c r="C270" s="260" t="s">
        <v>726</v>
      </c>
      <c r="D270" s="290" t="s">
        <v>2563</v>
      </c>
      <c r="E270" s="291" t="s">
        <v>2810</v>
      </c>
      <c r="F270" s="292">
        <v>1070</v>
      </c>
    </row>
    <row r="271" spans="1:6" ht="34.5" customHeight="1">
      <c r="A271" s="67">
        <v>32</v>
      </c>
      <c r="B271" s="263" t="s">
        <v>389</v>
      </c>
      <c r="C271" s="260" t="s">
        <v>728</v>
      </c>
      <c r="D271" s="290" t="s">
        <v>2555</v>
      </c>
      <c r="E271" s="291" t="s">
        <v>2811</v>
      </c>
      <c r="F271" s="292">
        <v>37.450000000000003</v>
      </c>
    </row>
    <row r="272" spans="1:6" ht="34.5" customHeight="1">
      <c r="A272" s="67">
        <v>33</v>
      </c>
      <c r="B272" s="263" t="s">
        <v>392</v>
      </c>
      <c r="C272" s="260" t="s">
        <v>730</v>
      </c>
      <c r="D272" s="290" t="s">
        <v>2555</v>
      </c>
      <c r="E272" s="291" t="s">
        <v>2812</v>
      </c>
      <c r="F272" s="292">
        <v>419.44</v>
      </c>
    </row>
    <row r="273" spans="1:6" ht="34.5" customHeight="1">
      <c r="A273" s="67">
        <v>34</v>
      </c>
      <c r="B273" s="263" t="s">
        <v>395</v>
      </c>
      <c r="C273" s="260" t="s">
        <v>732</v>
      </c>
      <c r="D273" s="290" t="s">
        <v>2555</v>
      </c>
      <c r="E273" s="291" t="s">
        <v>2813</v>
      </c>
      <c r="F273" s="292">
        <v>187.25</v>
      </c>
    </row>
    <row r="274" spans="1:6" ht="34.5" customHeight="1">
      <c r="A274" s="67">
        <v>35</v>
      </c>
      <c r="B274" s="263" t="s">
        <v>401</v>
      </c>
      <c r="C274" s="260" t="s">
        <v>736</v>
      </c>
      <c r="D274" s="290" t="s">
        <v>2615</v>
      </c>
      <c r="E274" s="291" t="s">
        <v>2814</v>
      </c>
      <c r="F274" s="292">
        <v>37.450000000000003</v>
      </c>
    </row>
    <row r="275" spans="1:6" ht="34.5" customHeight="1">
      <c r="A275" s="67">
        <v>36</v>
      </c>
      <c r="B275" s="263" t="s">
        <v>404</v>
      </c>
      <c r="C275" s="260" t="s">
        <v>738</v>
      </c>
      <c r="D275" s="290" t="s">
        <v>2555</v>
      </c>
      <c r="E275" s="291" t="s">
        <v>2815</v>
      </c>
      <c r="F275" s="292">
        <v>37.450000000000003</v>
      </c>
    </row>
    <row r="276" spans="1:6" ht="34.5" customHeight="1">
      <c r="A276" s="67">
        <v>37</v>
      </c>
      <c r="B276" s="263" t="s">
        <v>409</v>
      </c>
      <c r="C276" s="260" t="s">
        <v>741</v>
      </c>
      <c r="D276" s="290" t="s">
        <v>2555</v>
      </c>
      <c r="E276" s="291" t="s">
        <v>2816</v>
      </c>
      <c r="F276" s="292">
        <v>37.450000000000003</v>
      </c>
    </row>
    <row r="277" spans="1:6" ht="34.5" customHeight="1">
      <c r="A277" s="67">
        <v>38</v>
      </c>
      <c r="B277" s="263" t="s">
        <v>413</v>
      </c>
      <c r="C277" s="260" t="s">
        <v>744</v>
      </c>
      <c r="D277" s="290" t="s">
        <v>2555</v>
      </c>
      <c r="E277" s="291" t="s">
        <v>2817</v>
      </c>
      <c r="F277" s="292">
        <v>52.43</v>
      </c>
    </row>
    <row r="278" spans="1:6" ht="34.5" customHeight="1">
      <c r="A278" s="67">
        <v>39</v>
      </c>
      <c r="B278" s="263" t="s">
        <v>420</v>
      </c>
      <c r="C278" s="260" t="s">
        <v>748</v>
      </c>
      <c r="D278" s="290" t="s">
        <v>2575</v>
      </c>
      <c r="E278" s="291" t="s">
        <v>2818</v>
      </c>
      <c r="F278" s="292">
        <v>37.450000000000003</v>
      </c>
    </row>
    <row r="279" spans="1:6" ht="34.5" customHeight="1">
      <c r="A279" s="67">
        <v>40</v>
      </c>
      <c r="B279" s="263" t="s">
        <v>423</v>
      </c>
      <c r="C279" s="260" t="s">
        <v>750</v>
      </c>
      <c r="D279" s="290" t="s">
        <v>2575</v>
      </c>
      <c r="E279" s="291" t="s">
        <v>2819</v>
      </c>
      <c r="F279" s="292">
        <v>389.48</v>
      </c>
    </row>
    <row r="280" spans="1:6" ht="34.5" customHeight="1">
      <c r="A280" s="67">
        <v>41</v>
      </c>
      <c r="B280" s="263" t="s">
        <v>425</v>
      </c>
      <c r="C280" s="260" t="s">
        <v>752</v>
      </c>
      <c r="D280" s="290" t="s">
        <v>2622</v>
      </c>
      <c r="E280" s="291" t="s">
        <v>2820</v>
      </c>
      <c r="F280" s="292">
        <v>37.450000000000003</v>
      </c>
    </row>
    <row r="281" spans="1:6" ht="34.5" customHeight="1">
      <c r="A281" s="67">
        <v>42</v>
      </c>
      <c r="B281" s="263" t="s">
        <v>430</v>
      </c>
      <c r="C281" s="260" t="s">
        <v>758</v>
      </c>
      <c r="D281" s="290" t="s">
        <v>2555</v>
      </c>
      <c r="E281" s="291" t="s">
        <v>2821</v>
      </c>
      <c r="F281" s="292">
        <v>119.84</v>
      </c>
    </row>
    <row r="282" spans="1:6" ht="34.5" customHeight="1">
      <c r="A282" s="67">
        <v>43</v>
      </c>
      <c r="B282" s="263" t="s">
        <v>433</v>
      </c>
      <c r="C282" s="260" t="s">
        <v>760</v>
      </c>
      <c r="D282" s="290" t="s">
        <v>2622</v>
      </c>
      <c r="E282" s="291" t="s">
        <v>2822</v>
      </c>
      <c r="F282" s="292">
        <v>67.41</v>
      </c>
    </row>
    <row r="283" spans="1:6" ht="34.5" customHeight="1">
      <c r="A283" s="67">
        <v>44</v>
      </c>
      <c r="B283" s="263" t="s">
        <v>436</v>
      </c>
      <c r="C283" s="260" t="s">
        <v>762</v>
      </c>
      <c r="D283" s="290" t="s">
        <v>2555</v>
      </c>
      <c r="E283" s="291" t="s">
        <v>2823</v>
      </c>
      <c r="F283" s="292">
        <v>37.450000000000003</v>
      </c>
    </row>
    <row r="284" spans="1:6" ht="34.5" customHeight="1">
      <c r="A284" s="67">
        <v>45</v>
      </c>
      <c r="B284" s="263" t="s">
        <v>441</v>
      </c>
      <c r="C284" s="260" t="s">
        <v>767</v>
      </c>
      <c r="D284" s="290" t="s">
        <v>2578</v>
      </c>
      <c r="E284" s="291" t="s">
        <v>2824</v>
      </c>
      <c r="F284" s="292">
        <v>37.450000000000003</v>
      </c>
    </row>
    <row r="285" spans="1:6" ht="34.5" customHeight="1">
      <c r="A285" s="67">
        <v>46</v>
      </c>
      <c r="B285" s="263" t="s">
        <v>444</v>
      </c>
      <c r="C285" s="260" t="s">
        <v>769</v>
      </c>
      <c r="D285" s="290" t="s">
        <v>2578</v>
      </c>
      <c r="E285" s="291" t="s">
        <v>2825</v>
      </c>
      <c r="F285" s="292">
        <v>217.21</v>
      </c>
    </row>
    <row r="286" spans="1:6" ht="34.5" customHeight="1">
      <c r="A286" s="67">
        <v>47</v>
      </c>
      <c r="B286" s="263" t="s">
        <v>447</v>
      </c>
      <c r="C286" s="260" t="s">
        <v>771</v>
      </c>
      <c r="D286" s="290" t="s">
        <v>2580</v>
      </c>
      <c r="E286" s="291" t="s">
        <v>2826</v>
      </c>
      <c r="F286" s="292">
        <v>1737.68</v>
      </c>
    </row>
    <row r="287" spans="1:6" ht="34.5" customHeight="1">
      <c r="A287" s="67">
        <v>48</v>
      </c>
      <c r="B287" s="263" t="s">
        <v>45</v>
      </c>
      <c r="C287" s="260" t="s">
        <v>775</v>
      </c>
      <c r="D287" s="290" t="s">
        <v>2615</v>
      </c>
      <c r="E287" s="291" t="s">
        <v>2827</v>
      </c>
      <c r="F287" s="292">
        <v>644.14</v>
      </c>
    </row>
    <row r="288" spans="1:6" ht="34.5" customHeight="1">
      <c r="A288" s="67">
        <v>49</v>
      </c>
      <c r="B288" s="263" t="s">
        <v>456</v>
      </c>
      <c r="C288" s="260" t="s">
        <v>777</v>
      </c>
      <c r="D288" s="290" t="s">
        <v>2563</v>
      </c>
      <c r="E288" s="291" t="s">
        <v>2828</v>
      </c>
      <c r="F288" s="292">
        <v>1048.5999999999999</v>
      </c>
    </row>
    <row r="289" spans="1:6" ht="34.5" customHeight="1">
      <c r="A289" s="67">
        <v>50</v>
      </c>
      <c r="B289" s="263" t="s">
        <v>459</v>
      </c>
      <c r="C289" s="260" t="s">
        <v>779</v>
      </c>
      <c r="D289" s="290" t="s">
        <v>2608</v>
      </c>
      <c r="E289" s="291" t="s">
        <v>2829</v>
      </c>
      <c r="F289" s="292">
        <v>2112.1799999999998</v>
      </c>
    </row>
    <row r="290" spans="1:6" ht="34.5" customHeight="1">
      <c r="A290" s="67">
        <v>51</v>
      </c>
      <c r="B290" s="263" t="s">
        <v>462</v>
      </c>
      <c r="C290" s="260" t="s">
        <v>781</v>
      </c>
      <c r="D290" s="290" t="s">
        <v>2578</v>
      </c>
      <c r="E290" s="291" t="s">
        <v>2830</v>
      </c>
      <c r="F290" s="292">
        <v>486.85</v>
      </c>
    </row>
    <row r="291" spans="1:6" ht="34.5" customHeight="1">
      <c r="A291" s="67">
        <v>52</v>
      </c>
      <c r="B291" s="263" t="s">
        <v>783</v>
      </c>
      <c r="C291" s="260" t="s">
        <v>784</v>
      </c>
      <c r="D291" s="290" t="s">
        <v>2563</v>
      </c>
      <c r="E291" s="291" t="s">
        <v>2831</v>
      </c>
      <c r="F291" s="292">
        <v>187.25</v>
      </c>
    </row>
    <row r="292" spans="1:6" ht="34.5" customHeight="1">
      <c r="A292" s="67">
        <v>53</v>
      </c>
      <c r="B292" s="263" t="s">
        <v>468</v>
      </c>
      <c r="C292" s="260" t="s">
        <v>786</v>
      </c>
      <c r="D292" s="290" t="s">
        <v>2615</v>
      </c>
      <c r="E292" s="291" t="s">
        <v>2832</v>
      </c>
      <c r="F292" s="292">
        <v>509.32</v>
      </c>
    </row>
    <row r="293" spans="1:6" ht="34.5" customHeight="1">
      <c r="A293" s="67">
        <v>54</v>
      </c>
      <c r="B293" s="263" t="s">
        <v>468</v>
      </c>
      <c r="C293" s="260" t="s">
        <v>788</v>
      </c>
      <c r="D293" s="290" t="s">
        <v>2615</v>
      </c>
      <c r="E293" s="291" t="s">
        <v>2833</v>
      </c>
      <c r="F293" s="292">
        <v>53.5</v>
      </c>
    </row>
    <row r="294" spans="1:6" ht="34.5" customHeight="1">
      <c r="A294" s="67">
        <v>55</v>
      </c>
      <c r="B294" s="263" t="s">
        <v>472</v>
      </c>
      <c r="C294" s="260" t="s">
        <v>791</v>
      </c>
      <c r="D294" s="290" t="s">
        <v>2563</v>
      </c>
      <c r="E294" s="291" t="s">
        <v>2834</v>
      </c>
      <c r="F294" s="292">
        <v>74.900000000000006</v>
      </c>
    </row>
    <row r="295" spans="1:6" ht="34.5" customHeight="1">
      <c r="A295" s="67">
        <v>56</v>
      </c>
      <c r="B295" s="263" t="s">
        <v>105</v>
      </c>
      <c r="C295" s="106" t="s">
        <v>793</v>
      </c>
      <c r="D295" s="290" t="s">
        <v>2608</v>
      </c>
      <c r="E295" s="291" t="s">
        <v>2835</v>
      </c>
      <c r="F295" s="292">
        <v>891.31</v>
      </c>
    </row>
    <row r="296" spans="1:6" ht="34.5" customHeight="1">
      <c r="A296" s="67">
        <v>57</v>
      </c>
      <c r="B296" s="263" t="s">
        <v>105</v>
      </c>
      <c r="C296" s="106" t="s">
        <v>793</v>
      </c>
      <c r="D296" s="290" t="s">
        <v>2608</v>
      </c>
      <c r="E296" s="291" t="s">
        <v>2835</v>
      </c>
      <c r="F296" s="292">
        <v>808.92</v>
      </c>
    </row>
    <row r="297" spans="1:6" ht="34.5" customHeight="1">
      <c r="A297" s="67">
        <v>58</v>
      </c>
      <c r="B297" s="263" t="s">
        <v>105</v>
      </c>
      <c r="C297" s="106" t="s">
        <v>793</v>
      </c>
      <c r="D297" s="290" t="s">
        <v>2608</v>
      </c>
      <c r="E297" s="291" t="s">
        <v>2835</v>
      </c>
      <c r="F297" s="292">
        <v>37.450000000000003</v>
      </c>
    </row>
    <row r="298" spans="1:6" ht="34.5" customHeight="1">
      <c r="A298" s="67">
        <v>59</v>
      </c>
      <c r="B298" s="263" t="s">
        <v>105</v>
      </c>
      <c r="C298" s="106" t="s">
        <v>793</v>
      </c>
      <c r="D298" s="290" t="s">
        <v>2608</v>
      </c>
      <c r="E298" s="291" t="s">
        <v>2835</v>
      </c>
      <c r="F298" s="292">
        <v>67.41</v>
      </c>
    </row>
    <row r="299" spans="1:6" ht="34.5" customHeight="1">
      <c r="A299" s="67">
        <v>60</v>
      </c>
      <c r="B299" s="263" t="s">
        <v>795</v>
      </c>
      <c r="C299" s="106" t="s">
        <v>796</v>
      </c>
      <c r="D299" s="290" t="s">
        <v>2575</v>
      </c>
      <c r="E299" s="291" t="s">
        <v>2836</v>
      </c>
      <c r="F299" s="292">
        <v>6246.66</v>
      </c>
    </row>
    <row r="300" spans="1:6" ht="34.5" customHeight="1">
      <c r="A300" s="67">
        <v>61</v>
      </c>
      <c r="B300" s="263" t="s">
        <v>795</v>
      </c>
      <c r="C300" s="106" t="s">
        <v>796</v>
      </c>
      <c r="D300" s="290" t="s">
        <v>2575</v>
      </c>
      <c r="E300" s="291" t="s">
        <v>2836</v>
      </c>
      <c r="F300" s="292">
        <v>996.17</v>
      </c>
    </row>
    <row r="301" spans="1:6" ht="34.5" customHeight="1">
      <c r="A301" s="67">
        <v>62</v>
      </c>
      <c r="B301" s="263" t="s">
        <v>795</v>
      </c>
      <c r="C301" s="106" t="s">
        <v>796</v>
      </c>
      <c r="D301" s="290" t="s">
        <v>2575</v>
      </c>
      <c r="E301" s="291" t="s">
        <v>2836</v>
      </c>
      <c r="F301" s="292">
        <v>1294.7</v>
      </c>
    </row>
    <row r="302" spans="1:6" ht="34.5" customHeight="1">
      <c r="A302" s="67">
        <v>63</v>
      </c>
      <c r="B302" s="263" t="s">
        <v>798</v>
      </c>
      <c r="C302" s="260" t="s">
        <v>799</v>
      </c>
      <c r="D302" s="290" t="s">
        <v>2575</v>
      </c>
      <c r="E302" s="291" t="s">
        <v>2837</v>
      </c>
      <c r="F302" s="292">
        <v>981.19</v>
      </c>
    </row>
    <row r="303" spans="1:6" ht="34.5" customHeight="1">
      <c r="A303" s="67">
        <v>64</v>
      </c>
      <c r="B303" s="263" t="s">
        <v>484</v>
      </c>
      <c r="C303" s="260" t="s">
        <v>802</v>
      </c>
      <c r="D303" s="290" t="s">
        <v>2580</v>
      </c>
      <c r="E303" s="291" t="s">
        <v>2838</v>
      </c>
      <c r="F303" s="292">
        <v>37.450000000000003</v>
      </c>
    </row>
    <row r="304" spans="1:6" ht="34.5" customHeight="1">
      <c r="A304" s="67">
        <v>65</v>
      </c>
      <c r="B304" s="263" t="s">
        <v>484</v>
      </c>
      <c r="C304" s="260" t="s">
        <v>802</v>
      </c>
      <c r="D304" s="290" t="s">
        <v>2580</v>
      </c>
      <c r="E304" s="291" t="s">
        <v>2838</v>
      </c>
      <c r="F304" s="292">
        <v>37.450000000000003</v>
      </c>
    </row>
    <row r="305" spans="1:6" ht="34.5" customHeight="1">
      <c r="A305" s="67">
        <v>66</v>
      </c>
      <c r="B305" s="263" t="s">
        <v>484</v>
      </c>
      <c r="C305" s="260" t="s">
        <v>802</v>
      </c>
      <c r="D305" s="290" t="s">
        <v>2580</v>
      </c>
      <c r="E305" s="291" t="s">
        <v>2838</v>
      </c>
      <c r="F305" s="292">
        <v>37.450000000000003</v>
      </c>
    </row>
    <row r="306" spans="1:6" ht="34.5" customHeight="1">
      <c r="A306" s="67">
        <v>67</v>
      </c>
      <c r="B306" s="263" t="s">
        <v>489</v>
      </c>
      <c r="C306" s="260" t="s">
        <v>804</v>
      </c>
      <c r="D306" s="290" t="s">
        <v>2575</v>
      </c>
      <c r="E306" s="291" t="s">
        <v>2839</v>
      </c>
      <c r="F306" s="292">
        <v>1760.15</v>
      </c>
    </row>
    <row r="307" spans="1:6" ht="34.5" customHeight="1">
      <c r="A307" s="67">
        <v>68</v>
      </c>
      <c r="B307" s="263" t="s">
        <v>492</v>
      </c>
      <c r="C307" s="260" t="s">
        <v>806</v>
      </c>
      <c r="D307" s="290" t="s">
        <v>2615</v>
      </c>
      <c r="E307" s="291" t="s">
        <v>2840</v>
      </c>
      <c r="F307" s="292">
        <v>501.83</v>
      </c>
    </row>
    <row r="308" spans="1:6" ht="34.5" customHeight="1">
      <c r="A308" s="67">
        <v>69</v>
      </c>
      <c r="B308" s="263" t="s">
        <v>107</v>
      </c>
      <c r="C308" s="260" t="s">
        <v>808</v>
      </c>
      <c r="D308" s="290" t="s">
        <v>2555</v>
      </c>
      <c r="E308" s="291" t="s">
        <v>2841</v>
      </c>
      <c r="F308" s="292">
        <v>8403.7800000000007</v>
      </c>
    </row>
    <row r="309" spans="1:6" ht="34.5" customHeight="1">
      <c r="A309" s="67">
        <v>70</v>
      </c>
      <c r="B309" s="268" t="s">
        <v>810</v>
      </c>
      <c r="C309" s="260" t="s">
        <v>811</v>
      </c>
      <c r="D309" s="290" t="s">
        <v>2555</v>
      </c>
      <c r="E309" s="291" t="s">
        <v>2842</v>
      </c>
      <c r="F309" s="292">
        <v>53.5</v>
      </c>
    </row>
    <row r="310" spans="1:6" ht="34.5" customHeight="1">
      <c r="A310" s="67">
        <v>71</v>
      </c>
      <c r="B310" s="106" t="s">
        <v>489</v>
      </c>
      <c r="C310" s="260" t="s">
        <v>813</v>
      </c>
      <c r="D310" s="290" t="s">
        <v>2575</v>
      </c>
      <c r="E310" s="291" t="s">
        <v>2843</v>
      </c>
      <c r="F310" s="292">
        <v>37.450000000000003</v>
      </c>
    </row>
    <row r="311" spans="1:6" ht="34.5" customHeight="1">
      <c r="A311" s="67">
        <v>72</v>
      </c>
      <c r="B311" s="263" t="s">
        <v>503</v>
      </c>
      <c r="C311" s="260" t="s">
        <v>816</v>
      </c>
      <c r="D311" s="290" t="s">
        <v>2615</v>
      </c>
      <c r="E311" s="291" t="s">
        <v>2844</v>
      </c>
      <c r="F311" s="292">
        <v>37.450000000000003</v>
      </c>
    </row>
    <row r="312" spans="1:6" ht="34.5" customHeight="1">
      <c r="A312" s="67">
        <v>73</v>
      </c>
      <c r="B312" s="2" t="s">
        <v>509</v>
      </c>
      <c r="C312" s="260" t="s">
        <v>820</v>
      </c>
      <c r="D312" s="290" t="s">
        <v>2575</v>
      </c>
      <c r="E312" s="291" t="s">
        <v>2845</v>
      </c>
      <c r="F312" s="292">
        <v>344.54</v>
      </c>
    </row>
    <row r="313" spans="1:6" ht="34.5" customHeight="1">
      <c r="A313" s="67">
        <v>74</v>
      </c>
      <c r="B313" s="263" t="s">
        <v>823</v>
      </c>
      <c r="C313" s="260" t="s">
        <v>824</v>
      </c>
      <c r="D313" s="290" t="s">
        <v>2575</v>
      </c>
      <c r="E313" s="291" t="s">
        <v>2846</v>
      </c>
      <c r="F313" s="292">
        <v>381.99</v>
      </c>
    </row>
    <row r="314" spans="1:6" ht="34.5" customHeight="1">
      <c r="A314" s="67">
        <v>75</v>
      </c>
      <c r="B314" s="263" t="s">
        <v>516</v>
      </c>
      <c r="C314" s="260" t="s">
        <v>827</v>
      </c>
      <c r="D314" s="290" t="s">
        <v>2563</v>
      </c>
      <c r="E314" s="291" t="s">
        <v>2847</v>
      </c>
      <c r="F314" s="292">
        <v>674.1</v>
      </c>
    </row>
    <row r="315" spans="1:6" ht="34.5" customHeight="1">
      <c r="A315" s="67">
        <v>76</v>
      </c>
      <c r="B315" s="106" t="s">
        <v>519</v>
      </c>
      <c r="C315" s="260" t="s">
        <v>829</v>
      </c>
      <c r="D315" s="290" t="s">
        <v>2608</v>
      </c>
      <c r="E315" s="291" t="s">
        <v>2848</v>
      </c>
      <c r="F315" s="292">
        <v>1408.12</v>
      </c>
    </row>
    <row r="316" spans="1:6" ht="34.5" customHeight="1">
      <c r="A316" s="67">
        <v>77</v>
      </c>
      <c r="B316" s="106" t="s">
        <v>831</v>
      </c>
      <c r="C316" s="260" t="s">
        <v>832</v>
      </c>
      <c r="D316" s="290" t="s">
        <v>2555</v>
      </c>
      <c r="E316" s="291" t="s">
        <v>2849</v>
      </c>
      <c r="F316" s="292">
        <v>1550.43</v>
      </c>
    </row>
    <row r="317" spans="1:6" ht="34.5" customHeight="1">
      <c r="A317" s="67">
        <v>78</v>
      </c>
      <c r="B317" s="263" t="s">
        <v>529</v>
      </c>
      <c r="C317" s="260" t="s">
        <v>836</v>
      </c>
      <c r="D317" s="290" t="s">
        <v>2563</v>
      </c>
      <c r="E317" s="291" t="s">
        <v>2850</v>
      </c>
      <c r="F317" s="292">
        <v>704.06</v>
      </c>
    </row>
    <row r="318" spans="1:6" ht="34.5" customHeight="1">
      <c r="A318" s="67">
        <v>79</v>
      </c>
      <c r="B318" s="263" t="s">
        <v>536</v>
      </c>
      <c r="C318" s="260" t="s">
        <v>841</v>
      </c>
      <c r="D318" s="290" t="s">
        <v>2622</v>
      </c>
      <c r="E318" s="291" t="s">
        <v>2851</v>
      </c>
      <c r="F318" s="292">
        <v>37.450000000000003</v>
      </c>
    </row>
    <row r="319" spans="1:6" ht="34.5" customHeight="1">
      <c r="A319" s="67">
        <v>80</v>
      </c>
      <c r="B319" s="263" t="s">
        <v>539</v>
      </c>
      <c r="C319" s="260" t="s">
        <v>843</v>
      </c>
      <c r="D319" s="290" t="s">
        <v>2555</v>
      </c>
      <c r="E319" s="291" t="s">
        <v>2852</v>
      </c>
      <c r="F319" s="292">
        <v>187.25</v>
      </c>
    </row>
    <row r="320" spans="1:6" ht="34.5" customHeight="1">
      <c r="A320" s="67">
        <v>81</v>
      </c>
      <c r="B320" s="298" t="s">
        <v>544</v>
      </c>
      <c r="C320" s="299" t="s">
        <v>840</v>
      </c>
      <c r="D320" s="301" t="s">
        <v>2563</v>
      </c>
      <c r="E320" s="302" t="s">
        <v>2853</v>
      </c>
      <c r="F320" s="303">
        <v>2711.38</v>
      </c>
    </row>
    <row r="321" spans="1:6" ht="34.5" customHeight="1">
      <c r="A321" s="67">
        <v>82</v>
      </c>
      <c r="B321" s="298" t="s">
        <v>544</v>
      </c>
      <c r="C321" s="299" t="s">
        <v>848</v>
      </c>
      <c r="D321" s="301" t="s">
        <v>2563</v>
      </c>
      <c r="E321" s="302" t="s">
        <v>2853</v>
      </c>
      <c r="F321" s="303">
        <v>3295.6</v>
      </c>
    </row>
    <row r="322" spans="1:6" ht="34.5" customHeight="1">
      <c r="A322" s="67">
        <v>83</v>
      </c>
      <c r="B322" s="263" t="s">
        <v>852</v>
      </c>
      <c r="C322" s="260" t="s">
        <v>853</v>
      </c>
      <c r="D322" s="290" t="s">
        <v>2622</v>
      </c>
      <c r="E322" s="291" t="s">
        <v>2854</v>
      </c>
      <c r="F322" s="292">
        <v>37.450000000000003</v>
      </c>
    </row>
    <row r="323" spans="1:6" ht="34.5" customHeight="1">
      <c r="A323" s="67">
        <v>84</v>
      </c>
      <c r="B323" s="263" t="s">
        <v>855</v>
      </c>
      <c r="C323" s="260" t="s">
        <v>856</v>
      </c>
      <c r="D323" s="290" t="s">
        <v>2615</v>
      </c>
      <c r="E323" s="291" t="s">
        <v>2855</v>
      </c>
      <c r="F323" s="292">
        <v>621.66999999999996</v>
      </c>
    </row>
    <row r="324" spans="1:6" ht="34.5" customHeight="1">
      <c r="A324" s="67">
        <v>85</v>
      </c>
      <c r="B324" s="263" t="s">
        <v>858</v>
      </c>
      <c r="C324" s="260" t="s">
        <v>859</v>
      </c>
      <c r="D324" s="290" t="s">
        <v>2615</v>
      </c>
      <c r="E324" s="291" t="s">
        <v>2856</v>
      </c>
      <c r="F324" s="292">
        <v>1752.62</v>
      </c>
    </row>
    <row r="325" spans="1:6" ht="34.5" customHeight="1">
      <c r="A325" s="67">
        <v>86</v>
      </c>
      <c r="B325" s="263" t="s">
        <v>555</v>
      </c>
      <c r="C325" s="260" t="s">
        <v>861</v>
      </c>
      <c r="D325" s="290" t="s">
        <v>2555</v>
      </c>
      <c r="E325" s="291" t="s">
        <v>2857</v>
      </c>
      <c r="F325" s="292">
        <v>262.14999999999998</v>
      </c>
    </row>
    <row r="326" spans="1:6" ht="34.5" customHeight="1">
      <c r="A326" s="67">
        <v>87</v>
      </c>
      <c r="B326" s="263" t="s">
        <v>558</v>
      </c>
      <c r="C326" s="260" t="s">
        <v>863</v>
      </c>
      <c r="D326" s="290" t="s">
        <v>2580</v>
      </c>
      <c r="E326" s="291" t="s">
        <v>2858</v>
      </c>
      <c r="F326" s="292">
        <v>1363.18</v>
      </c>
    </row>
    <row r="327" spans="1:6" ht="34.5" customHeight="1">
      <c r="A327" s="67">
        <v>88</v>
      </c>
      <c r="B327" s="263" t="s">
        <v>562</v>
      </c>
      <c r="C327" s="260" t="s">
        <v>865</v>
      </c>
      <c r="D327" s="290" t="s">
        <v>2615</v>
      </c>
      <c r="E327" s="291" t="s">
        <v>2859</v>
      </c>
      <c r="F327" s="292">
        <v>651.63</v>
      </c>
    </row>
    <row r="328" spans="1:6" ht="34.5" customHeight="1">
      <c r="A328" s="67">
        <v>89</v>
      </c>
      <c r="B328" s="263" t="s">
        <v>558</v>
      </c>
      <c r="C328" s="260" t="s">
        <v>867</v>
      </c>
      <c r="D328" s="290" t="s">
        <v>2580</v>
      </c>
      <c r="E328" s="291" t="s">
        <v>2860</v>
      </c>
      <c r="F328" s="292">
        <v>2112.1799999999998</v>
      </c>
    </row>
    <row r="329" spans="1:6" ht="34.5" customHeight="1">
      <c r="A329" s="67">
        <v>90</v>
      </c>
      <c r="B329" s="263" t="s">
        <v>869</v>
      </c>
      <c r="C329" s="260" t="s">
        <v>870</v>
      </c>
      <c r="D329" s="290" t="s">
        <v>2575</v>
      </c>
      <c r="E329" s="291" t="s">
        <v>2861</v>
      </c>
      <c r="F329" s="292">
        <v>37.450000000000003</v>
      </c>
    </row>
    <row r="330" spans="1:6" ht="34.5" customHeight="1">
      <c r="A330" s="67">
        <v>91</v>
      </c>
      <c r="B330" s="263" t="s">
        <v>572</v>
      </c>
      <c r="C330" s="260" t="s">
        <v>872</v>
      </c>
      <c r="D330" s="290" t="s">
        <v>2555</v>
      </c>
      <c r="E330" s="291" t="s">
        <v>2862</v>
      </c>
      <c r="F330" s="292">
        <v>3512.81</v>
      </c>
    </row>
    <row r="331" spans="1:6" ht="34.5" customHeight="1">
      <c r="A331" s="67">
        <v>92</v>
      </c>
      <c r="B331" s="267" t="s">
        <v>572</v>
      </c>
      <c r="C331" s="260" t="s">
        <v>874</v>
      </c>
      <c r="D331" s="290" t="s">
        <v>2555</v>
      </c>
      <c r="E331" s="291" t="s">
        <v>2863</v>
      </c>
      <c r="F331" s="292">
        <v>1393.14</v>
      </c>
    </row>
    <row r="332" spans="1:6" ht="34.5" customHeight="1">
      <c r="A332" s="67">
        <v>93</v>
      </c>
      <c r="B332" s="263" t="s">
        <v>577</v>
      </c>
      <c r="C332" s="260" t="s">
        <v>876</v>
      </c>
      <c r="D332" s="290" t="s">
        <v>2864</v>
      </c>
      <c r="E332" s="291" t="s">
        <v>2865</v>
      </c>
      <c r="F332" s="292">
        <v>1033.6199999999999</v>
      </c>
    </row>
    <row r="333" spans="1:6" ht="34.5" customHeight="1">
      <c r="A333" s="67">
        <v>94</v>
      </c>
      <c r="B333" s="263" t="s">
        <v>580</v>
      </c>
      <c r="C333" s="260" t="s">
        <v>878</v>
      </c>
      <c r="D333" s="290" t="s">
        <v>2563</v>
      </c>
      <c r="E333" s="291" t="s">
        <v>2866</v>
      </c>
      <c r="F333" s="292">
        <v>681.59</v>
      </c>
    </row>
    <row r="334" spans="1:6" ht="34.5" customHeight="1">
      <c r="A334" s="67">
        <v>95</v>
      </c>
      <c r="B334" s="267" t="s">
        <v>516</v>
      </c>
      <c r="C334" s="260" t="s">
        <v>880</v>
      </c>
      <c r="D334" s="290" t="s">
        <v>2563</v>
      </c>
      <c r="E334" s="291" t="s">
        <v>2867</v>
      </c>
      <c r="F334" s="292">
        <v>781.1</v>
      </c>
    </row>
    <row r="335" spans="1:6" ht="34.5" customHeight="1">
      <c r="A335" s="67">
        <v>96</v>
      </c>
      <c r="B335" s="267" t="s">
        <v>587</v>
      </c>
      <c r="C335" s="260" t="s">
        <v>882</v>
      </c>
      <c r="D335" s="290" t="s">
        <v>2563</v>
      </c>
      <c r="E335" s="291" t="s">
        <v>2868</v>
      </c>
      <c r="F335" s="292">
        <v>2419.27</v>
      </c>
    </row>
    <row r="336" spans="1:6" ht="34.5" customHeight="1">
      <c r="A336" s="67">
        <v>97</v>
      </c>
      <c r="B336" s="263" t="s">
        <v>885</v>
      </c>
      <c r="C336" s="260" t="s">
        <v>886</v>
      </c>
      <c r="D336" s="290" t="s">
        <v>2555</v>
      </c>
      <c r="E336" s="291" t="s">
        <v>2869</v>
      </c>
      <c r="F336" s="292">
        <v>292.11</v>
      </c>
    </row>
    <row r="337" spans="1:6" ht="34.5" customHeight="1">
      <c r="A337" s="67">
        <v>98</v>
      </c>
      <c r="B337" s="263" t="s">
        <v>91</v>
      </c>
      <c r="C337" s="260" t="s">
        <v>888</v>
      </c>
      <c r="D337" s="304" t="s">
        <v>2563</v>
      </c>
      <c r="E337" s="304" t="s">
        <v>2870</v>
      </c>
      <c r="F337" s="305">
        <v>5210.8999999999996</v>
      </c>
    </row>
    <row r="338" spans="1:6" ht="34.5" customHeight="1">
      <c r="A338" s="67">
        <v>99</v>
      </c>
      <c r="B338" s="263" t="s">
        <v>91</v>
      </c>
      <c r="C338" s="260" t="s">
        <v>890</v>
      </c>
      <c r="D338" s="290" t="s">
        <v>2555</v>
      </c>
      <c r="E338" s="291" t="s">
        <v>2871</v>
      </c>
      <c r="F338" s="292">
        <v>53.5</v>
      </c>
    </row>
    <row r="339" spans="1:6" ht="34.5" customHeight="1">
      <c r="A339" s="67">
        <v>100</v>
      </c>
      <c r="B339" s="106" t="s">
        <v>91</v>
      </c>
      <c r="C339" s="106" t="s">
        <v>892</v>
      </c>
      <c r="D339" s="290" t="s">
        <v>2563</v>
      </c>
      <c r="E339" s="291" t="s">
        <v>2872</v>
      </c>
      <c r="F339" s="292">
        <v>2043.7</v>
      </c>
    </row>
    <row r="340" spans="1:6" ht="34.5" customHeight="1">
      <c r="A340" s="67">
        <v>101</v>
      </c>
      <c r="B340" s="106" t="s">
        <v>91</v>
      </c>
      <c r="C340" s="106" t="s">
        <v>894</v>
      </c>
      <c r="D340" s="290" t="s">
        <v>2563</v>
      </c>
      <c r="E340" s="291" t="s">
        <v>2873</v>
      </c>
      <c r="F340" s="292">
        <v>2503.8000000000002</v>
      </c>
    </row>
    <row r="341" spans="1:6" ht="34.5" customHeight="1">
      <c r="A341" s="67">
        <v>102</v>
      </c>
      <c r="B341" s="106" t="s">
        <v>133</v>
      </c>
      <c r="C341" s="106" t="s">
        <v>896</v>
      </c>
      <c r="D341" s="290" t="s">
        <v>2563</v>
      </c>
      <c r="E341" s="291" t="s">
        <v>2874</v>
      </c>
      <c r="F341" s="306">
        <v>23796.800000000003</v>
      </c>
    </row>
    <row r="342" spans="1:6" ht="34.5" customHeight="1">
      <c r="A342" s="67">
        <v>103</v>
      </c>
      <c r="B342" s="106" t="s">
        <v>898</v>
      </c>
      <c r="C342" s="106" t="s">
        <v>899</v>
      </c>
      <c r="D342" s="290" t="s">
        <v>2563</v>
      </c>
      <c r="E342" s="291" t="s">
        <v>2875</v>
      </c>
      <c r="F342" s="292">
        <v>8206.9</v>
      </c>
    </row>
    <row r="343" spans="1:6" ht="34.5" customHeight="1">
      <c r="A343" s="67">
        <v>104</v>
      </c>
      <c r="B343" s="263" t="s">
        <v>901</v>
      </c>
      <c r="C343" s="106" t="s">
        <v>902</v>
      </c>
      <c r="D343" s="290" t="s">
        <v>2622</v>
      </c>
      <c r="E343" s="291" t="s">
        <v>2876</v>
      </c>
      <c r="F343" s="292">
        <v>556.4</v>
      </c>
    </row>
    <row r="344" spans="1:6" ht="34.5" customHeight="1">
      <c r="A344" s="67">
        <v>105</v>
      </c>
      <c r="B344" s="263" t="s">
        <v>904</v>
      </c>
      <c r="C344" s="106" t="s">
        <v>905</v>
      </c>
      <c r="D344" s="290" t="s">
        <v>2555</v>
      </c>
      <c r="E344" s="291" t="s">
        <v>2877</v>
      </c>
      <c r="F344" s="292">
        <v>374.5</v>
      </c>
    </row>
    <row r="345" spans="1:6" ht="34.5" customHeight="1">
      <c r="A345" s="67">
        <v>106</v>
      </c>
      <c r="B345" s="263" t="s">
        <v>907</v>
      </c>
      <c r="C345" s="106" t="s">
        <v>908</v>
      </c>
      <c r="D345" s="290" t="s">
        <v>2608</v>
      </c>
      <c r="E345" s="291" t="s">
        <v>2878</v>
      </c>
      <c r="F345" s="292">
        <v>6751.7</v>
      </c>
    </row>
    <row r="346" spans="1:6" ht="34.5" customHeight="1">
      <c r="A346" s="67">
        <v>107</v>
      </c>
      <c r="B346" s="267" t="s">
        <v>910</v>
      </c>
      <c r="C346" s="260" t="s">
        <v>911</v>
      </c>
      <c r="D346" s="290" t="s">
        <v>2879</v>
      </c>
      <c r="E346" s="291" t="s">
        <v>2880</v>
      </c>
      <c r="F346" s="292">
        <v>1091.4000000000001</v>
      </c>
    </row>
    <row r="347" spans="1:6" ht="34.5" customHeight="1">
      <c r="A347" s="67">
        <v>108</v>
      </c>
      <c r="B347" s="307" t="s">
        <v>919</v>
      </c>
      <c r="C347" s="308" t="s">
        <v>899</v>
      </c>
      <c r="D347" s="290" t="s">
        <v>2622</v>
      </c>
      <c r="E347" s="291" t="s">
        <v>2881</v>
      </c>
      <c r="F347" s="292">
        <v>353.1</v>
      </c>
    </row>
    <row r="348" spans="1:6" ht="34.5" customHeight="1">
      <c r="A348" s="67">
        <v>109</v>
      </c>
      <c r="B348" s="260" t="s">
        <v>921</v>
      </c>
      <c r="C348" s="106" t="s">
        <v>922</v>
      </c>
      <c r="D348" s="290" t="s">
        <v>2563</v>
      </c>
      <c r="E348" s="291" t="s">
        <v>2882</v>
      </c>
      <c r="F348" s="292">
        <v>254.66</v>
      </c>
    </row>
    <row r="349" spans="1:6" ht="34.5" customHeight="1">
      <c r="A349" s="67">
        <v>110</v>
      </c>
      <c r="B349" s="260" t="s">
        <v>45</v>
      </c>
      <c r="C349" s="106" t="s">
        <v>924</v>
      </c>
      <c r="D349" s="290" t="s">
        <v>2615</v>
      </c>
      <c r="E349" s="291" t="s">
        <v>2883</v>
      </c>
      <c r="F349" s="292">
        <v>37.450000000000003</v>
      </c>
    </row>
    <row r="350" spans="1:6" ht="34.5" customHeight="1">
      <c r="A350" s="67">
        <v>111</v>
      </c>
      <c r="B350" s="260" t="s">
        <v>614</v>
      </c>
      <c r="C350" s="106" t="s">
        <v>925</v>
      </c>
      <c r="D350" s="290" t="s">
        <v>2578</v>
      </c>
      <c r="E350" s="291" t="s">
        <v>2884</v>
      </c>
      <c r="F350" s="292">
        <v>164.78</v>
      </c>
    </row>
    <row r="351" spans="1:6" ht="34.5" customHeight="1">
      <c r="A351" s="67">
        <v>112</v>
      </c>
      <c r="B351" s="309" t="s">
        <v>620</v>
      </c>
      <c r="C351" s="106" t="s">
        <v>927</v>
      </c>
      <c r="D351" s="290" t="s">
        <v>2608</v>
      </c>
      <c r="E351" s="291" t="s">
        <v>2885</v>
      </c>
      <c r="F351" s="292">
        <v>1265.81</v>
      </c>
    </row>
    <row r="352" spans="1:6" ht="34.5" customHeight="1">
      <c r="A352" s="67">
        <v>113</v>
      </c>
      <c r="B352" s="309" t="s">
        <v>611</v>
      </c>
      <c r="C352" s="106" t="s">
        <v>929</v>
      </c>
      <c r="D352" s="290" t="s">
        <v>2580</v>
      </c>
      <c r="E352" s="291" t="s">
        <v>2886</v>
      </c>
      <c r="F352" s="292">
        <v>37.450000000000003</v>
      </c>
    </row>
    <row r="353" spans="1:6" ht="34.5" customHeight="1">
      <c r="A353" s="67">
        <v>114</v>
      </c>
      <c r="B353" s="260" t="s">
        <v>933</v>
      </c>
      <c r="C353" s="106" t="s">
        <v>934</v>
      </c>
      <c r="D353" s="290" t="s">
        <v>2578</v>
      </c>
      <c r="E353" s="291" t="s">
        <v>2887</v>
      </c>
      <c r="F353" s="292">
        <v>502.9</v>
      </c>
    </row>
    <row r="354" spans="1:6" ht="34.5" customHeight="1">
      <c r="A354" s="67">
        <v>115</v>
      </c>
      <c r="B354" s="260" t="s">
        <v>937</v>
      </c>
      <c r="C354" s="106" t="s">
        <v>938</v>
      </c>
      <c r="D354" s="290" t="s">
        <v>2608</v>
      </c>
      <c r="E354" s="291" t="s">
        <v>2888</v>
      </c>
      <c r="F354" s="292">
        <v>14723.2</v>
      </c>
    </row>
    <row r="355" spans="1:6" ht="34.5" customHeight="1">
      <c r="A355" s="67">
        <v>116</v>
      </c>
      <c r="B355" s="260" t="s">
        <v>941</v>
      </c>
      <c r="C355" s="106" t="s">
        <v>942</v>
      </c>
      <c r="D355" s="290" t="s">
        <v>2563</v>
      </c>
      <c r="E355" s="291" t="s">
        <v>2889</v>
      </c>
      <c r="F355" s="292">
        <v>941.6</v>
      </c>
    </row>
    <row r="356" spans="1:6" ht="34.5" customHeight="1">
      <c r="A356" s="67">
        <v>117</v>
      </c>
      <c r="B356" s="260" t="s">
        <v>62</v>
      </c>
      <c r="C356" s="106" t="s">
        <v>942</v>
      </c>
      <c r="D356" s="290" t="s">
        <v>2555</v>
      </c>
      <c r="E356" s="291" t="s">
        <v>2890</v>
      </c>
      <c r="F356" s="292">
        <v>1037.9000000000001</v>
      </c>
    </row>
    <row r="357" spans="1:6" ht="34.5" customHeight="1">
      <c r="A357" s="67">
        <v>118</v>
      </c>
      <c r="B357" s="260" t="s">
        <v>945</v>
      </c>
      <c r="C357" s="106" t="s">
        <v>946</v>
      </c>
      <c r="D357" s="290" t="s">
        <v>2555</v>
      </c>
      <c r="E357" s="291" t="s">
        <v>2891</v>
      </c>
      <c r="F357" s="292">
        <v>834.6</v>
      </c>
    </row>
    <row r="358" spans="1:6" ht="34.5" customHeight="1">
      <c r="A358" s="67">
        <v>119</v>
      </c>
      <c r="B358" s="260" t="s">
        <v>507</v>
      </c>
      <c r="C358" s="106" t="s">
        <v>948</v>
      </c>
      <c r="D358" s="290" t="s">
        <v>2555</v>
      </c>
      <c r="E358" s="291" t="s">
        <v>2892</v>
      </c>
      <c r="F358" s="292">
        <v>104.86</v>
      </c>
    </row>
    <row r="359" spans="1:6" ht="34.5" customHeight="1">
      <c r="A359" s="67">
        <v>120</v>
      </c>
      <c r="B359" s="260" t="s">
        <v>631</v>
      </c>
      <c r="C359" s="106" t="s">
        <v>950</v>
      </c>
      <c r="D359" s="290" t="s">
        <v>2555</v>
      </c>
      <c r="E359" s="291" t="s">
        <v>2893</v>
      </c>
      <c r="F359" s="292">
        <v>142.31</v>
      </c>
    </row>
    <row r="360" spans="1:6" ht="34.5" customHeight="1">
      <c r="A360" s="67">
        <v>121</v>
      </c>
      <c r="B360" s="260" t="s">
        <v>634</v>
      </c>
      <c r="C360" s="106" t="s">
        <v>952</v>
      </c>
      <c r="D360" s="290" t="s">
        <v>2555</v>
      </c>
      <c r="E360" s="291" t="s">
        <v>2894</v>
      </c>
      <c r="F360" s="292">
        <v>82.39</v>
      </c>
    </row>
    <row r="361" spans="1:6" ht="34.5" customHeight="1">
      <c r="A361" s="67">
        <v>122</v>
      </c>
      <c r="B361" s="270" t="s">
        <v>634</v>
      </c>
      <c r="C361" s="106" t="s">
        <v>954</v>
      </c>
      <c r="D361" s="290" t="s">
        <v>2555</v>
      </c>
      <c r="E361" s="291" t="s">
        <v>2895</v>
      </c>
      <c r="F361" s="292">
        <v>1011.15</v>
      </c>
    </row>
    <row r="362" spans="1:6" ht="34.5" customHeight="1">
      <c r="A362" s="67">
        <v>123</v>
      </c>
      <c r="B362" s="270" t="s">
        <v>395</v>
      </c>
      <c r="C362" s="106" t="s">
        <v>956</v>
      </c>
      <c r="D362" s="290" t="s">
        <v>2555</v>
      </c>
      <c r="E362" s="291" t="s">
        <v>2896</v>
      </c>
      <c r="F362" s="292">
        <v>666.61</v>
      </c>
    </row>
    <row r="363" spans="1:6" ht="34.5" customHeight="1">
      <c r="A363" s="67">
        <v>124</v>
      </c>
      <c r="B363" s="270" t="s">
        <v>641</v>
      </c>
      <c r="C363" s="106" t="s">
        <v>958</v>
      </c>
      <c r="D363" s="290" t="s">
        <v>2555</v>
      </c>
      <c r="E363" s="291" t="s">
        <v>2897</v>
      </c>
      <c r="F363" s="292">
        <v>636.65</v>
      </c>
    </row>
    <row r="364" spans="1:6" ht="34.5" customHeight="1">
      <c r="A364" s="67">
        <v>125</v>
      </c>
      <c r="B364" s="270" t="s">
        <v>641</v>
      </c>
      <c r="C364" s="106" t="s">
        <v>960</v>
      </c>
      <c r="D364" s="290" t="s">
        <v>2555</v>
      </c>
      <c r="E364" s="291" t="s">
        <v>2898</v>
      </c>
      <c r="F364" s="292">
        <v>37.450000000000003</v>
      </c>
    </row>
    <row r="365" spans="1:6" ht="34.5" customHeight="1">
      <c r="A365" s="67">
        <v>126</v>
      </c>
      <c r="B365" s="260" t="s">
        <v>634</v>
      </c>
      <c r="C365" s="106" t="s">
        <v>962</v>
      </c>
      <c r="D365" s="290" t="s">
        <v>2578</v>
      </c>
      <c r="E365" s="291" t="s">
        <v>2899</v>
      </c>
      <c r="F365" s="292">
        <v>509.32</v>
      </c>
    </row>
    <row r="366" spans="1:6" ht="34.5" customHeight="1">
      <c r="A366" s="67">
        <v>127</v>
      </c>
      <c r="B366" s="260" t="s">
        <v>68</v>
      </c>
      <c r="C366" s="106" t="s">
        <v>713</v>
      </c>
      <c r="D366" s="290" t="s">
        <v>2555</v>
      </c>
      <c r="E366" s="291" t="s">
        <v>2900</v>
      </c>
      <c r="F366" s="292">
        <v>1904.6</v>
      </c>
    </row>
    <row r="367" spans="1:6" ht="34.5" customHeight="1">
      <c r="A367" s="67">
        <v>128</v>
      </c>
      <c r="B367" s="260" t="s">
        <v>965</v>
      </c>
      <c r="C367" s="106" t="s">
        <v>966</v>
      </c>
      <c r="D367" s="290" t="s">
        <v>2578</v>
      </c>
      <c r="E367" s="291" t="s">
        <v>2901</v>
      </c>
      <c r="F367" s="292">
        <v>3500</v>
      </c>
    </row>
    <row r="368" spans="1:6" ht="34.5" customHeight="1">
      <c r="A368" s="67">
        <v>129</v>
      </c>
      <c r="B368" s="260" t="s">
        <v>968</v>
      </c>
      <c r="C368" s="106" t="s">
        <v>969</v>
      </c>
      <c r="D368" s="290" t="s">
        <v>2575</v>
      </c>
      <c r="E368" s="291" t="s">
        <v>2902</v>
      </c>
      <c r="F368" s="292">
        <v>695.5</v>
      </c>
    </row>
    <row r="369" spans="1:6" ht="34.5" customHeight="1">
      <c r="A369" s="67">
        <v>130</v>
      </c>
      <c r="B369" s="260" t="s">
        <v>968</v>
      </c>
      <c r="C369" s="106" t="s">
        <v>971</v>
      </c>
      <c r="D369" s="290" t="s">
        <v>2575</v>
      </c>
      <c r="E369" s="291" t="s">
        <v>2902</v>
      </c>
      <c r="F369" s="292">
        <v>545.70000000000005</v>
      </c>
    </row>
    <row r="370" spans="1:6" ht="34.5" customHeight="1">
      <c r="A370" s="67">
        <v>131</v>
      </c>
      <c r="B370" s="260" t="s">
        <v>972</v>
      </c>
      <c r="C370" s="106" t="s">
        <v>973</v>
      </c>
      <c r="D370" s="290" t="s">
        <v>2563</v>
      </c>
      <c r="E370" s="291" t="s">
        <v>2903</v>
      </c>
      <c r="F370" s="292">
        <v>37.450000000000003</v>
      </c>
    </row>
    <row r="371" spans="1:6" ht="34.5" customHeight="1">
      <c r="A371" s="67">
        <v>132</v>
      </c>
      <c r="B371" s="260" t="s">
        <v>624</v>
      </c>
      <c r="C371" s="106" t="s">
        <v>975</v>
      </c>
      <c r="D371" s="290" t="s">
        <v>2578</v>
      </c>
      <c r="E371" s="291" t="s">
        <v>2904</v>
      </c>
      <c r="F371" s="292">
        <v>292.11</v>
      </c>
    </row>
    <row r="372" spans="1:6" ht="34.5" customHeight="1">
      <c r="A372" s="67">
        <v>133</v>
      </c>
      <c r="B372" s="260" t="s">
        <v>977</v>
      </c>
      <c r="C372" s="106" t="s">
        <v>969</v>
      </c>
      <c r="D372" s="290" t="s">
        <v>2622</v>
      </c>
      <c r="E372" s="291" t="s">
        <v>2905</v>
      </c>
      <c r="F372" s="292">
        <v>3424</v>
      </c>
    </row>
    <row r="373" spans="1:6" ht="34.5" customHeight="1">
      <c r="A373" s="67">
        <v>134</v>
      </c>
      <c r="B373" s="260" t="s">
        <v>979</v>
      </c>
      <c r="C373" s="106" t="s">
        <v>980</v>
      </c>
      <c r="D373" s="290" t="s">
        <v>2563</v>
      </c>
      <c r="E373" s="291" t="s">
        <v>2906</v>
      </c>
      <c r="F373" s="292">
        <v>53.5</v>
      </c>
    </row>
    <row r="374" spans="1:6" ht="34.5" customHeight="1">
      <c r="A374" s="67">
        <v>135</v>
      </c>
      <c r="B374" s="260" t="s">
        <v>982</v>
      </c>
      <c r="C374" s="106" t="s">
        <v>980</v>
      </c>
      <c r="D374" s="290" t="s">
        <v>2575</v>
      </c>
      <c r="E374" s="291" t="s">
        <v>2907</v>
      </c>
      <c r="F374" s="292">
        <v>1455.2</v>
      </c>
    </row>
    <row r="375" spans="1:6" ht="34.5" customHeight="1">
      <c r="A375" s="67">
        <v>136</v>
      </c>
      <c r="B375" s="260" t="s">
        <v>987</v>
      </c>
      <c r="C375" s="106" t="s">
        <v>902</v>
      </c>
      <c r="D375" s="290" t="s">
        <v>2563</v>
      </c>
      <c r="E375" s="291" t="s">
        <v>2908</v>
      </c>
      <c r="F375" s="292">
        <v>2193.5</v>
      </c>
    </row>
    <row r="376" spans="1:6" ht="34.5" customHeight="1">
      <c r="A376" s="67">
        <v>137</v>
      </c>
      <c r="B376" s="260" t="s">
        <v>989</v>
      </c>
      <c r="C376" s="106" t="s">
        <v>990</v>
      </c>
      <c r="D376" s="290" t="s">
        <v>2555</v>
      </c>
      <c r="E376" s="291" t="s">
        <v>2909</v>
      </c>
      <c r="F376" s="292">
        <v>53.5</v>
      </c>
    </row>
    <row r="377" spans="1:6" ht="34.5" customHeight="1">
      <c r="A377" s="67">
        <v>138</v>
      </c>
      <c r="B377" s="260" t="s">
        <v>648</v>
      </c>
      <c r="C377" s="106" t="s">
        <v>992</v>
      </c>
      <c r="D377" s="290" t="s">
        <v>2563</v>
      </c>
      <c r="E377" s="291" t="s">
        <v>2910</v>
      </c>
      <c r="F377" s="292">
        <v>404.46</v>
      </c>
    </row>
    <row r="378" spans="1:6" ht="34.5" customHeight="1">
      <c r="A378" s="67">
        <v>139</v>
      </c>
      <c r="B378" s="260" t="s">
        <v>994</v>
      </c>
      <c r="C378" s="106" t="s">
        <v>911</v>
      </c>
      <c r="D378" s="290" t="s">
        <v>2555</v>
      </c>
      <c r="E378" s="291" t="s">
        <v>2911</v>
      </c>
      <c r="F378" s="292">
        <v>1037.9000000000001</v>
      </c>
    </row>
    <row r="379" spans="1:6" ht="34.5" customHeight="1">
      <c r="A379" s="67">
        <v>140</v>
      </c>
      <c r="B379" s="260" t="s">
        <v>658</v>
      </c>
      <c r="C379" s="106" t="s">
        <v>998</v>
      </c>
      <c r="D379" s="290" t="s">
        <v>2555</v>
      </c>
      <c r="E379" s="291" t="s">
        <v>2912</v>
      </c>
      <c r="F379" s="292">
        <v>609.9</v>
      </c>
    </row>
    <row r="380" spans="1:6" ht="34.5" customHeight="1">
      <c r="A380" s="67">
        <v>141</v>
      </c>
      <c r="B380" s="260" t="s">
        <v>1000</v>
      </c>
      <c r="C380" s="106" t="s">
        <v>969</v>
      </c>
      <c r="D380" s="290" t="s">
        <v>2555</v>
      </c>
      <c r="E380" s="291" t="s">
        <v>2913</v>
      </c>
      <c r="F380" s="292">
        <v>1626.4</v>
      </c>
    </row>
    <row r="381" spans="1:6" ht="34.5" customHeight="1">
      <c r="A381" s="67">
        <v>142</v>
      </c>
      <c r="B381" s="260" t="s">
        <v>1002</v>
      </c>
      <c r="C381" s="106" t="s">
        <v>899</v>
      </c>
      <c r="D381" s="290" t="s">
        <v>2555</v>
      </c>
      <c r="E381" s="291" t="s">
        <v>2914</v>
      </c>
      <c r="F381" s="292">
        <v>2386.1</v>
      </c>
    </row>
    <row r="382" spans="1:6" ht="34.5" customHeight="1">
      <c r="A382" s="67">
        <v>143</v>
      </c>
      <c r="B382" s="310" t="s">
        <v>1004</v>
      </c>
      <c r="C382" s="173" t="s">
        <v>1005</v>
      </c>
      <c r="D382" s="290" t="s">
        <v>2575</v>
      </c>
      <c r="E382" s="291" t="s">
        <v>2915</v>
      </c>
      <c r="F382" s="292">
        <v>2214.9</v>
      </c>
    </row>
    <row r="383" spans="1:6" ht="34.5" customHeight="1">
      <c r="A383" s="67">
        <v>144</v>
      </c>
      <c r="B383" s="311" t="s">
        <v>1007</v>
      </c>
      <c r="C383" s="312" t="s">
        <v>1005</v>
      </c>
      <c r="D383" s="290" t="s">
        <v>2580</v>
      </c>
      <c r="E383" s="291" t="s">
        <v>2916</v>
      </c>
      <c r="F383" s="292">
        <v>128.4</v>
      </c>
    </row>
    <row r="384" spans="1:6" ht="34.5" customHeight="1">
      <c r="A384" s="67">
        <v>145</v>
      </c>
      <c r="B384" s="314" t="s">
        <v>855</v>
      </c>
      <c r="C384" s="183" t="s">
        <v>1009</v>
      </c>
      <c r="D384" s="290" t="s">
        <v>2615</v>
      </c>
      <c r="E384" s="291" t="s">
        <v>2917</v>
      </c>
      <c r="F384" s="292">
        <v>385.2</v>
      </c>
    </row>
    <row r="385" spans="1:9" ht="34.5" customHeight="1">
      <c r="A385" s="67">
        <v>146</v>
      </c>
      <c r="B385" s="316" t="s">
        <v>1011</v>
      </c>
      <c r="C385" s="317" t="s">
        <v>1005</v>
      </c>
      <c r="D385" s="290" t="s">
        <v>2622</v>
      </c>
      <c r="E385" s="291" t="s">
        <v>2918</v>
      </c>
      <c r="F385" s="292">
        <v>5467.7</v>
      </c>
    </row>
    <row r="386" spans="1:9" ht="34.5" customHeight="1">
      <c r="A386" s="67">
        <v>147</v>
      </c>
      <c r="B386" s="319" t="s">
        <v>1011</v>
      </c>
      <c r="C386" s="320" t="s">
        <v>1005</v>
      </c>
      <c r="D386" s="301" t="s">
        <v>2622</v>
      </c>
      <c r="E386" s="302" t="s">
        <v>2918</v>
      </c>
      <c r="F386" s="303">
        <v>1027.2</v>
      </c>
    </row>
    <row r="387" spans="1:9" ht="34.5" customHeight="1">
      <c r="A387" s="67">
        <v>148</v>
      </c>
      <c r="B387" s="319" t="s">
        <v>653</v>
      </c>
      <c r="C387" s="320" t="s">
        <v>1013</v>
      </c>
      <c r="D387" s="290" t="s">
        <v>2563</v>
      </c>
      <c r="E387" s="291" t="s">
        <v>2919</v>
      </c>
      <c r="F387" s="292">
        <v>1241.2</v>
      </c>
    </row>
    <row r="388" spans="1:9" ht="34.5" customHeight="1">
      <c r="A388" s="67">
        <v>149</v>
      </c>
      <c r="B388" s="319" t="s">
        <v>1015</v>
      </c>
      <c r="C388" s="320" t="s">
        <v>1016</v>
      </c>
      <c r="D388" s="290" t="s">
        <v>2622</v>
      </c>
      <c r="E388" s="291" t="s">
        <v>2920</v>
      </c>
      <c r="F388" s="292">
        <v>53.5</v>
      </c>
    </row>
    <row r="389" spans="1:9" ht="34.5" customHeight="1">
      <c r="A389" s="67">
        <v>150</v>
      </c>
      <c r="B389" s="319" t="s">
        <v>2137</v>
      </c>
      <c r="C389" s="320"/>
      <c r="D389" s="290" t="s">
        <v>2555</v>
      </c>
      <c r="E389" s="291" t="s">
        <v>2921</v>
      </c>
      <c r="F389" s="292">
        <v>2193.5</v>
      </c>
    </row>
    <row r="390" spans="1:9" ht="34.5" customHeight="1">
      <c r="A390" s="67">
        <v>151</v>
      </c>
      <c r="B390" s="319" t="s">
        <v>2138</v>
      </c>
      <c r="C390" s="320"/>
      <c r="D390" s="290" t="s">
        <v>2575</v>
      </c>
      <c r="E390" s="291" t="s">
        <v>2922</v>
      </c>
      <c r="F390" s="292">
        <v>8752.6</v>
      </c>
    </row>
    <row r="391" spans="1:9" ht="34.5" customHeight="1">
      <c r="A391" s="67">
        <v>152</v>
      </c>
      <c r="B391" s="319" t="s">
        <v>2923</v>
      </c>
      <c r="C391" s="320"/>
      <c r="D391" s="586" t="s">
        <v>2563</v>
      </c>
      <c r="E391" s="587" t="s">
        <v>2924</v>
      </c>
      <c r="F391" s="588">
        <v>486.85</v>
      </c>
    </row>
    <row r="392" spans="1:9" ht="34.5" customHeight="1" thickBot="1">
      <c r="A392" s="322"/>
      <c r="B392" s="100" t="s">
        <v>19</v>
      </c>
      <c r="C392" s="101"/>
      <c r="D392" s="103"/>
      <c r="E392" s="103"/>
      <c r="F392" s="155">
        <v>202675.11000000002</v>
      </c>
      <c r="H392" s="508">
        <f>SUM(F240:F391)</f>
        <v>202675.11000000002</v>
      </c>
    </row>
    <row r="393" spans="1:9" s="351" customFormat="1" ht="34.5" customHeight="1" thickTop="1">
      <c r="A393" s="336"/>
      <c r="B393" s="337" t="s">
        <v>1020</v>
      </c>
      <c r="C393" s="338"/>
      <c r="D393" s="343"/>
      <c r="E393" s="344"/>
      <c r="F393" s="345"/>
      <c r="I393" s="630"/>
    </row>
    <row r="394" spans="1:9" s="351" customFormat="1" ht="34.5" customHeight="1">
      <c r="A394" s="336">
        <v>1</v>
      </c>
      <c r="B394" s="620" t="s">
        <v>145</v>
      </c>
      <c r="C394" s="610" t="s">
        <v>146</v>
      </c>
      <c r="D394" s="615" t="s">
        <v>2563</v>
      </c>
      <c r="E394" s="616" t="s">
        <v>2925</v>
      </c>
      <c r="F394" s="617">
        <v>2270</v>
      </c>
      <c r="I394" s="630"/>
    </row>
    <row r="395" spans="1:9" s="351" customFormat="1" ht="34.5" customHeight="1">
      <c r="A395" s="336">
        <v>2</v>
      </c>
      <c r="B395" s="620" t="s">
        <v>149</v>
      </c>
      <c r="C395" s="610" t="s">
        <v>150</v>
      </c>
      <c r="D395" s="615" t="s">
        <v>2563</v>
      </c>
      <c r="E395" s="616" t="s">
        <v>2926</v>
      </c>
      <c r="F395" s="617">
        <v>1135</v>
      </c>
      <c r="I395" s="630"/>
    </row>
    <row r="396" spans="1:9" s="351" customFormat="1" ht="34.5" customHeight="1">
      <c r="A396" s="336">
        <v>3</v>
      </c>
      <c r="B396" s="620" t="s">
        <v>152</v>
      </c>
      <c r="C396" s="610" t="s">
        <v>153</v>
      </c>
      <c r="D396" s="615" t="s">
        <v>2555</v>
      </c>
      <c r="E396" s="616" t="s">
        <v>2927</v>
      </c>
      <c r="F396" s="617">
        <v>1135</v>
      </c>
      <c r="I396" s="630"/>
    </row>
    <row r="397" spans="1:9" s="351" customFormat="1" ht="34.5" customHeight="1">
      <c r="A397" s="336">
        <v>4</v>
      </c>
      <c r="B397" s="620" t="s">
        <v>155</v>
      </c>
      <c r="C397" s="610" t="s">
        <v>156</v>
      </c>
      <c r="D397" s="615" t="s">
        <v>2555</v>
      </c>
      <c r="E397" s="616" t="s">
        <v>2928</v>
      </c>
      <c r="F397" s="617">
        <v>1135</v>
      </c>
      <c r="I397" s="630"/>
    </row>
    <row r="398" spans="1:9" s="351" customFormat="1" ht="34.5" customHeight="1">
      <c r="A398" s="336">
        <v>5</v>
      </c>
      <c r="B398" s="620" t="s">
        <v>158</v>
      </c>
      <c r="C398" s="610" t="s">
        <v>159</v>
      </c>
      <c r="D398" s="615" t="s">
        <v>2575</v>
      </c>
      <c r="E398" s="616" t="s">
        <v>2929</v>
      </c>
      <c r="F398" s="617">
        <v>1135</v>
      </c>
      <c r="I398" s="630"/>
    </row>
    <row r="399" spans="1:9" s="351" customFormat="1" ht="34.5" customHeight="1">
      <c r="A399" s="336">
        <v>6</v>
      </c>
      <c r="B399" s="620" t="s">
        <v>161</v>
      </c>
      <c r="C399" s="610" t="s">
        <v>162</v>
      </c>
      <c r="D399" s="615" t="s">
        <v>2563</v>
      </c>
      <c r="E399" s="616" t="s">
        <v>2930</v>
      </c>
      <c r="F399" s="617">
        <v>1135</v>
      </c>
      <c r="I399" s="630"/>
    </row>
    <row r="400" spans="1:9" s="351" customFormat="1" ht="34.5" customHeight="1">
      <c r="A400" s="336">
        <v>7</v>
      </c>
      <c r="B400" s="620" t="s">
        <v>164</v>
      </c>
      <c r="C400" s="610" t="s">
        <v>165</v>
      </c>
      <c r="D400" s="615" t="s">
        <v>2563</v>
      </c>
      <c r="E400" s="616" t="s">
        <v>2931</v>
      </c>
      <c r="F400" s="617">
        <v>1135</v>
      </c>
      <c r="I400" s="630"/>
    </row>
    <row r="401" spans="1:9" s="351" customFormat="1" ht="34.5" customHeight="1">
      <c r="A401" s="336">
        <v>8</v>
      </c>
      <c r="B401" s="620" t="s">
        <v>164</v>
      </c>
      <c r="C401" s="610" t="s">
        <v>167</v>
      </c>
      <c r="D401" s="615" t="s">
        <v>2563</v>
      </c>
      <c r="E401" s="616" t="s">
        <v>2932</v>
      </c>
      <c r="F401" s="617">
        <v>1135</v>
      </c>
      <c r="I401" s="630"/>
    </row>
    <row r="402" spans="1:9" s="351" customFormat="1" ht="34.5" customHeight="1">
      <c r="A402" s="336">
        <v>9</v>
      </c>
      <c r="B402" s="620" t="s">
        <v>169</v>
      </c>
      <c r="C402" s="610" t="s">
        <v>170</v>
      </c>
      <c r="D402" s="615" t="s">
        <v>2608</v>
      </c>
      <c r="E402" s="616" t="s">
        <v>2933</v>
      </c>
      <c r="F402" s="617">
        <v>1135</v>
      </c>
      <c r="I402" s="630"/>
    </row>
    <row r="403" spans="1:9" s="351" customFormat="1" ht="34.5" customHeight="1">
      <c r="A403" s="336">
        <v>10</v>
      </c>
      <c r="B403" s="620" t="s">
        <v>172</v>
      </c>
      <c r="C403" s="610" t="s">
        <v>173</v>
      </c>
      <c r="D403" s="615" t="s">
        <v>2580</v>
      </c>
      <c r="E403" s="616" t="s">
        <v>2934</v>
      </c>
      <c r="F403" s="617">
        <v>1135</v>
      </c>
      <c r="I403" s="630"/>
    </row>
    <row r="404" spans="1:9" s="351" customFormat="1" ht="34.5" customHeight="1">
      <c r="A404" s="336">
        <v>11</v>
      </c>
      <c r="B404" s="620" t="s">
        <v>175</v>
      </c>
      <c r="C404" s="610" t="s">
        <v>176</v>
      </c>
      <c r="D404" s="615" t="s">
        <v>2608</v>
      </c>
      <c r="E404" s="616" t="s">
        <v>2935</v>
      </c>
      <c r="F404" s="617">
        <v>1135</v>
      </c>
      <c r="I404" s="630"/>
    </row>
    <row r="405" spans="1:9" s="351" customFormat="1" ht="34.5" customHeight="1">
      <c r="A405" s="336">
        <v>12</v>
      </c>
      <c r="B405" s="620" t="s">
        <v>178</v>
      </c>
      <c r="C405" s="610" t="s">
        <v>179</v>
      </c>
      <c r="D405" s="615" t="s">
        <v>2608</v>
      </c>
      <c r="E405" s="616" t="s">
        <v>2937</v>
      </c>
      <c r="F405" s="617">
        <v>1135</v>
      </c>
      <c r="I405" s="630"/>
    </row>
    <row r="406" spans="1:9" s="351" customFormat="1" ht="34.5" customHeight="1">
      <c r="A406" s="336">
        <v>13</v>
      </c>
      <c r="B406" s="620" t="s">
        <v>181</v>
      </c>
      <c r="C406" s="610" t="s">
        <v>182</v>
      </c>
      <c r="D406" s="615" t="s">
        <v>2563</v>
      </c>
      <c r="E406" s="616" t="s">
        <v>2938</v>
      </c>
      <c r="F406" s="617">
        <v>1135</v>
      </c>
      <c r="I406" s="630"/>
    </row>
    <row r="407" spans="1:9" s="351" customFormat="1" ht="34.5" customHeight="1">
      <c r="A407" s="336">
        <v>14</v>
      </c>
      <c r="B407" s="620" t="s">
        <v>184</v>
      </c>
      <c r="C407" s="610" t="s">
        <v>185</v>
      </c>
      <c r="D407" s="615" t="s">
        <v>2615</v>
      </c>
      <c r="E407" s="616" t="s">
        <v>2939</v>
      </c>
      <c r="F407" s="617">
        <v>1135</v>
      </c>
      <c r="I407" s="630"/>
    </row>
    <row r="408" spans="1:9" s="351" customFormat="1" ht="34.5" customHeight="1">
      <c r="A408" s="336">
        <v>15</v>
      </c>
      <c r="B408" s="620" t="s">
        <v>187</v>
      </c>
      <c r="C408" s="610" t="s">
        <v>188</v>
      </c>
      <c r="D408" s="615" t="s">
        <v>2615</v>
      </c>
      <c r="E408" s="616" t="s">
        <v>2940</v>
      </c>
      <c r="F408" s="617">
        <v>1135</v>
      </c>
      <c r="I408" s="630"/>
    </row>
    <row r="409" spans="1:9" s="351" customFormat="1" ht="34.5" customHeight="1">
      <c r="A409" s="336">
        <v>16</v>
      </c>
      <c r="B409" s="620" t="s">
        <v>190</v>
      </c>
      <c r="C409" s="610" t="s">
        <v>191</v>
      </c>
      <c r="D409" s="615" t="s">
        <v>2618</v>
      </c>
      <c r="E409" s="616" t="s">
        <v>2941</v>
      </c>
      <c r="F409" s="617">
        <v>1135</v>
      </c>
      <c r="I409" s="630"/>
    </row>
    <row r="410" spans="1:9" s="351" customFormat="1" ht="34.5" customHeight="1">
      <c r="A410" s="336">
        <v>17</v>
      </c>
      <c r="B410" s="620" t="s">
        <v>194</v>
      </c>
      <c r="C410" s="610" t="s">
        <v>195</v>
      </c>
      <c r="D410" s="615" t="s">
        <v>2563</v>
      </c>
      <c r="E410" s="616" t="s">
        <v>2942</v>
      </c>
      <c r="F410" s="617">
        <v>2270</v>
      </c>
      <c r="I410" s="630"/>
    </row>
    <row r="411" spans="1:9" s="351" customFormat="1" ht="34.5" customHeight="1">
      <c r="A411" s="336">
        <v>18</v>
      </c>
      <c r="B411" s="620" t="s">
        <v>197</v>
      </c>
      <c r="C411" s="610" t="s">
        <v>198</v>
      </c>
      <c r="D411" s="615" t="s">
        <v>2555</v>
      </c>
      <c r="E411" s="616" t="s">
        <v>2943</v>
      </c>
      <c r="F411" s="617">
        <v>1135</v>
      </c>
      <c r="I411" s="630"/>
    </row>
    <row r="412" spans="1:9" s="351" customFormat="1" ht="34.5" customHeight="1">
      <c r="A412" s="336">
        <v>19</v>
      </c>
      <c r="B412" s="620" t="s">
        <v>200</v>
      </c>
      <c r="C412" s="610" t="s">
        <v>201</v>
      </c>
      <c r="D412" s="615" t="s">
        <v>2575</v>
      </c>
      <c r="E412" s="616" t="s">
        <v>2944</v>
      </c>
      <c r="F412" s="617">
        <v>1135</v>
      </c>
      <c r="I412" s="630"/>
    </row>
    <row r="413" spans="1:9" s="351" customFormat="1" ht="34.5" customHeight="1">
      <c r="A413" s="336">
        <v>20</v>
      </c>
      <c r="B413" s="620" t="s">
        <v>203</v>
      </c>
      <c r="C413" s="610" t="s">
        <v>204</v>
      </c>
      <c r="D413" s="615" t="s">
        <v>2555</v>
      </c>
      <c r="E413" s="616" t="s">
        <v>2945</v>
      </c>
      <c r="F413" s="617">
        <v>1135</v>
      </c>
      <c r="I413" s="630"/>
    </row>
    <row r="414" spans="1:9" s="351" customFormat="1" ht="34.5" customHeight="1">
      <c r="A414" s="336">
        <v>21</v>
      </c>
      <c r="B414" s="620" t="s">
        <v>206</v>
      </c>
      <c r="C414" s="610" t="s">
        <v>207</v>
      </c>
      <c r="D414" s="615" t="s">
        <v>2608</v>
      </c>
      <c r="E414" s="616" t="s">
        <v>2946</v>
      </c>
      <c r="F414" s="617">
        <v>1135</v>
      </c>
      <c r="I414" s="630"/>
    </row>
    <row r="415" spans="1:9" s="351" customFormat="1" ht="34.5" customHeight="1">
      <c r="A415" s="336">
        <v>22</v>
      </c>
      <c r="B415" s="620" t="s">
        <v>209</v>
      </c>
      <c r="C415" s="610" t="s">
        <v>210</v>
      </c>
      <c r="D415" s="615" t="s">
        <v>2608</v>
      </c>
      <c r="E415" s="616" t="s">
        <v>2947</v>
      </c>
      <c r="F415" s="617">
        <v>1135</v>
      </c>
      <c r="I415" s="630"/>
    </row>
    <row r="416" spans="1:9" s="351" customFormat="1" ht="34.5" customHeight="1">
      <c r="A416" s="336">
        <v>24</v>
      </c>
      <c r="B416" s="620" t="s">
        <v>215</v>
      </c>
      <c r="C416" s="610" t="s">
        <v>216</v>
      </c>
      <c r="D416" s="615" t="s">
        <v>2608</v>
      </c>
      <c r="E416" s="616" t="s">
        <v>2948</v>
      </c>
      <c r="F416" s="617">
        <v>1135</v>
      </c>
      <c r="I416" s="630"/>
    </row>
    <row r="417" spans="1:9" s="351" customFormat="1" ht="34.5" customHeight="1">
      <c r="A417" s="336">
        <v>25</v>
      </c>
      <c r="B417" s="620" t="s">
        <v>218</v>
      </c>
      <c r="C417" s="610" t="s">
        <v>219</v>
      </c>
      <c r="D417" s="615" t="s">
        <v>2563</v>
      </c>
      <c r="E417" s="616" t="s">
        <v>2949</v>
      </c>
      <c r="F417" s="617">
        <v>1135</v>
      </c>
      <c r="I417" s="630"/>
    </row>
    <row r="418" spans="1:9" s="351" customFormat="1" ht="34.5" customHeight="1">
      <c r="A418" s="336">
        <v>26</v>
      </c>
      <c r="B418" s="620" t="s">
        <v>221</v>
      </c>
      <c r="C418" s="610" t="s">
        <v>222</v>
      </c>
      <c r="D418" s="615" t="s">
        <v>2563</v>
      </c>
      <c r="E418" s="616" t="s">
        <v>2950</v>
      </c>
      <c r="F418" s="617">
        <v>1135</v>
      </c>
      <c r="I418" s="630"/>
    </row>
    <row r="419" spans="1:9" s="351" customFormat="1" ht="34.5" customHeight="1">
      <c r="A419" s="336">
        <v>27</v>
      </c>
      <c r="B419" s="620" t="s">
        <v>224</v>
      </c>
      <c r="C419" s="610" t="s">
        <v>225</v>
      </c>
      <c r="D419" s="615" t="s">
        <v>2563</v>
      </c>
      <c r="E419" s="616" t="s">
        <v>2951</v>
      </c>
      <c r="F419" s="617">
        <v>1135</v>
      </c>
      <c r="I419" s="630"/>
    </row>
    <row r="420" spans="1:9" s="351" customFormat="1" ht="34.5" customHeight="1">
      <c r="A420" s="336">
        <v>29</v>
      </c>
      <c r="B420" s="620" t="s">
        <v>230</v>
      </c>
      <c r="C420" s="610" t="s">
        <v>231</v>
      </c>
      <c r="D420" s="615" t="s">
        <v>2563</v>
      </c>
      <c r="E420" s="616" t="s">
        <v>2952</v>
      </c>
      <c r="F420" s="617">
        <v>3405</v>
      </c>
      <c r="I420" s="630"/>
    </row>
    <row r="421" spans="1:9" s="371" customFormat="1" ht="37.5" customHeight="1" thickBot="1">
      <c r="A421" s="367"/>
      <c r="B421" s="368" t="s">
        <v>19</v>
      </c>
      <c r="C421" s="368"/>
      <c r="D421" s="370"/>
      <c r="E421" s="370"/>
      <c r="F421" s="369">
        <v>35185</v>
      </c>
      <c r="H421" s="371">
        <f>SUM(F394:F420)</f>
        <v>35185</v>
      </c>
    </row>
    <row r="422" spans="1:9" s="376" customFormat="1" ht="37.5" customHeight="1" thickTop="1">
      <c r="A422" s="372"/>
      <c r="B422" s="373"/>
      <c r="C422" s="373"/>
      <c r="D422" s="375"/>
      <c r="E422" s="375"/>
      <c r="F422" s="374"/>
    </row>
    <row r="423" spans="1:9" ht="34.5" customHeight="1" thickBot="1">
      <c r="A423" s="377"/>
      <c r="B423" s="378" t="s">
        <v>1022</v>
      </c>
      <c r="C423" s="379"/>
      <c r="D423" s="383"/>
      <c r="E423" s="383"/>
      <c r="F423" s="382">
        <v>604139.71</v>
      </c>
      <c r="I423" s="518"/>
    </row>
    <row r="424" spans="1:9" s="386" customFormat="1" ht="34.5" customHeight="1" thickTop="1">
      <c r="A424" s="385"/>
      <c r="C424" s="387"/>
      <c r="D424" s="391"/>
      <c r="E424" s="391"/>
      <c r="F424" s="390"/>
      <c r="I424" s="516"/>
    </row>
    <row r="425" spans="1:9" s="386" customFormat="1" ht="48" customHeight="1">
      <c r="A425" s="1332" t="s">
        <v>1023</v>
      </c>
      <c r="B425" s="1332"/>
      <c r="C425" s="1332"/>
      <c r="D425" s="1332"/>
      <c r="E425" s="1332"/>
      <c r="F425" s="1332"/>
      <c r="I425" s="516"/>
    </row>
    <row r="426" spans="1:9" ht="34.5" customHeight="1">
      <c r="A426" s="243">
        <v>1</v>
      </c>
      <c r="B426" s="393" t="s">
        <v>1024</v>
      </c>
      <c r="C426" s="394" t="s">
        <v>1025</v>
      </c>
      <c r="D426" s="396" t="s">
        <v>2563</v>
      </c>
      <c r="E426" s="397" t="s">
        <v>2953</v>
      </c>
      <c r="F426" s="398">
        <v>100</v>
      </c>
    </row>
    <row r="427" spans="1:9" ht="34.5" customHeight="1" thickBot="1">
      <c r="A427" s="284"/>
      <c r="B427" s="257" t="s">
        <v>19</v>
      </c>
      <c r="C427" s="160"/>
      <c r="D427" s="105"/>
      <c r="E427" s="105"/>
      <c r="F427" s="104">
        <v>100</v>
      </c>
      <c r="H427" s="508">
        <f>SUM(F426)</f>
        <v>100</v>
      </c>
    </row>
    <row r="428" spans="1:9" s="386" customFormat="1" ht="34.5" customHeight="1" thickTop="1">
      <c r="A428" s="385"/>
      <c r="C428" s="387"/>
      <c r="D428" s="391"/>
      <c r="E428" s="391"/>
      <c r="F428" s="390"/>
      <c r="I428" s="516"/>
    </row>
    <row r="429" spans="1:9" s="403" customFormat="1" ht="34.5" customHeight="1">
      <c r="A429" s="480"/>
      <c r="B429" s="481"/>
      <c r="C429" s="482"/>
      <c r="D429" s="484"/>
      <c r="E429" s="484"/>
      <c r="F429" s="483"/>
    </row>
    <row r="430" spans="1:9" ht="34.5" customHeight="1" thickBot="1">
      <c r="A430" s="486"/>
      <c r="B430" s="487"/>
      <c r="C430" s="488" t="s">
        <v>1066</v>
      </c>
      <c r="D430" s="491"/>
      <c r="E430" s="488"/>
      <c r="F430" s="492">
        <v>604239.71</v>
      </c>
      <c r="I430" s="512">
        <f>SUM(G12:J428)</f>
        <v>604239.71</v>
      </c>
    </row>
    <row r="431" spans="1:9" ht="34.5" customHeight="1" thickTop="1"/>
  </sheetData>
  <mergeCells count="13">
    <mergeCell ref="A1:F1"/>
    <mergeCell ref="A2:F2"/>
    <mergeCell ref="A3:F3"/>
    <mergeCell ref="A4:A6"/>
    <mergeCell ref="B4:B6"/>
    <mergeCell ref="C4:C6"/>
    <mergeCell ref="D4:F4"/>
    <mergeCell ref="G27:J27"/>
    <mergeCell ref="B81:C81"/>
    <mergeCell ref="A425:F425"/>
    <mergeCell ref="D5:D6"/>
    <mergeCell ref="E5:E6"/>
    <mergeCell ref="F5:F6"/>
  </mergeCells>
  <pageMargins left="0.16" right="0.16" top="0.16" bottom="0.16" header="0.16" footer="0.3"/>
  <pageSetup scale="3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1A50-BBFF-4499-82DD-FA1D97481EE9}">
  <sheetPr codeName="Sheet9">
    <tabColor rgb="FF00B0F0"/>
  </sheetPr>
  <dimension ref="A1:O123"/>
  <sheetViews>
    <sheetView zoomScale="50" zoomScaleNormal="50" workbookViewId="0">
      <pane ySplit="9" topLeftCell="A100" activePane="bottomLeft" state="frozen"/>
      <selection pane="bottomLeft" activeCell="I119" sqref="I119:L119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2547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0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78" t="s">
        <v>2550</v>
      </c>
      <c r="F11" s="79">
        <v>1</v>
      </c>
      <c r="G11" s="66">
        <v>4143.0400000000081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4143.0399999999972</v>
      </c>
      <c r="I12" s="497">
        <f>SUM(G11)</f>
        <v>4143.0400000000081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4</v>
      </c>
      <c r="B14" s="115" t="s">
        <v>42</v>
      </c>
      <c r="C14" s="115" t="s">
        <v>43</v>
      </c>
      <c r="D14" s="550">
        <v>321</v>
      </c>
      <c r="E14" s="122"/>
      <c r="F14" s="67"/>
      <c r="G14" s="66"/>
    </row>
    <row r="15" spans="1:9" ht="34.5" customHeight="1">
      <c r="A15" s="67">
        <v>5</v>
      </c>
      <c r="B15" s="106" t="s">
        <v>45</v>
      </c>
      <c r="C15" s="123" t="s">
        <v>46</v>
      </c>
      <c r="D15" s="528">
        <v>321</v>
      </c>
      <c r="E15" s="19"/>
      <c r="F15" s="67"/>
      <c r="G15" s="66"/>
    </row>
    <row r="16" spans="1:9" ht="34.5" customHeight="1">
      <c r="A16" s="67">
        <v>6</v>
      </c>
      <c r="B16" s="106" t="s">
        <v>50</v>
      </c>
      <c r="C16" s="106" t="s">
        <v>51</v>
      </c>
      <c r="D16" s="528">
        <v>321</v>
      </c>
      <c r="E16" s="122"/>
      <c r="F16" s="67"/>
      <c r="G16" s="66"/>
    </row>
    <row r="17" spans="1:15" ht="34.5" customHeight="1">
      <c r="A17" s="67">
        <v>7</v>
      </c>
      <c r="B17" s="125" t="s">
        <v>52</v>
      </c>
      <c r="C17" s="125" t="s">
        <v>53</v>
      </c>
      <c r="D17" s="528"/>
      <c r="E17" s="122" t="s">
        <v>2557</v>
      </c>
      <c r="F17" s="127">
        <v>1</v>
      </c>
      <c r="G17" s="66">
        <v>963</v>
      </c>
    </row>
    <row r="18" spans="1:15" ht="34.5" customHeight="1">
      <c r="A18" s="67">
        <v>15</v>
      </c>
      <c r="B18" s="106" t="s">
        <v>74</v>
      </c>
      <c r="C18" s="106" t="s">
        <v>75</v>
      </c>
      <c r="D18" s="528"/>
      <c r="E18" s="122" t="s">
        <v>2557</v>
      </c>
      <c r="F18" s="67">
        <v>1</v>
      </c>
      <c r="G18" s="66">
        <v>2172.1000000000008</v>
      </c>
    </row>
    <row r="19" spans="1:15" ht="34.5" customHeight="1" thickBot="1">
      <c r="A19" s="99"/>
      <c r="B19" s="100" t="s">
        <v>19</v>
      </c>
      <c r="C19" s="101"/>
      <c r="D19" s="527"/>
      <c r="E19" s="129"/>
      <c r="F19" s="102"/>
      <c r="G19" s="104">
        <v>3135.1000000000008</v>
      </c>
      <c r="I19" s="497">
        <f>SUM(G17:G18)</f>
        <v>3135.1000000000008</v>
      </c>
    </row>
    <row r="20" spans="1:15" ht="34.5" customHeight="1" thickTop="1">
      <c r="A20" s="30"/>
      <c r="B20" s="52" t="s">
        <v>79</v>
      </c>
      <c r="C20" s="53"/>
      <c r="D20" s="525"/>
      <c r="E20" s="61"/>
      <c r="F20" s="62"/>
      <c r="G20" s="66"/>
    </row>
    <row r="21" spans="1:15" ht="34.5" customHeight="1">
      <c r="A21" s="130">
        <v>1</v>
      </c>
      <c r="B21" s="131" t="s">
        <v>80</v>
      </c>
      <c r="C21" s="132" t="s">
        <v>81</v>
      </c>
      <c r="D21" s="529"/>
      <c r="E21" s="108" t="s">
        <v>2550</v>
      </c>
      <c r="F21" s="79">
        <v>1</v>
      </c>
      <c r="G21" s="66">
        <v>5197.7900000000009</v>
      </c>
      <c r="H21" s="1402"/>
      <c r="I21" s="1403"/>
      <c r="J21" s="1403"/>
      <c r="K21" s="1403"/>
      <c r="L21" s="1403"/>
      <c r="M21" s="1403"/>
      <c r="N21" s="1403"/>
      <c r="O21" s="1404"/>
    </row>
    <row r="22" spans="1:15" ht="34.5" customHeight="1">
      <c r="A22" s="130">
        <v>2</v>
      </c>
      <c r="B22" s="131" t="s">
        <v>85</v>
      </c>
      <c r="C22" s="132" t="s">
        <v>81</v>
      </c>
      <c r="D22" s="529"/>
      <c r="E22" s="108" t="s">
        <v>2550</v>
      </c>
      <c r="F22" s="79">
        <v>1</v>
      </c>
      <c r="G22" s="66">
        <v>3685.8675000000039</v>
      </c>
    </row>
    <row r="23" spans="1:15" ht="34.5" customHeight="1">
      <c r="A23" s="130">
        <v>3</v>
      </c>
      <c r="B23" s="131" t="s">
        <v>88</v>
      </c>
      <c r="C23" s="132" t="s">
        <v>81</v>
      </c>
      <c r="D23" s="529"/>
      <c r="E23" s="108" t="s">
        <v>2550</v>
      </c>
      <c r="F23" s="79">
        <v>1</v>
      </c>
      <c r="G23" s="66">
        <v>690.93499999999949</v>
      </c>
    </row>
    <row r="24" spans="1:15" ht="34.5" customHeight="1">
      <c r="A24" s="130">
        <v>7</v>
      </c>
      <c r="B24" s="140" t="s">
        <v>98</v>
      </c>
      <c r="C24" s="141" t="s">
        <v>81</v>
      </c>
      <c r="D24" s="529"/>
      <c r="E24" s="108" t="s">
        <v>2550</v>
      </c>
      <c r="F24" s="79">
        <v>1</v>
      </c>
      <c r="G24" s="66">
        <v>498.35</v>
      </c>
    </row>
    <row r="25" spans="1:15" ht="34.5" customHeight="1">
      <c r="A25" s="130">
        <v>9</v>
      </c>
      <c r="B25" s="131" t="s">
        <v>103</v>
      </c>
      <c r="C25" s="141" t="s">
        <v>81</v>
      </c>
      <c r="D25" s="529"/>
      <c r="E25" s="108" t="s">
        <v>2557</v>
      </c>
      <c r="F25" s="79">
        <v>1</v>
      </c>
      <c r="G25" s="66">
        <v>2352.1150000000011</v>
      </c>
    </row>
    <row r="26" spans="1:15" ht="34.5" customHeight="1">
      <c r="A26" s="130">
        <v>10</v>
      </c>
      <c r="B26" s="140" t="s">
        <v>105</v>
      </c>
      <c r="C26" s="141" t="s">
        <v>81</v>
      </c>
      <c r="D26" s="529"/>
      <c r="E26" s="108" t="s">
        <v>2557</v>
      </c>
      <c r="F26" s="79">
        <v>1</v>
      </c>
      <c r="G26" s="66">
        <v>26.17500000000004</v>
      </c>
    </row>
    <row r="27" spans="1:15" ht="34.5" customHeight="1">
      <c r="A27" s="130">
        <v>11</v>
      </c>
      <c r="B27" s="140" t="s">
        <v>107</v>
      </c>
      <c r="C27" s="141" t="s">
        <v>81</v>
      </c>
      <c r="D27" s="529"/>
      <c r="E27" s="108" t="s">
        <v>2557</v>
      </c>
      <c r="F27" s="79">
        <v>1</v>
      </c>
      <c r="G27" s="66">
        <v>390.01000000000005</v>
      </c>
    </row>
    <row r="28" spans="1:15" ht="34.5" customHeight="1">
      <c r="A28" s="130">
        <v>12</v>
      </c>
      <c r="B28" s="131" t="s">
        <v>109</v>
      </c>
      <c r="C28" s="141" t="s">
        <v>81</v>
      </c>
      <c r="D28" s="529"/>
      <c r="E28" s="148" t="s">
        <v>2557</v>
      </c>
      <c r="F28" s="144">
        <v>1</v>
      </c>
      <c r="G28" s="66">
        <v>77.04000000000002</v>
      </c>
    </row>
    <row r="29" spans="1:15" ht="34.5" customHeight="1">
      <c r="A29" s="149">
        <v>13</v>
      </c>
      <c r="B29" s="150" t="s">
        <v>111</v>
      </c>
      <c r="C29" s="141" t="s">
        <v>81</v>
      </c>
      <c r="D29" s="529"/>
      <c r="E29" s="148" t="s">
        <v>2557</v>
      </c>
      <c r="F29" s="144">
        <v>1</v>
      </c>
      <c r="G29" s="66">
        <v>243.15000000000015</v>
      </c>
    </row>
    <row r="30" spans="1:15" ht="34.5" customHeight="1">
      <c r="A30" s="149">
        <v>14</v>
      </c>
      <c r="B30" s="151" t="s">
        <v>113</v>
      </c>
      <c r="C30" s="152" t="s">
        <v>81</v>
      </c>
      <c r="D30" s="529"/>
      <c r="E30" s="148" t="s">
        <v>2557</v>
      </c>
      <c r="F30" s="144">
        <v>1</v>
      </c>
      <c r="G30" s="66">
        <v>10236.690000000002</v>
      </c>
    </row>
    <row r="31" spans="1:15" ht="34.5" customHeight="1">
      <c r="A31" s="149">
        <v>15</v>
      </c>
      <c r="B31" s="151" t="s">
        <v>1743</v>
      </c>
      <c r="C31" s="152" t="s">
        <v>81</v>
      </c>
      <c r="D31" s="529"/>
      <c r="E31" s="148" t="s">
        <v>2585</v>
      </c>
      <c r="F31" s="144">
        <v>2</v>
      </c>
      <c r="G31" s="66">
        <v>86.669999999999987</v>
      </c>
    </row>
    <row r="32" spans="1:15" ht="34.5" customHeight="1" thickBot="1">
      <c r="A32" s="99"/>
      <c r="B32" s="100" t="s">
        <v>19</v>
      </c>
      <c r="C32" s="101"/>
      <c r="D32" s="527"/>
      <c r="E32" s="129"/>
      <c r="F32" s="102"/>
      <c r="G32" s="104">
        <v>23484.792500000007</v>
      </c>
      <c r="I32" s="497">
        <f>SUM(G21:G31)</f>
        <v>23484.792500000007</v>
      </c>
    </row>
    <row r="33" spans="1:9" ht="34.5" customHeight="1" thickTop="1">
      <c r="A33" s="30"/>
      <c r="B33" s="52" t="s">
        <v>117</v>
      </c>
      <c r="C33" s="53"/>
      <c r="D33" s="525"/>
      <c r="E33" s="61"/>
      <c r="F33" s="62"/>
      <c r="G33" s="66"/>
    </row>
    <row r="34" spans="1:9" ht="34.5" customHeight="1">
      <c r="A34" s="30">
        <v>1</v>
      </c>
      <c r="B34" s="163" t="s">
        <v>22</v>
      </c>
      <c r="C34" s="164" t="s">
        <v>118</v>
      </c>
      <c r="D34" s="531"/>
      <c r="E34" s="170" t="s">
        <v>2550</v>
      </c>
      <c r="F34" s="20">
        <v>1</v>
      </c>
      <c r="G34" s="66">
        <v>828.60999999999422</v>
      </c>
    </row>
    <row r="35" spans="1:9" ht="34.5" customHeight="1" thickBot="1">
      <c r="A35" s="99"/>
      <c r="B35" s="100" t="s">
        <v>19</v>
      </c>
      <c r="C35" s="101"/>
      <c r="D35" s="527"/>
      <c r="E35" s="129"/>
      <c r="F35" s="102"/>
      <c r="G35" s="162">
        <v>828.60999999999422</v>
      </c>
      <c r="I35" s="497">
        <f>SUM(G34)</f>
        <v>828.60999999999422</v>
      </c>
    </row>
    <row r="36" spans="1:9" ht="34.5" customHeight="1" thickTop="1">
      <c r="A36" s="30"/>
      <c r="B36" s="52" t="s">
        <v>121</v>
      </c>
      <c r="C36" s="53"/>
      <c r="D36" s="525"/>
      <c r="E36" s="61"/>
      <c r="F36" s="62"/>
      <c r="G36" s="66"/>
    </row>
    <row r="37" spans="1:9" s="181" customFormat="1" ht="34.5" customHeight="1">
      <c r="A37" s="67">
        <v>1</v>
      </c>
      <c r="B37" s="173" t="s">
        <v>133</v>
      </c>
      <c r="C37" s="173" t="s">
        <v>131</v>
      </c>
      <c r="D37" s="526">
        <v>2140</v>
      </c>
      <c r="E37" s="182"/>
      <c r="F37" s="67"/>
      <c r="G37" s="66"/>
    </row>
    <row r="38" spans="1:9" s="181" customFormat="1" ht="34.5" customHeight="1">
      <c r="A38" s="67">
        <v>2</v>
      </c>
      <c r="B38" s="173" t="s">
        <v>133</v>
      </c>
      <c r="C38" s="173" t="s">
        <v>135</v>
      </c>
      <c r="D38" s="526">
        <v>3210</v>
      </c>
      <c r="E38" s="182"/>
      <c r="F38" s="67"/>
      <c r="G38" s="66"/>
    </row>
    <row r="39" spans="1:9" ht="34.5" customHeight="1">
      <c r="A39" s="20">
        <v>3</v>
      </c>
      <c r="B39" s="183" t="s">
        <v>137</v>
      </c>
      <c r="C39" s="183" t="s">
        <v>138</v>
      </c>
      <c r="D39" s="521"/>
      <c r="E39" s="188" t="s">
        <v>2557</v>
      </c>
      <c r="F39" s="144">
        <v>1</v>
      </c>
      <c r="G39" s="66">
        <v>1872.5</v>
      </c>
      <c r="I39" s="497">
        <f>SUM(G39)</f>
        <v>1872.5</v>
      </c>
    </row>
    <row r="40" spans="1:9" ht="34.5" customHeight="1" thickBot="1">
      <c r="A40" s="99"/>
      <c r="B40" s="100" t="s">
        <v>19</v>
      </c>
      <c r="C40" s="101"/>
      <c r="D40" s="527"/>
      <c r="E40" s="129"/>
      <c r="F40" s="102"/>
      <c r="G40" s="104">
        <v>1872.5</v>
      </c>
    </row>
    <row r="41" spans="1:9" ht="34.5" customHeight="1" thickTop="1">
      <c r="A41" s="30"/>
      <c r="B41" s="193" t="s">
        <v>144</v>
      </c>
      <c r="C41" s="194"/>
      <c r="D41" s="532"/>
      <c r="E41" s="197"/>
      <c r="F41" s="127"/>
      <c r="G41" s="66"/>
    </row>
    <row r="42" spans="1:9" ht="34.5" customHeight="1">
      <c r="A42" s="67">
        <v>1</v>
      </c>
      <c r="B42" s="173" t="s">
        <v>145</v>
      </c>
      <c r="C42" s="69" t="s">
        <v>146</v>
      </c>
      <c r="D42" s="526"/>
      <c r="E42" s="128" t="s">
        <v>2600</v>
      </c>
      <c r="F42" s="67">
        <v>1</v>
      </c>
      <c r="G42" s="203">
        <v>9126</v>
      </c>
    </row>
    <row r="43" spans="1:9" ht="34.5" customHeight="1">
      <c r="A43" s="67">
        <v>7</v>
      </c>
      <c r="B43" s="68" t="s">
        <v>164</v>
      </c>
      <c r="C43" s="69" t="s">
        <v>165</v>
      </c>
      <c r="D43" s="526">
        <v>4563</v>
      </c>
      <c r="E43" s="128"/>
      <c r="F43" s="67"/>
      <c r="G43" s="206"/>
    </row>
    <row r="44" spans="1:9" ht="34.5" customHeight="1">
      <c r="A44" s="67">
        <v>8</v>
      </c>
      <c r="B44" s="68" t="s">
        <v>164</v>
      </c>
      <c r="C44" s="69" t="s">
        <v>167</v>
      </c>
      <c r="D44" s="526">
        <v>4563</v>
      </c>
      <c r="E44" s="128"/>
      <c r="F44" s="67"/>
      <c r="G44" s="206"/>
    </row>
    <row r="45" spans="1:9" ht="34.5" customHeight="1">
      <c r="A45" s="67">
        <v>9</v>
      </c>
      <c r="B45" s="207" t="s">
        <v>169</v>
      </c>
      <c r="C45" s="69" t="s">
        <v>170</v>
      </c>
      <c r="D45" s="526">
        <v>4563</v>
      </c>
      <c r="E45" s="128"/>
      <c r="F45" s="67"/>
      <c r="G45" s="206"/>
    </row>
    <row r="46" spans="1:9" s="219" customFormat="1" ht="34.5" customHeight="1">
      <c r="A46" s="208">
        <v>12</v>
      </c>
      <c r="B46" s="209" t="s">
        <v>178</v>
      </c>
      <c r="C46" s="210" t="s">
        <v>179</v>
      </c>
      <c r="D46" s="526">
        <v>4563</v>
      </c>
      <c r="E46" s="216"/>
      <c r="F46" s="213"/>
      <c r="G46" s="218"/>
    </row>
    <row r="47" spans="1:9" ht="34.5" customHeight="1">
      <c r="A47" s="67">
        <v>14</v>
      </c>
      <c r="B47" s="68" t="s">
        <v>184</v>
      </c>
      <c r="C47" s="69" t="s">
        <v>185</v>
      </c>
      <c r="D47" s="526">
        <v>4563</v>
      </c>
      <c r="E47" s="128"/>
      <c r="F47" s="67"/>
      <c r="G47" s="206"/>
    </row>
    <row r="48" spans="1:9" ht="34.5" customHeight="1">
      <c r="A48" s="67">
        <v>15</v>
      </c>
      <c r="B48" s="68" t="s">
        <v>187</v>
      </c>
      <c r="C48" s="69" t="s">
        <v>188</v>
      </c>
      <c r="D48" s="526">
        <v>4563</v>
      </c>
      <c r="E48" s="128"/>
      <c r="F48" s="67"/>
      <c r="G48" s="206"/>
    </row>
    <row r="49" spans="1:9" ht="34.5" customHeight="1">
      <c r="A49" s="67">
        <v>19</v>
      </c>
      <c r="B49" s="68" t="s">
        <v>200</v>
      </c>
      <c r="C49" s="69" t="s">
        <v>201</v>
      </c>
      <c r="D49" s="526">
        <v>4563</v>
      </c>
      <c r="E49" s="128"/>
      <c r="F49" s="67"/>
      <c r="G49" s="206"/>
    </row>
    <row r="50" spans="1:9" ht="34.5" customHeight="1">
      <c r="A50" s="67">
        <v>20</v>
      </c>
      <c r="B50" s="68" t="s">
        <v>203</v>
      </c>
      <c r="C50" s="69" t="s">
        <v>204</v>
      </c>
      <c r="D50" s="526">
        <v>4563</v>
      </c>
      <c r="E50" s="128"/>
      <c r="F50" s="67"/>
      <c r="G50" s="206"/>
    </row>
    <row r="51" spans="1:9" ht="34.5" customHeight="1">
      <c r="A51" s="67">
        <v>22</v>
      </c>
      <c r="B51" s="68" t="s">
        <v>209</v>
      </c>
      <c r="C51" s="69" t="s">
        <v>210</v>
      </c>
      <c r="D51" s="526">
        <v>4563</v>
      </c>
      <c r="E51" s="128"/>
      <c r="F51" s="67"/>
      <c r="G51" s="203"/>
    </row>
    <row r="52" spans="1:9" ht="34.5" customHeight="1">
      <c r="A52" s="67">
        <v>26</v>
      </c>
      <c r="B52" s="68" t="s">
        <v>221</v>
      </c>
      <c r="C52" s="69" t="s">
        <v>222</v>
      </c>
      <c r="D52" s="526">
        <v>4563</v>
      </c>
      <c r="E52" s="128"/>
      <c r="F52" s="67"/>
      <c r="G52" s="203"/>
    </row>
    <row r="53" spans="1:9" ht="34.5" customHeight="1">
      <c r="A53" s="67">
        <v>27</v>
      </c>
      <c r="B53" s="68" t="s">
        <v>224</v>
      </c>
      <c r="C53" s="69" t="s">
        <v>225</v>
      </c>
      <c r="D53" s="526"/>
      <c r="E53" s="128" t="s">
        <v>2600</v>
      </c>
      <c r="F53" s="67">
        <v>1</v>
      </c>
      <c r="G53" s="203">
        <v>4563</v>
      </c>
    </row>
    <row r="54" spans="1:9" ht="34.5" customHeight="1">
      <c r="A54" s="67">
        <v>28</v>
      </c>
      <c r="B54" s="68" t="s">
        <v>227</v>
      </c>
      <c r="C54" s="69" t="s">
        <v>228</v>
      </c>
      <c r="D54" s="526"/>
      <c r="E54" s="128" t="s">
        <v>2600</v>
      </c>
      <c r="F54" s="67">
        <v>1</v>
      </c>
      <c r="G54" s="203">
        <v>4563</v>
      </c>
    </row>
    <row r="55" spans="1:9" ht="34.5" customHeight="1">
      <c r="A55" s="223"/>
      <c r="B55" s="1364" t="s">
        <v>19</v>
      </c>
      <c r="C55" s="1364"/>
      <c r="D55" s="534"/>
      <c r="E55" s="224"/>
      <c r="F55" s="223"/>
      <c r="G55" s="227">
        <v>18252</v>
      </c>
      <c r="I55" s="497">
        <f>SUM(G42:G54)</f>
        <v>18252</v>
      </c>
    </row>
    <row r="56" spans="1:9" ht="34.5" customHeight="1">
      <c r="A56" s="30"/>
      <c r="B56" s="231" t="s">
        <v>233</v>
      </c>
      <c r="C56" s="232"/>
      <c r="D56" s="523"/>
      <c r="E56" s="237"/>
      <c r="F56" s="238"/>
      <c r="G56" s="203"/>
    </row>
    <row r="57" spans="1:9" ht="34.5" customHeight="1">
      <c r="A57" s="67">
        <v>1</v>
      </c>
      <c r="B57" s="68" t="s">
        <v>234</v>
      </c>
      <c r="C57" s="173" t="s">
        <v>235</v>
      </c>
      <c r="D57" s="535">
        <v>2645</v>
      </c>
      <c r="E57" s="242"/>
      <c r="F57" s="243"/>
      <c r="G57" s="189"/>
    </row>
    <row r="58" spans="1:9" ht="34.5" customHeight="1" thickBot="1">
      <c r="A58" s="99"/>
      <c r="B58" s="100" t="s">
        <v>19</v>
      </c>
      <c r="C58" s="101"/>
      <c r="D58" s="527"/>
      <c r="E58" s="129"/>
      <c r="F58" s="102"/>
      <c r="G58" s="104">
        <v>0</v>
      </c>
      <c r="I58" s="497">
        <f>SUM(G58:H58)</f>
        <v>0</v>
      </c>
    </row>
    <row r="59" spans="1:9" ht="34.5" customHeight="1" thickTop="1">
      <c r="A59" s="30"/>
      <c r="B59" s="52" t="s">
        <v>239</v>
      </c>
      <c r="C59" s="53"/>
      <c r="D59" s="523"/>
      <c r="E59" s="237"/>
      <c r="F59" s="238"/>
      <c r="G59" s="66"/>
    </row>
    <row r="60" spans="1:9" ht="34.5" customHeight="1">
      <c r="A60" s="67">
        <v>1</v>
      </c>
      <c r="B60" s="68" t="s">
        <v>300</v>
      </c>
      <c r="C60" s="69" t="s">
        <v>301</v>
      </c>
      <c r="D60" s="521"/>
      <c r="E60" s="246" t="s">
        <v>2600</v>
      </c>
      <c r="F60" s="246">
        <v>1</v>
      </c>
      <c r="G60" s="203">
        <v>100</v>
      </c>
    </row>
    <row r="61" spans="1:9" ht="34.5" customHeight="1">
      <c r="A61" s="67">
        <v>2</v>
      </c>
      <c r="B61" s="68" t="s">
        <v>227</v>
      </c>
      <c r="C61" s="69" t="s">
        <v>316</v>
      </c>
      <c r="D61" s="521"/>
      <c r="E61" s="250" t="s">
        <v>2600</v>
      </c>
      <c r="F61" s="243">
        <v>1</v>
      </c>
      <c r="G61" s="203">
        <v>100</v>
      </c>
    </row>
    <row r="62" spans="1:9" ht="34.5" customHeight="1" thickBot="1">
      <c r="A62" s="99"/>
      <c r="B62" s="100" t="s">
        <v>19</v>
      </c>
      <c r="C62" s="101"/>
      <c r="D62" s="527"/>
      <c r="E62" s="257"/>
      <c r="F62" s="258"/>
      <c r="G62" s="227">
        <v>200</v>
      </c>
      <c r="I62" s="497">
        <f>SUM(G60:G61)</f>
        <v>200</v>
      </c>
    </row>
    <row r="63" spans="1:9" ht="34.5" customHeight="1" thickTop="1">
      <c r="A63" s="30"/>
      <c r="B63" s="52" t="s">
        <v>321</v>
      </c>
      <c r="C63" s="53"/>
      <c r="D63" s="523"/>
      <c r="E63" s="237"/>
      <c r="F63" s="238"/>
      <c r="G63" s="66"/>
    </row>
    <row r="64" spans="1:9" ht="34.5" customHeight="1">
      <c r="A64" s="67">
        <v>24</v>
      </c>
      <c r="B64" s="263" t="s">
        <v>300</v>
      </c>
      <c r="C64" s="260" t="s">
        <v>374</v>
      </c>
      <c r="D64" s="528"/>
      <c r="E64" s="246" t="s">
        <v>2600</v>
      </c>
      <c r="F64" s="243">
        <v>1</v>
      </c>
      <c r="G64" s="203">
        <v>149.80000000000001</v>
      </c>
    </row>
    <row r="65" spans="1:9" ht="34.5" customHeight="1">
      <c r="A65" s="67">
        <v>29</v>
      </c>
      <c r="B65" s="263" t="s">
        <v>227</v>
      </c>
      <c r="C65" s="260" t="s">
        <v>385</v>
      </c>
      <c r="D65" s="528"/>
      <c r="E65" s="250" t="s">
        <v>2600</v>
      </c>
      <c r="F65" s="243">
        <v>1</v>
      </c>
      <c r="G65" s="203">
        <v>149.80000000000001</v>
      </c>
    </row>
    <row r="66" spans="1:9" ht="34.5" customHeight="1">
      <c r="A66" s="67">
        <v>91</v>
      </c>
      <c r="B66" s="106" t="s">
        <v>525</v>
      </c>
      <c r="C66" s="260" t="s">
        <v>526</v>
      </c>
      <c r="D66" s="528"/>
      <c r="E66" s="250" t="s">
        <v>2600</v>
      </c>
      <c r="F66" s="243">
        <v>1</v>
      </c>
      <c r="G66" s="203">
        <v>1797.6</v>
      </c>
    </row>
    <row r="67" spans="1:9" ht="34.5" customHeight="1">
      <c r="A67" s="67">
        <v>93</v>
      </c>
      <c r="B67" s="263" t="s">
        <v>532</v>
      </c>
      <c r="C67" s="260" t="s">
        <v>533</v>
      </c>
      <c r="D67" s="528"/>
      <c r="E67" s="246" t="s">
        <v>2600</v>
      </c>
      <c r="F67" s="243">
        <v>1</v>
      </c>
      <c r="G67" s="203">
        <v>299.60000000000002</v>
      </c>
    </row>
    <row r="68" spans="1:9" s="42" customFormat="1" ht="34.5" customHeight="1" thickBot="1">
      <c r="A68" s="284"/>
      <c r="B68" s="100" t="s">
        <v>19</v>
      </c>
      <c r="C68" s="101"/>
      <c r="D68" s="527"/>
      <c r="E68" s="257"/>
      <c r="F68" s="258"/>
      <c r="G68" s="227">
        <v>2396.7999999999997</v>
      </c>
      <c r="H68" s="288"/>
      <c r="I68" s="548">
        <f>SUM(G64:G67)</f>
        <v>2396.7999999999997</v>
      </c>
    </row>
    <row r="69" spans="1:9" ht="34.5" customHeight="1" thickTop="1">
      <c r="A69" s="30"/>
      <c r="B69" s="231" t="s">
        <v>661</v>
      </c>
      <c r="C69" s="232"/>
      <c r="D69" s="523"/>
      <c r="E69" s="237"/>
      <c r="F69" s="238"/>
      <c r="G69" s="203"/>
    </row>
    <row r="70" spans="1:9" ht="34.5" customHeight="1">
      <c r="A70" s="67">
        <v>1</v>
      </c>
      <c r="B70" s="263" t="s">
        <v>300</v>
      </c>
      <c r="C70" s="260" t="s">
        <v>711</v>
      </c>
      <c r="D70" s="528"/>
      <c r="E70" s="246" t="s">
        <v>2600</v>
      </c>
      <c r="F70" s="243">
        <v>1</v>
      </c>
      <c r="G70" s="295">
        <v>134.82</v>
      </c>
    </row>
    <row r="71" spans="1:9" ht="34.5" customHeight="1">
      <c r="A71" s="67">
        <v>2</v>
      </c>
      <c r="B71" s="263" t="s">
        <v>300</v>
      </c>
      <c r="C71" s="260" t="s">
        <v>713</v>
      </c>
      <c r="D71" s="528"/>
      <c r="E71" s="246" t="s">
        <v>2600</v>
      </c>
      <c r="F71" s="243">
        <v>1</v>
      </c>
      <c r="G71" s="295">
        <v>599.20000000000016</v>
      </c>
    </row>
    <row r="72" spans="1:9" ht="34.5" customHeight="1">
      <c r="A72" s="67">
        <v>3</v>
      </c>
      <c r="B72" s="263" t="s">
        <v>227</v>
      </c>
      <c r="C72" s="260" t="s">
        <v>724</v>
      </c>
      <c r="D72" s="528"/>
      <c r="E72" s="250" t="s">
        <v>2600</v>
      </c>
      <c r="F72" s="243">
        <v>1</v>
      </c>
      <c r="G72" s="295">
        <v>381.99</v>
      </c>
    </row>
    <row r="73" spans="1:9" ht="34.5" customHeight="1">
      <c r="A73" s="67">
        <v>4</v>
      </c>
      <c r="B73" s="106" t="s">
        <v>50</v>
      </c>
      <c r="C73" s="260" t="s">
        <v>834</v>
      </c>
      <c r="D73" s="528"/>
      <c r="E73" s="250" t="s">
        <v>2600</v>
      </c>
      <c r="F73" s="243">
        <v>1</v>
      </c>
      <c r="G73" s="295">
        <v>1175.93</v>
      </c>
    </row>
    <row r="74" spans="1:9" ht="34.5" customHeight="1">
      <c r="A74" s="67">
        <v>5</v>
      </c>
      <c r="B74" s="263" t="s">
        <v>532</v>
      </c>
      <c r="C74" s="260" t="s">
        <v>838</v>
      </c>
      <c r="D74" s="528"/>
      <c r="E74" s="246" t="s">
        <v>2600</v>
      </c>
      <c r="F74" s="243">
        <v>1</v>
      </c>
      <c r="G74" s="295">
        <v>1842.54</v>
      </c>
    </row>
    <row r="75" spans="1:9" ht="34.5" customHeight="1">
      <c r="A75" s="67">
        <v>6</v>
      </c>
      <c r="B75" s="263" t="s">
        <v>532</v>
      </c>
      <c r="C75" s="260" t="s">
        <v>840</v>
      </c>
      <c r="D75" s="528"/>
      <c r="E75" s="246" t="s">
        <v>2600</v>
      </c>
      <c r="F75" s="243">
        <v>1</v>
      </c>
      <c r="G75" s="295">
        <v>1134.2</v>
      </c>
    </row>
    <row r="76" spans="1:9" ht="34.5" customHeight="1">
      <c r="A76" s="67">
        <v>7</v>
      </c>
      <c r="B76" s="263" t="s">
        <v>547</v>
      </c>
      <c r="C76" s="260" t="s">
        <v>849</v>
      </c>
      <c r="D76" s="528"/>
      <c r="E76" s="246" t="s">
        <v>2600</v>
      </c>
      <c r="F76" s="243">
        <v>1</v>
      </c>
      <c r="G76" s="295">
        <v>107</v>
      </c>
    </row>
    <row r="77" spans="1:9" ht="34.5" customHeight="1">
      <c r="A77" s="67">
        <v>8</v>
      </c>
      <c r="B77" s="263" t="s">
        <v>547</v>
      </c>
      <c r="C77" s="260" t="s">
        <v>840</v>
      </c>
      <c r="D77" s="528"/>
      <c r="E77" s="246" t="s">
        <v>2600</v>
      </c>
      <c r="F77" s="243">
        <v>1</v>
      </c>
      <c r="G77" s="295">
        <v>567.1</v>
      </c>
    </row>
    <row r="78" spans="1:9" ht="34.5" customHeight="1">
      <c r="A78" s="67">
        <v>9</v>
      </c>
      <c r="B78" s="263" t="s">
        <v>577</v>
      </c>
      <c r="C78" s="260" t="s">
        <v>876</v>
      </c>
      <c r="D78" s="528"/>
      <c r="E78" s="246" t="s">
        <v>2600</v>
      </c>
      <c r="F78" s="243">
        <v>1</v>
      </c>
      <c r="G78" s="295">
        <v>981.19000000000028</v>
      </c>
    </row>
    <row r="79" spans="1:9" ht="34.5" customHeight="1">
      <c r="A79" s="67">
        <v>10</v>
      </c>
      <c r="B79" s="267" t="s">
        <v>913</v>
      </c>
      <c r="C79" s="260" t="s">
        <v>899</v>
      </c>
      <c r="D79" s="528"/>
      <c r="E79" s="246" t="s">
        <v>2600</v>
      </c>
      <c r="F79" s="243">
        <v>1</v>
      </c>
      <c r="G79" s="295">
        <v>1455.2</v>
      </c>
    </row>
    <row r="80" spans="1:9" ht="34.5" customHeight="1">
      <c r="A80" s="67">
        <v>11</v>
      </c>
      <c r="B80" s="260" t="s">
        <v>916</v>
      </c>
      <c r="C80" s="260" t="s">
        <v>899</v>
      </c>
      <c r="D80" s="528"/>
      <c r="E80" s="250" t="s">
        <v>2600</v>
      </c>
      <c r="F80" s="243">
        <v>1</v>
      </c>
      <c r="G80" s="295">
        <v>2182.8000000000002</v>
      </c>
    </row>
    <row r="81" spans="1:11" ht="34.5" customHeight="1">
      <c r="A81" s="67">
        <v>12</v>
      </c>
      <c r="B81" s="309" t="s">
        <v>42</v>
      </c>
      <c r="C81" s="106" t="s">
        <v>931</v>
      </c>
      <c r="D81" s="528"/>
      <c r="E81" s="246" t="s">
        <v>2600</v>
      </c>
      <c r="F81" s="243">
        <v>1</v>
      </c>
      <c r="G81" s="295">
        <v>53.5</v>
      </c>
    </row>
    <row r="82" spans="1:11" ht="34.5" customHeight="1">
      <c r="A82" s="67">
        <v>13</v>
      </c>
      <c r="B82" s="260" t="s">
        <v>984</v>
      </c>
      <c r="C82" s="106" t="s">
        <v>985</v>
      </c>
      <c r="D82" s="528"/>
      <c r="E82" s="246" t="s">
        <v>2600</v>
      </c>
      <c r="F82" s="243">
        <v>1</v>
      </c>
      <c r="G82" s="295">
        <v>428</v>
      </c>
    </row>
    <row r="83" spans="1:11" ht="34.5" customHeight="1">
      <c r="A83" s="67">
        <v>14</v>
      </c>
      <c r="B83" s="260" t="s">
        <v>996</v>
      </c>
      <c r="C83" s="106" t="s">
        <v>969</v>
      </c>
      <c r="D83" s="528"/>
      <c r="E83" s="246" t="s">
        <v>2600</v>
      </c>
      <c r="F83" s="243">
        <v>1</v>
      </c>
      <c r="G83" s="295">
        <v>1990.2</v>
      </c>
    </row>
    <row r="84" spans="1:11" ht="34.5" customHeight="1" thickBot="1">
      <c r="A84" s="322"/>
      <c r="B84" s="100" t="s">
        <v>19</v>
      </c>
      <c r="C84" s="101"/>
      <c r="D84" s="527"/>
      <c r="E84" s="257"/>
      <c r="F84" s="258"/>
      <c r="G84" s="105">
        <v>13033.670000000002</v>
      </c>
      <c r="I84" s="508">
        <f>SUM(G70:G83)</f>
        <v>13033.670000000002</v>
      </c>
    </row>
    <row r="85" spans="1:11" s="351" customFormat="1" ht="34.5" customHeight="1" thickTop="1">
      <c r="A85" s="336"/>
      <c r="B85" s="337" t="s">
        <v>1020</v>
      </c>
      <c r="C85" s="338"/>
      <c r="D85" s="632"/>
      <c r="E85" s="618"/>
      <c r="F85" s="619"/>
      <c r="G85" s="623"/>
    </row>
    <row r="86" spans="1:11" s="351" customFormat="1" ht="34.5" customHeight="1">
      <c r="A86" s="336">
        <v>1</v>
      </c>
      <c r="B86" s="620" t="s">
        <v>175</v>
      </c>
      <c r="C86" s="610" t="s">
        <v>176</v>
      </c>
      <c r="D86" s="633"/>
      <c r="E86" s="625" t="s">
        <v>2936</v>
      </c>
      <c r="F86" s="626">
        <v>1</v>
      </c>
      <c r="G86" s="628">
        <v>1135</v>
      </c>
    </row>
    <row r="87" spans="1:11" s="351" customFormat="1" ht="34.5" customHeight="1">
      <c r="A87" s="336">
        <v>2</v>
      </c>
      <c r="B87" s="620" t="s">
        <v>212</v>
      </c>
      <c r="C87" s="610" t="s">
        <v>213</v>
      </c>
      <c r="D87" s="633"/>
      <c r="E87" s="625" t="s">
        <v>2936</v>
      </c>
      <c r="F87" s="626">
        <v>1</v>
      </c>
      <c r="G87" s="628">
        <v>1135</v>
      </c>
    </row>
    <row r="88" spans="1:11" s="351" customFormat="1" ht="34.5" customHeight="1">
      <c r="A88" s="336">
        <v>3</v>
      </c>
      <c r="B88" s="620" t="s">
        <v>227</v>
      </c>
      <c r="C88" s="610" t="s">
        <v>228</v>
      </c>
      <c r="D88" s="633"/>
      <c r="E88" s="625" t="s">
        <v>2936</v>
      </c>
      <c r="F88" s="626">
        <v>1</v>
      </c>
      <c r="G88" s="628">
        <v>1135</v>
      </c>
    </row>
    <row r="89" spans="1:11" s="371" customFormat="1" ht="37.5" customHeight="1" thickBot="1">
      <c r="A89" s="367"/>
      <c r="B89" s="368" t="s">
        <v>19</v>
      </c>
      <c r="C89" s="368"/>
      <c r="D89" s="634"/>
      <c r="E89" s="370"/>
      <c r="F89" s="369"/>
      <c r="G89" s="369">
        <v>3405</v>
      </c>
      <c r="I89" s="371">
        <f>SUM(G86:G88)</f>
        <v>3405</v>
      </c>
    </row>
    <row r="90" spans="1:11" s="376" customFormat="1" ht="37.5" customHeight="1" thickTop="1">
      <c r="A90" s="372"/>
      <c r="B90" s="373"/>
      <c r="C90" s="373"/>
      <c r="D90" s="536"/>
      <c r="E90" s="375"/>
      <c r="F90" s="374"/>
      <c r="G90" s="374"/>
    </row>
    <row r="91" spans="1:11" ht="34.5" customHeight="1" thickBot="1">
      <c r="A91" s="377"/>
      <c r="B91" s="378" t="s">
        <v>1022</v>
      </c>
      <c r="C91" s="379"/>
      <c r="D91" s="537"/>
      <c r="E91" s="384"/>
      <c r="F91" s="382"/>
      <c r="G91" s="382">
        <v>70751.512499999997</v>
      </c>
      <c r="J91" s="512">
        <f>SUM(H12:O89)</f>
        <v>70751.512500000012</v>
      </c>
      <c r="K91" s="2" t="s">
        <v>1421</v>
      </c>
    </row>
    <row r="92" spans="1:11" s="386" customFormat="1" ht="34.5" customHeight="1" thickTop="1">
      <c r="A92" s="385"/>
      <c r="C92" s="387"/>
      <c r="D92" s="538"/>
      <c r="E92" s="392"/>
      <c r="F92" s="390"/>
      <c r="G92" s="390"/>
    </row>
    <row r="93" spans="1:11" s="386" customFormat="1" ht="48" customHeight="1">
      <c r="A93" s="1332" t="s">
        <v>1023</v>
      </c>
      <c r="B93" s="1332"/>
      <c r="C93" s="1332"/>
      <c r="D93" s="1332"/>
      <c r="E93" s="1332"/>
      <c r="F93" s="1332"/>
      <c r="G93" s="1332"/>
    </row>
    <row r="94" spans="1:11" ht="34.5" customHeight="1">
      <c r="A94" s="243">
        <v>1</v>
      </c>
      <c r="B94" s="393" t="s">
        <v>1024</v>
      </c>
      <c r="C94" s="394" t="s">
        <v>1025</v>
      </c>
      <c r="D94" s="539"/>
      <c r="E94" s="293"/>
      <c r="F94" s="243"/>
      <c r="G94" s="203">
        <v>14971.5</v>
      </c>
    </row>
    <row r="95" spans="1:11" ht="34.5" customHeight="1" thickBot="1">
      <c r="A95" s="284"/>
      <c r="B95" s="257" t="s">
        <v>19</v>
      </c>
      <c r="C95" s="160"/>
      <c r="D95" s="530"/>
      <c r="E95" s="105"/>
      <c r="F95" s="104"/>
      <c r="G95" s="104">
        <v>14971.5</v>
      </c>
      <c r="I95" s="497">
        <f>SUM(G94)</f>
        <v>14971.5</v>
      </c>
      <c r="J95" s="499">
        <f>SUM(J91+I95)</f>
        <v>85723.012500000012</v>
      </c>
      <c r="K95" s="2" t="s">
        <v>2959</v>
      </c>
    </row>
    <row r="96" spans="1:11" s="386" customFormat="1" ht="34.5" customHeight="1" thickTop="1">
      <c r="A96" s="385"/>
      <c r="C96" s="387"/>
      <c r="D96" s="538"/>
      <c r="E96" s="392"/>
      <c r="F96" s="390"/>
      <c r="G96" s="390"/>
    </row>
    <row r="97" spans="1:11" s="403" customFormat="1" ht="43.5" customHeight="1">
      <c r="A97" s="1332" t="s">
        <v>1032</v>
      </c>
      <c r="B97" s="1332"/>
      <c r="C97" s="1332"/>
      <c r="D97" s="1332"/>
      <c r="E97" s="1332"/>
      <c r="F97" s="1332"/>
      <c r="G97" s="1332"/>
    </row>
    <row r="98" spans="1:11" s="414" customFormat="1" ht="34.5" customHeight="1">
      <c r="A98" s="404">
        <v>1</v>
      </c>
      <c r="B98" s="405" t="s">
        <v>1033</v>
      </c>
      <c r="C98" s="406" t="s">
        <v>1034</v>
      </c>
      <c r="D98" s="540"/>
      <c r="E98" s="408" t="s">
        <v>1035</v>
      </c>
      <c r="F98" s="413">
        <v>4</v>
      </c>
      <c r="G98" s="410">
        <v>14582</v>
      </c>
    </row>
    <row r="99" spans="1:11" s="414" customFormat="1" ht="34.5" customHeight="1">
      <c r="A99" s="404">
        <v>2</v>
      </c>
      <c r="B99" s="405" t="s">
        <v>1033</v>
      </c>
      <c r="C99" s="406" t="s">
        <v>1036</v>
      </c>
      <c r="D99" s="540"/>
      <c r="E99" s="408" t="s">
        <v>1037</v>
      </c>
      <c r="F99" s="413">
        <v>4</v>
      </c>
      <c r="G99" s="410">
        <v>400</v>
      </c>
    </row>
    <row r="100" spans="1:11" s="414" customFormat="1" ht="34.5" customHeight="1">
      <c r="A100" s="404">
        <v>3</v>
      </c>
      <c r="B100" s="405" t="s">
        <v>1033</v>
      </c>
      <c r="C100" s="406" t="s">
        <v>1038</v>
      </c>
      <c r="D100" s="540"/>
      <c r="E100" s="408" t="s">
        <v>1039</v>
      </c>
      <c r="F100" s="413">
        <v>5</v>
      </c>
      <c r="G100" s="410">
        <v>19211.849999999999</v>
      </c>
    </row>
    <row r="101" spans="1:11" s="414" customFormat="1" ht="34.5" customHeight="1">
      <c r="A101" s="404">
        <v>4</v>
      </c>
      <c r="B101" s="405" t="s">
        <v>1033</v>
      </c>
      <c r="C101" s="406" t="s">
        <v>1040</v>
      </c>
      <c r="D101" s="540"/>
      <c r="E101" s="408" t="s">
        <v>1041</v>
      </c>
      <c r="F101" s="413">
        <v>6</v>
      </c>
      <c r="G101" s="410">
        <v>2070.4499999999998</v>
      </c>
    </row>
    <row r="102" spans="1:11" s="416" customFormat="1" ht="34.5" customHeight="1">
      <c r="A102" s="404">
        <v>5</v>
      </c>
      <c r="B102" s="405" t="s">
        <v>1033</v>
      </c>
      <c r="C102" s="406" t="s">
        <v>902</v>
      </c>
      <c r="D102" s="540"/>
      <c r="E102" s="408" t="s">
        <v>1041</v>
      </c>
      <c r="F102" s="413">
        <v>6</v>
      </c>
      <c r="G102" s="410">
        <v>47508</v>
      </c>
    </row>
    <row r="103" spans="1:11" s="425" customFormat="1" ht="34.5" customHeight="1">
      <c r="A103" s="1365" t="s">
        <v>1042</v>
      </c>
      <c r="B103" s="1366"/>
      <c r="C103" s="1366"/>
      <c r="D103" s="541"/>
      <c r="E103" s="417"/>
      <c r="F103" s="419"/>
      <c r="G103" s="424"/>
    </row>
    <row r="104" spans="1:11" ht="34.5" customHeight="1" thickBot="1">
      <c r="A104" s="426"/>
      <c r="B104" s="257" t="s">
        <v>19</v>
      </c>
      <c r="C104" s="427"/>
      <c r="D104" s="542"/>
      <c r="E104" s="429">
        <v>0</v>
      </c>
      <c r="F104" s="428"/>
      <c r="G104" s="430">
        <v>83772.299999999988</v>
      </c>
      <c r="I104" s="499">
        <f>SUM(G98:G102)</f>
        <v>83772.299999999988</v>
      </c>
      <c r="J104" s="499">
        <f>SUM(J95+I104)</f>
        <v>169495.3125</v>
      </c>
      <c r="K104" s="2" t="s">
        <v>2960</v>
      </c>
    </row>
    <row r="105" spans="1:11" ht="34.5" customHeight="1" thickTop="1">
      <c r="A105" s="433"/>
      <c r="B105" s="297"/>
      <c r="C105" s="2"/>
      <c r="D105" s="512"/>
      <c r="E105" s="417"/>
      <c r="F105" s="419"/>
      <c r="G105" s="419"/>
    </row>
    <row r="106" spans="1:11" ht="34.5" customHeight="1">
      <c r="A106" s="433"/>
      <c r="B106" s="297"/>
      <c r="C106" s="2"/>
      <c r="D106" s="512"/>
      <c r="E106" s="417"/>
      <c r="F106" s="419"/>
      <c r="G106" s="419"/>
    </row>
    <row r="107" spans="1:11" s="386" customFormat="1" ht="40.5" customHeight="1">
      <c r="A107" s="1332" t="s">
        <v>1044</v>
      </c>
      <c r="B107" s="1332"/>
      <c r="C107" s="1332"/>
      <c r="D107" s="1332"/>
      <c r="E107" s="1332"/>
      <c r="F107" s="1332"/>
      <c r="G107" s="1332"/>
    </row>
    <row r="108" spans="1:11" s="414" customFormat="1" ht="34.5" customHeight="1">
      <c r="A108" s="404">
        <v>1</v>
      </c>
      <c r="B108" s="406" t="s">
        <v>1045</v>
      </c>
      <c r="C108" s="455" t="s">
        <v>1046</v>
      </c>
      <c r="D108" s="540"/>
      <c r="E108" s="457" t="s">
        <v>1047</v>
      </c>
      <c r="F108" s="402" t="s">
        <v>1048</v>
      </c>
      <c r="G108" s="410">
        <v>234301.93</v>
      </c>
    </row>
    <row r="109" spans="1:11" s="414" customFormat="1" ht="34.5" customHeight="1">
      <c r="A109" s="404">
        <v>2</v>
      </c>
      <c r="B109" s="406" t="s">
        <v>1045</v>
      </c>
      <c r="C109" s="455" t="s">
        <v>1049</v>
      </c>
      <c r="D109" s="540"/>
      <c r="E109" s="457" t="s">
        <v>1050</v>
      </c>
      <c r="F109" s="402" t="s">
        <v>1048</v>
      </c>
      <c r="G109" s="410">
        <v>90261.49</v>
      </c>
    </row>
    <row r="110" spans="1:11" s="414" customFormat="1" ht="34.5" customHeight="1">
      <c r="A110" s="404">
        <v>3</v>
      </c>
      <c r="B110" s="406" t="s">
        <v>1045</v>
      </c>
      <c r="C110" s="455" t="s">
        <v>1051</v>
      </c>
      <c r="D110" s="540"/>
      <c r="E110" s="457" t="s">
        <v>1050</v>
      </c>
      <c r="F110" s="402" t="s">
        <v>1048</v>
      </c>
      <c r="G110" s="410">
        <v>49535.47</v>
      </c>
    </row>
    <row r="111" spans="1:11" s="414" customFormat="1" ht="34.5" customHeight="1">
      <c r="A111" s="404"/>
      <c r="B111" s="464" t="s">
        <v>1052</v>
      </c>
      <c r="C111" s="455"/>
      <c r="D111" s="540"/>
      <c r="E111" s="457"/>
      <c r="F111" s="402"/>
      <c r="G111" s="410"/>
    </row>
    <row r="112" spans="1:11" s="414" customFormat="1" ht="34.5" customHeight="1">
      <c r="A112" s="404">
        <v>4</v>
      </c>
      <c r="B112" s="406" t="s">
        <v>1061</v>
      </c>
      <c r="C112" s="455" t="s">
        <v>1054</v>
      </c>
      <c r="D112" s="540"/>
      <c r="E112" s="457" t="s">
        <v>1055</v>
      </c>
      <c r="F112" s="402">
        <v>8</v>
      </c>
      <c r="G112" s="410">
        <v>20667.22</v>
      </c>
    </row>
    <row r="113" spans="1:11" s="414" customFormat="1" ht="34.5" customHeight="1">
      <c r="A113" s="404">
        <v>5</v>
      </c>
      <c r="B113" s="406" t="s">
        <v>1061</v>
      </c>
      <c r="C113" s="455" t="s">
        <v>1056</v>
      </c>
      <c r="D113" s="540"/>
      <c r="E113" s="457" t="s">
        <v>1057</v>
      </c>
      <c r="F113" s="402">
        <v>7</v>
      </c>
      <c r="G113" s="410">
        <v>1469.03</v>
      </c>
    </row>
    <row r="114" spans="1:11" s="414" customFormat="1" ht="34.5" customHeight="1">
      <c r="A114" s="404">
        <v>6</v>
      </c>
      <c r="B114" s="406" t="s">
        <v>1061</v>
      </c>
      <c r="C114" s="455" t="s">
        <v>1058</v>
      </c>
      <c r="D114" s="540"/>
      <c r="E114" s="457" t="s">
        <v>1057</v>
      </c>
      <c r="F114" s="402">
        <v>7</v>
      </c>
      <c r="G114" s="410">
        <v>368.87</v>
      </c>
    </row>
    <row r="115" spans="1:11" s="414" customFormat="1" ht="34.5" customHeight="1">
      <c r="A115" s="404">
        <v>7</v>
      </c>
      <c r="B115" s="406" t="s">
        <v>1061</v>
      </c>
      <c r="C115" s="455" t="s">
        <v>1059</v>
      </c>
      <c r="D115" s="540"/>
      <c r="E115" s="457" t="s">
        <v>1060</v>
      </c>
      <c r="F115" s="402"/>
      <c r="G115" s="410">
        <v>15813.94</v>
      </c>
    </row>
    <row r="116" spans="1:11" s="414" customFormat="1" ht="34.5" customHeight="1">
      <c r="A116" s="404">
        <v>8</v>
      </c>
      <c r="B116" s="455" t="s">
        <v>1061</v>
      </c>
      <c r="C116" s="406" t="s">
        <v>1062</v>
      </c>
      <c r="D116" s="540"/>
      <c r="E116" s="465" t="s">
        <v>1063</v>
      </c>
      <c r="F116" s="407"/>
      <c r="G116" s="410">
        <v>2832.41</v>
      </c>
    </row>
    <row r="117" spans="1:11" s="414" customFormat="1" ht="34.5" customHeight="1">
      <c r="A117" s="466">
        <v>9</v>
      </c>
      <c r="B117" s="660" t="s">
        <v>1061</v>
      </c>
      <c r="C117" s="468" t="s">
        <v>2963</v>
      </c>
      <c r="D117" s="543"/>
      <c r="E117" s="661"/>
      <c r="F117" s="469"/>
      <c r="G117" s="471">
        <v>6000</v>
      </c>
    </row>
    <row r="118" spans="1:11" s="414" customFormat="1" ht="34.5" customHeight="1">
      <c r="A118" s="466"/>
      <c r="B118" s="467" t="s">
        <v>1064</v>
      </c>
      <c r="C118" s="468"/>
      <c r="D118" s="543"/>
      <c r="E118" s="470"/>
      <c r="F118" s="469"/>
      <c r="G118" s="471"/>
    </row>
    <row r="119" spans="1:11" s="479" customFormat="1" ht="34.5" customHeight="1" thickBot="1">
      <c r="A119" s="475"/>
      <c r="B119" s="1333" t="s">
        <v>1065</v>
      </c>
      <c r="C119" s="1333"/>
      <c r="D119" s="544"/>
      <c r="E119" s="429"/>
      <c r="F119" s="428"/>
      <c r="G119" s="478">
        <v>421250.36</v>
      </c>
      <c r="I119" s="479">
        <f>SUM(G108:G117)</f>
        <v>421250.36</v>
      </c>
      <c r="J119" s="479">
        <f>SUM(J104+G119)</f>
        <v>590745.67249999999</v>
      </c>
      <c r="K119" s="2" t="s">
        <v>2961</v>
      </c>
    </row>
    <row r="120" spans="1:11" s="403" customFormat="1" ht="34.5" customHeight="1" thickTop="1">
      <c r="A120" s="480"/>
      <c r="B120" s="481"/>
      <c r="C120" s="482"/>
      <c r="D120" s="545"/>
      <c r="E120" s="484"/>
      <c r="F120" s="483"/>
      <c r="G120" s="485"/>
    </row>
    <row r="121" spans="1:11" ht="34.5" customHeight="1" thickBot="1">
      <c r="A121" s="486"/>
      <c r="B121" s="487"/>
      <c r="C121" s="488" t="s">
        <v>1066</v>
      </c>
      <c r="D121" s="546"/>
      <c r="E121" s="488"/>
      <c r="F121" s="486"/>
      <c r="G121" s="383">
        <v>590745.67249999999</v>
      </c>
    </row>
    <row r="122" spans="1:11" ht="34.5" customHeight="1" thickTop="1">
      <c r="G122" s="500"/>
    </row>
    <row r="123" spans="1:11" ht="34.5" customHeight="1">
      <c r="G123" s="500"/>
    </row>
  </sheetData>
  <mergeCells count="16">
    <mergeCell ref="H21:O21"/>
    <mergeCell ref="B55:C55"/>
    <mergeCell ref="A93:G93"/>
    <mergeCell ref="A1:G1"/>
    <mergeCell ref="A2:G2"/>
    <mergeCell ref="A3:G3"/>
    <mergeCell ref="A4:A6"/>
    <mergeCell ref="B4:B6"/>
    <mergeCell ref="C4:C6"/>
    <mergeCell ref="E4:G4"/>
    <mergeCell ref="A97:G97"/>
    <mergeCell ref="A103:C103"/>
    <mergeCell ref="A107:G107"/>
    <mergeCell ref="B119:C119"/>
    <mergeCell ref="E5:E6"/>
    <mergeCell ref="F5:F6"/>
  </mergeCells>
  <phoneticPr fontId="25" type="noConversion"/>
  <pageMargins left="0.16" right="0.16" top="0.16" bottom="0.16" header="0.16" footer="0.3"/>
  <pageSetup scale="3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DB7C-664F-4470-A032-80007F89BD86}">
  <sheetPr codeName="Sheet10">
    <tabColor rgb="FF00B0F0"/>
  </sheetPr>
  <dimension ref="A1:N87"/>
  <sheetViews>
    <sheetView zoomScale="50" zoomScaleNormal="50" workbookViewId="0">
      <pane ySplit="9" topLeftCell="A67" activePane="bottomLeft" state="frozen"/>
      <selection pane="bottomLeft" activeCell="G86" sqref="G86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16384" width="27.6640625" style="2"/>
  </cols>
  <sheetData>
    <row r="1" spans="1:14" ht="34.5" customHeight="1">
      <c r="A1" s="1334" t="s">
        <v>0</v>
      </c>
      <c r="B1" s="1334"/>
      <c r="C1" s="1334"/>
      <c r="D1" s="1334"/>
      <c r="E1" s="1334"/>
      <c r="F1" s="1334"/>
    </row>
    <row r="2" spans="1:14" ht="34.5" customHeight="1">
      <c r="A2" s="1334" t="s">
        <v>1</v>
      </c>
      <c r="B2" s="1334"/>
      <c r="C2" s="1334"/>
      <c r="D2" s="1334"/>
      <c r="E2" s="1334"/>
      <c r="F2" s="1334"/>
    </row>
    <row r="3" spans="1:14" ht="34.5" customHeight="1">
      <c r="A3" s="1335" t="s">
        <v>2547</v>
      </c>
      <c r="B3" s="1335"/>
      <c r="C3" s="1335"/>
      <c r="D3" s="1335"/>
      <c r="E3" s="1335"/>
      <c r="F3" s="1335"/>
    </row>
    <row r="4" spans="1:14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4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4" ht="34.200000000000003" customHeight="1">
      <c r="A6" s="1337"/>
      <c r="B6" s="1339"/>
      <c r="C6" s="1341"/>
      <c r="D6" s="1346"/>
      <c r="E6" s="1337"/>
      <c r="F6" s="14" t="s">
        <v>19</v>
      </c>
    </row>
    <row r="7" spans="1:14" ht="46.95" hidden="1" customHeight="1">
      <c r="A7" s="15"/>
      <c r="B7" s="16" t="s">
        <v>20</v>
      </c>
      <c r="C7" s="17"/>
      <c r="D7" s="19"/>
      <c r="E7" s="20"/>
      <c r="F7" s="29"/>
    </row>
    <row r="8" spans="1:14" ht="52.95" hidden="1" customHeight="1" thickBot="1">
      <c r="A8" s="30">
        <v>1</v>
      </c>
      <c r="B8" s="31"/>
      <c r="C8" s="32"/>
      <c r="D8" s="10"/>
      <c r="E8" s="4"/>
      <c r="F8" s="41"/>
    </row>
    <row r="9" spans="1:14" ht="1.2" customHeight="1" thickBot="1">
      <c r="A9" s="30"/>
      <c r="B9" s="42" t="s">
        <v>19</v>
      </c>
      <c r="C9" s="43"/>
      <c r="D9" s="50"/>
      <c r="E9" s="44"/>
      <c r="F9" s="51">
        <v>0</v>
      </c>
    </row>
    <row r="10" spans="1:14" ht="47.4" customHeight="1" thickTop="1">
      <c r="A10" s="30"/>
      <c r="B10" s="434" t="s">
        <v>1425</v>
      </c>
      <c r="C10" s="32"/>
      <c r="D10" s="591"/>
      <c r="E10" s="33"/>
      <c r="F10" s="51"/>
    </row>
    <row r="11" spans="1:14" ht="34.5" customHeight="1">
      <c r="A11" s="67">
        <v>1</v>
      </c>
      <c r="B11" s="68" t="s">
        <v>22</v>
      </c>
      <c r="C11" s="69" t="s">
        <v>23</v>
      </c>
      <c r="D11" s="78" t="s">
        <v>2550</v>
      </c>
      <c r="E11" s="79">
        <v>1</v>
      </c>
      <c r="F11" s="66">
        <v>4143.0400000000081</v>
      </c>
    </row>
    <row r="12" spans="1:14" ht="34.5" customHeight="1">
      <c r="A12" s="67">
        <v>2</v>
      </c>
      <c r="B12" s="125" t="s">
        <v>52</v>
      </c>
      <c r="C12" s="125" t="s">
        <v>53</v>
      </c>
      <c r="D12" s="122" t="s">
        <v>2557</v>
      </c>
      <c r="E12" s="127">
        <v>1</v>
      </c>
      <c r="F12" s="66">
        <v>963</v>
      </c>
    </row>
    <row r="13" spans="1:14" ht="34.5" customHeight="1">
      <c r="A13" s="67">
        <v>3</v>
      </c>
      <c r="B13" s="106" t="s">
        <v>74</v>
      </c>
      <c r="C13" s="106" t="s">
        <v>75</v>
      </c>
      <c r="D13" s="122" t="s">
        <v>2557</v>
      </c>
      <c r="E13" s="67">
        <v>1</v>
      </c>
      <c r="F13" s="66">
        <v>2172.1000000000008</v>
      </c>
    </row>
    <row r="14" spans="1:14" ht="34.5" customHeight="1">
      <c r="A14" s="67">
        <v>4</v>
      </c>
      <c r="B14" s="131" t="s">
        <v>80</v>
      </c>
      <c r="C14" s="132" t="s">
        <v>81</v>
      </c>
      <c r="D14" s="108" t="s">
        <v>2550</v>
      </c>
      <c r="E14" s="79">
        <v>1</v>
      </c>
      <c r="F14" s="66">
        <v>5197.7900000000009</v>
      </c>
      <c r="G14" s="1402"/>
      <c r="H14" s="1403"/>
      <c r="I14" s="1403"/>
      <c r="J14" s="1403"/>
      <c r="K14" s="1403"/>
      <c r="L14" s="1403"/>
      <c r="M14" s="1403"/>
      <c r="N14" s="1404"/>
    </row>
    <row r="15" spans="1:14" ht="34.5" customHeight="1">
      <c r="A15" s="67">
        <v>5</v>
      </c>
      <c r="B15" s="131" t="s">
        <v>85</v>
      </c>
      <c r="C15" s="132" t="s">
        <v>81</v>
      </c>
      <c r="D15" s="108" t="s">
        <v>2550</v>
      </c>
      <c r="E15" s="79">
        <v>1</v>
      </c>
      <c r="F15" s="66">
        <v>3685.8675000000039</v>
      </c>
    </row>
    <row r="16" spans="1:14" ht="34.5" customHeight="1">
      <c r="A16" s="67">
        <v>6</v>
      </c>
      <c r="B16" s="131" t="s">
        <v>88</v>
      </c>
      <c r="C16" s="132" t="s">
        <v>81</v>
      </c>
      <c r="D16" s="108" t="s">
        <v>2550</v>
      </c>
      <c r="E16" s="79">
        <v>1</v>
      </c>
      <c r="F16" s="66">
        <v>690.93499999999949</v>
      </c>
    </row>
    <row r="17" spans="1:8" ht="34.5" customHeight="1">
      <c r="A17" s="67">
        <v>7</v>
      </c>
      <c r="B17" s="140" t="s">
        <v>98</v>
      </c>
      <c r="C17" s="141" t="s">
        <v>81</v>
      </c>
      <c r="D17" s="108" t="s">
        <v>2550</v>
      </c>
      <c r="E17" s="79">
        <v>1</v>
      </c>
      <c r="F17" s="66">
        <v>498.35</v>
      </c>
    </row>
    <row r="18" spans="1:8" ht="34.5" customHeight="1">
      <c r="A18" s="67">
        <v>8</v>
      </c>
      <c r="B18" s="131" t="s">
        <v>103</v>
      </c>
      <c r="C18" s="141" t="s">
        <v>81</v>
      </c>
      <c r="D18" s="108" t="s">
        <v>2557</v>
      </c>
      <c r="E18" s="79">
        <v>1</v>
      </c>
      <c r="F18" s="66">
        <v>2352.1150000000011</v>
      </c>
    </row>
    <row r="19" spans="1:8" ht="34.5" customHeight="1">
      <c r="A19" s="67">
        <v>9</v>
      </c>
      <c r="B19" s="140" t="s">
        <v>105</v>
      </c>
      <c r="C19" s="141" t="s">
        <v>81</v>
      </c>
      <c r="D19" s="108" t="s">
        <v>2557</v>
      </c>
      <c r="E19" s="79">
        <v>1</v>
      </c>
      <c r="F19" s="66">
        <v>26.17500000000004</v>
      </c>
    </row>
    <row r="20" spans="1:8" ht="34.5" customHeight="1">
      <c r="A20" s="67">
        <v>10</v>
      </c>
      <c r="B20" s="140" t="s">
        <v>107</v>
      </c>
      <c r="C20" s="141" t="s">
        <v>81</v>
      </c>
      <c r="D20" s="108" t="s">
        <v>2557</v>
      </c>
      <c r="E20" s="79">
        <v>1</v>
      </c>
      <c r="F20" s="66">
        <v>390.01000000000005</v>
      </c>
    </row>
    <row r="21" spans="1:8" ht="34.5" customHeight="1">
      <c r="A21" s="67">
        <v>11</v>
      </c>
      <c r="B21" s="131" t="s">
        <v>109</v>
      </c>
      <c r="C21" s="141" t="s">
        <v>81</v>
      </c>
      <c r="D21" s="148" t="s">
        <v>2557</v>
      </c>
      <c r="E21" s="144">
        <v>1</v>
      </c>
      <c r="F21" s="66">
        <v>77.04000000000002</v>
      </c>
    </row>
    <row r="22" spans="1:8" ht="34.5" customHeight="1">
      <c r="A22" s="67">
        <v>12</v>
      </c>
      <c r="B22" s="150" t="s">
        <v>111</v>
      </c>
      <c r="C22" s="141" t="s">
        <v>81</v>
      </c>
      <c r="D22" s="148" t="s">
        <v>2557</v>
      </c>
      <c r="E22" s="144">
        <v>1</v>
      </c>
      <c r="F22" s="66">
        <v>243.15000000000015</v>
      </c>
    </row>
    <row r="23" spans="1:8" ht="34.5" customHeight="1">
      <c r="A23" s="67">
        <v>13</v>
      </c>
      <c r="B23" s="151" t="s">
        <v>113</v>
      </c>
      <c r="C23" s="152" t="s">
        <v>81</v>
      </c>
      <c r="D23" s="148" t="s">
        <v>2557</v>
      </c>
      <c r="E23" s="144">
        <v>1</v>
      </c>
      <c r="F23" s="66">
        <v>10236.690000000002</v>
      </c>
    </row>
    <row r="24" spans="1:8" ht="34.5" customHeight="1">
      <c r="A24" s="67">
        <v>14</v>
      </c>
      <c r="B24" s="434" t="s">
        <v>22</v>
      </c>
      <c r="C24" s="183" t="s">
        <v>118</v>
      </c>
      <c r="D24" s="559" t="s">
        <v>2550</v>
      </c>
      <c r="E24" s="4">
        <v>1</v>
      </c>
      <c r="F24" s="66">
        <v>828.60999999999422</v>
      </c>
    </row>
    <row r="25" spans="1:8" ht="34.5" customHeight="1">
      <c r="A25" s="67">
        <v>15</v>
      </c>
      <c r="B25" s="164" t="s">
        <v>137</v>
      </c>
      <c r="C25" s="164" t="s">
        <v>138</v>
      </c>
      <c r="D25" s="170" t="s">
        <v>2557</v>
      </c>
      <c r="E25" s="562">
        <v>1</v>
      </c>
      <c r="F25" s="66">
        <v>1872.5</v>
      </c>
    </row>
    <row r="26" spans="1:8" ht="34.5" customHeight="1">
      <c r="A26" s="67">
        <v>16</v>
      </c>
      <c r="B26" s="183" t="s">
        <v>145</v>
      </c>
      <c r="C26" s="6" t="s">
        <v>146</v>
      </c>
      <c r="D26" s="10" t="s">
        <v>2600</v>
      </c>
      <c r="E26" s="4">
        <v>1</v>
      </c>
      <c r="F26" s="203">
        <v>9126</v>
      </c>
      <c r="H26" s="497">
        <v>1872.5</v>
      </c>
    </row>
    <row r="27" spans="1:8" ht="34.5" customHeight="1">
      <c r="A27" s="67">
        <v>17</v>
      </c>
      <c r="B27" s="68" t="s">
        <v>224</v>
      </c>
      <c r="C27" s="69" t="s">
        <v>225</v>
      </c>
      <c r="D27" s="128" t="s">
        <v>2600</v>
      </c>
      <c r="E27" s="67">
        <v>1</v>
      </c>
      <c r="F27" s="203">
        <v>4563</v>
      </c>
    </row>
    <row r="28" spans="1:8" ht="34.5" customHeight="1">
      <c r="A28" s="67">
        <v>18</v>
      </c>
      <c r="B28" s="68" t="s">
        <v>227</v>
      </c>
      <c r="C28" s="69" t="s">
        <v>228</v>
      </c>
      <c r="D28" s="128" t="s">
        <v>2600</v>
      </c>
      <c r="E28" s="67">
        <v>1</v>
      </c>
      <c r="F28" s="203">
        <v>4563</v>
      </c>
    </row>
    <row r="29" spans="1:8" ht="34.5" customHeight="1">
      <c r="A29" s="67">
        <v>19</v>
      </c>
      <c r="B29" s="68" t="s">
        <v>300</v>
      </c>
      <c r="C29" s="69" t="s">
        <v>301</v>
      </c>
      <c r="D29" s="128" t="s">
        <v>2600</v>
      </c>
      <c r="E29" s="128">
        <v>1</v>
      </c>
      <c r="F29" s="203">
        <v>100</v>
      </c>
    </row>
    <row r="30" spans="1:8" ht="34.5" customHeight="1">
      <c r="A30" s="67">
        <v>20</v>
      </c>
      <c r="B30" s="68" t="s">
        <v>227</v>
      </c>
      <c r="C30" s="69" t="s">
        <v>316</v>
      </c>
      <c r="D30" s="250" t="s">
        <v>2600</v>
      </c>
      <c r="E30" s="243">
        <v>1</v>
      </c>
      <c r="F30" s="203">
        <v>100</v>
      </c>
    </row>
    <row r="31" spans="1:8" ht="34.5" customHeight="1">
      <c r="A31" s="67">
        <v>21</v>
      </c>
      <c r="B31" s="635" t="s">
        <v>300</v>
      </c>
      <c r="C31" s="556" t="s">
        <v>374</v>
      </c>
      <c r="D31" s="246" t="s">
        <v>2600</v>
      </c>
      <c r="E31" s="243">
        <v>1</v>
      </c>
      <c r="F31" s="203">
        <v>149.80000000000001</v>
      </c>
    </row>
    <row r="32" spans="1:8" ht="34.5" customHeight="1">
      <c r="A32" s="67">
        <v>22</v>
      </c>
      <c r="B32" s="263" t="s">
        <v>227</v>
      </c>
      <c r="C32" s="260" t="s">
        <v>385</v>
      </c>
      <c r="D32" s="250" t="s">
        <v>2600</v>
      </c>
      <c r="E32" s="243">
        <v>1</v>
      </c>
      <c r="F32" s="203">
        <v>149.80000000000001</v>
      </c>
    </row>
    <row r="33" spans="1:6" ht="34.5" customHeight="1">
      <c r="A33" s="67">
        <v>23</v>
      </c>
      <c r="B33" s="106" t="s">
        <v>525</v>
      </c>
      <c r="C33" s="260" t="s">
        <v>526</v>
      </c>
      <c r="D33" s="250" t="s">
        <v>2600</v>
      </c>
      <c r="E33" s="243">
        <v>1</v>
      </c>
      <c r="F33" s="203">
        <v>1797.6</v>
      </c>
    </row>
    <row r="34" spans="1:6" ht="34.5" customHeight="1">
      <c r="A34" s="67">
        <v>24</v>
      </c>
      <c r="B34" s="263" t="s">
        <v>532</v>
      </c>
      <c r="C34" s="260" t="s">
        <v>533</v>
      </c>
      <c r="D34" s="246" t="s">
        <v>2600</v>
      </c>
      <c r="E34" s="243">
        <v>1</v>
      </c>
      <c r="F34" s="203">
        <v>299.60000000000002</v>
      </c>
    </row>
    <row r="35" spans="1:6" ht="34.5" customHeight="1">
      <c r="A35" s="67">
        <v>25</v>
      </c>
      <c r="B35" s="263" t="s">
        <v>300</v>
      </c>
      <c r="C35" s="260" t="s">
        <v>711</v>
      </c>
      <c r="D35" s="246" t="s">
        <v>2600</v>
      </c>
      <c r="E35" s="243">
        <v>1</v>
      </c>
      <c r="F35" s="295">
        <v>134.82</v>
      </c>
    </row>
    <row r="36" spans="1:6" ht="34.5" customHeight="1">
      <c r="A36" s="67">
        <v>26</v>
      </c>
      <c r="B36" s="263" t="s">
        <v>300</v>
      </c>
      <c r="C36" s="260" t="s">
        <v>713</v>
      </c>
      <c r="D36" s="246" t="s">
        <v>2600</v>
      </c>
      <c r="E36" s="243">
        <v>1</v>
      </c>
      <c r="F36" s="295">
        <v>599.20000000000016</v>
      </c>
    </row>
    <row r="37" spans="1:6" ht="34.5" customHeight="1">
      <c r="A37" s="67">
        <v>27</v>
      </c>
      <c r="B37" s="263" t="s">
        <v>227</v>
      </c>
      <c r="C37" s="260" t="s">
        <v>724</v>
      </c>
      <c r="D37" s="250" t="s">
        <v>2600</v>
      </c>
      <c r="E37" s="243">
        <v>1</v>
      </c>
      <c r="F37" s="295">
        <v>381.99</v>
      </c>
    </row>
    <row r="38" spans="1:6" ht="34.5" customHeight="1">
      <c r="A38" s="67">
        <v>28</v>
      </c>
      <c r="B38" s="106" t="s">
        <v>50</v>
      </c>
      <c r="C38" s="260" t="s">
        <v>834</v>
      </c>
      <c r="D38" s="250" t="s">
        <v>2600</v>
      </c>
      <c r="E38" s="243">
        <v>1</v>
      </c>
      <c r="F38" s="295">
        <v>1175.93</v>
      </c>
    </row>
    <row r="39" spans="1:6" ht="34.5" customHeight="1">
      <c r="A39" s="67">
        <v>29</v>
      </c>
      <c r="B39" s="263" t="s">
        <v>532</v>
      </c>
      <c r="C39" s="260" t="s">
        <v>838</v>
      </c>
      <c r="D39" s="246" t="s">
        <v>2600</v>
      </c>
      <c r="E39" s="243">
        <v>1</v>
      </c>
      <c r="F39" s="295">
        <v>1842.54</v>
      </c>
    </row>
    <row r="40" spans="1:6" ht="34.5" customHeight="1">
      <c r="A40" s="67">
        <v>30</v>
      </c>
      <c r="B40" s="263" t="s">
        <v>532</v>
      </c>
      <c r="C40" s="260" t="s">
        <v>840</v>
      </c>
      <c r="D40" s="246" t="s">
        <v>2600</v>
      </c>
      <c r="E40" s="243">
        <v>1</v>
      </c>
      <c r="F40" s="295">
        <v>1134.2</v>
      </c>
    </row>
    <row r="41" spans="1:6" ht="34.5" customHeight="1">
      <c r="A41" s="67">
        <v>31</v>
      </c>
      <c r="B41" s="263" t="s">
        <v>547</v>
      </c>
      <c r="C41" s="260" t="s">
        <v>849</v>
      </c>
      <c r="D41" s="246" t="s">
        <v>2600</v>
      </c>
      <c r="E41" s="243">
        <v>1</v>
      </c>
      <c r="F41" s="295">
        <v>107</v>
      </c>
    </row>
    <row r="42" spans="1:6" ht="34.5" customHeight="1">
      <c r="A42" s="67">
        <v>32</v>
      </c>
      <c r="B42" s="263" t="s">
        <v>547</v>
      </c>
      <c r="C42" s="260" t="s">
        <v>840</v>
      </c>
      <c r="D42" s="246" t="s">
        <v>2600</v>
      </c>
      <c r="E42" s="243">
        <v>1</v>
      </c>
      <c r="F42" s="295">
        <v>567.1</v>
      </c>
    </row>
    <row r="43" spans="1:6" ht="34.5" customHeight="1">
      <c r="A43" s="67">
        <v>33</v>
      </c>
      <c r="B43" s="263" t="s">
        <v>577</v>
      </c>
      <c r="C43" s="260" t="s">
        <v>876</v>
      </c>
      <c r="D43" s="246" t="s">
        <v>2600</v>
      </c>
      <c r="E43" s="243">
        <v>1</v>
      </c>
      <c r="F43" s="295">
        <v>981.19000000000028</v>
      </c>
    </row>
    <row r="44" spans="1:6" ht="34.5" customHeight="1">
      <c r="A44" s="67">
        <v>34</v>
      </c>
      <c r="B44" s="267" t="s">
        <v>913</v>
      </c>
      <c r="C44" s="260" t="s">
        <v>899</v>
      </c>
      <c r="D44" s="246" t="s">
        <v>2600</v>
      </c>
      <c r="E44" s="243">
        <v>1</v>
      </c>
      <c r="F44" s="295">
        <v>1455.2</v>
      </c>
    </row>
    <row r="45" spans="1:6" ht="34.5" customHeight="1">
      <c r="A45" s="67">
        <v>35</v>
      </c>
      <c r="B45" s="260" t="s">
        <v>916</v>
      </c>
      <c r="C45" s="260" t="s">
        <v>899</v>
      </c>
      <c r="D45" s="250" t="s">
        <v>2600</v>
      </c>
      <c r="E45" s="243">
        <v>1</v>
      </c>
      <c r="F45" s="295">
        <v>2182.8000000000002</v>
      </c>
    </row>
    <row r="46" spans="1:6" ht="34.5" customHeight="1">
      <c r="A46" s="67">
        <v>36</v>
      </c>
      <c r="B46" s="260" t="s">
        <v>42</v>
      </c>
      <c r="C46" s="106" t="s">
        <v>931</v>
      </c>
      <c r="D46" s="246" t="s">
        <v>2600</v>
      </c>
      <c r="E46" s="243">
        <v>1</v>
      </c>
      <c r="F46" s="295">
        <v>53.5</v>
      </c>
    </row>
    <row r="47" spans="1:6" ht="34.5" customHeight="1">
      <c r="A47" s="67">
        <v>37</v>
      </c>
      <c r="B47" s="309" t="s">
        <v>984</v>
      </c>
      <c r="C47" s="106" t="s">
        <v>985</v>
      </c>
      <c r="D47" s="246" t="s">
        <v>2600</v>
      </c>
      <c r="E47" s="243">
        <v>1</v>
      </c>
      <c r="F47" s="295">
        <v>428</v>
      </c>
    </row>
    <row r="48" spans="1:6" ht="34.5" customHeight="1">
      <c r="A48" s="67">
        <v>38</v>
      </c>
      <c r="B48" s="260" t="s">
        <v>996</v>
      </c>
      <c r="C48" s="106" t="s">
        <v>969</v>
      </c>
      <c r="D48" s="246" t="s">
        <v>2600</v>
      </c>
      <c r="E48" s="243">
        <v>1</v>
      </c>
      <c r="F48" s="295">
        <v>1990.2</v>
      </c>
    </row>
    <row r="49" spans="1:9" ht="34.5" customHeight="1">
      <c r="A49" s="67">
        <v>39</v>
      </c>
      <c r="B49" s="636" t="s">
        <v>175</v>
      </c>
      <c r="C49" s="637" t="s">
        <v>176</v>
      </c>
      <c r="D49" s="638" t="s">
        <v>2936</v>
      </c>
      <c r="E49" s="639">
        <v>1</v>
      </c>
      <c r="F49" s="350">
        <v>1135</v>
      </c>
    </row>
    <row r="50" spans="1:9" s="351" customFormat="1" ht="34.5" customHeight="1">
      <c r="A50" s="67">
        <v>40</v>
      </c>
      <c r="B50" s="620" t="s">
        <v>212</v>
      </c>
      <c r="C50" s="610" t="s">
        <v>213</v>
      </c>
      <c r="D50" s="625" t="s">
        <v>2936</v>
      </c>
      <c r="E50" s="626">
        <v>1</v>
      </c>
      <c r="F50" s="628">
        <v>1135</v>
      </c>
    </row>
    <row r="51" spans="1:9" s="351" customFormat="1" ht="34.5" customHeight="1">
      <c r="A51" s="67">
        <v>41</v>
      </c>
      <c r="B51" s="640" t="s">
        <v>227</v>
      </c>
      <c r="C51" s="631" t="s">
        <v>228</v>
      </c>
      <c r="D51" s="641" t="s">
        <v>2936</v>
      </c>
      <c r="E51" s="642">
        <v>1</v>
      </c>
      <c r="F51" s="643">
        <v>1135</v>
      </c>
    </row>
    <row r="52" spans="1:9" s="351" customFormat="1" ht="34.5" customHeight="1" thickBot="1">
      <c r="A52" s="646"/>
      <c r="B52" s="647"/>
      <c r="C52" s="648"/>
      <c r="D52" s="649"/>
      <c r="E52" s="650"/>
      <c r="F52" s="651">
        <f>SUM(F9:F51)</f>
        <v>70664.842500000013</v>
      </c>
    </row>
    <row r="53" spans="1:9" s="351" customFormat="1" ht="34.5" customHeight="1" thickTop="1">
      <c r="A53" s="336"/>
      <c r="B53" s="620" t="s">
        <v>2962</v>
      </c>
      <c r="C53" s="610"/>
      <c r="D53" s="644"/>
      <c r="E53" s="645"/>
      <c r="F53" s="614"/>
    </row>
    <row r="54" spans="1:9" s="351" customFormat="1" ht="34.5" customHeight="1">
      <c r="A54" s="652">
        <v>1</v>
      </c>
      <c r="B54" s="151" t="s">
        <v>1743</v>
      </c>
      <c r="C54" s="152" t="s">
        <v>81</v>
      </c>
      <c r="D54" s="653" t="s">
        <v>2585</v>
      </c>
      <c r="E54" s="654">
        <v>2</v>
      </c>
      <c r="F54" s="655">
        <v>86.669999999999987</v>
      </c>
    </row>
    <row r="55" spans="1:9" s="376" customFormat="1" ht="37.5" customHeight="1" thickBot="1">
      <c r="A55" s="656"/>
      <c r="B55" s="657"/>
      <c r="C55" s="657"/>
      <c r="D55" s="658"/>
      <c r="E55" s="659"/>
      <c r="F55" s="659">
        <f>SUM(F54)</f>
        <v>86.669999999999987</v>
      </c>
    </row>
    <row r="56" spans="1:9" s="386" customFormat="1" ht="34.5" customHeight="1" thickTop="1">
      <c r="A56" s="385"/>
      <c r="C56" s="387"/>
      <c r="D56" s="392"/>
      <c r="E56" s="390"/>
      <c r="F56" s="390"/>
    </row>
    <row r="57" spans="1:9" s="386" customFormat="1" ht="48" customHeight="1">
      <c r="A57" s="1332" t="s">
        <v>1023</v>
      </c>
      <c r="B57" s="1332"/>
      <c r="C57" s="1332"/>
      <c r="D57" s="1332"/>
      <c r="E57" s="1332"/>
      <c r="F57" s="1332"/>
    </row>
    <row r="58" spans="1:9" ht="34.5" customHeight="1">
      <c r="A58" s="243">
        <v>1</v>
      </c>
      <c r="B58" s="393" t="s">
        <v>1024</v>
      </c>
      <c r="C58" s="394" t="s">
        <v>1025</v>
      </c>
      <c r="D58" s="293"/>
      <c r="E58" s="243"/>
      <c r="F58" s="203">
        <v>14971.5</v>
      </c>
    </row>
    <row r="59" spans="1:9" ht="34.5" customHeight="1" thickBot="1">
      <c r="A59" s="284"/>
      <c r="B59" s="257" t="s">
        <v>19</v>
      </c>
      <c r="C59" s="160"/>
      <c r="D59" s="105"/>
      <c r="E59" s="104"/>
      <c r="F59" s="104">
        <v>14971.5</v>
      </c>
      <c r="H59" s="497"/>
      <c r="I59" s="499"/>
    </row>
    <row r="60" spans="1:9" s="386" customFormat="1" ht="34.5" customHeight="1" thickTop="1">
      <c r="A60" s="385"/>
      <c r="C60" s="387"/>
      <c r="D60" s="392"/>
      <c r="E60" s="390"/>
      <c r="F60" s="390"/>
    </row>
    <row r="61" spans="1:9" s="403" customFormat="1" ht="43.5" customHeight="1">
      <c r="A61" s="1332" t="s">
        <v>1032</v>
      </c>
      <c r="B61" s="1332"/>
      <c r="C61" s="1332"/>
      <c r="D61" s="1332"/>
      <c r="E61" s="1332"/>
      <c r="F61" s="1332"/>
    </row>
    <row r="62" spans="1:9" s="414" customFormat="1" ht="34.5" customHeight="1">
      <c r="A62" s="404">
        <v>1</v>
      </c>
      <c r="B62" s="405" t="s">
        <v>1033</v>
      </c>
      <c r="C62" s="406" t="s">
        <v>1034</v>
      </c>
      <c r="D62" s="408" t="s">
        <v>1035</v>
      </c>
      <c r="E62" s="413">
        <v>4</v>
      </c>
      <c r="F62" s="410">
        <v>14582</v>
      </c>
    </row>
    <row r="63" spans="1:9" s="414" customFormat="1" ht="34.5" customHeight="1">
      <c r="A63" s="404">
        <v>2</v>
      </c>
      <c r="B63" s="405" t="s">
        <v>1033</v>
      </c>
      <c r="C63" s="406" t="s">
        <v>1036</v>
      </c>
      <c r="D63" s="408" t="s">
        <v>1037</v>
      </c>
      <c r="E63" s="413">
        <v>4</v>
      </c>
      <c r="F63" s="410">
        <v>400</v>
      </c>
    </row>
    <row r="64" spans="1:9" s="414" customFormat="1" ht="34.5" customHeight="1">
      <c r="A64" s="404">
        <v>3</v>
      </c>
      <c r="B64" s="405" t="s">
        <v>1033</v>
      </c>
      <c r="C64" s="406" t="s">
        <v>1038</v>
      </c>
      <c r="D64" s="408" t="s">
        <v>1039</v>
      </c>
      <c r="E64" s="413">
        <v>5</v>
      </c>
      <c r="F64" s="410">
        <v>19211.849999999999</v>
      </c>
    </row>
    <row r="65" spans="1:10" s="414" customFormat="1" ht="34.5" customHeight="1">
      <c r="A65" s="404">
        <v>4</v>
      </c>
      <c r="B65" s="405" t="s">
        <v>1033</v>
      </c>
      <c r="C65" s="406" t="s">
        <v>1040</v>
      </c>
      <c r="D65" s="408" t="s">
        <v>1041</v>
      </c>
      <c r="E65" s="413">
        <v>6</v>
      </c>
      <c r="F65" s="410">
        <v>2070.4499999999998</v>
      </c>
    </row>
    <row r="66" spans="1:10" s="416" customFormat="1" ht="34.5" customHeight="1">
      <c r="A66" s="404">
        <v>5</v>
      </c>
      <c r="B66" s="405" t="s">
        <v>1033</v>
      </c>
      <c r="C66" s="406" t="s">
        <v>902</v>
      </c>
      <c r="D66" s="408" t="s">
        <v>1041</v>
      </c>
      <c r="E66" s="413">
        <v>6</v>
      </c>
      <c r="F66" s="410">
        <v>47508</v>
      </c>
    </row>
    <row r="67" spans="1:10" s="425" customFormat="1" ht="34.5" customHeight="1">
      <c r="A67" s="1365" t="s">
        <v>1042</v>
      </c>
      <c r="B67" s="1366"/>
      <c r="C67" s="1366"/>
      <c r="D67" s="417"/>
      <c r="E67" s="419"/>
      <c r="F67" s="424"/>
    </row>
    <row r="68" spans="1:10" ht="34.5" customHeight="1" thickBot="1">
      <c r="A68" s="426"/>
      <c r="B68" s="257" t="s">
        <v>19</v>
      </c>
      <c r="C68" s="427"/>
      <c r="D68" s="429">
        <v>0</v>
      </c>
      <c r="E68" s="428"/>
      <c r="F68" s="430">
        <v>83772.299999999988</v>
      </c>
      <c r="H68" s="499">
        <v>83772.299999999988</v>
      </c>
      <c r="I68" s="499">
        <v>169495.3125</v>
      </c>
      <c r="J68" s="2" t="s">
        <v>2960</v>
      </c>
    </row>
    <row r="69" spans="1:10" ht="34.5" customHeight="1" thickTop="1">
      <c r="A69" s="433"/>
      <c r="B69" s="297"/>
      <c r="C69" s="2"/>
      <c r="D69" s="417"/>
      <c r="E69" s="419"/>
      <c r="F69" s="419"/>
    </row>
    <row r="70" spans="1:10" ht="34.5" customHeight="1">
      <c r="A70" s="433"/>
      <c r="B70" s="297"/>
      <c r="C70" s="2"/>
      <c r="D70" s="417"/>
      <c r="E70" s="419"/>
      <c r="F70" s="419"/>
    </row>
    <row r="71" spans="1:10" s="386" customFormat="1" ht="40.5" customHeight="1">
      <c r="A71" s="1332" t="s">
        <v>1044</v>
      </c>
      <c r="B71" s="1332"/>
      <c r="C71" s="1332"/>
      <c r="D71" s="1332"/>
      <c r="E71" s="1332"/>
      <c r="F71" s="1332"/>
    </row>
    <row r="72" spans="1:10" s="414" customFormat="1" ht="34.5" customHeight="1">
      <c r="A72" s="404">
        <v>1</v>
      </c>
      <c r="B72" s="406" t="s">
        <v>1045</v>
      </c>
      <c r="C72" s="455" t="s">
        <v>1046</v>
      </c>
      <c r="D72" s="457" t="s">
        <v>1047</v>
      </c>
      <c r="E72" s="402" t="s">
        <v>1048</v>
      </c>
      <c r="F72" s="410">
        <v>234301.93</v>
      </c>
    </row>
    <row r="73" spans="1:10" s="414" customFormat="1" ht="34.5" customHeight="1">
      <c r="A73" s="404">
        <v>2</v>
      </c>
      <c r="B73" s="406" t="s">
        <v>1045</v>
      </c>
      <c r="C73" s="455" t="s">
        <v>1049</v>
      </c>
      <c r="D73" s="457" t="s">
        <v>1050</v>
      </c>
      <c r="E73" s="402" t="s">
        <v>1048</v>
      </c>
      <c r="F73" s="410">
        <v>90261.49</v>
      </c>
    </row>
    <row r="74" spans="1:10" s="414" customFormat="1" ht="34.5" customHeight="1">
      <c r="A74" s="404">
        <v>3</v>
      </c>
      <c r="B74" s="406" t="s">
        <v>1045</v>
      </c>
      <c r="C74" s="455" t="s">
        <v>1051</v>
      </c>
      <c r="D74" s="457" t="s">
        <v>1050</v>
      </c>
      <c r="E74" s="402" t="s">
        <v>1048</v>
      </c>
      <c r="F74" s="410">
        <v>49535.47</v>
      </c>
    </row>
    <row r="75" spans="1:10" s="414" customFormat="1" ht="34.5" customHeight="1">
      <c r="A75" s="404"/>
      <c r="B75" s="464" t="s">
        <v>1052</v>
      </c>
      <c r="C75" s="455"/>
      <c r="D75" s="457"/>
      <c r="E75" s="402"/>
      <c r="F75" s="410"/>
    </row>
    <row r="76" spans="1:10" s="414" customFormat="1" ht="34.5" customHeight="1">
      <c r="A76" s="404">
        <v>4</v>
      </c>
      <c r="B76" s="406" t="s">
        <v>1061</v>
      </c>
      <c r="C76" s="455" t="s">
        <v>1054</v>
      </c>
      <c r="D76" s="457" t="s">
        <v>1055</v>
      </c>
      <c r="E76" s="402">
        <v>8</v>
      </c>
      <c r="F76" s="410">
        <v>20667.22</v>
      </c>
    </row>
    <row r="77" spans="1:10" s="414" customFormat="1" ht="34.5" customHeight="1">
      <c r="A77" s="404">
        <v>5</v>
      </c>
      <c r="B77" s="406" t="s">
        <v>1061</v>
      </c>
      <c r="C77" s="455" t="s">
        <v>1056</v>
      </c>
      <c r="D77" s="457" t="s">
        <v>1057</v>
      </c>
      <c r="E77" s="402">
        <v>7</v>
      </c>
      <c r="F77" s="410">
        <v>1469.03</v>
      </c>
    </row>
    <row r="78" spans="1:10" s="414" customFormat="1" ht="34.5" customHeight="1">
      <c r="A78" s="404">
        <v>6</v>
      </c>
      <c r="B78" s="406" t="s">
        <v>1061</v>
      </c>
      <c r="C78" s="455" t="s">
        <v>1058</v>
      </c>
      <c r="D78" s="457" t="s">
        <v>1057</v>
      </c>
      <c r="E78" s="402">
        <v>7</v>
      </c>
      <c r="F78" s="410">
        <v>368.87</v>
      </c>
    </row>
    <row r="79" spans="1:10" s="414" customFormat="1" ht="34.5" customHeight="1">
      <c r="A79" s="404">
        <v>7</v>
      </c>
      <c r="B79" s="406" t="s">
        <v>1061</v>
      </c>
      <c r="C79" s="455" t="s">
        <v>1059</v>
      </c>
      <c r="D79" s="457" t="s">
        <v>1060</v>
      </c>
      <c r="E79" s="402"/>
      <c r="F79" s="410">
        <v>15813.94</v>
      </c>
    </row>
    <row r="80" spans="1:10" s="414" customFormat="1" ht="34.5" customHeight="1">
      <c r="A80" s="404">
        <v>8</v>
      </c>
      <c r="B80" s="455" t="s">
        <v>1061</v>
      </c>
      <c r="C80" s="406" t="s">
        <v>1062</v>
      </c>
      <c r="D80" s="465" t="s">
        <v>1063</v>
      </c>
      <c r="E80" s="407"/>
      <c r="F80" s="410">
        <v>2832.41</v>
      </c>
    </row>
    <row r="81" spans="1:10" s="414" customFormat="1" ht="34.5" customHeight="1">
      <c r="A81" s="466">
        <v>9</v>
      </c>
      <c r="B81" s="660" t="s">
        <v>1061</v>
      </c>
      <c r="C81" s="468" t="s">
        <v>2963</v>
      </c>
      <c r="D81" s="661"/>
      <c r="E81" s="469"/>
      <c r="F81" s="471">
        <v>6000</v>
      </c>
    </row>
    <row r="82" spans="1:10" s="414" customFormat="1" ht="34.5" customHeight="1">
      <c r="A82" s="466"/>
      <c r="B82" s="467" t="s">
        <v>1064</v>
      </c>
      <c r="C82" s="468"/>
      <c r="D82" s="470"/>
      <c r="E82" s="469"/>
      <c r="F82" s="471"/>
    </row>
    <row r="83" spans="1:10" s="479" customFormat="1" ht="34.5" customHeight="1" thickBot="1">
      <c r="A83" s="475"/>
      <c r="B83" s="1333" t="s">
        <v>1065</v>
      </c>
      <c r="C83" s="1333"/>
      <c r="D83" s="429"/>
      <c r="E83" s="428"/>
      <c r="F83" s="478">
        <v>421250.36</v>
      </c>
      <c r="H83" s="479">
        <v>421250.36</v>
      </c>
      <c r="I83" s="479">
        <v>590745.67249999999</v>
      </c>
      <c r="J83" s="2" t="s">
        <v>2961</v>
      </c>
    </row>
    <row r="84" spans="1:10" s="403" customFormat="1" ht="34.5" customHeight="1" thickTop="1">
      <c r="A84" s="480"/>
      <c r="B84" s="481"/>
      <c r="C84" s="482"/>
      <c r="D84" s="484"/>
      <c r="E84" s="483"/>
      <c r="F84" s="485"/>
    </row>
    <row r="85" spans="1:10" ht="34.5" customHeight="1" thickBot="1">
      <c r="A85" s="486"/>
      <c r="B85" s="487"/>
      <c r="C85" s="488" t="s">
        <v>1066</v>
      </c>
      <c r="D85" s="488"/>
      <c r="E85" s="486"/>
      <c r="F85" s="383">
        <v>590745.67249999999</v>
      </c>
    </row>
    <row r="86" spans="1:10" ht="34.5" customHeight="1" thickTop="1">
      <c r="F86" s="500"/>
    </row>
    <row r="87" spans="1:10" ht="34.5" customHeight="1">
      <c r="F87" s="500"/>
    </row>
  </sheetData>
  <sortState xmlns:xlrd2="http://schemas.microsoft.com/office/spreadsheetml/2017/richdata2" ref="A11:F54">
    <sortCondition ref="E11:E54"/>
  </sortState>
  <mergeCells count="15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B83:C83"/>
    <mergeCell ref="G14:N14"/>
    <mergeCell ref="A57:F57"/>
    <mergeCell ref="A61:F61"/>
    <mergeCell ref="A67:C67"/>
    <mergeCell ref="A71:F71"/>
  </mergeCells>
  <pageMargins left="0.16" right="0.16" top="0.16" bottom="0.16" header="0.16" footer="0.3"/>
  <pageSetup scale="3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DA5D-CE4E-4CE0-8AC9-BAE45B71439E}">
  <sheetPr codeName="Sheet11">
    <tabColor rgb="FF92D050"/>
  </sheetPr>
  <dimension ref="A1:O66"/>
  <sheetViews>
    <sheetView zoomScale="50" zoomScaleNormal="50" workbookViewId="0">
      <pane ySplit="7" topLeftCell="A48" activePane="bottomLeft" state="frozen"/>
      <selection pane="bottomLeft" activeCell="H54" sqref="H54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8" width="27.6640625" style="2"/>
    <col min="9" max="9" width="27.6640625" style="512"/>
    <col min="10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</row>
    <row r="3" spans="1:15" ht="34.5" customHeight="1">
      <c r="A3" s="1335" t="s">
        <v>2146</v>
      </c>
      <c r="B3" s="1335"/>
      <c r="C3" s="1335"/>
      <c r="D3" s="1335"/>
      <c r="E3" s="1335"/>
      <c r="F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5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5" ht="36" customHeight="1">
      <c r="A6" s="1337"/>
      <c r="B6" s="1339"/>
      <c r="C6" s="1341"/>
      <c r="D6" s="1346"/>
      <c r="E6" s="1337"/>
      <c r="F6" s="14" t="s">
        <v>19</v>
      </c>
    </row>
    <row r="7" spans="1:15" s="512" customFormat="1" ht="1.2" customHeight="1" thickBot="1">
      <c r="A7" s="30"/>
      <c r="B7" s="42" t="s">
        <v>19</v>
      </c>
      <c r="C7" s="43"/>
      <c r="D7" s="50"/>
      <c r="E7" s="44"/>
      <c r="F7" s="51">
        <v>0</v>
      </c>
      <c r="G7" s="2"/>
      <c r="H7" s="2"/>
      <c r="J7" s="2"/>
      <c r="K7" s="2"/>
      <c r="L7" s="2"/>
      <c r="M7" s="2"/>
      <c r="N7" s="2"/>
      <c r="O7" s="2"/>
    </row>
    <row r="8" spans="1:15" s="512" customFormat="1" ht="46.2" customHeight="1" thickTop="1">
      <c r="A8" s="30"/>
      <c r="B8" s="603" t="s">
        <v>1425</v>
      </c>
      <c r="C8" s="32"/>
      <c r="D8" s="591"/>
      <c r="E8" s="33"/>
      <c r="F8" s="51"/>
      <c r="G8" s="2"/>
      <c r="H8" s="2"/>
      <c r="J8" s="2"/>
      <c r="K8" s="2"/>
      <c r="L8" s="2"/>
      <c r="M8" s="2"/>
      <c r="N8" s="2"/>
      <c r="O8" s="2"/>
    </row>
    <row r="9" spans="1:15" s="512" customFormat="1" ht="34.5" customHeight="1">
      <c r="A9" s="67">
        <v>1</v>
      </c>
      <c r="B9" s="68" t="s">
        <v>22</v>
      </c>
      <c r="C9" s="69" t="s">
        <v>23</v>
      </c>
      <c r="D9" s="78" t="s">
        <v>2149</v>
      </c>
      <c r="E9" s="79">
        <v>1</v>
      </c>
      <c r="F9" s="66">
        <v>5586.4700000000084</v>
      </c>
      <c r="G9" s="2"/>
      <c r="H9" s="2"/>
      <c r="J9" s="2"/>
      <c r="K9" s="2"/>
      <c r="L9" s="2"/>
      <c r="M9" s="2"/>
      <c r="N9" s="2"/>
      <c r="O9" s="2"/>
    </row>
    <row r="10" spans="1:15" ht="34.5" customHeight="1">
      <c r="A10" s="67">
        <v>2</v>
      </c>
      <c r="B10" s="106" t="s">
        <v>74</v>
      </c>
      <c r="C10" s="106" t="s">
        <v>75</v>
      </c>
      <c r="D10" s="122" t="s">
        <v>2170</v>
      </c>
      <c r="E10" s="67">
        <v>1</v>
      </c>
      <c r="F10" s="66">
        <v>2546.6000000000004</v>
      </c>
    </row>
    <row r="11" spans="1:15" ht="34.5" customHeight="1">
      <c r="A11" s="67">
        <v>3</v>
      </c>
      <c r="B11" s="131" t="s">
        <v>80</v>
      </c>
      <c r="C11" s="132" t="s">
        <v>81</v>
      </c>
      <c r="D11" s="108" t="s">
        <v>2149</v>
      </c>
      <c r="E11" s="79">
        <v>1</v>
      </c>
      <c r="F11" s="66">
        <v>5609.4675000000097</v>
      </c>
      <c r="G11" s="135"/>
      <c r="H11" s="138"/>
      <c r="I11" s="602"/>
      <c r="J11" s="138"/>
      <c r="K11" s="138"/>
      <c r="L11" s="138"/>
      <c r="M11" s="138"/>
      <c r="N11" s="139"/>
    </row>
    <row r="12" spans="1:15" ht="34.5" customHeight="1">
      <c r="A12" s="67">
        <v>4</v>
      </c>
      <c r="B12" s="131" t="s">
        <v>85</v>
      </c>
      <c r="C12" s="132" t="s">
        <v>81</v>
      </c>
      <c r="D12" s="108" t="s">
        <v>2149</v>
      </c>
      <c r="E12" s="79">
        <v>1</v>
      </c>
      <c r="F12" s="66">
        <v>3950.6975000000039</v>
      </c>
    </row>
    <row r="13" spans="1:15" ht="34.5" customHeight="1">
      <c r="A13" s="67">
        <v>5</v>
      </c>
      <c r="B13" s="131" t="s">
        <v>88</v>
      </c>
      <c r="C13" s="132" t="s">
        <v>81</v>
      </c>
      <c r="D13" s="108" t="s">
        <v>2149</v>
      </c>
      <c r="E13" s="79">
        <v>1</v>
      </c>
      <c r="F13" s="66">
        <v>2913.0649999999996</v>
      </c>
    </row>
    <row r="14" spans="1:15" ht="34.5" customHeight="1">
      <c r="A14" s="67">
        <v>6</v>
      </c>
      <c r="B14" s="140" t="s">
        <v>98</v>
      </c>
      <c r="C14" s="141" t="s">
        <v>81</v>
      </c>
      <c r="D14" s="108" t="s">
        <v>2149</v>
      </c>
      <c r="E14" s="79">
        <v>1</v>
      </c>
      <c r="F14" s="66">
        <v>572.98750000000007</v>
      </c>
    </row>
    <row r="15" spans="1:15" ht="34.5" customHeight="1">
      <c r="A15" s="67">
        <v>7</v>
      </c>
      <c r="B15" s="131" t="s">
        <v>103</v>
      </c>
      <c r="C15" s="141" t="s">
        <v>81</v>
      </c>
      <c r="D15" s="108" t="s">
        <v>2170</v>
      </c>
      <c r="E15" s="79">
        <v>1</v>
      </c>
      <c r="F15" s="66">
        <v>2270.2650000000012</v>
      </c>
    </row>
    <row r="16" spans="1:15" ht="34.5" customHeight="1">
      <c r="A16" s="67">
        <v>8</v>
      </c>
      <c r="B16" s="140" t="s">
        <v>105</v>
      </c>
      <c r="C16" s="141" t="s">
        <v>81</v>
      </c>
      <c r="D16" s="108" t="s">
        <v>2170</v>
      </c>
      <c r="E16" s="79">
        <v>1</v>
      </c>
      <c r="F16" s="66">
        <v>130.00500000000002</v>
      </c>
    </row>
    <row r="17" spans="1:15" ht="34.5" customHeight="1">
      <c r="A17" s="67">
        <v>9</v>
      </c>
      <c r="B17" s="140" t="s">
        <v>107</v>
      </c>
      <c r="C17" s="141" t="s">
        <v>81</v>
      </c>
      <c r="D17" s="108" t="s">
        <v>2170</v>
      </c>
      <c r="E17" s="79">
        <v>1</v>
      </c>
      <c r="F17" s="66">
        <v>300.94</v>
      </c>
    </row>
    <row r="18" spans="1:15" ht="34.5" customHeight="1">
      <c r="A18" s="67">
        <v>10</v>
      </c>
      <c r="B18" s="131" t="s">
        <v>109</v>
      </c>
      <c r="C18" s="141" t="s">
        <v>81</v>
      </c>
      <c r="D18" s="148" t="s">
        <v>2170</v>
      </c>
      <c r="E18" s="144">
        <v>1</v>
      </c>
      <c r="F18" s="66">
        <v>33.710000000000008</v>
      </c>
    </row>
    <row r="19" spans="1:15" ht="34.5" customHeight="1">
      <c r="A19" s="67">
        <v>11</v>
      </c>
      <c r="B19" s="150" t="s">
        <v>111</v>
      </c>
      <c r="C19" s="141" t="s">
        <v>81</v>
      </c>
      <c r="D19" s="148" t="s">
        <v>2170</v>
      </c>
      <c r="E19" s="144">
        <v>1</v>
      </c>
      <c r="F19" s="66">
        <v>154.07999999999998</v>
      </c>
    </row>
    <row r="20" spans="1:15" ht="34.5" customHeight="1">
      <c r="A20" s="67">
        <v>12</v>
      </c>
      <c r="B20" s="151" t="s">
        <v>113</v>
      </c>
      <c r="C20" s="152" t="s">
        <v>81</v>
      </c>
      <c r="D20" s="148" t="s">
        <v>2149</v>
      </c>
      <c r="E20" s="144">
        <v>1</v>
      </c>
      <c r="F20" s="66">
        <v>3929.0400000000009</v>
      </c>
    </row>
    <row r="21" spans="1:15" ht="34.5" customHeight="1">
      <c r="A21" s="67">
        <v>13</v>
      </c>
      <c r="B21" s="151" t="s">
        <v>1743</v>
      </c>
      <c r="C21" s="152" t="s">
        <v>81</v>
      </c>
      <c r="D21" s="148" t="s">
        <v>2170</v>
      </c>
      <c r="E21" s="144">
        <v>1</v>
      </c>
      <c r="F21" s="66">
        <v>86.669999999999987</v>
      </c>
    </row>
    <row r="22" spans="1:15" ht="34.5" customHeight="1">
      <c r="A22" s="67">
        <v>14</v>
      </c>
      <c r="B22" s="163" t="s">
        <v>22</v>
      </c>
      <c r="C22" s="164" t="s">
        <v>118</v>
      </c>
      <c r="D22" s="170" t="s">
        <v>2149</v>
      </c>
      <c r="E22" s="20">
        <v>1</v>
      </c>
      <c r="F22" s="66">
        <v>1117.2899999999945</v>
      </c>
    </row>
    <row r="23" spans="1:15" ht="34.5" customHeight="1">
      <c r="A23" s="67">
        <v>15</v>
      </c>
      <c r="B23" s="183" t="s">
        <v>137</v>
      </c>
      <c r="C23" s="183" t="s">
        <v>138</v>
      </c>
      <c r="D23" s="188" t="s">
        <v>2195</v>
      </c>
      <c r="E23" s="144">
        <v>1</v>
      </c>
      <c r="F23" s="66">
        <v>2140</v>
      </c>
    </row>
    <row r="24" spans="1:15" ht="34.5" customHeight="1">
      <c r="A24" s="67">
        <v>16</v>
      </c>
      <c r="B24" s="173" t="s">
        <v>145</v>
      </c>
      <c r="C24" s="69" t="s">
        <v>146</v>
      </c>
      <c r="D24" s="128" t="s">
        <v>2195</v>
      </c>
      <c r="E24" s="67">
        <v>1</v>
      </c>
      <c r="F24" s="203">
        <v>9126</v>
      </c>
    </row>
    <row r="25" spans="1:15" ht="34.5" customHeight="1">
      <c r="A25" s="67">
        <v>17</v>
      </c>
      <c r="B25" s="68" t="s">
        <v>175</v>
      </c>
      <c r="C25" s="69" t="s">
        <v>176</v>
      </c>
      <c r="D25" s="128" t="s">
        <v>2195</v>
      </c>
      <c r="E25" s="67">
        <v>1</v>
      </c>
      <c r="F25" s="203">
        <v>9126</v>
      </c>
    </row>
    <row r="26" spans="1:15" s="512" customFormat="1" ht="34.5" customHeight="1">
      <c r="A26" s="67">
        <v>18</v>
      </c>
      <c r="B26" s="68" t="s">
        <v>212</v>
      </c>
      <c r="C26" s="69" t="s">
        <v>213</v>
      </c>
      <c r="D26" s="128" t="s">
        <v>2195</v>
      </c>
      <c r="E26" s="67">
        <v>1</v>
      </c>
      <c r="F26" s="203">
        <v>4563</v>
      </c>
      <c r="G26" s="2"/>
      <c r="H26" s="2"/>
      <c r="J26" s="2"/>
      <c r="K26" s="2"/>
      <c r="L26" s="2"/>
      <c r="M26" s="2"/>
      <c r="N26" s="2"/>
      <c r="O26" s="2"/>
    </row>
    <row r="27" spans="1:15" s="512" customFormat="1" ht="34.5" customHeight="1">
      <c r="A27" s="67">
        <v>19</v>
      </c>
      <c r="B27" s="68" t="s">
        <v>224</v>
      </c>
      <c r="C27" s="69" t="s">
        <v>225</v>
      </c>
      <c r="D27" s="128" t="s">
        <v>2195</v>
      </c>
      <c r="E27" s="67">
        <v>1</v>
      </c>
      <c r="F27" s="203">
        <v>4563</v>
      </c>
      <c r="G27" s="2"/>
      <c r="H27" s="2"/>
      <c r="J27" s="2"/>
      <c r="K27" s="2"/>
      <c r="L27" s="2"/>
      <c r="M27" s="2"/>
      <c r="N27" s="2"/>
      <c r="O27" s="2"/>
    </row>
    <row r="28" spans="1:15" s="512" customFormat="1" ht="34.5" customHeight="1">
      <c r="A28" s="67">
        <v>20</v>
      </c>
      <c r="B28" s="68" t="s">
        <v>227</v>
      </c>
      <c r="C28" s="69" t="s">
        <v>228</v>
      </c>
      <c r="D28" s="128" t="s">
        <v>2195</v>
      </c>
      <c r="E28" s="67">
        <v>1</v>
      </c>
      <c r="F28" s="203">
        <v>4563</v>
      </c>
      <c r="G28" s="2"/>
      <c r="H28" s="2"/>
      <c r="J28" s="2"/>
      <c r="K28" s="2"/>
      <c r="L28" s="2"/>
      <c r="M28" s="2"/>
      <c r="N28" s="2"/>
      <c r="O28" s="2"/>
    </row>
    <row r="29" spans="1:15" s="512" customFormat="1" ht="34.5" customHeight="1">
      <c r="A29" s="67">
        <v>21</v>
      </c>
      <c r="B29" s="68" t="s">
        <v>300</v>
      </c>
      <c r="C29" s="69" t="s">
        <v>301</v>
      </c>
      <c r="D29" s="246" t="s">
        <v>2195</v>
      </c>
      <c r="E29" s="246">
        <v>1</v>
      </c>
      <c r="F29" s="203">
        <v>100</v>
      </c>
      <c r="G29" s="2"/>
      <c r="H29" s="2"/>
      <c r="J29" s="2"/>
      <c r="K29" s="2"/>
      <c r="L29" s="2"/>
      <c r="M29" s="2"/>
      <c r="N29" s="2"/>
      <c r="O29" s="2"/>
    </row>
    <row r="30" spans="1:15" s="512" customFormat="1" ht="34.5" customHeight="1">
      <c r="A30" s="67">
        <v>22</v>
      </c>
      <c r="B30" s="263" t="s">
        <v>300</v>
      </c>
      <c r="C30" s="260" t="s">
        <v>374</v>
      </c>
      <c r="D30" s="246" t="s">
        <v>2195</v>
      </c>
      <c r="E30" s="243">
        <v>1</v>
      </c>
      <c r="F30" s="203">
        <v>149.80000000000001</v>
      </c>
      <c r="G30" s="2"/>
      <c r="H30" s="2"/>
      <c r="J30" s="2"/>
      <c r="K30" s="2"/>
      <c r="L30" s="2"/>
      <c r="M30" s="2"/>
      <c r="N30" s="2"/>
      <c r="O30" s="2"/>
    </row>
    <row r="31" spans="1:15" ht="34.5" customHeight="1">
      <c r="A31" s="67">
        <v>23</v>
      </c>
      <c r="B31" s="263" t="s">
        <v>300</v>
      </c>
      <c r="C31" s="260" t="s">
        <v>711</v>
      </c>
      <c r="D31" s="246" t="s">
        <v>2195</v>
      </c>
      <c r="E31" s="243">
        <v>1</v>
      </c>
      <c r="F31" s="295">
        <v>239.68000000000004</v>
      </c>
    </row>
    <row r="32" spans="1:15" ht="34.5" customHeight="1">
      <c r="A32" s="67">
        <v>24</v>
      </c>
      <c r="B32" s="263" t="s">
        <v>300</v>
      </c>
      <c r="C32" s="260" t="s">
        <v>713</v>
      </c>
      <c r="D32" s="246" t="s">
        <v>2195</v>
      </c>
      <c r="E32" s="243">
        <v>1</v>
      </c>
      <c r="F32" s="295">
        <v>513.6</v>
      </c>
    </row>
    <row r="33" spans="1:10" ht="34.5" customHeight="1">
      <c r="A33" s="67">
        <v>25</v>
      </c>
      <c r="B33" s="263" t="s">
        <v>577</v>
      </c>
      <c r="C33" s="260" t="s">
        <v>876</v>
      </c>
      <c r="D33" s="246" t="s">
        <v>2195</v>
      </c>
      <c r="E33" s="243">
        <v>1</v>
      </c>
      <c r="F33" s="295">
        <v>1033.6200000000001</v>
      </c>
    </row>
    <row r="34" spans="1:10" ht="34.5" customHeight="1" thickBot="1">
      <c r="A34" s="377"/>
      <c r="B34" s="378" t="s">
        <v>1022</v>
      </c>
      <c r="C34" s="379"/>
      <c r="D34" s="384"/>
      <c r="E34" s="382"/>
      <c r="F34" s="382">
        <v>65318.987500000003</v>
      </c>
      <c r="G34" s="497">
        <f>SUM(F9:F33)</f>
        <v>65318.987500000017</v>
      </c>
      <c r="I34" s="549">
        <v>65318.987500000017</v>
      </c>
      <c r="J34" s="2" t="s">
        <v>1421</v>
      </c>
    </row>
    <row r="35" spans="1:10" s="386" customFormat="1" ht="34.5" customHeight="1" thickTop="1">
      <c r="A35" s="385"/>
      <c r="C35" s="387"/>
      <c r="D35" s="392"/>
      <c r="E35" s="390"/>
      <c r="F35" s="390"/>
      <c r="I35" s="516"/>
    </row>
    <row r="36" spans="1:10" s="386" customFormat="1" ht="48" customHeight="1">
      <c r="A36" s="1332" t="s">
        <v>1023</v>
      </c>
      <c r="B36" s="1332"/>
      <c r="C36" s="1332"/>
      <c r="D36" s="1332"/>
      <c r="E36" s="1332"/>
      <c r="F36" s="1332"/>
      <c r="I36" s="516"/>
    </row>
    <row r="37" spans="1:10" ht="34.5" customHeight="1">
      <c r="A37" s="243">
        <v>1</v>
      </c>
      <c r="B37" s="393" t="s">
        <v>1024</v>
      </c>
      <c r="C37" s="394" t="s">
        <v>1025</v>
      </c>
      <c r="D37" s="293"/>
      <c r="E37" s="243"/>
      <c r="F37" s="203">
        <v>15071.5</v>
      </c>
    </row>
    <row r="38" spans="1:10" ht="34.5" customHeight="1" thickBot="1">
      <c r="A38" s="284"/>
      <c r="B38" s="257" t="s">
        <v>19</v>
      </c>
      <c r="C38" s="160"/>
      <c r="D38" s="105"/>
      <c r="E38" s="104"/>
      <c r="F38" s="104">
        <v>15071.5</v>
      </c>
      <c r="H38" s="497">
        <v>15071.5</v>
      </c>
      <c r="I38" s="549">
        <v>80390.487500000017</v>
      </c>
      <c r="J38" s="2" t="s">
        <v>2542</v>
      </c>
    </row>
    <row r="39" spans="1:10" s="386" customFormat="1" ht="34.5" customHeight="1" thickTop="1">
      <c r="A39" s="385"/>
      <c r="C39" s="387"/>
      <c r="D39" s="392"/>
      <c r="E39" s="390"/>
      <c r="F39" s="390"/>
      <c r="I39" s="516"/>
    </row>
    <row r="40" spans="1:10" s="403" customFormat="1" ht="43.5" customHeight="1">
      <c r="A40" s="1332" t="s">
        <v>1032</v>
      </c>
      <c r="B40" s="1332"/>
      <c r="C40" s="1332"/>
      <c r="D40" s="1332"/>
      <c r="E40" s="1332"/>
      <c r="F40" s="1332"/>
    </row>
    <row r="41" spans="1:10" s="414" customFormat="1" ht="34.5" customHeight="1">
      <c r="A41" s="404">
        <v>1</v>
      </c>
      <c r="B41" s="405" t="s">
        <v>1033</v>
      </c>
      <c r="C41" s="406" t="s">
        <v>1034</v>
      </c>
      <c r="D41" s="408" t="s">
        <v>1035</v>
      </c>
      <c r="E41" s="413">
        <v>4</v>
      </c>
      <c r="F41" s="410">
        <v>14582</v>
      </c>
    </row>
    <row r="42" spans="1:10" s="414" customFormat="1" ht="34.5" customHeight="1">
      <c r="A42" s="404">
        <v>2</v>
      </c>
      <c r="B42" s="405" t="s">
        <v>1033</v>
      </c>
      <c r="C42" s="406" t="s">
        <v>1036</v>
      </c>
      <c r="D42" s="408" t="s">
        <v>1037</v>
      </c>
      <c r="E42" s="413">
        <v>4</v>
      </c>
      <c r="F42" s="410">
        <v>400</v>
      </c>
    </row>
    <row r="43" spans="1:10" s="414" customFormat="1" ht="34.5" customHeight="1">
      <c r="A43" s="404">
        <v>3</v>
      </c>
      <c r="B43" s="405" t="s">
        <v>1033</v>
      </c>
      <c r="C43" s="406" t="s">
        <v>1038</v>
      </c>
      <c r="D43" s="408" t="s">
        <v>1039</v>
      </c>
      <c r="E43" s="413">
        <v>5</v>
      </c>
      <c r="F43" s="410">
        <v>19211.849999999999</v>
      </c>
    </row>
    <row r="44" spans="1:10" s="414" customFormat="1" ht="34.5" customHeight="1">
      <c r="A44" s="404">
        <v>4</v>
      </c>
      <c r="B44" s="405" t="s">
        <v>1033</v>
      </c>
      <c r="C44" s="406" t="s">
        <v>1040</v>
      </c>
      <c r="D44" s="408" t="s">
        <v>1041</v>
      </c>
      <c r="E44" s="413">
        <v>6</v>
      </c>
      <c r="F44" s="410">
        <v>2070.4499999999998</v>
      </c>
    </row>
    <row r="45" spans="1:10" s="416" customFormat="1" ht="34.5" customHeight="1">
      <c r="A45" s="404">
        <v>5</v>
      </c>
      <c r="B45" s="405" t="s">
        <v>1033</v>
      </c>
      <c r="C45" s="406" t="s">
        <v>902</v>
      </c>
      <c r="D45" s="408" t="s">
        <v>1041</v>
      </c>
      <c r="E45" s="413">
        <v>6</v>
      </c>
      <c r="F45" s="410">
        <v>47508</v>
      </c>
    </row>
    <row r="46" spans="1:10" ht="34.5" customHeight="1" thickBot="1">
      <c r="A46" s="426"/>
      <c r="B46" s="257" t="s">
        <v>19</v>
      </c>
      <c r="C46" s="427"/>
      <c r="D46" s="429">
        <v>0</v>
      </c>
      <c r="E46" s="428"/>
      <c r="F46" s="430">
        <v>83772.299999999988</v>
      </c>
      <c r="G46" s="499">
        <v>83772.299999999988</v>
      </c>
    </row>
    <row r="47" spans="1:10" ht="34.5" customHeight="1" thickTop="1">
      <c r="A47" s="433"/>
      <c r="B47" s="297"/>
      <c r="C47" s="2"/>
      <c r="D47" s="417"/>
      <c r="E47" s="419"/>
      <c r="F47" s="419"/>
    </row>
    <row r="48" spans="1:10" ht="34.5" customHeight="1">
      <c r="A48" s="433"/>
      <c r="B48" s="297"/>
      <c r="C48" s="2"/>
      <c r="D48" s="417"/>
      <c r="E48" s="419"/>
      <c r="F48" s="419"/>
    </row>
    <row r="49" spans="1:10" s="386" customFormat="1" ht="40.5" customHeight="1">
      <c r="A49" s="1332" t="s">
        <v>1044</v>
      </c>
      <c r="B49" s="1332"/>
      <c r="C49" s="1332"/>
      <c r="D49" s="1332"/>
      <c r="E49" s="1332"/>
      <c r="F49" s="1332"/>
      <c r="I49" s="516"/>
    </row>
    <row r="50" spans="1:10" s="414" customFormat="1" ht="34.5" customHeight="1">
      <c r="A50" s="404">
        <v>1</v>
      </c>
      <c r="B50" s="406" t="s">
        <v>1061</v>
      </c>
      <c r="C50" s="455" t="s">
        <v>1054</v>
      </c>
      <c r="D50" s="457" t="s">
        <v>1055</v>
      </c>
      <c r="E50" s="402">
        <v>8</v>
      </c>
      <c r="F50" s="410">
        <v>15916</v>
      </c>
    </row>
    <row r="51" spans="1:10" s="414" customFormat="1" ht="34.5" customHeight="1">
      <c r="A51" s="404">
        <v>2</v>
      </c>
      <c r="B51" s="406" t="s">
        <v>1061</v>
      </c>
      <c r="C51" s="455" t="s">
        <v>1056</v>
      </c>
      <c r="D51" s="457" t="s">
        <v>1057</v>
      </c>
      <c r="E51" s="402">
        <v>7</v>
      </c>
      <c r="F51" s="410">
        <v>1123.5</v>
      </c>
    </row>
    <row r="52" spans="1:10" s="414" customFormat="1" ht="34.5" customHeight="1">
      <c r="A52" s="404">
        <v>3</v>
      </c>
      <c r="B52" s="406" t="s">
        <v>1061</v>
      </c>
      <c r="C52" s="455" t="s">
        <v>1058</v>
      </c>
      <c r="D52" s="457" t="s">
        <v>1057</v>
      </c>
      <c r="E52" s="402">
        <v>7</v>
      </c>
      <c r="F52" s="410">
        <v>283.55</v>
      </c>
    </row>
    <row r="53" spans="1:10" s="414" customFormat="1" ht="34.5" customHeight="1">
      <c r="A53" s="404">
        <v>4</v>
      </c>
      <c r="B53" s="406" t="s">
        <v>1061</v>
      </c>
      <c r="C53" s="455" t="s">
        <v>1059</v>
      </c>
      <c r="D53" s="457" t="s">
        <v>1060</v>
      </c>
      <c r="E53" s="402"/>
      <c r="F53" s="410">
        <v>11685.69</v>
      </c>
    </row>
    <row r="54" spans="1:10" s="414" customFormat="1" ht="34.5" customHeight="1">
      <c r="A54" s="404">
        <v>5</v>
      </c>
      <c r="B54" s="455" t="s">
        <v>1061</v>
      </c>
      <c r="C54" s="406" t="s">
        <v>1062</v>
      </c>
      <c r="D54" s="465" t="s">
        <v>1063</v>
      </c>
      <c r="E54" s="407"/>
      <c r="F54" s="410">
        <v>1946.33</v>
      </c>
    </row>
    <row r="55" spans="1:10" s="414" customFormat="1" ht="34.5" customHeight="1">
      <c r="A55" s="466"/>
      <c r="B55" s="467" t="s">
        <v>2545</v>
      </c>
      <c r="C55" s="468"/>
      <c r="D55" s="470"/>
      <c r="E55" s="469"/>
      <c r="F55" s="471"/>
    </row>
    <row r="56" spans="1:10" s="479" customFormat="1" ht="34.5" customHeight="1" thickBot="1">
      <c r="A56" s="475"/>
      <c r="B56" s="1333" t="s">
        <v>2546</v>
      </c>
      <c r="C56" s="1333"/>
      <c r="D56" s="429"/>
      <c r="E56" s="428"/>
      <c r="F56" s="478">
        <f>SUM(F50:F54)</f>
        <v>30955.07</v>
      </c>
      <c r="G56" s="479">
        <v>405053.96</v>
      </c>
    </row>
    <row r="57" spans="1:10" s="403" customFormat="1" ht="34.5" customHeight="1" thickTop="1">
      <c r="A57" s="480"/>
      <c r="B57" s="481"/>
      <c r="C57" s="482"/>
      <c r="D57" s="484"/>
      <c r="E57" s="483"/>
      <c r="F57" s="485"/>
      <c r="H57" s="403">
        <v>488826.26</v>
      </c>
    </row>
    <row r="58" spans="1:10" ht="34.5" customHeight="1" thickBot="1">
      <c r="A58" s="486"/>
      <c r="B58" s="487"/>
      <c r="C58" s="488" t="s">
        <v>1066</v>
      </c>
      <c r="D58" s="488"/>
      <c r="E58" s="486"/>
      <c r="F58" s="383">
        <v>569216.74750000006</v>
      </c>
      <c r="I58" s="549">
        <v>569216.74750000006</v>
      </c>
      <c r="J58" s="2" t="s">
        <v>2543</v>
      </c>
    </row>
    <row r="59" spans="1:10" ht="34.5" customHeight="1" thickTop="1">
      <c r="F59" s="500"/>
    </row>
    <row r="60" spans="1:10" ht="34.5" customHeight="1">
      <c r="F60" s="500"/>
    </row>
    <row r="61" spans="1:10" s="403" customFormat="1" ht="43.5" customHeight="1">
      <c r="A61" s="1332" t="s">
        <v>1067</v>
      </c>
      <c r="B61" s="1332"/>
      <c r="C61" s="1332"/>
      <c r="D61" s="1332"/>
      <c r="E61" s="1332"/>
      <c r="F61" s="1332"/>
    </row>
    <row r="62" spans="1:10" ht="34.5" customHeight="1">
      <c r="A62" s="243">
        <v>1</v>
      </c>
      <c r="B62" s="266" t="s">
        <v>1068</v>
      </c>
      <c r="C62" s="394" t="s">
        <v>235</v>
      </c>
      <c r="D62" s="246" t="s">
        <v>2538</v>
      </c>
      <c r="E62" s="243">
        <v>1</v>
      </c>
      <c r="F62" s="66">
        <v>12982</v>
      </c>
    </row>
    <row r="63" spans="1:10" ht="34.5" customHeight="1">
      <c r="A63" s="243">
        <v>2</v>
      </c>
      <c r="B63" s="503" t="s">
        <v>1068</v>
      </c>
      <c r="C63" s="504" t="s">
        <v>1072</v>
      </c>
      <c r="D63" s="250"/>
      <c r="E63" s="243"/>
      <c r="F63" s="66">
        <v>224.69999999999996</v>
      </c>
    </row>
    <row r="64" spans="1:10" ht="34.5" customHeight="1">
      <c r="A64" s="243">
        <v>3</v>
      </c>
      <c r="B64" s="503" t="s">
        <v>1068</v>
      </c>
      <c r="C64" s="504" t="s">
        <v>771</v>
      </c>
      <c r="D64" s="250"/>
      <c r="E64" s="243"/>
      <c r="F64" s="66">
        <v>1003.6600000000001</v>
      </c>
    </row>
    <row r="65" spans="1:10" ht="34.5" customHeight="1" thickBot="1">
      <c r="A65" s="426"/>
      <c r="B65" s="257" t="s">
        <v>19</v>
      </c>
      <c r="C65" s="427"/>
      <c r="D65" s="429">
        <v>0</v>
      </c>
      <c r="E65" s="428"/>
      <c r="F65" s="432">
        <v>14210.36</v>
      </c>
      <c r="I65" s="549">
        <v>583427.10750000004</v>
      </c>
      <c r="J65" s="2" t="s">
        <v>2544</v>
      </c>
    </row>
    <row r="66" spans="1:10" s="446" customFormat="1" ht="34.200000000000003" thickTop="1">
      <c r="B66" s="494"/>
      <c r="C66" s="495"/>
      <c r="D66" s="297"/>
      <c r="F66" s="249"/>
      <c r="G66" s="2"/>
      <c r="I66" s="517"/>
    </row>
  </sheetData>
  <mergeCells count="14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A36:F36"/>
    <mergeCell ref="A40:F40"/>
    <mergeCell ref="A49:F49"/>
    <mergeCell ref="B56:C56"/>
    <mergeCell ref="A61:F61"/>
  </mergeCells>
  <pageMargins left="0.16" right="0.16" top="0.16" bottom="0.16" header="0.16" footer="0.3"/>
  <pageSetup scale="3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06F8-4561-4E96-A17E-87CC0D35E83B}">
  <sheetPr codeName="Sheet12">
    <tabColor rgb="FF92D050"/>
  </sheetPr>
  <dimension ref="A1:AA537"/>
  <sheetViews>
    <sheetView zoomScale="50" zoomScaleNormal="50" workbookViewId="0">
      <pane ySplit="9" topLeftCell="A488" activePane="bottomLeft" state="frozen"/>
      <selection pane="bottomLeft" activeCell="Q496" sqref="Q496:S496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2146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22919.4</v>
      </c>
      <c r="E11" s="71" t="s">
        <v>1717</v>
      </c>
      <c r="F11" s="67">
        <v>1</v>
      </c>
      <c r="G11" s="67">
        <v>1</v>
      </c>
      <c r="H11" s="72">
        <v>17913</v>
      </c>
      <c r="I11" s="73">
        <v>1253.9100000000001</v>
      </c>
      <c r="J11" s="74">
        <v>19166.910000000003</v>
      </c>
      <c r="K11" s="75" t="s">
        <v>2147</v>
      </c>
      <c r="L11" s="76" t="s">
        <v>2148</v>
      </c>
      <c r="M11" s="77">
        <v>36499.839999999997</v>
      </c>
      <c r="N11" s="78" t="s">
        <v>2149</v>
      </c>
      <c r="O11" s="79">
        <v>1</v>
      </c>
      <c r="P11" s="79">
        <v>1</v>
      </c>
      <c r="Q11" s="73">
        <f t="shared" ref="Q11:Q12" si="0">ROUND(S11*100/107,2)</f>
        <v>5221</v>
      </c>
      <c r="R11" s="80">
        <f t="shared" ref="R11:R12" si="1">ROUND((Q11*0.07),2)</f>
        <v>365.47</v>
      </c>
      <c r="S11" s="66">
        <f t="shared" ref="S11:S12" si="2">+D11+J11-M11</f>
        <v>5586.4700000000084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/>
      <c r="F12" s="67"/>
      <c r="G12" s="67"/>
      <c r="H12" s="72">
        <v>0</v>
      </c>
      <c r="I12" s="73">
        <v>0</v>
      </c>
      <c r="J12" s="74">
        <v>-1.0913936421275139E-11</v>
      </c>
      <c r="K12" s="83"/>
      <c r="L12" s="84"/>
      <c r="M12" s="85"/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22919.4</v>
      </c>
      <c r="E14" s="103"/>
      <c r="F14" s="102"/>
      <c r="G14" s="102"/>
      <c r="H14" s="104">
        <f>SUM(H11:H13)</f>
        <v>17913</v>
      </c>
      <c r="I14" s="104">
        <f t="shared" ref="I14:J14" si="3">SUM(I11:I13)</f>
        <v>1253.9100000000001</v>
      </c>
      <c r="J14" s="104">
        <f t="shared" si="3"/>
        <v>19166.909999999993</v>
      </c>
      <c r="K14" s="105"/>
      <c r="L14" s="105"/>
      <c r="M14" s="104">
        <f>SUM(M11:M13)</f>
        <v>36499.839999999997</v>
      </c>
      <c r="N14" s="105"/>
      <c r="O14" s="104"/>
      <c r="P14" s="104"/>
      <c r="Q14" s="104">
        <f t="shared" ref="Q14:S14" si="4">SUM(Q11:Q13)</f>
        <v>5221</v>
      </c>
      <c r="R14" s="104">
        <f t="shared" si="4"/>
        <v>365.47</v>
      </c>
      <c r="S14" s="104">
        <f t="shared" si="4"/>
        <v>5586.4699999999975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 t="s">
        <v>2151</v>
      </c>
      <c r="L16" s="113" t="s">
        <v>2152</v>
      </c>
      <c r="M16" s="114">
        <v>321</v>
      </c>
      <c r="N16" s="19"/>
      <c r="O16" s="67"/>
      <c r="P16" s="67"/>
      <c r="Q16" s="73">
        <f t="shared" ref="Q16:Q31" si="5">ROUND(S16*100/107,2)</f>
        <v>0</v>
      </c>
      <c r="R16" s="80">
        <f t="shared" ref="R16:R31" si="6">ROUND((Q16*0.07),2)</f>
        <v>0</v>
      </c>
      <c r="S16" s="66">
        <f t="shared" ref="S16:S31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 t="s">
        <v>2153</v>
      </c>
      <c r="L17" s="113" t="s">
        <v>2154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 t="s">
        <v>2155</v>
      </c>
      <c r="L18" s="113" t="s">
        <v>2156</v>
      </c>
      <c r="M18" s="114">
        <v>321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/>
      <c r="F19" s="118"/>
      <c r="G19" s="118"/>
      <c r="H19" s="110">
        <v>0</v>
      </c>
      <c r="I19" s="110">
        <v>0</v>
      </c>
      <c r="J19" s="111">
        <v>0</v>
      </c>
      <c r="K19" s="119" t="s">
        <v>2157</v>
      </c>
      <c r="L19" s="120" t="s">
        <v>2158</v>
      </c>
      <c r="M19" s="121">
        <v>963</v>
      </c>
      <c r="N19" s="122"/>
      <c r="O19" s="67"/>
      <c r="P19" s="67"/>
      <c r="Q19" s="73">
        <f t="shared" si="5"/>
        <v>-600</v>
      </c>
      <c r="R19" s="80">
        <f t="shared" si="6"/>
        <v>-42</v>
      </c>
      <c r="S19" s="66">
        <f t="shared" si="7"/>
        <v>-642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/>
      <c r="F20" s="109"/>
      <c r="G20" s="109"/>
      <c r="H20" s="110">
        <v>0</v>
      </c>
      <c r="I20" s="110">
        <v>0</v>
      </c>
      <c r="J20" s="111">
        <v>0</v>
      </c>
      <c r="K20" s="112" t="s">
        <v>2155</v>
      </c>
      <c r="L20" s="113" t="s">
        <v>2159</v>
      </c>
      <c r="M20" s="114">
        <v>963</v>
      </c>
      <c r="N20" s="19"/>
      <c r="O20" s="67"/>
      <c r="P20" s="67"/>
      <c r="Q20" s="73">
        <f t="shared" si="5"/>
        <v>-600</v>
      </c>
      <c r="R20" s="80">
        <f t="shared" si="6"/>
        <v>-42</v>
      </c>
      <c r="S20" s="66">
        <f t="shared" si="7"/>
        <v>-642</v>
      </c>
    </row>
    <row r="21" spans="1:19" ht="34.5" customHeight="1">
      <c r="A21" s="67">
        <v>6</v>
      </c>
      <c r="B21" s="106" t="s">
        <v>50</v>
      </c>
      <c r="C21" s="106" t="s">
        <v>51</v>
      </c>
      <c r="D21" s="107">
        <v>321</v>
      </c>
      <c r="E21" s="108"/>
      <c r="F21" s="109"/>
      <c r="G21" s="109"/>
      <c r="H21" s="110">
        <v>0</v>
      </c>
      <c r="I21" s="110">
        <v>0</v>
      </c>
      <c r="J21" s="111">
        <v>0</v>
      </c>
      <c r="K21" s="112" t="s">
        <v>2155</v>
      </c>
      <c r="L21" s="124" t="s">
        <v>2160</v>
      </c>
      <c r="M21" s="114">
        <v>963</v>
      </c>
      <c r="N21" s="122"/>
      <c r="O21" s="67"/>
      <c r="P21" s="67"/>
      <c r="Q21" s="73">
        <f t="shared" si="5"/>
        <v>-600</v>
      </c>
      <c r="R21" s="80">
        <f t="shared" si="6"/>
        <v>-42</v>
      </c>
      <c r="S21" s="66">
        <f t="shared" si="7"/>
        <v>-642</v>
      </c>
    </row>
    <row r="22" spans="1:19" ht="34.5" customHeight="1">
      <c r="A22" s="67"/>
      <c r="B22" s="592" t="s">
        <v>2150</v>
      </c>
      <c r="C22" s="125"/>
      <c r="D22" s="126"/>
      <c r="E22" s="108"/>
      <c r="F22" s="109"/>
      <c r="G22" s="109"/>
      <c r="H22" s="110"/>
      <c r="I22" s="110"/>
      <c r="J22" s="111"/>
      <c r="K22" s="112"/>
      <c r="L22" s="124"/>
      <c r="M22" s="114"/>
      <c r="N22" s="122"/>
      <c r="O22" s="127"/>
      <c r="P22" s="127"/>
      <c r="Q22" s="73"/>
      <c r="R22" s="80"/>
      <c r="S22" s="66"/>
    </row>
    <row r="23" spans="1:19" ht="34.5" customHeight="1">
      <c r="A23" s="67">
        <v>7</v>
      </c>
      <c r="B23" s="125" t="s">
        <v>52</v>
      </c>
      <c r="C23" s="125" t="s">
        <v>53</v>
      </c>
      <c r="D23" s="126">
        <v>963</v>
      </c>
      <c r="E23" s="108"/>
      <c r="F23" s="109"/>
      <c r="G23" s="109"/>
      <c r="H23" s="110">
        <v>-900</v>
      </c>
      <c r="I23" s="110">
        <v>-63</v>
      </c>
      <c r="J23" s="111">
        <v>-963</v>
      </c>
      <c r="K23" s="112"/>
      <c r="L23" s="113"/>
      <c r="M23" s="114">
        <v>0</v>
      </c>
      <c r="N23" s="122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8</v>
      </c>
      <c r="B24" s="125" t="s">
        <v>54</v>
      </c>
      <c r="C24" s="125" t="s">
        <v>55</v>
      </c>
      <c r="D24" s="126">
        <v>321</v>
      </c>
      <c r="E24" s="108"/>
      <c r="F24" s="109"/>
      <c r="G24" s="109"/>
      <c r="H24" s="110">
        <v>-300</v>
      </c>
      <c r="I24" s="110">
        <v>-21</v>
      </c>
      <c r="J24" s="111">
        <v>-321</v>
      </c>
      <c r="K24" s="112"/>
      <c r="L24" s="124"/>
      <c r="M24" s="114">
        <v>0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9</v>
      </c>
      <c r="B25" s="125" t="s">
        <v>57</v>
      </c>
      <c r="C25" s="125" t="s">
        <v>58</v>
      </c>
      <c r="D25" s="126">
        <v>321</v>
      </c>
      <c r="E25" s="108"/>
      <c r="F25" s="109"/>
      <c r="G25" s="109"/>
      <c r="H25" s="110">
        <v>-300</v>
      </c>
      <c r="I25" s="110">
        <v>-21</v>
      </c>
      <c r="J25" s="111">
        <v>-321</v>
      </c>
      <c r="K25" s="112"/>
      <c r="L25" s="124"/>
      <c r="M25" s="114">
        <v>0</v>
      </c>
      <c r="N25" s="128"/>
      <c r="O25" s="127"/>
      <c r="P25" s="12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10</v>
      </c>
      <c r="B26" s="115" t="s">
        <v>60</v>
      </c>
      <c r="C26" s="106" t="s">
        <v>61</v>
      </c>
      <c r="D26" s="107">
        <v>321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 t="s">
        <v>2161</v>
      </c>
      <c r="L26" s="113" t="s">
        <v>2162</v>
      </c>
      <c r="M26" s="114">
        <v>321</v>
      </c>
      <c r="N26" s="19"/>
      <c r="O26" s="67"/>
      <c r="P26" s="6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11</v>
      </c>
      <c r="B27" s="125" t="s">
        <v>62</v>
      </c>
      <c r="C27" s="125" t="s">
        <v>63</v>
      </c>
      <c r="D27" s="126">
        <v>642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 t="s">
        <v>2163</v>
      </c>
      <c r="L27" s="113" t="s">
        <v>2164</v>
      </c>
      <c r="M27" s="114">
        <v>642</v>
      </c>
      <c r="N27" s="128"/>
      <c r="O27" s="127"/>
      <c r="P27" s="12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12</v>
      </c>
      <c r="B28" s="106" t="s">
        <v>65</v>
      </c>
      <c r="C28" s="106" t="s">
        <v>66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 t="s">
        <v>2163</v>
      </c>
      <c r="L28" s="113" t="s">
        <v>2165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13</v>
      </c>
      <c r="B29" s="106" t="s">
        <v>68</v>
      </c>
      <c r="C29" s="106" t="s">
        <v>69</v>
      </c>
      <c r="D29" s="107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 t="s">
        <v>2166</v>
      </c>
      <c r="L29" s="113" t="s">
        <v>2167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14</v>
      </c>
      <c r="B30" s="106" t="s">
        <v>72</v>
      </c>
      <c r="C30" s="106" t="s">
        <v>66</v>
      </c>
      <c r="D30" s="107">
        <v>963</v>
      </c>
      <c r="E30" s="108"/>
      <c r="F30" s="109"/>
      <c r="G30" s="109"/>
      <c r="H30" s="110">
        <v>0</v>
      </c>
      <c r="I30" s="110">
        <v>0</v>
      </c>
      <c r="J30" s="111">
        <v>0</v>
      </c>
      <c r="K30" s="112">
        <v>46053</v>
      </c>
      <c r="L30" s="113" t="s">
        <v>2168</v>
      </c>
      <c r="M30" s="114">
        <v>963</v>
      </c>
      <c r="N30" s="128"/>
      <c r="O30" s="67"/>
      <c r="P30" s="67"/>
      <c r="Q30" s="73">
        <f t="shared" si="5"/>
        <v>0</v>
      </c>
      <c r="R30" s="80">
        <f t="shared" si="6"/>
        <v>0</v>
      </c>
      <c r="S30" s="66">
        <f t="shared" si="7"/>
        <v>0</v>
      </c>
    </row>
    <row r="31" spans="1:19" ht="34.5" customHeight="1">
      <c r="A31" s="67">
        <v>15</v>
      </c>
      <c r="B31" s="106" t="s">
        <v>74</v>
      </c>
      <c r="C31" s="106" t="s">
        <v>75</v>
      </c>
      <c r="D31" s="107">
        <v>2546.6</v>
      </c>
      <c r="E31" s="108" t="s">
        <v>1780</v>
      </c>
      <c r="F31" s="109">
        <v>1</v>
      </c>
      <c r="G31" s="109">
        <v>1</v>
      </c>
      <c r="H31" s="110">
        <v>3150</v>
      </c>
      <c r="I31" s="110">
        <v>220.5</v>
      </c>
      <c r="J31" s="111">
        <v>3370.5</v>
      </c>
      <c r="K31" s="112" t="s">
        <v>2166</v>
      </c>
      <c r="L31" s="113" t="s">
        <v>2169</v>
      </c>
      <c r="M31" s="114">
        <v>3370.5</v>
      </c>
      <c r="N31" s="122" t="s">
        <v>2170</v>
      </c>
      <c r="O31" s="67">
        <v>1</v>
      </c>
      <c r="P31" s="67">
        <v>1</v>
      </c>
      <c r="Q31" s="73">
        <f t="shared" si="5"/>
        <v>2380</v>
      </c>
      <c r="R31" s="80">
        <f t="shared" si="6"/>
        <v>166.6</v>
      </c>
      <c r="S31" s="66">
        <f t="shared" si="7"/>
        <v>2546.6000000000004</v>
      </c>
    </row>
    <row r="32" spans="1:19" ht="34.5" customHeight="1">
      <c r="A32" s="20"/>
      <c r="B32" s="600" t="s">
        <v>2150</v>
      </c>
      <c r="C32" s="593"/>
      <c r="D32" s="594"/>
      <c r="E32" s="148"/>
      <c r="F32" s="595"/>
      <c r="G32" s="595"/>
      <c r="H32" s="596"/>
      <c r="I32" s="596"/>
      <c r="J32" s="597"/>
      <c r="K32" s="145"/>
      <c r="L32" s="146"/>
      <c r="M32" s="598"/>
      <c r="N32" s="599"/>
      <c r="O32" s="4"/>
      <c r="P32" s="4"/>
      <c r="Q32" s="91"/>
      <c r="R32" s="98"/>
      <c r="S32" s="439"/>
    </row>
    <row r="33" spans="1:27" ht="34.5" customHeight="1" thickBot="1">
      <c r="A33" s="99"/>
      <c r="B33" s="100" t="s">
        <v>19</v>
      </c>
      <c r="C33" s="101"/>
      <c r="D33" s="102">
        <f>SUM(D16:D31)</f>
        <v>9929.6</v>
      </c>
      <c r="E33" s="103"/>
      <c r="F33" s="102"/>
      <c r="G33" s="102"/>
      <c r="H33" s="104">
        <f>SUM(H16:H31)-H23-H24-H25</f>
        <v>3150</v>
      </c>
      <c r="I33" s="104">
        <f>SUM(I16:I31)-I23-I24-I25</f>
        <v>220.5</v>
      </c>
      <c r="J33" s="104">
        <f>SUM(J16:J31)-J23-J24-J25</f>
        <v>3370.5</v>
      </c>
      <c r="K33" s="103"/>
      <c r="L33" s="103"/>
      <c r="M33" s="102">
        <f>SUM(M16:M31)</f>
        <v>11074.5</v>
      </c>
      <c r="N33" s="129"/>
      <c r="O33" s="102"/>
      <c r="P33" s="102"/>
      <c r="Q33" s="104">
        <f>SUM(Q16:Q31)-Q19-Q20-Q21</f>
        <v>2380</v>
      </c>
      <c r="R33" s="104">
        <f t="shared" ref="R33:S33" si="8">SUM(R16:R31)-R19-R20-R21</f>
        <v>166.6</v>
      </c>
      <c r="S33" s="104">
        <f t="shared" si="8"/>
        <v>2546.6000000000004</v>
      </c>
    </row>
    <row r="34" spans="1:27" ht="34.5" customHeight="1" thickTop="1">
      <c r="A34" s="30"/>
      <c r="B34" s="52" t="s">
        <v>79</v>
      </c>
      <c r="C34" s="53"/>
      <c r="D34" s="54"/>
      <c r="E34" s="55"/>
      <c r="F34" s="54"/>
      <c r="G34" s="56"/>
      <c r="H34" s="57"/>
      <c r="I34" s="57"/>
      <c r="J34" s="57"/>
      <c r="K34" s="58"/>
      <c r="L34" s="59"/>
      <c r="M34" s="60"/>
      <c r="N34" s="61"/>
      <c r="O34" s="62"/>
      <c r="P34" s="63"/>
      <c r="Q34" s="64"/>
      <c r="R34" s="65"/>
      <c r="S34" s="66"/>
    </row>
    <row r="35" spans="1:27" ht="34.5" customHeight="1">
      <c r="A35" s="130">
        <v>1</v>
      </c>
      <c r="B35" s="131" t="s">
        <v>80</v>
      </c>
      <c r="C35" s="132" t="s">
        <v>81</v>
      </c>
      <c r="D35" s="133">
        <v>17728.830000000002</v>
      </c>
      <c r="E35" s="78" t="s">
        <v>1717</v>
      </c>
      <c r="F35" s="79">
        <v>1</v>
      </c>
      <c r="G35" s="127">
        <v>1</v>
      </c>
      <c r="H35" s="72">
        <v>5688</v>
      </c>
      <c r="I35" s="73">
        <v>398.16</v>
      </c>
      <c r="J35" s="74">
        <v>6086.1575000000084</v>
      </c>
      <c r="K35" s="112" t="s">
        <v>2171</v>
      </c>
      <c r="L35" s="113" t="s">
        <v>2172</v>
      </c>
      <c r="M35" s="134">
        <v>18205.52</v>
      </c>
      <c r="N35" s="108" t="s">
        <v>2149</v>
      </c>
      <c r="O35" s="79">
        <v>1</v>
      </c>
      <c r="P35" s="67">
        <v>1</v>
      </c>
      <c r="Q35" s="73">
        <f t="shared" ref="Q35:Q47" si="9">ROUND(S35*100/107,2)</f>
        <v>5242.49</v>
      </c>
      <c r="R35" s="80">
        <f t="shared" ref="R35:R47" si="10">ROUND((Q35*0.07),2)</f>
        <v>366.97</v>
      </c>
      <c r="S35" s="66">
        <f>+D35+J35-M35</f>
        <v>5609.4675000000097</v>
      </c>
      <c r="T35" s="1405"/>
      <c r="U35" s="1406"/>
      <c r="V35" s="1406"/>
      <c r="W35" s="1406"/>
      <c r="X35" s="1406"/>
      <c r="Y35" s="1406"/>
      <c r="Z35" s="1406"/>
      <c r="AA35" s="1407"/>
    </row>
    <row r="36" spans="1:27" ht="34.5" customHeight="1">
      <c r="A36" s="130">
        <v>2</v>
      </c>
      <c r="B36" s="131" t="s">
        <v>85</v>
      </c>
      <c r="C36" s="132" t="s">
        <v>81</v>
      </c>
      <c r="D36" s="133">
        <v>9899.64</v>
      </c>
      <c r="E36" s="78" t="s">
        <v>1717</v>
      </c>
      <c r="F36" s="79">
        <v>1</v>
      </c>
      <c r="G36" s="127">
        <v>1</v>
      </c>
      <c r="H36" s="72">
        <v>1086.74</v>
      </c>
      <c r="I36" s="73">
        <v>76.069999999999993</v>
      </c>
      <c r="J36" s="74">
        <v>1162.8075000000044</v>
      </c>
      <c r="K36" s="112" t="s">
        <v>2173</v>
      </c>
      <c r="L36" s="113" t="s">
        <v>2174</v>
      </c>
      <c r="M36" s="134">
        <v>7111.75</v>
      </c>
      <c r="N36" s="108" t="s">
        <v>2149</v>
      </c>
      <c r="O36" s="79">
        <v>1</v>
      </c>
      <c r="P36" s="67">
        <v>1</v>
      </c>
      <c r="Q36" s="73">
        <f>ROUND(S36*100/107,2)</f>
        <v>3692.24</v>
      </c>
      <c r="R36" s="80">
        <f t="shared" si="10"/>
        <v>258.45999999999998</v>
      </c>
      <c r="S36" s="66">
        <f>+D36+J36-M36</f>
        <v>3950.6975000000039</v>
      </c>
    </row>
    <row r="37" spans="1:27" ht="34.5" customHeight="1">
      <c r="A37" s="130">
        <v>3</v>
      </c>
      <c r="B37" s="131" t="s">
        <v>88</v>
      </c>
      <c r="C37" s="132" t="s">
        <v>81</v>
      </c>
      <c r="D37" s="133">
        <v>5313.35</v>
      </c>
      <c r="E37" s="78" t="s">
        <v>1717</v>
      </c>
      <c r="F37" s="79">
        <v>1</v>
      </c>
      <c r="G37" s="127">
        <v>1</v>
      </c>
      <c r="H37" s="72">
        <v>1719</v>
      </c>
      <c r="I37" s="73">
        <v>120.33</v>
      </c>
      <c r="J37" s="74">
        <v>1839.3249999999998</v>
      </c>
      <c r="K37" s="112" t="s">
        <v>2155</v>
      </c>
      <c r="L37" s="113" t="s">
        <v>2175</v>
      </c>
      <c r="M37" s="134">
        <v>4239.6100000000006</v>
      </c>
      <c r="N37" s="108" t="s">
        <v>2149</v>
      </c>
      <c r="O37" s="79">
        <v>1</v>
      </c>
      <c r="P37" s="67">
        <v>1</v>
      </c>
      <c r="Q37" s="73">
        <f t="shared" si="9"/>
        <v>2722.49</v>
      </c>
      <c r="R37" s="80">
        <f t="shared" si="10"/>
        <v>190.57</v>
      </c>
      <c r="S37" s="66">
        <f>+D37+J37-M37</f>
        <v>2913.0649999999996</v>
      </c>
    </row>
    <row r="38" spans="1:27" ht="34.5" customHeight="1">
      <c r="A38" s="130">
        <v>7</v>
      </c>
      <c r="B38" s="140" t="s">
        <v>98</v>
      </c>
      <c r="C38" s="141" t="s">
        <v>81</v>
      </c>
      <c r="D38" s="133">
        <v>572.99</v>
      </c>
      <c r="E38" s="78" t="s">
        <v>1717</v>
      </c>
      <c r="F38" s="79">
        <v>1</v>
      </c>
      <c r="G38" s="127">
        <v>1</v>
      </c>
      <c r="H38" s="72">
        <v>594</v>
      </c>
      <c r="I38" s="73">
        <v>41.58</v>
      </c>
      <c r="J38" s="74">
        <v>635.5775000000001</v>
      </c>
      <c r="K38" s="112" t="s">
        <v>2157</v>
      </c>
      <c r="L38" s="113" t="s">
        <v>2176</v>
      </c>
      <c r="M38" s="134">
        <v>635.58000000000004</v>
      </c>
      <c r="N38" s="108" t="s">
        <v>2149</v>
      </c>
      <c r="O38" s="79">
        <v>1</v>
      </c>
      <c r="P38" s="67">
        <v>1</v>
      </c>
      <c r="Q38" s="73">
        <f t="shared" si="9"/>
        <v>535.5</v>
      </c>
      <c r="R38" s="80">
        <f t="shared" si="10"/>
        <v>37.49</v>
      </c>
      <c r="S38" s="66">
        <f t="shared" ref="S38:S47" si="11">+D38+J38-M38</f>
        <v>572.98750000000007</v>
      </c>
    </row>
    <row r="39" spans="1:27" ht="34.5" customHeight="1">
      <c r="A39" s="130">
        <v>8</v>
      </c>
      <c r="B39" s="140" t="s">
        <v>100</v>
      </c>
      <c r="C39" s="141" t="s">
        <v>81</v>
      </c>
      <c r="D39" s="133">
        <v>0</v>
      </c>
      <c r="E39" s="78"/>
      <c r="F39" s="79"/>
      <c r="G39" s="127"/>
      <c r="H39" s="72">
        <v>0</v>
      </c>
      <c r="I39" s="73">
        <v>0</v>
      </c>
      <c r="J39" s="74">
        <v>0</v>
      </c>
      <c r="K39" s="112"/>
      <c r="L39" s="113"/>
      <c r="M39" s="134">
        <v>0</v>
      </c>
      <c r="N39" s="108"/>
      <c r="O39" s="79"/>
      <c r="P39" s="67"/>
      <c r="Q39" s="73">
        <f t="shared" si="9"/>
        <v>0</v>
      </c>
      <c r="R39" s="80">
        <f t="shared" si="10"/>
        <v>0</v>
      </c>
      <c r="S39" s="66">
        <f t="shared" si="11"/>
        <v>0</v>
      </c>
    </row>
    <row r="40" spans="1:27" ht="34.5" customHeight="1">
      <c r="A40" s="130">
        <v>9</v>
      </c>
      <c r="B40" s="131" t="s">
        <v>103</v>
      </c>
      <c r="C40" s="141" t="s">
        <v>81</v>
      </c>
      <c r="D40" s="133">
        <v>2270.27</v>
      </c>
      <c r="E40" s="78" t="s">
        <v>1756</v>
      </c>
      <c r="F40" s="79">
        <v>1</v>
      </c>
      <c r="G40" s="67">
        <v>1</v>
      </c>
      <c r="H40" s="142">
        <v>1732.5</v>
      </c>
      <c r="I40" s="73">
        <v>121.28</v>
      </c>
      <c r="J40" s="74">
        <v>1853.775000000001</v>
      </c>
      <c r="K40" s="112" t="s">
        <v>2177</v>
      </c>
      <c r="L40" s="113" t="s">
        <v>2178</v>
      </c>
      <c r="M40" s="134">
        <v>1853.78</v>
      </c>
      <c r="N40" s="108" t="s">
        <v>2170</v>
      </c>
      <c r="O40" s="79">
        <v>1</v>
      </c>
      <c r="P40" s="67">
        <v>1</v>
      </c>
      <c r="Q40" s="73">
        <f>ROUND(S40*100/107,2)</f>
        <v>2121.7399999999998</v>
      </c>
      <c r="R40" s="80">
        <f t="shared" si="10"/>
        <v>148.52000000000001</v>
      </c>
      <c r="S40" s="66">
        <f>+D40+J40-M40</f>
        <v>2270.2650000000012</v>
      </c>
    </row>
    <row r="41" spans="1:27" ht="34.5" customHeight="1">
      <c r="A41" s="130">
        <v>10</v>
      </c>
      <c r="B41" s="140" t="s">
        <v>105</v>
      </c>
      <c r="C41" s="141" t="s">
        <v>81</v>
      </c>
      <c r="D41" s="133">
        <v>130.01</v>
      </c>
      <c r="E41" s="78" t="s">
        <v>1756</v>
      </c>
      <c r="F41" s="79">
        <v>1</v>
      </c>
      <c r="G41" s="67">
        <v>1</v>
      </c>
      <c r="H41" s="142">
        <v>24.74</v>
      </c>
      <c r="I41" s="73">
        <v>1.73</v>
      </c>
      <c r="J41" s="74">
        <v>26.475000000000023</v>
      </c>
      <c r="K41" s="112" t="s">
        <v>2155</v>
      </c>
      <c r="L41" s="113" t="s">
        <v>2179</v>
      </c>
      <c r="M41" s="134">
        <v>26.48</v>
      </c>
      <c r="N41" s="108" t="s">
        <v>2170</v>
      </c>
      <c r="O41" s="79">
        <v>1</v>
      </c>
      <c r="P41" s="67">
        <v>1</v>
      </c>
      <c r="Q41" s="73">
        <f t="shared" si="9"/>
        <v>121.5</v>
      </c>
      <c r="R41" s="80">
        <f t="shared" si="10"/>
        <v>8.51</v>
      </c>
      <c r="S41" s="66">
        <f t="shared" si="11"/>
        <v>130.00500000000002</v>
      </c>
    </row>
    <row r="42" spans="1:27" ht="34.5" customHeight="1">
      <c r="A42" s="130">
        <v>11</v>
      </c>
      <c r="B42" s="140" t="s">
        <v>107</v>
      </c>
      <c r="C42" s="141" t="s">
        <v>81</v>
      </c>
      <c r="D42" s="133">
        <v>300.94</v>
      </c>
      <c r="E42" s="78" t="s">
        <v>1756</v>
      </c>
      <c r="F42" s="79">
        <v>1</v>
      </c>
      <c r="G42" s="67">
        <v>1</v>
      </c>
      <c r="H42" s="142">
        <v>121.5</v>
      </c>
      <c r="I42" s="73">
        <v>8.51</v>
      </c>
      <c r="J42" s="74">
        <v>130.01</v>
      </c>
      <c r="K42" s="112" t="s">
        <v>2155</v>
      </c>
      <c r="L42" s="113" t="s">
        <v>2180</v>
      </c>
      <c r="M42" s="134">
        <v>130.01</v>
      </c>
      <c r="N42" s="108" t="s">
        <v>2170</v>
      </c>
      <c r="O42" s="79">
        <v>1</v>
      </c>
      <c r="P42" s="67">
        <v>1</v>
      </c>
      <c r="Q42" s="73">
        <f t="shared" si="9"/>
        <v>281.25</v>
      </c>
      <c r="R42" s="80">
        <f t="shared" si="10"/>
        <v>19.690000000000001</v>
      </c>
      <c r="S42" s="66">
        <f t="shared" si="11"/>
        <v>300.94</v>
      </c>
      <c r="T42" s="2" t="s">
        <v>1768</v>
      </c>
    </row>
    <row r="43" spans="1:27" ht="34.5" customHeight="1">
      <c r="A43" s="130">
        <v>12</v>
      </c>
      <c r="B43" s="131" t="s">
        <v>109</v>
      </c>
      <c r="C43" s="141" t="s">
        <v>81</v>
      </c>
      <c r="D43" s="133">
        <v>33.71</v>
      </c>
      <c r="E43" s="143" t="s">
        <v>1756</v>
      </c>
      <c r="F43" s="144">
        <v>1</v>
      </c>
      <c r="G43" s="4">
        <v>1</v>
      </c>
      <c r="H43" s="35">
        <v>49.5</v>
      </c>
      <c r="I43" s="91">
        <v>3.47</v>
      </c>
      <c r="J43" s="92">
        <f>SUM(H43+I43)</f>
        <v>52.97</v>
      </c>
      <c r="K43" s="112" t="s">
        <v>2155</v>
      </c>
      <c r="L43" s="113" t="s">
        <v>2181</v>
      </c>
      <c r="M43" s="134">
        <v>52.97</v>
      </c>
      <c r="N43" s="148" t="s">
        <v>2170</v>
      </c>
      <c r="O43" s="144">
        <v>1</v>
      </c>
      <c r="P43" s="4">
        <v>1</v>
      </c>
      <c r="Q43" s="73">
        <f t="shared" si="9"/>
        <v>31.5</v>
      </c>
      <c r="R43" s="80">
        <f t="shared" si="10"/>
        <v>2.21</v>
      </c>
      <c r="S43" s="66">
        <f t="shared" si="11"/>
        <v>33.710000000000008</v>
      </c>
    </row>
    <row r="44" spans="1:27" ht="34.5" customHeight="1">
      <c r="A44" s="149">
        <v>13</v>
      </c>
      <c r="B44" s="150" t="s">
        <v>111</v>
      </c>
      <c r="C44" s="141" t="s">
        <v>81</v>
      </c>
      <c r="D44" s="133">
        <v>154.08000000000001</v>
      </c>
      <c r="E44" s="143" t="s">
        <v>1756</v>
      </c>
      <c r="F44" s="144">
        <v>1</v>
      </c>
      <c r="G44" s="4">
        <v>1</v>
      </c>
      <c r="H44" s="35">
        <v>263.25</v>
      </c>
      <c r="I44" s="91">
        <v>18.43</v>
      </c>
      <c r="J44" s="92">
        <f>SUM(H44+I44)</f>
        <v>281.68</v>
      </c>
      <c r="K44" s="112" t="s">
        <v>2163</v>
      </c>
      <c r="L44" s="113" t="s">
        <v>2182</v>
      </c>
      <c r="M44" s="134">
        <v>281.68</v>
      </c>
      <c r="N44" s="148" t="s">
        <v>2170</v>
      </c>
      <c r="O44" s="144">
        <v>1</v>
      </c>
      <c r="P44" s="4">
        <v>1</v>
      </c>
      <c r="Q44" s="73">
        <f t="shared" si="9"/>
        <v>144</v>
      </c>
      <c r="R44" s="80">
        <f t="shared" si="10"/>
        <v>10.08</v>
      </c>
      <c r="S44" s="66">
        <f t="shared" si="11"/>
        <v>154.07999999999998</v>
      </c>
    </row>
    <row r="45" spans="1:27" ht="34.5" customHeight="1">
      <c r="A45" s="149">
        <v>14</v>
      </c>
      <c r="B45" s="151" t="s">
        <v>113</v>
      </c>
      <c r="C45" s="152" t="s">
        <v>81</v>
      </c>
      <c r="D45" s="153">
        <v>12345.66</v>
      </c>
      <c r="E45" s="143" t="s">
        <v>1717</v>
      </c>
      <c r="F45" s="144">
        <v>1</v>
      </c>
      <c r="G45" s="4">
        <v>1</v>
      </c>
      <c r="H45" s="35">
        <v>3069</v>
      </c>
      <c r="I45" s="91">
        <v>214.83</v>
      </c>
      <c r="J45" s="92">
        <v>3283.8300000000017</v>
      </c>
      <c r="K45" s="112" t="s">
        <v>2183</v>
      </c>
      <c r="L45" s="113" t="s">
        <v>2184</v>
      </c>
      <c r="M45" s="134">
        <v>11700.45</v>
      </c>
      <c r="N45" s="148" t="s">
        <v>2149</v>
      </c>
      <c r="O45" s="144">
        <v>1</v>
      </c>
      <c r="P45" s="4">
        <v>1</v>
      </c>
      <c r="Q45" s="73">
        <f t="shared" si="9"/>
        <v>3672</v>
      </c>
      <c r="R45" s="80">
        <f t="shared" si="10"/>
        <v>257.04000000000002</v>
      </c>
      <c r="S45" s="66">
        <f t="shared" si="11"/>
        <v>3929.0400000000009</v>
      </c>
    </row>
    <row r="46" spans="1:27" ht="34.5" customHeight="1">
      <c r="A46" s="149">
        <v>15</v>
      </c>
      <c r="B46" s="151" t="s">
        <v>1743</v>
      </c>
      <c r="C46" s="152" t="s">
        <v>81</v>
      </c>
      <c r="D46" s="153">
        <v>86.67</v>
      </c>
      <c r="E46" s="143" t="s">
        <v>1756</v>
      </c>
      <c r="F46" s="144">
        <v>1</v>
      </c>
      <c r="G46" s="4">
        <v>1</v>
      </c>
      <c r="H46" s="35">
        <v>63</v>
      </c>
      <c r="I46" s="91">
        <v>4.41</v>
      </c>
      <c r="J46" s="92">
        <v>67.41</v>
      </c>
      <c r="K46" s="112" t="s">
        <v>2166</v>
      </c>
      <c r="L46" s="113" t="s">
        <v>2185</v>
      </c>
      <c r="M46" s="134">
        <v>67.41</v>
      </c>
      <c r="N46" s="148" t="s">
        <v>2170</v>
      </c>
      <c r="O46" s="144">
        <v>1</v>
      </c>
      <c r="P46" s="4">
        <v>1</v>
      </c>
      <c r="Q46" s="73">
        <f t="shared" si="9"/>
        <v>81</v>
      </c>
      <c r="R46" s="80">
        <f t="shared" si="10"/>
        <v>5.67</v>
      </c>
      <c r="S46" s="66">
        <f t="shared" si="11"/>
        <v>86.669999999999987</v>
      </c>
    </row>
    <row r="47" spans="1:27" ht="34.5" customHeight="1">
      <c r="A47" s="149">
        <v>16</v>
      </c>
      <c r="B47" s="151" t="s">
        <v>91</v>
      </c>
      <c r="C47" s="152" t="s">
        <v>81</v>
      </c>
      <c r="D47" s="153">
        <v>0</v>
      </c>
      <c r="E47" s="143"/>
      <c r="F47" s="144"/>
      <c r="G47" s="4"/>
      <c r="H47" s="35">
        <v>0</v>
      </c>
      <c r="I47" s="91">
        <v>0</v>
      </c>
      <c r="J47" s="92">
        <v>0</v>
      </c>
      <c r="K47" s="112"/>
      <c r="L47" s="113"/>
      <c r="M47" s="134">
        <v>0</v>
      </c>
      <c r="N47" s="148"/>
      <c r="O47" s="144"/>
      <c r="P47" s="4"/>
      <c r="Q47" s="73">
        <f t="shared" si="9"/>
        <v>0</v>
      </c>
      <c r="R47" s="80">
        <f t="shared" si="10"/>
        <v>0</v>
      </c>
      <c r="S47" s="66">
        <f t="shared" si="11"/>
        <v>0</v>
      </c>
    </row>
    <row r="48" spans="1:27" ht="34.5" customHeight="1" thickBot="1">
      <c r="A48" s="99"/>
      <c r="B48" s="100" t="s">
        <v>19</v>
      </c>
      <c r="C48" s="101"/>
      <c r="D48" s="154">
        <f>SUM(D35:D47)</f>
        <v>48836.149999999994</v>
      </c>
      <c r="E48" s="103"/>
      <c r="F48" s="102"/>
      <c r="G48" s="102"/>
      <c r="H48" s="104">
        <f>SUM(H35:H46)</f>
        <v>14411.23</v>
      </c>
      <c r="I48" s="104">
        <f t="shared" ref="I48:J48" si="12">SUM(I35:I46)</f>
        <v>1008.8000000000001</v>
      </c>
      <c r="J48" s="104">
        <f t="shared" si="12"/>
        <v>15420.017500000014</v>
      </c>
      <c r="K48" s="103"/>
      <c r="L48" s="103"/>
      <c r="M48" s="102">
        <f>SUM(M35:M47)</f>
        <v>44305.240000000005</v>
      </c>
      <c r="N48" s="129"/>
      <c r="O48" s="102"/>
      <c r="P48" s="102"/>
      <c r="Q48" s="104">
        <f>SUM(Q35:Q47)</f>
        <v>18645.71</v>
      </c>
      <c r="R48" s="104">
        <f>SUM(R35:R47)</f>
        <v>1305.21</v>
      </c>
      <c r="S48" s="104">
        <f>SUM(S35:S47)</f>
        <v>19950.927500000013</v>
      </c>
    </row>
    <row r="49" spans="1:19" ht="34.5" customHeight="1" thickTop="1">
      <c r="A49" s="30"/>
      <c r="B49" s="52" t="s">
        <v>115</v>
      </c>
      <c r="C49" s="53"/>
      <c r="D49" s="54"/>
      <c r="E49" s="55"/>
      <c r="F49" s="54"/>
      <c r="G49" s="56"/>
      <c r="H49" s="57"/>
      <c r="I49" s="57"/>
      <c r="J49" s="57"/>
      <c r="K49" s="58"/>
      <c r="L49" s="59"/>
      <c r="M49" s="60"/>
      <c r="N49" s="61"/>
      <c r="O49" s="62"/>
      <c r="P49" s="63"/>
      <c r="Q49" s="64"/>
      <c r="R49" s="65"/>
      <c r="S49" s="66"/>
    </row>
    <row r="50" spans="1:19" ht="34.5" customHeight="1">
      <c r="A50" s="30">
        <v>1</v>
      </c>
      <c r="B50" s="31" t="s">
        <v>116</v>
      </c>
      <c r="C50" s="32"/>
      <c r="D50" s="33"/>
      <c r="E50" s="34"/>
      <c r="F50" s="33"/>
      <c r="G50" s="33"/>
      <c r="H50" s="35"/>
      <c r="I50" s="35"/>
      <c r="J50" s="35"/>
      <c r="K50" s="156"/>
      <c r="L50" s="157"/>
      <c r="M50" s="158"/>
      <c r="N50" s="10"/>
      <c r="O50" s="4"/>
      <c r="P50" s="39"/>
      <c r="Q50" s="40"/>
      <c r="R50" s="159"/>
      <c r="S50" s="66"/>
    </row>
    <row r="51" spans="1:19" ht="34.5" customHeight="1" thickBot="1">
      <c r="A51" s="99"/>
      <c r="B51" s="100" t="s">
        <v>19</v>
      </c>
      <c r="C51" s="160"/>
      <c r="D51" s="102">
        <v>0</v>
      </c>
      <c r="E51" s="103"/>
      <c r="F51" s="102"/>
      <c r="G51" s="102"/>
      <c r="H51" s="104">
        <v>0</v>
      </c>
      <c r="I51" s="104">
        <v>0</v>
      </c>
      <c r="J51" s="104">
        <v>0</v>
      </c>
      <c r="K51" s="161"/>
      <c r="L51" s="103"/>
      <c r="M51" s="102">
        <v>0</v>
      </c>
      <c r="N51" s="129"/>
      <c r="O51" s="102"/>
      <c r="P51" s="102"/>
      <c r="Q51" s="104">
        <v>0</v>
      </c>
      <c r="R51" s="155">
        <v>0</v>
      </c>
      <c r="S51" s="162">
        <v>0</v>
      </c>
    </row>
    <row r="52" spans="1:19" ht="34.5" customHeight="1" thickTop="1">
      <c r="A52" s="30"/>
      <c r="B52" s="52" t="s">
        <v>117</v>
      </c>
      <c r="C52" s="53"/>
      <c r="D52" s="54"/>
      <c r="E52" s="55"/>
      <c r="F52" s="54"/>
      <c r="G52" s="56"/>
      <c r="H52" s="57"/>
      <c r="I52" s="57"/>
      <c r="J52" s="57"/>
      <c r="K52" s="58"/>
      <c r="L52" s="59"/>
      <c r="M52" s="60"/>
      <c r="N52" s="61"/>
      <c r="O52" s="62"/>
      <c r="P52" s="63"/>
      <c r="Q52" s="64"/>
      <c r="R52" s="65"/>
      <c r="S52" s="66"/>
    </row>
    <row r="53" spans="1:19" ht="34.5" customHeight="1">
      <c r="A53" s="30">
        <v>1</v>
      </c>
      <c r="B53" s="163" t="s">
        <v>22</v>
      </c>
      <c r="C53" s="164" t="s">
        <v>118</v>
      </c>
      <c r="D53" s="165">
        <v>4583.88</v>
      </c>
      <c r="E53" s="166" t="s">
        <v>1717</v>
      </c>
      <c r="F53" s="20">
        <v>1</v>
      </c>
      <c r="G53" s="167">
        <v>1</v>
      </c>
      <c r="H53" s="168">
        <v>3582.6</v>
      </c>
      <c r="I53" s="73">
        <v>250.78</v>
      </c>
      <c r="J53" s="74">
        <v>3833.3799999999937</v>
      </c>
      <c r="K53" s="112" t="s">
        <v>2147</v>
      </c>
      <c r="L53" s="113" t="s">
        <v>2186</v>
      </c>
      <c r="M53" s="169">
        <v>7299.97</v>
      </c>
      <c r="N53" s="170" t="s">
        <v>2149</v>
      </c>
      <c r="O53" s="20">
        <v>1</v>
      </c>
      <c r="P53" s="21">
        <v>1</v>
      </c>
      <c r="Q53" s="171">
        <f t="shared" ref="Q53:Q54" si="13">ROUND(S53*100/107,2)</f>
        <v>1044.2</v>
      </c>
      <c r="R53" s="172">
        <f t="shared" ref="R53:R54" si="14">ROUND((Q53*0.07),2)</f>
        <v>73.09</v>
      </c>
      <c r="S53" s="66">
        <f>+D53+J53-M53</f>
        <v>1117.2899999999945</v>
      </c>
    </row>
    <row r="54" spans="1:19" ht="34.5" customHeight="1">
      <c r="A54" s="30">
        <v>2</v>
      </c>
      <c r="B54" s="68" t="s">
        <v>28</v>
      </c>
      <c r="C54" s="173" t="s">
        <v>118</v>
      </c>
      <c r="D54" s="165">
        <v>0</v>
      </c>
      <c r="E54" s="174"/>
      <c r="F54" s="67"/>
      <c r="G54" s="175"/>
      <c r="H54" s="176">
        <v>0</v>
      </c>
      <c r="I54" s="73">
        <v>0</v>
      </c>
      <c r="J54" s="74">
        <v>0</v>
      </c>
      <c r="K54" s="112"/>
      <c r="L54" s="113"/>
      <c r="M54" s="169"/>
      <c r="N54" s="170"/>
      <c r="O54" s="67"/>
      <c r="P54" s="177"/>
      <c r="Q54" s="171">
        <f t="shared" si="13"/>
        <v>0</v>
      </c>
      <c r="R54" s="172">
        <f t="shared" si="14"/>
        <v>0</v>
      </c>
      <c r="S54" s="66">
        <f>+D54+J54-M54</f>
        <v>0</v>
      </c>
    </row>
    <row r="55" spans="1:19" ht="34.5" customHeight="1" thickBot="1">
      <c r="A55" s="99"/>
      <c r="B55" s="100" t="s">
        <v>19</v>
      </c>
      <c r="C55" s="101"/>
      <c r="D55" s="102">
        <f>SUM(D53:D54)</f>
        <v>4583.88</v>
      </c>
      <c r="E55" s="103"/>
      <c r="F55" s="102"/>
      <c r="G55" s="102"/>
      <c r="H55" s="104">
        <f>SUM(H53:H54)</f>
        <v>3582.6</v>
      </c>
      <c r="I55" s="104">
        <f t="shared" ref="I55:J55" si="15">SUM(I53:I54)</f>
        <v>250.78</v>
      </c>
      <c r="J55" s="104">
        <f t="shared" si="15"/>
        <v>3833.3799999999937</v>
      </c>
      <c r="K55" s="103"/>
      <c r="L55" s="103"/>
      <c r="M55" s="102">
        <f>SUM(M53:M54)</f>
        <v>7299.97</v>
      </c>
      <c r="N55" s="129"/>
      <c r="O55" s="102"/>
      <c r="P55" s="102"/>
      <c r="Q55" s="104">
        <f>SUM(Q53:Q54)</f>
        <v>1044.2</v>
      </c>
      <c r="R55" s="155">
        <f>SUM(R53:R54)</f>
        <v>73.09</v>
      </c>
      <c r="S55" s="162">
        <f>SUM(S53:S54)</f>
        <v>1117.2899999999945</v>
      </c>
    </row>
    <row r="56" spans="1:19" ht="34.5" customHeight="1" thickTop="1">
      <c r="A56" s="30"/>
      <c r="B56" s="52" t="s">
        <v>121</v>
      </c>
      <c r="C56" s="53"/>
      <c r="D56" s="54"/>
      <c r="E56" s="55"/>
      <c r="F56" s="54"/>
      <c r="G56" s="56"/>
      <c r="H56" s="57"/>
      <c r="I56" s="57"/>
      <c r="J56" s="57"/>
      <c r="K56" s="58"/>
      <c r="L56" s="59"/>
      <c r="M56" s="60"/>
      <c r="N56" s="61"/>
      <c r="O56" s="62"/>
      <c r="P56" s="63"/>
      <c r="Q56" s="64"/>
      <c r="R56" s="65"/>
      <c r="S56" s="66"/>
    </row>
    <row r="57" spans="1:19" s="181" customFormat="1" ht="34.5" customHeight="1">
      <c r="A57" s="67">
        <v>1</v>
      </c>
      <c r="B57" s="173" t="s">
        <v>122</v>
      </c>
      <c r="C57" s="173" t="s">
        <v>123</v>
      </c>
      <c r="D57" s="178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 t="s">
        <v>2166</v>
      </c>
      <c r="L57" s="179" t="s">
        <v>2187</v>
      </c>
      <c r="M57" s="180">
        <v>2000</v>
      </c>
      <c r="N57" s="170"/>
      <c r="O57" s="79"/>
      <c r="P57" s="67"/>
      <c r="Q57" s="73">
        <f t="shared" ref="Q57:Q64" si="16">ROUND(S57*100/107,2)</f>
        <v>0</v>
      </c>
      <c r="R57" s="80">
        <f t="shared" ref="R57:R64" si="17">ROUND((Q57*0.07),2)</f>
        <v>0</v>
      </c>
      <c r="S57" s="66">
        <f t="shared" ref="S57:S64" si="18">+D57+J57-M57</f>
        <v>0</v>
      </c>
    </row>
    <row r="58" spans="1:19" s="181" customFormat="1" ht="34.5" customHeight="1">
      <c r="A58" s="67">
        <v>2</v>
      </c>
      <c r="B58" s="173" t="s">
        <v>125</v>
      </c>
      <c r="C58" s="173" t="s">
        <v>123</v>
      </c>
      <c r="D58" s="178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 t="s">
        <v>2163</v>
      </c>
      <c r="L58" s="76" t="s">
        <v>2188</v>
      </c>
      <c r="M58" s="180">
        <v>2000</v>
      </c>
      <c r="N58" s="128"/>
      <c r="O58" s="67"/>
      <c r="P58" s="67"/>
      <c r="Q58" s="73">
        <f t="shared" si="16"/>
        <v>0</v>
      </c>
      <c r="R58" s="80">
        <f t="shared" si="17"/>
        <v>0</v>
      </c>
      <c r="S58" s="66">
        <f t="shared" si="18"/>
        <v>0</v>
      </c>
    </row>
    <row r="59" spans="1:19" s="181" customFormat="1" ht="34.5" customHeight="1">
      <c r="A59" s="67">
        <v>3</v>
      </c>
      <c r="B59" s="173" t="s">
        <v>127</v>
      </c>
      <c r="C59" s="173" t="s">
        <v>123</v>
      </c>
      <c r="D59" s="178">
        <v>2000</v>
      </c>
      <c r="E59" s="71"/>
      <c r="F59" s="67"/>
      <c r="G59" s="127"/>
      <c r="H59" s="72">
        <v>0</v>
      </c>
      <c r="I59" s="73">
        <v>0</v>
      </c>
      <c r="J59" s="74">
        <v>0</v>
      </c>
      <c r="K59" s="75" t="s">
        <v>2163</v>
      </c>
      <c r="L59" s="76" t="s">
        <v>2189</v>
      </c>
      <c r="M59" s="180">
        <v>2000</v>
      </c>
      <c r="N59" s="128"/>
      <c r="O59" s="67"/>
      <c r="P59" s="67"/>
      <c r="Q59" s="73">
        <f t="shared" si="16"/>
        <v>0</v>
      </c>
      <c r="R59" s="80">
        <f t="shared" si="17"/>
        <v>0</v>
      </c>
      <c r="S59" s="66">
        <f t="shared" si="18"/>
        <v>0</v>
      </c>
    </row>
    <row r="60" spans="1:19" s="181" customFormat="1" ht="34.5" customHeight="1">
      <c r="A60" s="67">
        <v>4</v>
      </c>
      <c r="B60" s="173" t="s">
        <v>91</v>
      </c>
      <c r="C60" s="173" t="s">
        <v>129</v>
      </c>
      <c r="D60" s="178">
        <v>3210</v>
      </c>
      <c r="E60" s="71"/>
      <c r="F60" s="67"/>
      <c r="G60" s="127"/>
      <c r="H60" s="72">
        <v>0</v>
      </c>
      <c r="I60" s="73">
        <v>0</v>
      </c>
      <c r="J60" s="74">
        <v>0</v>
      </c>
      <c r="K60" s="75" t="s">
        <v>2161</v>
      </c>
      <c r="L60" s="76" t="s">
        <v>2190</v>
      </c>
      <c r="M60" s="180">
        <v>3210</v>
      </c>
      <c r="N60" s="128"/>
      <c r="O60" s="67"/>
      <c r="P60" s="67"/>
      <c r="Q60" s="73">
        <f t="shared" si="16"/>
        <v>0</v>
      </c>
      <c r="R60" s="80">
        <f t="shared" si="17"/>
        <v>0</v>
      </c>
      <c r="S60" s="66">
        <f t="shared" si="18"/>
        <v>0</v>
      </c>
    </row>
    <row r="61" spans="1:19" s="181" customFormat="1" ht="34.5" customHeight="1">
      <c r="A61" s="67">
        <v>5</v>
      </c>
      <c r="B61" s="173" t="s">
        <v>91</v>
      </c>
      <c r="C61" s="173" t="s">
        <v>131</v>
      </c>
      <c r="D61" s="178">
        <v>2140</v>
      </c>
      <c r="E61" s="71"/>
      <c r="F61" s="67"/>
      <c r="G61" s="127"/>
      <c r="H61" s="72">
        <v>0</v>
      </c>
      <c r="I61" s="73">
        <v>0</v>
      </c>
      <c r="J61" s="74">
        <v>0</v>
      </c>
      <c r="K61" s="75" t="s">
        <v>2161</v>
      </c>
      <c r="L61" s="76" t="s">
        <v>2191</v>
      </c>
      <c r="M61" s="180">
        <v>2140</v>
      </c>
      <c r="N61" s="128"/>
      <c r="O61" s="67"/>
      <c r="P61" s="67"/>
      <c r="Q61" s="73">
        <f t="shared" si="16"/>
        <v>0</v>
      </c>
      <c r="R61" s="80">
        <f t="shared" si="17"/>
        <v>0</v>
      </c>
      <c r="S61" s="66">
        <f t="shared" si="18"/>
        <v>0</v>
      </c>
    </row>
    <row r="62" spans="1:19" s="181" customFormat="1" ht="34.5" customHeight="1">
      <c r="A62" s="67">
        <v>6</v>
      </c>
      <c r="B62" s="173" t="s">
        <v>133</v>
      </c>
      <c r="C62" s="173" t="s">
        <v>131</v>
      </c>
      <c r="D62" s="178">
        <v>2140</v>
      </c>
      <c r="E62" s="71"/>
      <c r="F62" s="67"/>
      <c r="G62" s="127"/>
      <c r="H62" s="72">
        <v>-2000</v>
      </c>
      <c r="I62" s="73">
        <v>-140</v>
      </c>
      <c r="J62" s="74">
        <v>-2140</v>
      </c>
      <c r="K62" s="75" t="s">
        <v>2157</v>
      </c>
      <c r="L62" s="76" t="s">
        <v>2192</v>
      </c>
      <c r="M62" s="180">
        <v>2140</v>
      </c>
      <c r="N62" s="182"/>
      <c r="O62" s="67"/>
      <c r="P62" s="67"/>
      <c r="Q62" s="73">
        <f t="shared" si="16"/>
        <v>-2000</v>
      </c>
      <c r="R62" s="80">
        <f t="shared" si="17"/>
        <v>-140</v>
      </c>
      <c r="S62" s="66">
        <f t="shared" si="18"/>
        <v>-2140</v>
      </c>
    </row>
    <row r="63" spans="1:19" s="181" customFormat="1" ht="34.5" customHeight="1">
      <c r="A63" s="67">
        <v>7</v>
      </c>
      <c r="B63" s="173" t="s">
        <v>133</v>
      </c>
      <c r="C63" s="173" t="s">
        <v>135</v>
      </c>
      <c r="D63" s="178">
        <v>3210</v>
      </c>
      <c r="E63" s="71"/>
      <c r="F63" s="67"/>
      <c r="G63" s="127"/>
      <c r="H63" s="72">
        <v>-3000</v>
      </c>
      <c r="I63" s="73">
        <v>-210</v>
      </c>
      <c r="J63" s="74">
        <v>-3210</v>
      </c>
      <c r="K63" s="75" t="s">
        <v>2157</v>
      </c>
      <c r="L63" s="76" t="s">
        <v>2193</v>
      </c>
      <c r="M63" s="180">
        <v>3210</v>
      </c>
      <c r="N63" s="182"/>
      <c r="O63" s="67"/>
      <c r="P63" s="67"/>
      <c r="Q63" s="73">
        <f t="shared" si="16"/>
        <v>-3000</v>
      </c>
      <c r="R63" s="80">
        <f t="shared" si="17"/>
        <v>-210</v>
      </c>
      <c r="S63" s="66">
        <f t="shared" si="18"/>
        <v>-3210</v>
      </c>
    </row>
    <row r="64" spans="1:19" ht="34.5" customHeight="1">
      <c r="A64" s="20">
        <v>8</v>
      </c>
      <c r="B64" s="183" t="s">
        <v>137</v>
      </c>
      <c r="C64" s="183" t="s">
        <v>138</v>
      </c>
      <c r="D64" s="184">
        <v>2140</v>
      </c>
      <c r="E64" s="90" t="s">
        <v>1780</v>
      </c>
      <c r="F64" s="4">
        <v>1</v>
      </c>
      <c r="G64" s="4">
        <v>1</v>
      </c>
      <c r="H64" s="35">
        <v>1850</v>
      </c>
      <c r="I64" s="91">
        <v>129.5</v>
      </c>
      <c r="J64" s="92">
        <v>1979.5</v>
      </c>
      <c r="K64" s="185" t="s">
        <v>2157</v>
      </c>
      <c r="L64" s="186" t="s">
        <v>2194</v>
      </c>
      <c r="M64" s="187">
        <v>1979.5</v>
      </c>
      <c r="N64" s="188" t="s">
        <v>2195</v>
      </c>
      <c r="O64" s="144">
        <v>1</v>
      </c>
      <c r="P64" s="4">
        <v>1</v>
      </c>
      <c r="Q64" s="73">
        <f t="shared" si="16"/>
        <v>2000</v>
      </c>
      <c r="R64" s="80">
        <f t="shared" si="17"/>
        <v>140</v>
      </c>
      <c r="S64" s="66">
        <f t="shared" si="18"/>
        <v>2140</v>
      </c>
    </row>
    <row r="65" spans="1:19" ht="34.5" customHeight="1" thickBot="1">
      <c r="A65" s="99"/>
      <c r="B65" s="100" t="s">
        <v>19</v>
      </c>
      <c r="C65" s="101"/>
      <c r="D65" s="102">
        <f>SUM(D57:D64)</f>
        <v>18840</v>
      </c>
      <c r="E65" s="103"/>
      <c r="F65" s="102"/>
      <c r="G65" s="102"/>
      <c r="H65" s="104">
        <f>SUM(H64:H64)</f>
        <v>1850</v>
      </c>
      <c r="I65" s="104">
        <f>SUM(I64:I64)</f>
        <v>129.5</v>
      </c>
      <c r="J65" s="104">
        <f>SUM(J64:J64)</f>
        <v>1979.5</v>
      </c>
      <c r="K65" s="103"/>
      <c r="L65" s="103"/>
      <c r="M65" s="102">
        <f>SUM(M57:M64)</f>
        <v>18679.5</v>
      </c>
      <c r="N65" s="129"/>
      <c r="O65" s="102"/>
      <c r="P65" s="102"/>
      <c r="Q65" s="104">
        <f>SUM(Q57:Q64)-Q62-Q63</f>
        <v>2000</v>
      </c>
      <c r="R65" s="104">
        <f t="shared" ref="R65:S65" si="19">SUM(R57:R64)-R62-R63</f>
        <v>140</v>
      </c>
      <c r="S65" s="104">
        <f t="shared" si="19"/>
        <v>2140</v>
      </c>
    </row>
    <row r="66" spans="1:19" ht="34.5" customHeight="1" thickTop="1">
      <c r="A66" s="30"/>
      <c r="B66" s="52" t="s">
        <v>140</v>
      </c>
      <c r="C66" s="53"/>
      <c r="D66" s="54"/>
      <c r="E66" s="55"/>
      <c r="F66" s="54"/>
      <c r="G66" s="56"/>
      <c r="H66" s="57"/>
      <c r="I66" s="57"/>
      <c r="J66" s="57"/>
      <c r="K66" s="58"/>
      <c r="L66" s="59"/>
      <c r="M66" s="60"/>
      <c r="N66" s="61"/>
      <c r="O66" s="62"/>
      <c r="P66" s="63"/>
      <c r="Q66" s="64"/>
      <c r="R66" s="65"/>
      <c r="S66" s="189"/>
    </row>
    <row r="67" spans="1:19" ht="34.5" customHeight="1">
      <c r="A67" s="30">
        <v>1</v>
      </c>
      <c r="B67" s="31"/>
      <c r="C67" s="32"/>
      <c r="D67" s="33"/>
      <c r="E67" s="34"/>
      <c r="F67" s="33"/>
      <c r="G67" s="33"/>
      <c r="H67" s="35"/>
      <c r="I67" s="35"/>
      <c r="J67" s="35"/>
      <c r="K67" s="156"/>
      <c r="L67" s="157"/>
      <c r="M67" s="158"/>
      <c r="N67" s="10"/>
      <c r="O67" s="4"/>
      <c r="P67" s="39"/>
      <c r="Q67" s="40"/>
      <c r="R67" s="159"/>
      <c r="S67" s="66"/>
    </row>
    <row r="68" spans="1:19" ht="34.5" customHeight="1" thickBot="1">
      <c r="A68" s="99"/>
      <c r="B68" s="100" t="s">
        <v>19</v>
      </c>
      <c r="C68" s="160"/>
      <c r="D68" s="102">
        <v>0</v>
      </c>
      <c r="E68" s="103"/>
      <c r="F68" s="102"/>
      <c r="G68" s="102"/>
      <c r="H68" s="104">
        <v>0</v>
      </c>
      <c r="I68" s="104">
        <v>0</v>
      </c>
      <c r="J68" s="104">
        <v>0</v>
      </c>
      <c r="K68" s="161"/>
      <c r="L68" s="103"/>
      <c r="M68" s="102">
        <v>0</v>
      </c>
      <c r="N68" s="129"/>
      <c r="O68" s="102"/>
      <c r="P68" s="102"/>
      <c r="Q68" s="104">
        <v>0</v>
      </c>
      <c r="R68" s="155">
        <v>0</v>
      </c>
      <c r="S68" s="162">
        <v>0</v>
      </c>
    </row>
    <row r="69" spans="1:19" ht="34.5" customHeight="1" thickTop="1">
      <c r="A69" s="30"/>
      <c r="B69" s="52" t="s">
        <v>141</v>
      </c>
      <c r="C69" s="53"/>
      <c r="D69" s="54"/>
      <c r="E69" s="55"/>
      <c r="F69" s="54"/>
      <c r="G69" s="56"/>
      <c r="H69" s="57"/>
      <c r="I69" s="57"/>
      <c r="J69" s="57"/>
      <c r="K69" s="58"/>
      <c r="L69" s="59"/>
      <c r="M69" s="60"/>
      <c r="N69" s="61"/>
      <c r="O69" s="62"/>
      <c r="P69" s="63"/>
      <c r="Q69" s="64"/>
      <c r="R69" s="65"/>
      <c r="S69" s="66"/>
    </row>
    <row r="70" spans="1:19" ht="34.5" customHeight="1">
      <c r="A70" s="30"/>
      <c r="B70" s="190" t="s">
        <v>142</v>
      </c>
      <c r="C70" s="32"/>
      <c r="D70" s="33"/>
      <c r="E70" s="34"/>
      <c r="F70" s="33"/>
      <c r="G70" s="191"/>
      <c r="H70" s="192"/>
      <c r="I70" s="192"/>
      <c r="J70" s="192"/>
      <c r="K70" s="156"/>
      <c r="L70" s="157"/>
      <c r="M70" s="158"/>
      <c r="N70" s="10"/>
      <c r="O70" s="4"/>
      <c r="P70" s="39"/>
      <c r="Q70" s="40"/>
      <c r="R70" s="159"/>
      <c r="S70" s="66"/>
    </row>
    <row r="71" spans="1:19" ht="34.5" customHeight="1" thickBot="1">
      <c r="A71" s="99"/>
      <c r="B71" s="100" t="s">
        <v>19</v>
      </c>
      <c r="C71" s="101"/>
      <c r="D71" s="102">
        <v>0</v>
      </c>
      <c r="E71" s="103"/>
      <c r="F71" s="102"/>
      <c r="G71" s="102"/>
      <c r="H71" s="104"/>
      <c r="I71" s="104"/>
      <c r="J71" s="104"/>
      <c r="K71" s="103"/>
      <c r="L71" s="103"/>
      <c r="M71" s="102"/>
      <c r="N71" s="129"/>
      <c r="O71" s="102"/>
      <c r="P71" s="102"/>
      <c r="Q71" s="104"/>
      <c r="R71" s="155"/>
      <c r="S71" s="162"/>
    </row>
    <row r="72" spans="1:19" ht="34.5" customHeight="1" thickTop="1">
      <c r="A72" s="30"/>
      <c r="B72" s="52" t="s">
        <v>143</v>
      </c>
      <c r="C72" s="53"/>
      <c r="D72" s="54"/>
      <c r="E72" s="55"/>
      <c r="F72" s="54"/>
      <c r="G72" s="56"/>
      <c r="H72" s="57"/>
      <c r="I72" s="57"/>
      <c r="J72" s="57"/>
      <c r="K72" s="58"/>
      <c r="L72" s="59"/>
      <c r="M72" s="60"/>
      <c r="N72" s="61"/>
      <c r="O72" s="62"/>
      <c r="P72" s="63"/>
      <c r="Q72" s="64"/>
      <c r="R72" s="65"/>
      <c r="S72" s="66"/>
    </row>
    <row r="73" spans="1:19" ht="34.5" customHeight="1">
      <c r="A73" s="30">
        <v>1</v>
      </c>
      <c r="B73" s="31"/>
      <c r="C73" s="32"/>
      <c r="D73" s="33"/>
      <c r="E73" s="34"/>
      <c r="F73" s="33"/>
      <c r="G73" s="33"/>
      <c r="H73" s="35"/>
      <c r="I73" s="35"/>
      <c r="J73" s="35"/>
      <c r="K73" s="156"/>
      <c r="L73" s="157"/>
      <c r="M73" s="158"/>
      <c r="N73" s="10"/>
      <c r="O73" s="4"/>
      <c r="P73" s="39"/>
      <c r="Q73" s="40"/>
      <c r="R73" s="159"/>
      <c r="S73" s="66"/>
    </row>
    <row r="74" spans="1:19" ht="34.5" customHeight="1" thickBot="1">
      <c r="A74" s="99"/>
      <c r="B74" s="100" t="s">
        <v>19</v>
      </c>
      <c r="C74" s="160"/>
      <c r="D74" s="102">
        <v>0</v>
      </c>
      <c r="E74" s="103"/>
      <c r="F74" s="102"/>
      <c r="G74" s="102"/>
      <c r="H74" s="104">
        <v>0</v>
      </c>
      <c r="I74" s="104">
        <v>0</v>
      </c>
      <c r="J74" s="104">
        <v>0</v>
      </c>
      <c r="K74" s="161"/>
      <c r="L74" s="103"/>
      <c r="M74" s="102">
        <v>0</v>
      </c>
      <c r="N74" s="129"/>
      <c r="O74" s="102"/>
      <c r="P74" s="102"/>
      <c r="Q74" s="104">
        <v>0</v>
      </c>
      <c r="R74" s="155">
        <v>0</v>
      </c>
      <c r="S74" s="162">
        <v>0</v>
      </c>
    </row>
    <row r="75" spans="1:19" ht="34.5" customHeight="1" thickTop="1">
      <c r="A75" s="30"/>
      <c r="B75" s="193" t="s">
        <v>144</v>
      </c>
      <c r="C75" s="194"/>
      <c r="D75" s="195"/>
      <c r="E75" s="174"/>
      <c r="F75" s="195"/>
      <c r="G75" s="196"/>
      <c r="H75" s="176"/>
      <c r="I75" s="176"/>
      <c r="J75" s="176"/>
      <c r="K75" s="25"/>
      <c r="L75" s="26"/>
      <c r="M75" s="27"/>
      <c r="N75" s="197"/>
      <c r="O75" s="127"/>
      <c r="P75" s="198"/>
      <c r="Q75" s="199"/>
      <c r="R75" s="200"/>
      <c r="S75" s="66"/>
    </row>
    <row r="76" spans="1:19" ht="34.5" customHeight="1">
      <c r="A76" s="67">
        <v>1</v>
      </c>
      <c r="B76" s="173" t="s">
        <v>145</v>
      </c>
      <c r="C76" s="69" t="s">
        <v>146</v>
      </c>
      <c r="D76" s="201">
        <v>9126</v>
      </c>
      <c r="E76" s="71"/>
      <c r="F76" s="67"/>
      <c r="G76" s="67"/>
      <c r="H76" s="73">
        <v>0</v>
      </c>
      <c r="I76" s="73"/>
      <c r="J76" s="142">
        <v>0</v>
      </c>
      <c r="K76" s="83"/>
      <c r="L76" s="84"/>
      <c r="M76" s="202">
        <v>0</v>
      </c>
      <c r="N76" s="128" t="s">
        <v>2195</v>
      </c>
      <c r="O76" s="67">
        <v>1</v>
      </c>
      <c r="P76" s="67">
        <v>1</v>
      </c>
      <c r="Q76" s="73">
        <f t="shared" ref="Q76:Q105" si="20">S76</f>
        <v>9126</v>
      </c>
      <c r="R76" s="80"/>
      <c r="S76" s="203">
        <f t="shared" ref="S76:S105" si="21">+D76+J76-M76</f>
        <v>9126</v>
      </c>
    </row>
    <row r="77" spans="1:19" ht="34.5" customHeight="1">
      <c r="A77" s="67">
        <v>2</v>
      </c>
      <c r="B77" s="173" t="s">
        <v>149</v>
      </c>
      <c r="C77" s="69" t="s">
        <v>150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83" t="s">
        <v>2163</v>
      </c>
      <c r="L77" s="84" t="s">
        <v>2196</v>
      </c>
      <c r="M77" s="202">
        <v>4563</v>
      </c>
      <c r="N77" s="128"/>
      <c r="O77" s="67"/>
      <c r="P77" s="67"/>
      <c r="Q77" s="73">
        <f t="shared" si="20"/>
        <v>0</v>
      </c>
      <c r="R77" s="80"/>
      <c r="S77" s="203">
        <f t="shared" si="21"/>
        <v>0</v>
      </c>
    </row>
    <row r="78" spans="1:19" ht="34.5" customHeight="1">
      <c r="A78" s="67">
        <v>3</v>
      </c>
      <c r="B78" s="173" t="s">
        <v>152</v>
      </c>
      <c r="C78" s="69" t="s">
        <v>153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83" t="s">
        <v>2155</v>
      </c>
      <c r="L78" s="84" t="s">
        <v>2197</v>
      </c>
      <c r="M78" s="202">
        <v>4563</v>
      </c>
      <c r="N78" s="128"/>
      <c r="O78" s="67"/>
      <c r="P78" s="67"/>
      <c r="Q78" s="73">
        <f t="shared" si="20"/>
        <v>0</v>
      </c>
      <c r="R78" s="80"/>
      <c r="S78" s="203">
        <f t="shared" si="21"/>
        <v>0</v>
      </c>
    </row>
    <row r="79" spans="1:19" ht="34.5" customHeight="1">
      <c r="A79" s="67">
        <v>4</v>
      </c>
      <c r="B79" s="173" t="s">
        <v>155</v>
      </c>
      <c r="C79" s="69" t="s">
        <v>156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83" t="s">
        <v>2155</v>
      </c>
      <c r="L79" s="84" t="s">
        <v>2198</v>
      </c>
      <c r="M79" s="202">
        <v>4563</v>
      </c>
      <c r="N79" s="128"/>
      <c r="O79" s="67"/>
      <c r="P79" s="67"/>
      <c r="Q79" s="73">
        <f t="shared" si="20"/>
        <v>0</v>
      </c>
      <c r="R79" s="80"/>
      <c r="S79" s="203">
        <f t="shared" si="21"/>
        <v>0</v>
      </c>
    </row>
    <row r="80" spans="1:19" ht="34.5" customHeight="1">
      <c r="A80" s="67">
        <v>5</v>
      </c>
      <c r="B80" s="68" t="s">
        <v>158</v>
      </c>
      <c r="C80" s="69" t="s">
        <v>159</v>
      </c>
      <c r="D80" s="201">
        <v>4563</v>
      </c>
      <c r="E80" s="128"/>
      <c r="F80" s="67"/>
      <c r="G80" s="67"/>
      <c r="H80" s="73">
        <v>0</v>
      </c>
      <c r="I80" s="73"/>
      <c r="J80" s="142">
        <v>0</v>
      </c>
      <c r="K80" s="83" t="s">
        <v>2177</v>
      </c>
      <c r="L80" s="84" t="s">
        <v>2199</v>
      </c>
      <c r="M80" s="202">
        <v>4563</v>
      </c>
      <c r="N80" s="128"/>
      <c r="O80" s="67"/>
      <c r="P80" s="67"/>
      <c r="Q80" s="73">
        <f t="shared" si="20"/>
        <v>0</v>
      </c>
      <c r="R80" s="80"/>
      <c r="S80" s="203">
        <f t="shared" si="21"/>
        <v>0</v>
      </c>
    </row>
    <row r="81" spans="1:19" ht="34.5" customHeight="1">
      <c r="A81" s="67">
        <v>6</v>
      </c>
      <c r="B81" s="68" t="s">
        <v>161</v>
      </c>
      <c r="C81" s="69" t="s">
        <v>162</v>
      </c>
      <c r="D81" s="201">
        <v>4563</v>
      </c>
      <c r="E81" s="71"/>
      <c r="F81" s="67"/>
      <c r="G81" s="67"/>
      <c r="H81" s="73">
        <v>0</v>
      </c>
      <c r="I81" s="73"/>
      <c r="J81" s="142">
        <v>0</v>
      </c>
      <c r="K81" s="83" t="s">
        <v>2177</v>
      </c>
      <c r="L81" s="84" t="s">
        <v>2200</v>
      </c>
      <c r="M81" s="202">
        <v>4563</v>
      </c>
      <c r="N81" s="128"/>
      <c r="O81" s="67"/>
      <c r="P81" s="67"/>
      <c r="Q81" s="73">
        <f t="shared" si="20"/>
        <v>0</v>
      </c>
      <c r="R81" s="80"/>
      <c r="S81" s="203">
        <f t="shared" si="21"/>
        <v>0</v>
      </c>
    </row>
    <row r="82" spans="1:19" ht="34.5" customHeight="1">
      <c r="A82" s="67">
        <v>7</v>
      </c>
      <c r="B82" s="68" t="s">
        <v>164</v>
      </c>
      <c r="C82" s="69" t="s">
        <v>165</v>
      </c>
      <c r="D82" s="201">
        <v>4563</v>
      </c>
      <c r="E82" s="71"/>
      <c r="F82" s="67"/>
      <c r="G82" s="67"/>
      <c r="H82" s="73">
        <v>-4563</v>
      </c>
      <c r="I82" s="73"/>
      <c r="J82" s="142">
        <v>-4563</v>
      </c>
      <c r="K82" s="83" t="s">
        <v>2166</v>
      </c>
      <c r="L82" s="84" t="s">
        <v>2201</v>
      </c>
      <c r="M82" s="202">
        <v>4563</v>
      </c>
      <c r="N82" s="128"/>
      <c r="O82" s="67"/>
      <c r="P82" s="67"/>
      <c r="Q82" s="204">
        <f t="shared" si="20"/>
        <v>-4563</v>
      </c>
      <c r="R82" s="205"/>
      <c r="S82" s="206">
        <f t="shared" si="21"/>
        <v>-4563</v>
      </c>
    </row>
    <row r="83" spans="1:19" ht="34.5" customHeight="1">
      <c r="A83" s="67">
        <v>8</v>
      </c>
      <c r="B83" s="68" t="s">
        <v>164</v>
      </c>
      <c r="C83" s="69" t="s">
        <v>167</v>
      </c>
      <c r="D83" s="201">
        <v>4563</v>
      </c>
      <c r="E83" s="128"/>
      <c r="F83" s="67"/>
      <c r="G83" s="67"/>
      <c r="H83" s="73">
        <v>-4563</v>
      </c>
      <c r="I83" s="73"/>
      <c r="J83" s="142">
        <v>-4563</v>
      </c>
      <c r="K83" s="83" t="s">
        <v>2166</v>
      </c>
      <c r="L83" s="84" t="s">
        <v>2202</v>
      </c>
      <c r="M83" s="202">
        <v>4563</v>
      </c>
      <c r="N83" s="128"/>
      <c r="O83" s="67"/>
      <c r="P83" s="67"/>
      <c r="Q83" s="204">
        <f t="shared" si="20"/>
        <v>-4563</v>
      </c>
      <c r="R83" s="205"/>
      <c r="S83" s="206">
        <f t="shared" si="21"/>
        <v>-4563</v>
      </c>
    </row>
    <row r="84" spans="1:19" ht="34.5" customHeight="1">
      <c r="A84" s="67">
        <v>9</v>
      </c>
      <c r="B84" s="207" t="s">
        <v>169</v>
      </c>
      <c r="C84" s="69" t="s">
        <v>170</v>
      </c>
      <c r="D84" s="201">
        <v>4563</v>
      </c>
      <c r="E84" s="128"/>
      <c r="F84" s="67"/>
      <c r="G84" s="67"/>
      <c r="H84" s="73">
        <v>-4563</v>
      </c>
      <c r="I84" s="73"/>
      <c r="J84" s="142">
        <v>-4563</v>
      </c>
      <c r="K84" s="83" t="s">
        <v>2166</v>
      </c>
      <c r="L84" s="84" t="s">
        <v>2203</v>
      </c>
      <c r="M84" s="202">
        <v>4563</v>
      </c>
      <c r="N84" s="128"/>
      <c r="O84" s="67"/>
      <c r="P84" s="67"/>
      <c r="Q84" s="204">
        <f t="shared" si="20"/>
        <v>-4563</v>
      </c>
      <c r="R84" s="205"/>
      <c r="S84" s="206">
        <f t="shared" si="21"/>
        <v>-4563</v>
      </c>
    </row>
    <row r="85" spans="1:19" ht="34.5" customHeight="1">
      <c r="A85" s="67">
        <v>10</v>
      </c>
      <c r="B85" s="68" t="s">
        <v>172</v>
      </c>
      <c r="C85" s="69" t="s">
        <v>173</v>
      </c>
      <c r="D85" s="201">
        <v>4563</v>
      </c>
      <c r="E85" s="128"/>
      <c r="F85" s="67"/>
      <c r="G85" s="67"/>
      <c r="H85" s="73">
        <v>0</v>
      </c>
      <c r="I85" s="73"/>
      <c r="J85" s="142">
        <v>0</v>
      </c>
      <c r="K85" s="83" t="s">
        <v>2177</v>
      </c>
      <c r="L85" s="84" t="s">
        <v>2204</v>
      </c>
      <c r="M85" s="202">
        <v>4563</v>
      </c>
      <c r="N85" s="128"/>
      <c r="O85" s="67"/>
      <c r="P85" s="67"/>
      <c r="Q85" s="73">
        <f t="shared" si="20"/>
        <v>0</v>
      </c>
      <c r="R85" s="80"/>
      <c r="S85" s="203">
        <f t="shared" si="21"/>
        <v>0</v>
      </c>
    </row>
    <row r="86" spans="1:19" ht="34.5" customHeight="1">
      <c r="A86" s="67">
        <v>11</v>
      </c>
      <c r="B86" s="68" t="s">
        <v>175</v>
      </c>
      <c r="C86" s="69" t="s">
        <v>176</v>
      </c>
      <c r="D86" s="201">
        <v>9126</v>
      </c>
      <c r="E86" s="71" t="s">
        <v>1780</v>
      </c>
      <c r="F86" s="67">
        <v>1</v>
      </c>
      <c r="G86" s="67">
        <v>1</v>
      </c>
      <c r="H86" s="73">
        <v>9126</v>
      </c>
      <c r="I86" s="73"/>
      <c r="J86" s="142">
        <v>9126</v>
      </c>
      <c r="K86" s="83" t="s">
        <v>2205</v>
      </c>
      <c r="L86" s="84" t="s">
        <v>2206</v>
      </c>
      <c r="M86" s="202">
        <v>9126</v>
      </c>
      <c r="N86" s="128" t="s">
        <v>2195</v>
      </c>
      <c r="O86" s="67">
        <v>1</v>
      </c>
      <c r="P86" s="67">
        <v>1</v>
      </c>
      <c r="Q86" s="73">
        <f t="shared" si="20"/>
        <v>9126</v>
      </c>
      <c r="R86" s="80"/>
      <c r="S86" s="203">
        <f t="shared" si="21"/>
        <v>9126</v>
      </c>
    </row>
    <row r="87" spans="1:19" s="219" customFormat="1" ht="34.5" customHeight="1">
      <c r="A87" s="208">
        <v>12</v>
      </c>
      <c r="B87" s="209" t="s">
        <v>178</v>
      </c>
      <c r="C87" s="210" t="s">
        <v>179</v>
      </c>
      <c r="D87" s="211">
        <v>4563</v>
      </c>
      <c r="E87" s="212"/>
      <c r="F87" s="213"/>
      <c r="G87" s="213"/>
      <c r="H87" s="214">
        <v>-4563</v>
      </c>
      <c r="I87" s="214"/>
      <c r="J87" s="215">
        <v>-4563</v>
      </c>
      <c r="K87" s="83" t="s">
        <v>2157</v>
      </c>
      <c r="L87" s="84" t="s">
        <v>2207</v>
      </c>
      <c r="M87" s="202">
        <v>4563</v>
      </c>
      <c r="N87" s="216"/>
      <c r="O87" s="213"/>
      <c r="P87" s="213"/>
      <c r="Q87" s="214">
        <f t="shared" si="20"/>
        <v>-4563</v>
      </c>
      <c r="R87" s="217"/>
      <c r="S87" s="218">
        <f t="shared" si="21"/>
        <v>-4563</v>
      </c>
    </row>
    <row r="88" spans="1:19" ht="34.5" customHeight="1">
      <c r="A88" s="67">
        <v>13</v>
      </c>
      <c r="B88" s="68" t="s">
        <v>181</v>
      </c>
      <c r="C88" s="69" t="s">
        <v>182</v>
      </c>
      <c r="D88" s="201">
        <v>4563</v>
      </c>
      <c r="E88" s="128"/>
      <c r="F88" s="67"/>
      <c r="G88" s="67"/>
      <c r="H88" s="73">
        <v>0</v>
      </c>
      <c r="I88" s="73"/>
      <c r="J88" s="142">
        <v>0</v>
      </c>
      <c r="K88" s="83" t="s">
        <v>2155</v>
      </c>
      <c r="L88" s="84" t="s">
        <v>2208</v>
      </c>
      <c r="M88" s="202">
        <v>4563</v>
      </c>
      <c r="N88" s="128"/>
      <c r="O88" s="67"/>
      <c r="P88" s="67"/>
      <c r="Q88" s="73">
        <f t="shared" si="20"/>
        <v>0</v>
      </c>
      <c r="R88" s="80"/>
      <c r="S88" s="203">
        <f t="shared" si="21"/>
        <v>0</v>
      </c>
    </row>
    <row r="89" spans="1:19" ht="34.5" customHeight="1">
      <c r="A89" s="67">
        <v>14</v>
      </c>
      <c r="B89" s="68" t="s">
        <v>184</v>
      </c>
      <c r="C89" s="69" t="s">
        <v>185</v>
      </c>
      <c r="D89" s="201">
        <v>4563</v>
      </c>
      <c r="E89" s="71"/>
      <c r="F89" s="67"/>
      <c r="G89" s="67"/>
      <c r="H89" s="73">
        <v>-4563</v>
      </c>
      <c r="I89" s="73"/>
      <c r="J89" s="142">
        <v>-4563</v>
      </c>
      <c r="K89" s="83" t="s">
        <v>2209</v>
      </c>
      <c r="L89" s="84" t="s">
        <v>2210</v>
      </c>
      <c r="M89" s="202">
        <v>4563</v>
      </c>
      <c r="N89" s="128"/>
      <c r="O89" s="67"/>
      <c r="P89" s="67"/>
      <c r="Q89" s="204">
        <f t="shared" si="20"/>
        <v>-4563</v>
      </c>
      <c r="R89" s="205"/>
      <c r="S89" s="206">
        <f t="shared" si="21"/>
        <v>-4563</v>
      </c>
    </row>
    <row r="90" spans="1:19" ht="34.5" customHeight="1">
      <c r="A90" s="67">
        <v>15</v>
      </c>
      <c r="B90" s="68" t="s">
        <v>187</v>
      </c>
      <c r="C90" s="69" t="s">
        <v>188</v>
      </c>
      <c r="D90" s="201">
        <v>4563</v>
      </c>
      <c r="E90" s="128"/>
      <c r="F90" s="67"/>
      <c r="G90" s="67"/>
      <c r="H90" s="73">
        <v>-4563</v>
      </c>
      <c r="I90" s="73"/>
      <c r="J90" s="142">
        <v>-4563</v>
      </c>
      <c r="K90" s="83" t="s">
        <v>2209</v>
      </c>
      <c r="L90" s="84" t="s">
        <v>2211</v>
      </c>
      <c r="M90" s="202">
        <v>4563</v>
      </c>
      <c r="N90" s="128"/>
      <c r="O90" s="67"/>
      <c r="P90" s="67"/>
      <c r="Q90" s="204">
        <f t="shared" si="20"/>
        <v>-4563</v>
      </c>
      <c r="R90" s="205"/>
      <c r="S90" s="206">
        <f t="shared" si="21"/>
        <v>-4563</v>
      </c>
    </row>
    <row r="91" spans="1:19" ht="34.5" customHeight="1">
      <c r="A91" s="67">
        <v>16</v>
      </c>
      <c r="B91" s="68" t="s">
        <v>190</v>
      </c>
      <c r="C91" s="69" t="s">
        <v>191</v>
      </c>
      <c r="D91" s="201">
        <v>4563</v>
      </c>
      <c r="E91" s="71" t="s">
        <v>1780</v>
      </c>
      <c r="F91" s="67">
        <v>1</v>
      </c>
      <c r="G91" s="67">
        <v>1</v>
      </c>
      <c r="H91" s="73">
        <v>2281.5</v>
      </c>
      <c r="I91" s="73"/>
      <c r="J91" s="142">
        <v>2281.5</v>
      </c>
      <c r="K91" s="83" t="s">
        <v>2212</v>
      </c>
      <c r="L91" s="84" t="s">
        <v>2213</v>
      </c>
      <c r="M91" s="202">
        <v>6844.5</v>
      </c>
      <c r="N91" s="128"/>
      <c r="O91" s="67"/>
      <c r="P91" s="67"/>
      <c r="Q91" s="73">
        <f t="shared" si="20"/>
        <v>0</v>
      </c>
      <c r="R91" s="80"/>
      <c r="S91" s="203">
        <f t="shared" si="21"/>
        <v>0</v>
      </c>
    </row>
    <row r="92" spans="1:19" ht="34.5" customHeight="1">
      <c r="A92" s="67">
        <v>17</v>
      </c>
      <c r="B92" s="68" t="s">
        <v>194</v>
      </c>
      <c r="C92" s="69" t="s">
        <v>195</v>
      </c>
      <c r="D92" s="201">
        <v>9126</v>
      </c>
      <c r="E92" s="71"/>
      <c r="F92" s="67"/>
      <c r="G92" s="67"/>
      <c r="H92" s="73">
        <v>0</v>
      </c>
      <c r="I92" s="73"/>
      <c r="J92" s="142">
        <v>0</v>
      </c>
      <c r="K92" s="83" t="s">
        <v>2209</v>
      </c>
      <c r="L92" s="84" t="s">
        <v>2214</v>
      </c>
      <c r="M92" s="202">
        <v>9126</v>
      </c>
      <c r="N92" s="128"/>
      <c r="O92" s="67"/>
      <c r="P92" s="67"/>
      <c r="Q92" s="73">
        <f t="shared" si="20"/>
        <v>0</v>
      </c>
      <c r="R92" s="80"/>
      <c r="S92" s="203">
        <f t="shared" si="21"/>
        <v>0</v>
      </c>
    </row>
    <row r="93" spans="1:19" ht="34.5" customHeight="1">
      <c r="A93" s="67">
        <v>18</v>
      </c>
      <c r="B93" s="68" t="s">
        <v>197</v>
      </c>
      <c r="C93" s="69" t="s">
        <v>198</v>
      </c>
      <c r="D93" s="201">
        <v>4563</v>
      </c>
      <c r="E93" s="128"/>
      <c r="F93" s="67"/>
      <c r="G93" s="67"/>
      <c r="H93" s="73">
        <v>0</v>
      </c>
      <c r="I93" s="73"/>
      <c r="J93" s="142">
        <v>0</v>
      </c>
      <c r="K93" s="83" t="s">
        <v>2155</v>
      </c>
      <c r="L93" s="84" t="s">
        <v>2215</v>
      </c>
      <c r="M93" s="202">
        <v>4563</v>
      </c>
      <c r="N93" s="128"/>
      <c r="O93" s="67"/>
      <c r="P93" s="67"/>
      <c r="Q93" s="73">
        <f t="shared" si="20"/>
        <v>0</v>
      </c>
      <c r="R93" s="80"/>
      <c r="S93" s="203">
        <f t="shared" si="21"/>
        <v>0</v>
      </c>
    </row>
    <row r="94" spans="1:19" ht="34.5" customHeight="1">
      <c r="A94" s="67">
        <v>19</v>
      </c>
      <c r="B94" s="68" t="s">
        <v>200</v>
      </c>
      <c r="C94" s="69" t="s">
        <v>201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83" t="s">
        <v>2209</v>
      </c>
      <c r="L94" s="84" t="s">
        <v>2216</v>
      </c>
      <c r="M94" s="202">
        <v>4563</v>
      </c>
      <c r="N94" s="128"/>
      <c r="O94" s="67"/>
      <c r="P94" s="67"/>
      <c r="Q94" s="204">
        <f t="shared" si="20"/>
        <v>-4563</v>
      </c>
      <c r="R94" s="205"/>
      <c r="S94" s="206">
        <f t="shared" si="21"/>
        <v>-4563</v>
      </c>
    </row>
    <row r="95" spans="1:19" ht="34.5" customHeight="1">
      <c r="A95" s="67">
        <v>20</v>
      </c>
      <c r="B95" s="68" t="s">
        <v>203</v>
      </c>
      <c r="C95" s="69" t="s">
        <v>204</v>
      </c>
      <c r="D95" s="201">
        <v>4563</v>
      </c>
      <c r="E95" s="128"/>
      <c r="F95" s="67"/>
      <c r="G95" s="67"/>
      <c r="H95" s="73">
        <v>-4563</v>
      </c>
      <c r="I95" s="73"/>
      <c r="J95" s="142">
        <v>-4563</v>
      </c>
      <c r="K95" s="83" t="s">
        <v>2163</v>
      </c>
      <c r="L95" s="84" t="s">
        <v>2217</v>
      </c>
      <c r="M95" s="202">
        <v>4563</v>
      </c>
      <c r="N95" s="128"/>
      <c r="O95" s="67"/>
      <c r="P95" s="67"/>
      <c r="Q95" s="204">
        <f t="shared" si="20"/>
        <v>-4563</v>
      </c>
      <c r="R95" s="205"/>
      <c r="S95" s="206">
        <f t="shared" si="21"/>
        <v>-4563</v>
      </c>
    </row>
    <row r="96" spans="1:19" ht="34.5" customHeight="1">
      <c r="A96" s="67">
        <v>21</v>
      </c>
      <c r="B96" s="68" t="s">
        <v>206</v>
      </c>
      <c r="C96" s="69" t="s">
        <v>207</v>
      </c>
      <c r="D96" s="201">
        <v>4563</v>
      </c>
      <c r="E96" s="128"/>
      <c r="F96" s="67"/>
      <c r="G96" s="67"/>
      <c r="H96" s="73">
        <v>0</v>
      </c>
      <c r="I96" s="73"/>
      <c r="J96" s="142">
        <v>0</v>
      </c>
      <c r="K96" s="83" t="s">
        <v>2157</v>
      </c>
      <c r="L96" s="84" t="s">
        <v>2218</v>
      </c>
      <c r="M96" s="202">
        <v>4563</v>
      </c>
      <c r="N96" s="128"/>
      <c r="O96" s="67"/>
      <c r="P96" s="67"/>
      <c r="Q96" s="73">
        <f t="shared" si="20"/>
        <v>0</v>
      </c>
      <c r="R96" s="80"/>
      <c r="S96" s="203">
        <f t="shared" si="21"/>
        <v>0</v>
      </c>
    </row>
    <row r="97" spans="1:19" ht="34.5" customHeight="1">
      <c r="A97" s="67">
        <v>22</v>
      </c>
      <c r="B97" s="68" t="s">
        <v>209</v>
      </c>
      <c r="C97" s="69" t="s">
        <v>210</v>
      </c>
      <c r="D97" s="201">
        <v>4563</v>
      </c>
      <c r="E97" s="71"/>
      <c r="F97" s="67"/>
      <c r="G97" s="67"/>
      <c r="H97" s="73">
        <v>-4563</v>
      </c>
      <c r="I97" s="73"/>
      <c r="J97" s="142">
        <v>-4563</v>
      </c>
      <c r="K97" s="83" t="s">
        <v>2166</v>
      </c>
      <c r="L97" s="84" t="s">
        <v>2219</v>
      </c>
      <c r="M97" s="202">
        <v>4563</v>
      </c>
      <c r="N97" s="128"/>
      <c r="O97" s="67"/>
      <c r="P97" s="67"/>
      <c r="Q97" s="73">
        <f t="shared" si="20"/>
        <v>-4563</v>
      </c>
      <c r="R97" s="80"/>
      <c r="S97" s="203">
        <f t="shared" si="21"/>
        <v>-4563</v>
      </c>
    </row>
    <row r="98" spans="1:19" ht="34.5" customHeight="1">
      <c r="A98" s="67">
        <v>23</v>
      </c>
      <c r="B98" s="68" t="s">
        <v>212</v>
      </c>
      <c r="C98" s="69" t="s">
        <v>213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83"/>
      <c r="L98" s="84"/>
      <c r="M98" s="202">
        <v>0</v>
      </c>
      <c r="N98" s="128" t="s">
        <v>2195</v>
      </c>
      <c r="O98" s="67">
        <v>1</v>
      </c>
      <c r="P98" s="67">
        <v>1</v>
      </c>
      <c r="Q98" s="73">
        <f t="shared" si="20"/>
        <v>4563</v>
      </c>
      <c r="R98" s="80"/>
      <c r="S98" s="203">
        <f t="shared" si="21"/>
        <v>4563</v>
      </c>
    </row>
    <row r="99" spans="1:19" ht="34.5" customHeight="1">
      <c r="A99" s="67"/>
      <c r="B99" s="601" t="s">
        <v>2150</v>
      </c>
      <c r="C99" s="69"/>
      <c r="D99" s="201"/>
      <c r="E99" s="128"/>
      <c r="F99" s="67"/>
      <c r="G99" s="67"/>
      <c r="H99" s="73"/>
      <c r="I99" s="73"/>
      <c r="J99" s="142"/>
      <c r="K99" s="83"/>
      <c r="L99" s="84"/>
      <c r="M99" s="202"/>
      <c r="N99" s="128"/>
      <c r="O99" s="67"/>
      <c r="P99" s="67"/>
      <c r="Q99" s="73"/>
      <c r="R99" s="80"/>
      <c r="S99" s="203">
        <f t="shared" si="21"/>
        <v>0</v>
      </c>
    </row>
    <row r="100" spans="1:19" ht="34.5" customHeight="1">
      <c r="A100" s="67">
        <v>24</v>
      </c>
      <c r="B100" s="68" t="s">
        <v>215</v>
      </c>
      <c r="C100" s="69" t="s">
        <v>216</v>
      </c>
      <c r="D100" s="201">
        <v>4563</v>
      </c>
      <c r="E100" s="128"/>
      <c r="F100" s="67"/>
      <c r="G100" s="67"/>
      <c r="H100" s="73">
        <v>0</v>
      </c>
      <c r="I100" s="73"/>
      <c r="J100" s="142">
        <v>0</v>
      </c>
      <c r="K100" s="83" t="s">
        <v>2155</v>
      </c>
      <c r="L100" s="84" t="s">
        <v>2220</v>
      </c>
      <c r="M100" s="202">
        <v>4563</v>
      </c>
      <c r="N100" s="128"/>
      <c r="O100" s="67"/>
      <c r="P100" s="67"/>
      <c r="Q100" s="73">
        <f t="shared" si="20"/>
        <v>0</v>
      </c>
      <c r="R100" s="80"/>
      <c r="S100" s="203">
        <f t="shared" si="21"/>
        <v>0</v>
      </c>
    </row>
    <row r="101" spans="1:19" ht="34.5" customHeight="1">
      <c r="A101" s="67">
        <v>25</v>
      </c>
      <c r="B101" s="68" t="s">
        <v>218</v>
      </c>
      <c r="C101" s="69" t="s">
        <v>219</v>
      </c>
      <c r="D101" s="201">
        <v>4563</v>
      </c>
      <c r="E101" s="128" t="s">
        <v>1780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83" t="s">
        <v>2221</v>
      </c>
      <c r="L101" s="84" t="s">
        <v>2222</v>
      </c>
      <c r="M101" s="202">
        <v>9126</v>
      </c>
      <c r="N101" s="128"/>
      <c r="O101" s="67"/>
      <c r="P101" s="67"/>
      <c r="Q101" s="73">
        <f t="shared" si="20"/>
        <v>0</v>
      </c>
      <c r="R101" s="80"/>
      <c r="S101" s="203">
        <f t="shared" si="21"/>
        <v>0</v>
      </c>
    </row>
    <row r="102" spans="1:19" ht="34.5" customHeight="1">
      <c r="A102" s="67">
        <v>26</v>
      </c>
      <c r="B102" s="68" t="s">
        <v>221</v>
      </c>
      <c r="C102" s="69" t="s">
        <v>222</v>
      </c>
      <c r="D102" s="201">
        <v>4563</v>
      </c>
      <c r="E102" s="71"/>
      <c r="F102" s="67"/>
      <c r="G102" s="67"/>
      <c r="H102" s="73">
        <v>-4563</v>
      </c>
      <c r="I102" s="73"/>
      <c r="J102" s="142">
        <v>-4563</v>
      </c>
      <c r="K102" s="83" t="s">
        <v>2163</v>
      </c>
      <c r="L102" s="84" t="s">
        <v>2223</v>
      </c>
      <c r="M102" s="202">
        <v>4563</v>
      </c>
      <c r="N102" s="128"/>
      <c r="O102" s="67"/>
      <c r="P102" s="67"/>
      <c r="Q102" s="73">
        <f t="shared" si="20"/>
        <v>-4563</v>
      </c>
      <c r="R102" s="80"/>
      <c r="S102" s="203">
        <f t="shared" si="21"/>
        <v>-4563</v>
      </c>
    </row>
    <row r="103" spans="1:19" ht="34.5" customHeight="1">
      <c r="A103" s="67">
        <v>27</v>
      </c>
      <c r="B103" s="68" t="s">
        <v>224</v>
      </c>
      <c r="C103" s="69" t="s">
        <v>225</v>
      </c>
      <c r="D103" s="201">
        <v>4563</v>
      </c>
      <c r="E103" s="71" t="s">
        <v>1780</v>
      </c>
      <c r="F103" s="67">
        <v>1</v>
      </c>
      <c r="G103" s="67">
        <v>1</v>
      </c>
      <c r="H103" s="73">
        <v>4563</v>
      </c>
      <c r="I103" s="73"/>
      <c r="J103" s="142">
        <v>4563</v>
      </c>
      <c r="K103" s="83" t="s">
        <v>2224</v>
      </c>
      <c r="L103" s="84" t="s">
        <v>2225</v>
      </c>
      <c r="M103" s="202">
        <v>4563</v>
      </c>
      <c r="N103" s="128" t="s">
        <v>2195</v>
      </c>
      <c r="O103" s="67">
        <v>1</v>
      </c>
      <c r="P103" s="67">
        <v>1</v>
      </c>
      <c r="Q103" s="73">
        <f t="shared" si="20"/>
        <v>4563</v>
      </c>
      <c r="R103" s="80"/>
      <c r="S103" s="203">
        <f t="shared" si="21"/>
        <v>4563</v>
      </c>
    </row>
    <row r="104" spans="1:19" ht="34.5" customHeight="1">
      <c r="A104" s="67">
        <v>28</v>
      </c>
      <c r="B104" s="68" t="s">
        <v>227</v>
      </c>
      <c r="C104" s="69" t="s">
        <v>228</v>
      </c>
      <c r="D104" s="201">
        <v>4563</v>
      </c>
      <c r="E104" s="71" t="s">
        <v>1780</v>
      </c>
      <c r="F104" s="67">
        <v>1</v>
      </c>
      <c r="G104" s="67">
        <v>1</v>
      </c>
      <c r="H104" s="73">
        <v>4563</v>
      </c>
      <c r="I104" s="73"/>
      <c r="J104" s="142">
        <v>4563</v>
      </c>
      <c r="K104" s="83" t="s">
        <v>2226</v>
      </c>
      <c r="L104" s="84" t="s">
        <v>2227</v>
      </c>
      <c r="M104" s="202">
        <v>4563</v>
      </c>
      <c r="N104" s="128" t="s">
        <v>2195</v>
      </c>
      <c r="O104" s="67">
        <v>1</v>
      </c>
      <c r="P104" s="67">
        <v>1</v>
      </c>
      <c r="Q104" s="73">
        <f t="shared" si="20"/>
        <v>4563</v>
      </c>
      <c r="R104" s="80"/>
      <c r="S104" s="203">
        <f t="shared" si="21"/>
        <v>4563</v>
      </c>
    </row>
    <row r="105" spans="1:19" ht="34.5" customHeight="1">
      <c r="A105" s="67">
        <v>29</v>
      </c>
      <c r="B105" s="220" t="s">
        <v>230</v>
      </c>
      <c r="C105" s="221" t="s">
        <v>231</v>
      </c>
      <c r="D105" s="222">
        <v>13689</v>
      </c>
      <c r="E105" s="71"/>
      <c r="F105" s="67"/>
      <c r="G105" s="67"/>
      <c r="H105" s="73">
        <v>0</v>
      </c>
      <c r="I105" s="73"/>
      <c r="J105" s="142">
        <v>0</v>
      </c>
      <c r="K105" s="83" t="s">
        <v>2166</v>
      </c>
      <c r="L105" s="84" t="s">
        <v>2228</v>
      </c>
      <c r="M105" s="202">
        <v>13689</v>
      </c>
      <c r="N105" s="197"/>
      <c r="O105" s="127"/>
      <c r="P105" s="127"/>
      <c r="Q105" s="171">
        <f t="shared" si="20"/>
        <v>0</v>
      </c>
      <c r="R105" s="172"/>
      <c r="S105" s="203">
        <f t="shared" si="21"/>
        <v>0</v>
      </c>
    </row>
    <row r="106" spans="1:19" ht="34.5" customHeight="1">
      <c r="A106" s="223"/>
      <c r="B106" s="1364" t="s">
        <v>19</v>
      </c>
      <c r="C106" s="1364"/>
      <c r="D106" s="225">
        <f>SUM(D76:D105)</f>
        <v>155142</v>
      </c>
      <c r="E106" s="226"/>
      <c r="F106" s="223"/>
      <c r="G106" s="223"/>
      <c r="H106" s="227">
        <f>SUM(H76:H105)-H82-H83-H89-H90-H94-H95-H97-H98-H102-H84-H87</f>
        <v>25096.5</v>
      </c>
      <c r="I106" s="227">
        <f t="shared" ref="I106:J106" si="22">SUM(I76:I105)-I82-I83-I89-I90-I94-I95-I97-I98-I102-I84-I87</f>
        <v>0</v>
      </c>
      <c r="J106" s="227">
        <f t="shared" si="22"/>
        <v>25096.5</v>
      </c>
      <c r="K106" s="228"/>
      <c r="L106" s="229"/>
      <c r="M106" s="230">
        <f>SUM(M76:M105)</f>
        <v>148297.5</v>
      </c>
      <c r="N106" s="224"/>
      <c r="O106" s="223"/>
      <c r="P106" s="223"/>
      <c r="Q106" s="227">
        <f>SUM(Q76:Q105)-Q82-Q83-Q84-Q87-Q89-Q90-Q94-Q95-Q97-Q102</f>
        <v>31941</v>
      </c>
      <c r="R106" s="227">
        <f t="shared" ref="R106:S106" si="23">SUM(R76:R105)-R82-R83-R84-R87-R89-R90-R94-R95-R97-R102</f>
        <v>0</v>
      </c>
      <c r="S106" s="227">
        <f t="shared" si="23"/>
        <v>31941</v>
      </c>
    </row>
    <row r="107" spans="1:19" ht="34.5" customHeight="1">
      <c r="A107" s="30"/>
      <c r="B107" s="231" t="s">
        <v>233</v>
      </c>
      <c r="C107" s="232"/>
      <c r="D107" s="18"/>
      <c r="E107" s="166"/>
      <c r="F107" s="18"/>
      <c r="G107" s="233"/>
      <c r="H107" s="168"/>
      <c r="I107" s="168"/>
      <c r="J107" s="168"/>
      <c r="K107" s="234"/>
      <c r="L107" s="235"/>
      <c r="M107" s="236"/>
      <c r="N107" s="237"/>
      <c r="O107" s="238"/>
      <c r="P107" s="238"/>
      <c r="Q107" s="239"/>
      <c r="R107" s="240"/>
      <c r="S107" s="203"/>
    </row>
    <row r="108" spans="1:19" ht="34.5" customHeight="1">
      <c r="A108" s="67">
        <v>1</v>
      </c>
      <c r="B108" s="68" t="s">
        <v>234</v>
      </c>
      <c r="C108" s="173" t="s">
        <v>235</v>
      </c>
      <c r="D108" s="201">
        <v>2645</v>
      </c>
      <c r="E108" s="71"/>
      <c r="F108" s="67"/>
      <c r="G108" s="67"/>
      <c r="H108" s="142">
        <v>-2645</v>
      </c>
      <c r="I108" s="241"/>
      <c r="J108" s="74">
        <v>-2645</v>
      </c>
      <c r="K108" s="75" t="s">
        <v>2177</v>
      </c>
      <c r="L108" s="76" t="s">
        <v>2229</v>
      </c>
      <c r="M108" s="77">
        <v>2645</v>
      </c>
      <c r="N108" s="242"/>
      <c r="O108" s="243"/>
      <c r="P108" s="243"/>
      <c r="Q108" s="189">
        <f t="shared" ref="Q108:Q109" si="24">S108</f>
        <v>-2645</v>
      </c>
      <c r="R108" s="8"/>
      <c r="S108" s="189">
        <f t="shared" ref="S108:S109" si="25">+D108+J108-M108</f>
        <v>-2645</v>
      </c>
    </row>
    <row r="109" spans="1:19" ht="34.5" customHeight="1">
      <c r="A109" s="67">
        <v>2</v>
      </c>
      <c r="B109" s="244" t="s">
        <v>91</v>
      </c>
      <c r="C109" s="245" t="s">
        <v>237</v>
      </c>
      <c r="D109" s="201">
        <v>18000</v>
      </c>
      <c r="E109" s="71"/>
      <c r="F109" s="67"/>
      <c r="G109" s="67"/>
      <c r="H109" s="142">
        <v>0</v>
      </c>
      <c r="I109" s="241"/>
      <c r="J109" s="74">
        <v>0</v>
      </c>
      <c r="K109" s="83" t="s">
        <v>2161</v>
      </c>
      <c r="L109" s="84" t="s">
        <v>2230</v>
      </c>
      <c r="M109" s="85">
        <v>18000</v>
      </c>
      <c r="N109" s="246"/>
      <c r="O109" s="243"/>
      <c r="P109" s="243"/>
      <c r="Q109" s="189">
        <f t="shared" si="24"/>
        <v>0</v>
      </c>
      <c r="R109" s="8"/>
      <c r="S109" s="203">
        <f t="shared" si="25"/>
        <v>0</v>
      </c>
    </row>
    <row r="110" spans="1:19" ht="34.5" customHeight="1" thickBot="1">
      <c r="A110" s="99"/>
      <c r="B110" s="100" t="s">
        <v>19</v>
      </c>
      <c r="C110" s="101"/>
      <c r="D110" s="102">
        <f>SUM(D108:D109)</f>
        <v>20645</v>
      </c>
      <c r="E110" s="103"/>
      <c r="F110" s="102"/>
      <c r="G110" s="102"/>
      <c r="H110" s="104"/>
      <c r="I110" s="104"/>
      <c r="J110" s="104"/>
      <c r="K110" s="103"/>
      <c r="L110" s="103"/>
      <c r="M110" s="247">
        <f>SUM(M108:M109)</f>
        <v>20645</v>
      </c>
      <c r="N110" s="129"/>
      <c r="O110" s="102"/>
      <c r="P110" s="102"/>
      <c r="Q110" s="104"/>
      <c r="R110" s="155">
        <v>0</v>
      </c>
      <c r="S110" s="162"/>
    </row>
    <row r="111" spans="1:19" ht="34.5" customHeight="1" thickTop="1">
      <c r="A111" s="30"/>
      <c r="B111" s="52" t="s">
        <v>239</v>
      </c>
      <c r="C111" s="53"/>
      <c r="D111" s="54"/>
      <c r="E111" s="55"/>
      <c r="F111" s="54"/>
      <c r="G111" s="56"/>
      <c r="H111" s="57"/>
      <c r="I111" s="57"/>
      <c r="J111" s="57"/>
      <c r="K111" s="58"/>
      <c r="L111" s="59"/>
      <c r="M111" s="248"/>
      <c r="N111" s="237"/>
      <c r="O111" s="238"/>
      <c r="P111" s="238"/>
      <c r="Q111" s="239"/>
      <c r="R111" s="240"/>
      <c r="S111" s="66"/>
    </row>
    <row r="112" spans="1:19" ht="34.5" customHeight="1">
      <c r="A112" s="67">
        <v>1</v>
      </c>
      <c r="B112" s="173" t="s">
        <v>240</v>
      </c>
      <c r="C112" s="69" t="s">
        <v>241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249">
        <v>0</v>
      </c>
      <c r="K112" s="75" t="s">
        <v>2157</v>
      </c>
      <c r="L112" s="76" t="s">
        <v>2231</v>
      </c>
      <c r="M112" s="77">
        <v>100</v>
      </c>
      <c r="N112" s="250"/>
      <c r="O112" s="243"/>
      <c r="P112" s="243"/>
      <c r="Q112" s="189">
        <f t="shared" ref="Q112:Q140" si="26">ROUND(S112*100/107,2)</f>
        <v>0</v>
      </c>
      <c r="R112" s="8">
        <f>ROUND((Q112*0.07),2)</f>
        <v>0</v>
      </c>
      <c r="S112" s="203">
        <f t="shared" ref="S112:S140" si="27">+D112+J112-M112</f>
        <v>0</v>
      </c>
    </row>
    <row r="113" spans="1:19" ht="34.5" customHeight="1">
      <c r="A113" s="67">
        <v>2</v>
      </c>
      <c r="B113" s="173" t="s">
        <v>243</v>
      </c>
      <c r="C113" s="69" t="s">
        <v>244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 t="s">
        <v>2163</v>
      </c>
      <c r="L113" s="76" t="s">
        <v>2232</v>
      </c>
      <c r="M113" s="77">
        <v>100</v>
      </c>
      <c r="N113" s="246"/>
      <c r="O113" s="243"/>
      <c r="P113" s="243"/>
      <c r="Q113" s="189">
        <f t="shared" si="26"/>
        <v>0</v>
      </c>
      <c r="R113" s="8">
        <f t="shared" ref="R113:R140" si="28">ROUND((Q113*0.07),2)</f>
        <v>0</v>
      </c>
      <c r="S113" s="203">
        <f t="shared" si="27"/>
        <v>0</v>
      </c>
    </row>
    <row r="114" spans="1:19" ht="34.5" customHeight="1">
      <c r="A114" s="67">
        <v>3</v>
      </c>
      <c r="B114" s="173" t="s">
        <v>246</v>
      </c>
      <c r="C114" s="69" t="s">
        <v>247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 t="s">
        <v>2155</v>
      </c>
      <c r="L114" s="76" t="s">
        <v>2233</v>
      </c>
      <c r="M114" s="77">
        <v>100</v>
      </c>
      <c r="N114" s="246"/>
      <c r="O114" s="243"/>
      <c r="P114" s="243"/>
      <c r="Q114" s="189">
        <f t="shared" si="26"/>
        <v>0</v>
      </c>
      <c r="R114" s="8">
        <f t="shared" si="28"/>
        <v>0</v>
      </c>
      <c r="S114" s="203">
        <f t="shared" si="27"/>
        <v>0</v>
      </c>
    </row>
    <row r="115" spans="1:19" ht="34.5" customHeight="1">
      <c r="A115" s="67">
        <v>4</v>
      </c>
      <c r="B115" s="173" t="s">
        <v>249</v>
      </c>
      <c r="C115" s="69" t="s">
        <v>250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 t="s">
        <v>2155</v>
      </c>
      <c r="L115" s="76" t="s">
        <v>2234</v>
      </c>
      <c r="M115" s="77">
        <v>100</v>
      </c>
      <c r="N115" s="246"/>
      <c r="O115" s="243"/>
      <c r="P115" s="243"/>
      <c r="Q115" s="189">
        <f t="shared" si="26"/>
        <v>0</v>
      </c>
      <c r="R115" s="8">
        <f t="shared" si="28"/>
        <v>0</v>
      </c>
      <c r="S115" s="203">
        <f t="shared" si="27"/>
        <v>0</v>
      </c>
    </row>
    <row r="116" spans="1:19" ht="34.5" customHeight="1">
      <c r="A116" s="67">
        <v>5</v>
      </c>
      <c r="B116" s="68" t="s">
        <v>252</v>
      </c>
      <c r="C116" s="69" t="s">
        <v>253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 t="s">
        <v>2177</v>
      </c>
      <c r="L116" s="76" t="s">
        <v>2235</v>
      </c>
      <c r="M116" s="77">
        <v>100</v>
      </c>
      <c r="N116" s="246"/>
      <c r="O116" s="243"/>
      <c r="P116" s="243"/>
      <c r="Q116" s="189">
        <f t="shared" si="26"/>
        <v>0</v>
      </c>
      <c r="R116" s="8">
        <f t="shared" si="28"/>
        <v>0</v>
      </c>
      <c r="S116" s="203">
        <f t="shared" si="27"/>
        <v>0</v>
      </c>
    </row>
    <row r="117" spans="1:19" ht="34.5" customHeight="1">
      <c r="A117" s="67">
        <v>6</v>
      </c>
      <c r="B117" s="68" t="s">
        <v>161</v>
      </c>
      <c r="C117" s="69" t="s">
        <v>255</v>
      </c>
      <c r="D117" s="201">
        <v>100</v>
      </c>
      <c r="E117" s="128"/>
      <c r="F117" s="67"/>
      <c r="G117" s="67"/>
      <c r="H117" s="73">
        <v>0</v>
      </c>
      <c r="I117" s="73">
        <v>0</v>
      </c>
      <c r="J117" s="142">
        <v>0</v>
      </c>
      <c r="K117" s="75" t="s">
        <v>2177</v>
      </c>
      <c r="L117" s="76" t="s">
        <v>2236</v>
      </c>
      <c r="M117" s="77">
        <v>100</v>
      </c>
      <c r="N117" s="246"/>
      <c r="O117" s="243"/>
      <c r="P117" s="243"/>
      <c r="Q117" s="189">
        <f t="shared" si="26"/>
        <v>0</v>
      </c>
      <c r="R117" s="8">
        <f t="shared" si="28"/>
        <v>0</v>
      </c>
      <c r="S117" s="203">
        <f t="shared" si="27"/>
        <v>0</v>
      </c>
    </row>
    <row r="118" spans="1:19" ht="34.5" customHeight="1">
      <c r="A118" s="67">
        <v>7</v>
      </c>
      <c r="B118" s="68" t="s">
        <v>257</v>
      </c>
      <c r="C118" s="69" t="s">
        <v>258</v>
      </c>
      <c r="D118" s="201">
        <v>100</v>
      </c>
      <c r="E118" s="71"/>
      <c r="F118" s="67"/>
      <c r="G118" s="67"/>
      <c r="H118" s="73">
        <v>0</v>
      </c>
      <c r="I118" s="73">
        <v>0</v>
      </c>
      <c r="J118" s="142">
        <v>0</v>
      </c>
      <c r="K118" s="75" t="s">
        <v>2166</v>
      </c>
      <c r="L118" s="76" t="s">
        <v>2237</v>
      </c>
      <c r="M118" s="77">
        <v>100</v>
      </c>
      <c r="N118" s="246"/>
      <c r="O118" s="243"/>
      <c r="P118" s="243"/>
      <c r="Q118" s="189">
        <f t="shared" si="26"/>
        <v>0</v>
      </c>
      <c r="R118" s="8">
        <f t="shared" si="28"/>
        <v>0</v>
      </c>
      <c r="S118" s="203">
        <f t="shared" si="27"/>
        <v>0</v>
      </c>
    </row>
    <row r="119" spans="1:19" ht="34.5" customHeight="1">
      <c r="A119" s="67">
        <v>8</v>
      </c>
      <c r="B119" s="68" t="s">
        <v>260</v>
      </c>
      <c r="C119" s="69" t="s">
        <v>261</v>
      </c>
      <c r="D119" s="201">
        <v>100</v>
      </c>
      <c r="E119" s="128"/>
      <c r="F119" s="67"/>
      <c r="G119" s="67"/>
      <c r="H119" s="73">
        <v>0</v>
      </c>
      <c r="I119" s="73">
        <v>0</v>
      </c>
      <c r="J119" s="142">
        <v>0</v>
      </c>
      <c r="K119" s="75" t="s">
        <v>2166</v>
      </c>
      <c r="L119" s="76" t="s">
        <v>2238</v>
      </c>
      <c r="M119" s="77">
        <v>100</v>
      </c>
      <c r="N119" s="246"/>
      <c r="O119" s="243"/>
      <c r="P119" s="243"/>
      <c r="Q119" s="189">
        <f t="shared" si="26"/>
        <v>0</v>
      </c>
      <c r="R119" s="8">
        <f t="shared" si="28"/>
        <v>0</v>
      </c>
      <c r="S119" s="203">
        <f t="shared" si="27"/>
        <v>0</v>
      </c>
    </row>
    <row r="120" spans="1:19" ht="34.5" customHeight="1">
      <c r="A120" s="67">
        <v>9</v>
      </c>
      <c r="B120" s="68" t="s">
        <v>169</v>
      </c>
      <c r="C120" s="69" t="s">
        <v>263</v>
      </c>
      <c r="D120" s="201">
        <v>100</v>
      </c>
      <c r="E120" s="71"/>
      <c r="F120" s="67"/>
      <c r="G120" s="67"/>
      <c r="H120" s="73">
        <v>0</v>
      </c>
      <c r="I120" s="73">
        <v>0</v>
      </c>
      <c r="J120" s="142">
        <v>0</v>
      </c>
      <c r="K120" s="75" t="s">
        <v>2166</v>
      </c>
      <c r="L120" s="76" t="s">
        <v>2239</v>
      </c>
      <c r="M120" s="77">
        <v>100</v>
      </c>
      <c r="N120" s="246"/>
      <c r="O120" s="243"/>
      <c r="P120" s="243"/>
      <c r="Q120" s="189">
        <f t="shared" si="26"/>
        <v>0</v>
      </c>
      <c r="R120" s="8">
        <f t="shared" si="28"/>
        <v>0</v>
      </c>
      <c r="S120" s="203">
        <f t="shared" si="27"/>
        <v>0</v>
      </c>
    </row>
    <row r="121" spans="1:19" ht="34.5" customHeight="1">
      <c r="A121" s="67">
        <v>10</v>
      </c>
      <c r="B121" s="68" t="s">
        <v>172</v>
      </c>
      <c r="C121" s="69" t="s">
        <v>265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 t="s">
        <v>2177</v>
      </c>
      <c r="L121" s="76" t="s">
        <v>2240</v>
      </c>
      <c r="M121" s="77">
        <v>100</v>
      </c>
      <c r="N121" s="246"/>
      <c r="O121" s="243"/>
      <c r="P121" s="243"/>
      <c r="Q121" s="189">
        <f t="shared" si="26"/>
        <v>0</v>
      </c>
      <c r="R121" s="8">
        <f t="shared" si="28"/>
        <v>0</v>
      </c>
      <c r="S121" s="203">
        <f t="shared" si="27"/>
        <v>0</v>
      </c>
    </row>
    <row r="122" spans="1:19" ht="34.5" customHeight="1">
      <c r="A122" s="67">
        <v>11</v>
      </c>
      <c r="B122" s="68" t="s">
        <v>267</v>
      </c>
      <c r="C122" s="69" t="s">
        <v>268</v>
      </c>
      <c r="D122" s="201">
        <v>100</v>
      </c>
      <c r="E122" s="128" t="s">
        <v>1780</v>
      </c>
      <c r="F122" s="67">
        <v>1</v>
      </c>
      <c r="G122" s="67">
        <v>1</v>
      </c>
      <c r="H122" s="73">
        <v>93.46</v>
      </c>
      <c r="I122" s="73">
        <v>6.54</v>
      </c>
      <c r="J122" s="142">
        <v>100</v>
      </c>
      <c r="K122" s="75" t="s">
        <v>2241</v>
      </c>
      <c r="L122" s="76" t="s">
        <v>2242</v>
      </c>
      <c r="M122" s="77">
        <v>200</v>
      </c>
      <c r="N122" s="246"/>
      <c r="O122" s="243"/>
      <c r="P122" s="243"/>
      <c r="Q122" s="189">
        <f t="shared" si="26"/>
        <v>0</v>
      </c>
      <c r="R122" s="8">
        <f t="shared" si="28"/>
        <v>0</v>
      </c>
      <c r="S122" s="203">
        <f t="shared" si="27"/>
        <v>0</v>
      </c>
    </row>
    <row r="123" spans="1:19" ht="34.5" customHeight="1">
      <c r="A123" s="67">
        <v>12</v>
      </c>
      <c r="B123" s="68" t="s">
        <v>178</v>
      </c>
      <c r="C123" s="69" t="s">
        <v>270</v>
      </c>
      <c r="D123" s="201">
        <v>100</v>
      </c>
      <c r="E123" s="71"/>
      <c r="F123" s="67"/>
      <c r="G123" s="67"/>
      <c r="H123" s="73">
        <v>0</v>
      </c>
      <c r="I123" s="73">
        <v>0</v>
      </c>
      <c r="J123" s="142">
        <v>0</v>
      </c>
      <c r="K123" s="75" t="s">
        <v>2157</v>
      </c>
      <c r="L123" s="76" t="s">
        <v>2243</v>
      </c>
      <c r="M123" s="77">
        <v>100</v>
      </c>
      <c r="N123" s="246"/>
      <c r="O123" s="243"/>
      <c r="P123" s="243"/>
      <c r="Q123" s="189">
        <f t="shared" si="26"/>
        <v>0</v>
      </c>
      <c r="R123" s="8">
        <f t="shared" si="28"/>
        <v>0</v>
      </c>
      <c r="S123" s="203">
        <f t="shared" si="27"/>
        <v>0</v>
      </c>
    </row>
    <row r="124" spans="1:19" ht="34.5" customHeight="1">
      <c r="A124" s="67">
        <v>13</v>
      </c>
      <c r="B124" s="68" t="s">
        <v>272</v>
      </c>
      <c r="C124" s="69" t="s">
        <v>273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 t="s">
        <v>2155</v>
      </c>
      <c r="L124" s="76" t="s">
        <v>2244</v>
      </c>
      <c r="M124" s="77">
        <v>100</v>
      </c>
      <c r="N124" s="246"/>
      <c r="O124" s="243"/>
      <c r="P124" s="243"/>
      <c r="Q124" s="189">
        <f t="shared" si="26"/>
        <v>0</v>
      </c>
      <c r="R124" s="8">
        <f t="shared" si="28"/>
        <v>0</v>
      </c>
      <c r="S124" s="203">
        <f t="shared" si="27"/>
        <v>0</v>
      </c>
    </row>
    <row r="125" spans="1:19" ht="34.5" customHeight="1">
      <c r="A125" s="67">
        <v>14</v>
      </c>
      <c r="B125" s="68" t="s">
        <v>275</v>
      </c>
      <c r="C125" s="69" t="s">
        <v>276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 t="s">
        <v>2209</v>
      </c>
      <c r="L125" s="76" t="s">
        <v>2245</v>
      </c>
      <c r="M125" s="77">
        <v>100</v>
      </c>
      <c r="N125" s="246"/>
      <c r="O125" s="243"/>
      <c r="P125" s="243"/>
      <c r="Q125" s="189">
        <f t="shared" si="26"/>
        <v>0</v>
      </c>
      <c r="R125" s="8">
        <f t="shared" si="28"/>
        <v>0</v>
      </c>
      <c r="S125" s="203">
        <f t="shared" si="27"/>
        <v>0</v>
      </c>
    </row>
    <row r="126" spans="1:19" ht="34.5" customHeight="1">
      <c r="A126" s="67">
        <v>15</v>
      </c>
      <c r="B126" s="68" t="s">
        <v>278</v>
      </c>
      <c r="C126" s="69" t="s">
        <v>279</v>
      </c>
      <c r="D126" s="201">
        <v>100</v>
      </c>
      <c r="E126" s="128"/>
      <c r="F126" s="67"/>
      <c r="G126" s="67"/>
      <c r="H126" s="73">
        <v>0</v>
      </c>
      <c r="I126" s="73">
        <v>0</v>
      </c>
      <c r="J126" s="142">
        <v>0</v>
      </c>
      <c r="K126" s="75" t="s">
        <v>2209</v>
      </c>
      <c r="L126" s="76" t="s">
        <v>2246</v>
      </c>
      <c r="M126" s="77">
        <v>100</v>
      </c>
      <c r="N126" s="246"/>
      <c r="O126" s="243"/>
      <c r="P126" s="243"/>
      <c r="Q126" s="189">
        <f t="shared" si="26"/>
        <v>0</v>
      </c>
      <c r="R126" s="8">
        <f t="shared" si="28"/>
        <v>0</v>
      </c>
      <c r="S126" s="203">
        <f t="shared" si="27"/>
        <v>0</v>
      </c>
    </row>
    <row r="127" spans="1:19" ht="34.5" customHeight="1">
      <c r="A127" s="67">
        <v>16</v>
      </c>
      <c r="B127" s="68" t="s">
        <v>281</v>
      </c>
      <c r="C127" s="69" t="s">
        <v>282</v>
      </c>
      <c r="D127" s="201">
        <v>100</v>
      </c>
      <c r="E127" s="71" t="s">
        <v>1780</v>
      </c>
      <c r="F127" s="67">
        <v>1</v>
      </c>
      <c r="G127" s="67">
        <v>1</v>
      </c>
      <c r="H127" s="73">
        <v>46.73</v>
      </c>
      <c r="I127" s="73">
        <v>3.27</v>
      </c>
      <c r="J127" s="142">
        <v>50</v>
      </c>
      <c r="K127" s="75" t="s">
        <v>2212</v>
      </c>
      <c r="L127" s="76" t="s">
        <v>2247</v>
      </c>
      <c r="M127" s="77">
        <v>150</v>
      </c>
      <c r="N127" s="250"/>
      <c r="O127" s="243"/>
      <c r="P127" s="243"/>
      <c r="Q127" s="189">
        <f t="shared" si="26"/>
        <v>0</v>
      </c>
      <c r="R127" s="8">
        <f t="shared" si="28"/>
        <v>0</v>
      </c>
      <c r="S127" s="203">
        <f t="shared" si="27"/>
        <v>0</v>
      </c>
    </row>
    <row r="128" spans="1:19" ht="34.5" customHeight="1">
      <c r="A128" s="67">
        <v>17</v>
      </c>
      <c r="B128" s="68" t="s">
        <v>194</v>
      </c>
      <c r="C128" s="69" t="s">
        <v>284</v>
      </c>
      <c r="D128" s="201">
        <v>100</v>
      </c>
      <c r="E128" s="71"/>
      <c r="F128" s="67"/>
      <c r="G128" s="67"/>
      <c r="H128" s="73">
        <v>0</v>
      </c>
      <c r="I128" s="73">
        <v>0</v>
      </c>
      <c r="J128" s="142">
        <v>0</v>
      </c>
      <c r="K128" s="75" t="s">
        <v>2209</v>
      </c>
      <c r="L128" s="76" t="s">
        <v>2248</v>
      </c>
      <c r="M128" s="77">
        <v>100</v>
      </c>
      <c r="N128" s="246"/>
      <c r="O128" s="243"/>
      <c r="P128" s="243"/>
      <c r="Q128" s="189">
        <f t="shared" si="26"/>
        <v>0</v>
      </c>
      <c r="R128" s="8">
        <f t="shared" si="28"/>
        <v>0</v>
      </c>
      <c r="S128" s="203">
        <f t="shared" si="27"/>
        <v>0</v>
      </c>
    </row>
    <row r="129" spans="1:19" ht="34.5" customHeight="1">
      <c r="A129" s="67">
        <v>18</v>
      </c>
      <c r="B129" s="68" t="s">
        <v>286</v>
      </c>
      <c r="C129" s="69" t="s">
        <v>287</v>
      </c>
      <c r="D129" s="201">
        <v>100</v>
      </c>
      <c r="E129" s="128"/>
      <c r="F129" s="67"/>
      <c r="G129" s="67"/>
      <c r="H129" s="73">
        <v>0</v>
      </c>
      <c r="I129" s="73">
        <v>0</v>
      </c>
      <c r="J129" s="142">
        <v>0</v>
      </c>
      <c r="K129" s="75" t="s">
        <v>2155</v>
      </c>
      <c r="L129" s="76" t="s">
        <v>2249</v>
      </c>
      <c r="M129" s="77">
        <v>100</v>
      </c>
      <c r="N129" s="246"/>
      <c r="O129" s="243"/>
      <c r="P129" s="243"/>
      <c r="Q129" s="189">
        <f t="shared" si="26"/>
        <v>0</v>
      </c>
      <c r="R129" s="8">
        <f t="shared" si="28"/>
        <v>0</v>
      </c>
      <c r="S129" s="203">
        <f t="shared" si="27"/>
        <v>0</v>
      </c>
    </row>
    <row r="130" spans="1:19" ht="34.5" customHeight="1">
      <c r="A130" s="67">
        <v>19</v>
      </c>
      <c r="B130" s="68" t="s">
        <v>289</v>
      </c>
      <c r="C130" s="69" t="s">
        <v>290</v>
      </c>
      <c r="D130" s="201">
        <v>100</v>
      </c>
      <c r="E130" s="71"/>
      <c r="F130" s="67"/>
      <c r="G130" s="67"/>
      <c r="H130" s="73">
        <v>0</v>
      </c>
      <c r="I130" s="73">
        <v>0</v>
      </c>
      <c r="J130" s="142">
        <v>0</v>
      </c>
      <c r="K130" s="75" t="s">
        <v>2209</v>
      </c>
      <c r="L130" s="76" t="s">
        <v>2250</v>
      </c>
      <c r="M130" s="77">
        <v>100</v>
      </c>
      <c r="N130" s="246"/>
      <c r="O130" s="243"/>
      <c r="P130" s="243"/>
      <c r="Q130" s="189">
        <f t="shared" si="26"/>
        <v>0</v>
      </c>
      <c r="R130" s="8">
        <f t="shared" si="28"/>
        <v>0</v>
      </c>
      <c r="S130" s="203">
        <f t="shared" si="27"/>
        <v>0</v>
      </c>
    </row>
    <row r="131" spans="1:19" ht="34.5" customHeight="1">
      <c r="A131" s="67">
        <v>20</v>
      </c>
      <c r="B131" s="68" t="s">
        <v>292</v>
      </c>
      <c r="C131" s="69" t="s">
        <v>293</v>
      </c>
      <c r="D131" s="201">
        <v>100</v>
      </c>
      <c r="E131" s="128"/>
      <c r="F131" s="67"/>
      <c r="G131" s="67"/>
      <c r="H131" s="73">
        <v>0</v>
      </c>
      <c r="I131" s="73">
        <v>0</v>
      </c>
      <c r="J131" s="142">
        <v>0</v>
      </c>
      <c r="K131" s="75" t="s">
        <v>2163</v>
      </c>
      <c r="L131" s="76" t="s">
        <v>2251</v>
      </c>
      <c r="M131" s="77">
        <v>100</v>
      </c>
      <c r="N131" s="246"/>
      <c r="O131" s="243"/>
      <c r="P131" s="243"/>
      <c r="Q131" s="189">
        <f t="shared" si="26"/>
        <v>0</v>
      </c>
      <c r="R131" s="8">
        <f t="shared" si="28"/>
        <v>0</v>
      </c>
      <c r="S131" s="203">
        <f t="shared" si="27"/>
        <v>0</v>
      </c>
    </row>
    <row r="132" spans="1:19" ht="34.5" customHeight="1">
      <c r="A132" s="67">
        <v>21</v>
      </c>
      <c r="B132" s="68" t="s">
        <v>206</v>
      </c>
      <c r="C132" s="69" t="s">
        <v>295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 t="s">
        <v>2157</v>
      </c>
      <c r="L132" s="76" t="s">
        <v>2252</v>
      </c>
      <c r="M132" s="77">
        <v>100</v>
      </c>
      <c r="N132" s="246"/>
      <c r="O132" s="243"/>
      <c r="P132" s="243"/>
      <c r="Q132" s="189">
        <f t="shared" si="26"/>
        <v>0</v>
      </c>
      <c r="R132" s="8">
        <f t="shared" si="28"/>
        <v>0</v>
      </c>
      <c r="S132" s="203">
        <f t="shared" si="27"/>
        <v>0</v>
      </c>
    </row>
    <row r="133" spans="1:19" ht="34.5" customHeight="1">
      <c r="A133" s="67">
        <v>22</v>
      </c>
      <c r="B133" s="68" t="s">
        <v>297</v>
      </c>
      <c r="C133" s="69" t="s">
        <v>298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 t="s">
        <v>2166</v>
      </c>
      <c r="L133" s="76" t="s">
        <v>2253</v>
      </c>
      <c r="M133" s="77">
        <v>100</v>
      </c>
      <c r="N133" s="246"/>
      <c r="O133" s="243"/>
      <c r="P133" s="243"/>
      <c r="Q133" s="189">
        <f t="shared" si="26"/>
        <v>0</v>
      </c>
      <c r="R133" s="8">
        <f t="shared" si="28"/>
        <v>0</v>
      </c>
      <c r="S133" s="203">
        <f t="shared" si="27"/>
        <v>0</v>
      </c>
    </row>
    <row r="134" spans="1:19" ht="34.5" customHeight="1">
      <c r="A134" s="67">
        <v>23</v>
      </c>
      <c r="B134" s="68" t="s">
        <v>300</v>
      </c>
      <c r="C134" s="69" t="s">
        <v>301</v>
      </c>
      <c r="D134" s="201">
        <v>100</v>
      </c>
      <c r="E134" s="71" t="s">
        <v>1780</v>
      </c>
      <c r="F134" s="67">
        <v>1</v>
      </c>
      <c r="G134" s="67">
        <v>1</v>
      </c>
      <c r="H134" s="73">
        <v>93.46</v>
      </c>
      <c r="I134" s="73">
        <v>6.54</v>
      </c>
      <c r="J134" s="142">
        <v>100</v>
      </c>
      <c r="K134" s="75">
        <v>46053</v>
      </c>
      <c r="L134" s="76" t="s">
        <v>2254</v>
      </c>
      <c r="M134" s="77">
        <v>100</v>
      </c>
      <c r="N134" s="246" t="s">
        <v>2195</v>
      </c>
      <c r="O134" s="246">
        <v>1</v>
      </c>
      <c r="P134" s="243">
        <v>1</v>
      </c>
      <c r="Q134" s="189">
        <f t="shared" si="26"/>
        <v>93.46</v>
      </c>
      <c r="R134" s="8">
        <f t="shared" si="28"/>
        <v>6.54</v>
      </c>
      <c r="S134" s="203">
        <f t="shared" si="27"/>
        <v>100</v>
      </c>
    </row>
    <row r="135" spans="1:19" ht="34.5" customHeight="1">
      <c r="A135" s="67">
        <v>24</v>
      </c>
      <c r="B135" s="68" t="s">
        <v>304</v>
      </c>
      <c r="C135" s="69" t="s">
        <v>305</v>
      </c>
      <c r="D135" s="201">
        <v>100</v>
      </c>
      <c r="E135" s="71"/>
      <c r="F135" s="67"/>
      <c r="G135" s="67"/>
      <c r="H135" s="73">
        <v>0</v>
      </c>
      <c r="I135" s="73">
        <v>0</v>
      </c>
      <c r="J135" s="142">
        <v>0</v>
      </c>
      <c r="K135" s="75" t="s">
        <v>2155</v>
      </c>
      <c r="L135" s="76" t="s">
        <v>2255</v>
      </c>
      <c r="M135" s="77">
        <v>100</v>
      </c>
      <c r="N135" s="246"/>
      <c r="O135" s="243"/>
      <c r="P135" s="243"/>
      <c r="Q135" s="189">
        <f t="shared" si="26"/>
        <v>0</v>
      </c>
      <c r="R135" s="8">
        <f t="shared" si="28"/>
        <v>0</v>
      </c>
      <c r="S135" s="203">
        <f t="shared" si="27"/>
        <v>0</v>
      </c>
    </row>
    <row r="136" spans="1:19" ht="34.5" customHeight="1">
      <c r="A136" s="67">
        <v>25</v>
      </c>
      <c r="B136" s="68" t="s">
        <v>307</v>
      </c>
      <c r="C136" s="69" t="s">
        <v>308</v>
      </c>
      <c r="D136" s="201">
        <v>100</v>
      </c>
      <c r="E136" s="128" t="s">
        <v>1780</v>
      </c>
      <c r="F136" s="67">
        <v>1</v>
      </c>
      <c r="G136" s="67">
        <v>1</v>
      </c>
      <c r="H136" s="73">
        <v>93.46</v>
      </c>
      <c r="I136" s="73">
        <v>6.54</v>
      </c>
      <c r="J136" s="142">
        <v>100</v>
      </c>
      <c r="K136" s="75" t="s">
        <v>2221</v>
      </c>
      <c r="L136" s="76" t="s">
        <v>2256</v>
      </c>
      <c r="M136" s="77">
        <v>200</v>
      </c>
      <c r="N136" s="246"/>
      <c r="O136" s="243"/>
      <c r="P136" s="243"/>
      <c r="Q136" s="189">
        <f t="shared" si="26"/>
        <v>0</v>
      </c>
      <c r="R136" s="8">
        <f t="shared" si="28"/>
        <v>0</v>
      </c>
      <c r="S136" s="203">
        <f t="shared" si="27"/>
        <v>0</v>
      </c>
    </row>
    <row r="137" spans="1:19" ht="34.5" customHeight="1">
      <c r="A137" s="67">
        <v>26</v>
      </c>
      <c r="B137" s="68" t="s">
        <v>310</v>
      </c>
      <c r="C137" s="69" t="s">
        <v>311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 t="s">
        <v>2163</v>
      </c>
      <c r="L137" s="76" t="s">
        <v>2257</v>
      </c>
      <c r="M137" s="77">
        <v>100</v>
      </c>
      <c r="N137" s="246"/>
      <c r="O137" s="243"/>
      <c r="P137" s="243"/>
      <c r="Q137" s="189">
        <f t="shared" si="26"/>
        <v>0</v>
      </c>
      <c r="R137" s="8">
        <f t="shared" si="28"/>
        <v>0</v>
      </c>
      <c r="S137" s="203">
        <f t="shared" si="27"/>
        <v>0</v>
      </c>
    </row>
    <row r="138" spans="1:19" ht="34.5" customHeight="1">
      <c r="A138" s="67">
        <v>27</v>
      </c>
      <c r="B138" s="68" t="s">
        <v>313</v>
      </c>
      <c r="C138" s="69" t="s">
        <v>314</v>
      </c>
      <c r="D138" s="201">
        <v>100</v>
      </c>
      <c r="E138" s="71"/>
      <c r="F138" s="67"/>
      <c r="G138" s="67"/>
      <c r="H138" s="73">
        <v>0</v>
      </c>
      <c r="I138" s="73">
        <v>0</v>
      </c>
      <c r="J138" s="142">
        <v>0</v>
      </c>
      <c r="K138" s="75" t="s">
        <v>2166</v>
      </c>
      <c r="L138" s="76" t="s">
        <v>2258</v>
      </c>
      <c r="M138" s="77">
        <v>100</v>
      </c>
      <c r="N138" s="246"/>
      <c r="O138" s="246"/>
      <c r="P138" s="246"/>
      <c r="Q138" s="189">
        <f t="shared" si="26"/>
        <v>0</v>
      </c>
      <c r="R138" s="8">
        <f t="shared" si="28"/>
        <v>0</v>
      </c>
      <c r="S138" s="203">
        <f t="shared" si="27"/>
        <v>0</v>
      </c>
    </row>
    <row r="139" spans="1:19" ht="34.5" customHeight="1">
      <c r="A139" s="67">
        <v>28</v>
      </c>
      <c r="B139" s="68" t="s">
        <v>227</v>
      </c>
      <c r="C139" s="69" t="s">
        <v>316</v>
      </c>
      <c r="D139" s="201">
        <v>100</v>
      </c>
      <c r="E139" s="71" t="s">
        <v>1780</v>
      </c>
      <c r="F139" s="67">
        <v>1</v>
      </c>
      <c r="G139" s="67">
        <v>1</v>
      </c>
      <c r="H139" s="73">
        <v>93.46</v>
      </c>
      <c r="I139" s="73">
        <v>6.54</v>
      </c>
      <c r="J139" s="142">
        <v>100</v>
      </c>
      <c r="K139" s="75" t="s">
        <v>2259</v>
      </c>
      <c r="L139" s="76" t="s">
        <v>2260</v>
      </c>
      <c r="M139" s="77">
        <v>200</v>
      </c>
      <c r="N139" s="250"/>
      <c r="O139" s="243"/>
      <c r="P139" s="243"/>
      <c r="Q139" s="189">
        <f t="shared" si="26"/>
        <v>0</v>
      </c>
      <c r="R139" s="8">
        <f t="shared" si="28"/>
        <v>0</v>
      </c>
      <c r="S139" s="203">
        <f t="shared" si="27"/>
        <v>0</v>
      </c>
    </row>
    <row r="140" spans="1:19" ht="34.5" customHeight="1">
      <c r="A140" s="67">
        <v>29</v>
      </c>
      <c r="B140" s="68" t="s">
        <v>318</v>
      </c>
      <c r="C140" s="69" t="s">
        <v>319</v>
      </c>
      <c r="D140" s="201">
        <v>100</v>
      </c>
      <c r="E140" s="71"/>
      <c r="F140" s="67"/>
      <c r="G140" s="67"/>
      <c r="H140" s="73">
        <v>0</v>
      </c>
      <c r="I140" s="73">
        <v>0</v>
      </c>
      <c r="J140" s="142">
        <v>0</v>
      </c>
      <c r="K140" s="251" t="s">
        <v>2166</v>
      </c>
      <c r="L140" s="252" t="s">
        <v>2261</v>
      </c>
      <c r="M140" s="253">
        <v>100</v>
      </c>
      <c r="N140" s="246"/>
      <c r="O140" s="243"/>
      <c r="P140" s="243"/>
      <c r="Q140" s="189">
        <f t="shared" si="26"/>
        <v>0</v>
      </c>
      <c r="R140" s="8">
        <f t="shared" si="28"/>
        <v>0</v>
      </c>
      <c r="S140" s="203">
        <f t="shared" si="27"/>
        <v>0</v>
      </c>
    </row>
    <row r="141" spans="1:19" ht="34.5" customHeight="1" thickBot="1">
      <c r="A141" s="99"/>
      <c r="B141" s="100" t="s">
        <v>19</v>
      </c>
      <c r="C141" s="101"/>
      <c r="D141" s="102">
        <f>SUM(D112:D140)</f>
        <v>2900</v>
      </c>
      <c r="E141" s="103"/>
      <c r="F141" s="102"/>
      <c r="G141" s="102"/>
      <c r="H141" s="104">
        <f>SUM(H112:H140)</f>
        <v>420.56999999999994</v>
      </c>
      <c r="I141" s="104">
        <f t="shared" ref="I141:J141" si="29">SUM(I112:I140)</f>
        <v>29.43</v>
      </c>
      <c r="J141" s="104">
        <f t="shared" si="29"/>
        <v>450</v>
      </c>
      <c r="K141" s="254"/>
      <c r="L141" s="255"/>
      <c r="M141" s="256">
        <f>SUM(M112:M140)</f>
        <v>3250</v>
      </c>
      <c r="N141" s="257"/>
      <c r="O141" s="258"/>
      <c r="P141" s="258"/>
      <c r="Q141" s="105">
        <f>SUM(Q112:Q140)</f>
        <v>93.46</v>
      </c>
      <c r="R141" s="259">
        <f t="shared" ref="R141" si="30">SUM(R112:R140)</f>
        <v>6.54</v>
      </c>
      <c r="S141" s="227">
        <f>SUM(S112:S140)</f>
        <v>100</v>
      </c>
    </row>
    <row r="142" spans="1:19" ht="34.5" customHeight="1" thickTop="1">
      <c r="A142" s="30"/>
      <c r="B142" s="52" t="s">
        <v>321</v>
      </c>
      <c r="C142" s="53"/>
      <c r="D142" s="54"/>
      <c r="E142" s="55"/>
      <c r="F142" s="54"/>
      <c r="G142" s="56"/>
      <c r="H142" s="57"/>
      <c r="I142" s="57"/>
      <c r="J142" s="57"/>
      <c r="K142" s="58"/>
      <c r="L142" s="59"/>
      <c r="M142" s="248"/>
      <c r="N142" s="237"/>
      <c r="O142" s="238"/>
      <c r="P142" s="238"/>
      <c r="Q142" s="239"/>
      <c r="R142" s="240"/>
      <c r="S142" s="66"/>
    </row>
    <row r="143" spans="1:19" ht="34.5" customHeight="1">
      <c r="A143" s="67">
        <v>1</v>
      </c>
      <c r="B143" s="106" t="s">
        <v>322</v>
      </c>
      <c r="C143" s="260" t="s">
        <v>323</v>
      </c>
      <c r="D143" s="261">
        <v>674.1</v>
      </c>
      <c r="E143" s="71"/>
      <c r="F143" s="67"/>
      <c r="G143" s="67"/>
      <c r="H143" s="73">
        <v>0</v>
      </c>
      <c r="I143" s="73">
        <v>0</v>
      </c>
      <c r="J143" s="142">
        <v>0</v>
      </c>
      <c r="K143" s="75" t="s">
        <v>2157</v>
      </c>
      <c r="L143" s="76" t="s">
        <v>2262</v>
      </c>
      <c r="M143" s="77">
        <v>674.1</v>
      </c>
      <c r="N143" s="250"/>
      <c r="O143" s="243"/>
      <c r="P143" s="243"/>
      <c r="Q143" s="189">
        <f t="shared" ref="Q143:Q206" si="31">ROUND(S143*100/107,2)</f>
        <v>0</v>
      </c>
      <c r="R143" s="8">
        <f t="shared" ref="R143:R206" si="32">ROUND((Q143*0.07),2)</f>
        <v>0</v>
      </c>
      <c r="S143" s="203">
        <f t="shared" ref="S143:S206" si="33">+D143+J143-M143</f>
        <v>0</v>
      </c>
    </row>
    <row r="144" spans="1:19" ht="34.5" customHeight="1">
      <c r="A144" s="67">
        <v>2</v>
      </c>
      <c r="B144" s="106" t="s">
        <v>243</v>
      </c>
      <c r="C144" s="260" t="s">
        <v>325</v>
      </c>
      <c r="D144" s="261">
        <v>374.5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 t="s">
        <v>2163</v>
      </c>
      <c r="L144" s="76" t="s">
        <v>2263</v>
      </c>
      <c r="M144" s="77">
        <v>374.5</v>
      </c>
      <c r="N144" s="246"/>
      <c r="O144" s="243"/>
      <c r="P144" s="243"/>
      <c r="Q144" s="189">
        <f t="shared" si="31"/>
        <v>0</v>
      </c>
      <c r="R144" s="8">
        <f t="shared" si="32"/>
        <v>0</v>
      </c>
      <c r="S144" s="203">
        <f t="shared" si="33"/>
        <v>0</v>
      </c>
    </row>
    <row r="145" spans="1:19" ht="34.5" customHeight="1">
      <c r="A145" s="67">
        <v>3</v>
      </c>
      <c r="B145" s="106" t="s">
        <v>246</v>
      </c>
      <c r="C145" s="260" t="s">
        <v>327</v>
      </c>
      <c r="D145" s="262">
        <v>112.35</v>
      </c>
      <c r="E145" s="128"/>
      <c r="F145" s="67"/>
      <c r="G145" s="67"/>
      <c r="H145" s="73">
        <v>0</v>
      </c>
      <c r="I145" s="73">
        <v>0</v>
      </c>
      <c r="J145" s="142">
        <v>0</v>
      </c>
      <c r="K145" s="75" t="s">
        <v>2155</v>
      </c>
      <c r="L145" s="76" t="s">
        <v>2264</v>
      </c>
      <c r="M145" s="77">
        <v>112.35</v>
      </c>
      <c r="N145" s="246"/>
      <c r="O145" s="243"/>
      <c r="P145" s="243"/>
      <c r="Q145" s="189">
        <f t="shared" si="31"/>
        <v>0</v>
      </c>
      <c r="R145" s="8">
        <f t="shared" si="32"/>
        <v>0</v>
      </c>
      <c r="S145" s="203">
        <f t="shared" si="33"/>
        <v>0</v>
      </c>
    </row>
    <row r="146" spans="1:19" ht="34.5" customHeight="1">
      <c r="A146" s="67">
        <v>4</v>
      </c>
      <c r="B146" s="106" t="s">
        <v>329</v>
      </c>
      <c r="C146" s="260" t="s">
        <v>330</v>
      </c>
      <c r="D146" s="262">
        <v>112.35</v>
      </c>
      <c r="E146" s="71"/>
      <c r="F146" s="67"/>
      <c r="G146" s="67"/>
      <c r="H146" s="73">
        <v>0</v>
      </c>
      <c r="I146" s="73">
        <v>0</v>
      </c>
      <c r="J146" s="142">
        <v>0</v>
      </c>
      <c r="K146" s="75" t="s">
        <v>2155</v>
      </c>
      <c r="L146" s="76" t="s">
        <v>2265</v>
      </c>
      <c r="M146" s="77">
        <v>112.35</v>
      </c>
      <c r="N146" s="246"/>
      <c r="O146" s="243"/>
      <c r="P146" s="243"/>
      <c r="Q146" s="189">
        <f t="shared" si="31"/>
        <v>0</v>
      </c>
      <c r="R146" s="8">
        <f t="shared" si="32"/>
        <v>0</v>
      </c>
      <c r="S146" s="203">
        <f t="shared" si="33"/>
        <v>0</v>
      </c>
    </row>
    <row r="147" spans="1:19" ht="34.5" customHeight="1">
      <c r="A147" s="67">
        <v>5</v>
      </c>
      <c r="B147" s="263" t="s">
        <v>252</v>
      </c>
      <c r="C147" s="260" t="s">
        <v>332</v>
      </c>
      <c r="D147" s="262">
        <v>1348.2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 t="s">
        <v>2177</v>
      </c>
      <c r="L147" s="76" t="s">
        <v>2266</v>
      </c>
      <c r="M147" s="77">
        <v>1348.2</v>
      </c>
      <c r="N147" s="246"/>
      <c r="O147" s="243"/>
      <c r="P147" s="243"/>
      <c r="Q147" s="189">
        <f t="shared" si="31"/>
        <v>0</v>
      </c>
      <c r="R147" s="8">
        <f t="shared" si="32"/>
        <v>0</v>
      </c>
      <c r="S147" s="203">
        <f t="shared" si="33"/>
        <v>0</v>
      </c>
    </row>
    <row r="148" spans="1:19" ht="34.5" customHeight="1">
      <c r="A148" s="67">
        <v>6</v>
      </c>
      <c r="B148" s="263" t="s">
        <v>161</v>
      </c>
      <c r="C148" s="260" t="s">
        <v>334</v>
      </c>
      <c r="D148" s="262">
        <v>112.35</v>
      </c>
      <c r="E148" s="128"/>
      <c r="F148" s="67"/>
      <c r="G148" s="67"/>
      <c r="H148" s="73">
        <v>0</v>
      </c>
      <c r="I148" s="73">
        <v>0</v>
      </c>
      <c r="J148" s="142">
        <v>0</v>
      </c>
      <c r="K148" s="75" t="s">
        <v>2177</v>
      </c>
      <c r="L148" s="76" t="s">
        <v>2267</v>
      </c>
      <c r="M148" s="77">
        <v>112.35</v>
      </c>
      <c r="N148" s="246"/>
      <c r="O148" s="243"/>
      <c r="P148" s="243"/>
      <c r="Q148" s="189">
        <f t="shared" si="31"/>
        <v>0</v>
      </c>
      <c r="R148" s="8">
        <f t="shared" si="32"/>
        <v>0</v>
      </c>
      <c r="S148" s="203">
        <f t="shared" si="33"/>
        <v>0</v>
      </c>
    </row>
    <row r="149" spans="1:19" ht="34.5" customHeight="1">
      <c r="A149" s="67">
        <v>7</v>
      </c>
      <c r="B149" s="263" t="s">
        <v>260</v>
      </c>
      <c r="C149" s="260" t="s">
        <v>336</v>
      </c>
      <c r="D149" s="262">
        <v>0</v>
      </c>
      <c r="E149" s="71"/>
      <c r="F149" s="67"/>
      <c r="G149" s="67"/>
      <c r="H149" s="73">
        <v>0</v>
      </c>
      <c r="I149" s="73">
        <v>0</v>
      </c>
      <c r="J149" s="142">
        <v>0</v>
      </c>
      <c r="K149" s="75"/>
      <c r="L149" s="76"/>
      <c r="M149" s="77"/>
      <c r="N149" s="246"/>
      <c r="O149" s="243"/>
      <c r="P149" s="243"/>
      <c r="Q149" s="189">
        <f t="shared" si="31"/>
        <v>0</v>
      </c>
      <c r="R149" s="8">
        <f t="shared" si="32"/>
        <v>0</v>
      </c>
      <c r="S149" s="203">
        <f t="shared" si="33"/>
        <v>0</v>
      </c>
    </row>
    <row r="150" spans="1:19" ht="34.5" customHeight="1">
      <c r="A150" s="67">
        <v>8</v>
      </c>
      <c r="B150" s="263" t="s">
        <v>260</v>
      </c>
      <c r="C150" s="260" t="s">
        <v>337</v>
      </c>
      <c r="D150" s="262">
        <v>1310.75</v>
      </c>
      <c r="E150" s="128"/>
      <c r="F150" s="67"/>
      <c r="G150" s="67"/>
      <c r="H150" s="73">
        <v>0</v>
      </c>
      <c r="I150" s="73">
        <v>0</v>
      </c>
      <c r="J150" s="142">
        <v>0</v>
      </c>
      <c r="K150" s="75" t="s">
        <v>2166</v>
      </c>
      <c r="L150" s="76" t="s">
        <v>2268</v>
      </c>
      <c r="M150" s="77">
        <v>1310.75</v>
      </c>
      <c r="N150" s="246"/>
      <c r="O150" s="243"/>
      <c r="P150" s="243"/>
      <c r="Q150" s="189">
        <f t="shared" si="31"/>
        <v>0</v>
      </c>
      <c r="R150" s="8">
        <f t="shared" si="32"/>
        <v>0</v>
      </c>
      <c r="S150" s="203">
        <f t="shared" si="33"/>
        <v>0</v>
      </c>
    </row>
    <row r="151" spans="1:19" ht="34.5" customHeight="1">
      <c r="A151" s="67">
        <v>9</v>
      </c>
      <c r="B151" s="263" t="s">
        <v>169</v>
      </c>
      <c r="C151" s="260" t="s">
        <v>339</v>
      </c>
      <c r="D151" s="262">
        <v>561.75</v>
      </c>
      <c r="E151" s="71"/>
      <c r="F151" s="67"/>
      <c r="G151" s="67"/>
      <c r="H151" s="73">
        <v>0</v>
      </c>
      <c r="I151" s="73">
        <v>0</v>
      </c>
      <c r="J151" s="142">
        <v>0</v>
      </c>
      <c r="K151" s="75" t="s">
        <v>2166</v>
      </c>
      <c r="L151" s="76" t="s">
        <v>2269</v>
      </c>
      <c r="M151" s="77">
        <v>561.75</v>
      </c>
      <c r="N151" s="246"/>
      <c r="O151" s="243"/>
      <c r="P151" s="243"/>
      <c r="Q151" s="189">
        <f t="shared" si="31"/>
        <v>0</v>
      </c>
      <c r="R151" s="8">
        <f t="shared" si="32"/>
        <v>0</v>
      </c>
      <c r="S151" s="203">
        <f t="shared" si="33"/>
        <v>0</v>
      </c>
    </row>
    <row r="152" spans="1:19" ht="34.5" customHeight="1">
      <c r="A152" s="67">
        <v>10</v>
      </c>
      <c r="B152" s="263" t="s">
        <v>341</v>
      </c>
      <c r="C152" s="260" t="s">
        <v>342</v>
      </c>
      <c r="D152" s="262">
        <v>674.1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 t="s">
        <v>2177</v>
      </c>
      <c r="L152" s="76" t="s">
        <v>2270</v>
      </c>
      <c r="M152" s="77">
        <v>674.1</v>
      </c>
      <c r="N152" s="246"/>
      <c r="O152" s="243"/>
      <c r="P152" s="243"/>
      <c r="Q152" s="189">
        <f t="shared" si="31"/>
        <v>0</v>
      </c>
      <c r="R152" s="8">
        <f t="shared" si="32"/>
        <v>0</v>
      </c>
      <c r="S152" s="203">
        <f t="shared" si="33"/>
        <v>0</v>
      </c>
    </row>
    <row r="153" spans="1:19" ht="34.5" customHeight="1">
      <c r="A153" s="67">
        <v>11</v>
      </c>
      <c r="B153" s="263" t="s">
        <v>267</v>
      </c>
      <c r="C153" s="260" t="s">
        <v>344</v>
      </c>
      <c r="D153" s="262">
        <v>1535.45</v>
      </c>
      <c r="E153" s="128" t="s">
        <v>1780</v>
      </c>
      <c r="F153" s="67">
        <v>1</v>
      </c>
      <c r="G153" s="67">
        <v>1</v>
      </c>
      <c r="H153" s="73">
        <v>840</v>
      </c>
      <c r="I153" s="73">
        <v>58.8</v>
      </c>
      <c r="J153" s="142">
        <v>898.79999999999973</v>
      </c>
      <c r="K153" s="75" t="s">
        <v>2241</v>
      </c>
      <c r="L153" s="76" t="s">
        <v>2271</v>
      </c>
      <c r="M153" s="77">
        <v>2434.25</v>
      </c>
      <c r="N153" s="246"/>
      <c r="O153" s="243"/>
      <c r="P153" s="243"/>
      <c r="Q153" s="189">
        <f t="shared" si="31"/>
        <v>0</v>
      </c>
      <c r="R153" s="8">
        <f t="shared" si="32"/>
        <v>0</v>
      </c>
      <c r="S153" s="203">
        <f t="shared" si="33"/>
        <v>0</v>
      </c>
    </row>
    <row r="154" spans="1:19" ht="34.5" customHeight="1">
      <c r="A154" s="67">
        <v>12</v>
      </c>
      <c r="B154" s="263" t="s">
        <v>178</v>
      </c>
      <c r="C154" s="260" t="s">
        <v>346</v>
      </c>
      <c r="D154" s="262">
        <v>1086.05</v>
      </c>
      <c r="E154" s="71"/>
      <c r="F154" s="67"/>
      <c r="G154" s="67"/>
      <c r="H154" s="73">
        <v>0</v>
      </c>
      <c r="I154" s="73">
        <v>0</v>
      </c>
      <c r="J154" s="142">
        <v>0</v>
      </c>
      <c r="K154" s="75" t="s">
        <v>2157</v>
      </c>
      <c r="L154" s="76" t="s">
        <v>2272</v>
      </c>
      <c r="M154" s="77">
        <v>1086.05</v>
      </c>
      <c r="N154" s="246"/>
      <c r="O154" s="243"/>
      <c r="P154" s="243"/>
      <c r="Q154" s="189">
        <f t="shared" si="31"/>
        <v>0</v>
      </c>
      <c r="R154" s="8">
        <f t="shared" si="32"/>
        <v>0</v>
      </c>
      <c r="S154" s="203">
        <f t="shared" si="33"/>
        <v>0</v>
      </c>
    </row>
    <row r="155" spans="1:19" ht="34.5" customHeight="1">
      <c r="A155" s="67">
        <v>13</v>
      </c>
      <c r="B155" s="263" t="s">
        <v>272</v>
      </c>
      <c r="C155" s="260" t="s">
        <v>348</v>
      </c>
      <c r="D155" s="262">
        <v>112.35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 t="s">
        <v>2155</v>
      </c>
      <c r="L155" s="76" t="s">
        <v>2273</v>
      </c>
      <c r="M155" s="77">
        <v>112.35</v>
      </c>
      <c r="N155" s="246"/>
      <c r="O155" s="243"/>
      <c r="P155" s="243"/>
      <c r="Q155" s="189">
        <f t="shared" si="31"/>
        <v>0</v>
      </c>
      <c r="R155" s="8">
        <f t="shared" si="32"/>
        <v>0</v>
      </c>
      <c r="S155" s="203">
        <f t="shared" si="33"/>
        <v>0</v>
      </c>
    </row>
    <row r="156" spans="1:19" ht="34.5" customHeight="1">
      <c r="A156" s="67">
        <v>14</v>
      </c>
      <c r="B156" s="263" t="s">
        <v>275</v>
      </c>
      <c r="C156" s="260" t="s">
        <v>350</v>
      </c>
      <c r="D156" s="262">
        <v>1273.3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 t="s">
        <v>2209</v>
      </c>
      <c r="L156" s="76" t="s">
        <v>2274</v>
      </c>
      <c r="M156" s="77">
        <v>1273.3</v>
      </c>
      <c r="N156" s="246"/>
      <c r="O156" s="243"/>
      <c r="P156" s="243"/>
      <c r="Q156" s="189">
        <f t="shared" si="31"/>
        <v>0</v>
      </c>
      <c r="R156" s="8">
        <f t="shared" si="32"/>
        <v>0</v>
      </c>
      <c r="S156" s="203">
        <f t="shared" si="33"/>
        <v>0</v>
      </c>
    </row>
    <row r="157" spans="1:19" ht="34.5" customHeight="1">
      <c r="A157" s="67">
        <v>15</v>
      </c>
      <c r="B157" s="263" t="s">
        <v>352</v>
      </c>
      <c r="C157" s="260" t="s">
        <v>353</v>
      </c>
      <c r="D157" s="262">
        <v>973.7</v>
      </c>
      <c r="E157" s="128"/>
      <c r="F157" s="67"/>
      <c r="G157" s="67"/>
      <c r="H157" s="73">
        <v>0</v>
      </c>
      <c r="I157" s="73">
        <v>0</v>
      </c>
      <c r="J157" s="142">
        <v>0</v>
      </c>
      <c r="K157" s="75" t="s">
        <v>2209</v>
      </c>
      <c r="L157" s="76" t="s">
        <v>2275</v>
      </c>
      <c r="M157" s="77">
        <v>973.7</v>
      </c>
      <c r="N157" s="246"/>
      <c r="O157" s="243"/>
      <c r="P157" s="243"/>
      <c r="Q157" s="189">
        <f t="shared" si="31"/>
        <v>0</v>
      </c>
      <c r="R157" s="8">
        <f t="shared" si="32"/>
        <v>0</v>
      </c>
      <c r="S157" s="203">
        <f t="shared" si="33"/>
        <v>0</v>
      </c>
    </row>
    <row r="158" spans="1:19" ht="34.5" customHeight="1">
      <c r="A158" s="67">
        <v>16</v>
      </c>
      <c r="B158" s="263" t="s">
        <v>355</v>
      </c>
      <c r="C158" s="260" t="s">
        <v>356</v>
      </c>
      <c r="D158" s="262">
        <v>449.4</v>
      </c>
      <c r="E158" s="71" t="s">
        <v>1780</v>
      </c>
      <c r="F158" s="67">
        <v>1</v>
      </c>
      <c r="G158" s="67">
        <v>1</v>
      </c>
      <c r="H158" s="73">
        <v>175</v>
      </c>
      <c r="I158" s="73">
        <v>12.25</v>
      </c>
      <c r="J158" s="142">
        <v>187.24999999999994</v>
      </c>
      <c r="K158" s="75" t="s">
        <v>2276</v>
      </c>
      <c r="L158" s="76" t="s">
        <v>2277</v>
      </c>
      <c r="M158" s="77">
        <v>636.65</v>
      </c>
      <c r="N158" s="250"/>
      <c r="O158" s="243"/>
      <c r="P158" s="243"/>
      <c r="Q158" s="189">
        <f t="shared" si="31"/>
        <v>0</v>
      </c>
      <c r="R158" s="8">
        <f t="shared" si="32"/>
        <v>0</v>
      </c>
      <c r="S158" s="203">
        <f>+D158+J158-M158</f>
        <v>0</v>
      </c>
    </row>
    <row r="159" spans="1:19" ht="34.5" customHeight="1">
      <c r="A159" s="67">
        <v>17</v>
      </c>
      <c r="B159" s="263" t="s">
        <v>355</v>
      </c>
      <c r="C159" s="260" t="s">
        <v>356</v>
      </c>
      <c r="D159" s="262">
        <v>112.35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>
        <v>46050</v>
      </c>
      <c r="L159" s="76" t="s">
        <v>2278</v>
      </c>
      <c r="M159" s="77">
        <v>112.35</v>
      </c>
      <c r="N159" s="246"/>
      <c r="O159" s="243"/>
      <c r="P159" s="243"/>
      <c r="Q159" s="189">
        <f t="shared" si="31"/>
        <v>0</v>
      </c>
      <c r="R159" s="8">
        <f t="shared" si="32"/>
        <v>0</v>
      </c>
      <c r="S159" s="203">
        <f>+D159+J159-M159</f>
        <v>0</v>
      </c>
    </row>
    <row r="160" spans="1:19" ht="34.5" customHeight="1">
      <c r="A160" s="67">
        <v>18</v>
      </c>
      <c r="B160" s="263" t="s">
        <v>360</v>
      </c>
      <c r="C160" s="260" t="s">
        <v>361</v>
      </c>
      <c r="D160" s="262">
        <v>898.8</v>
      </c>
      <c r="E160" s="71"/>
      <c r="F160" s="67"/>
      <c r="G160" s="67"/>
      <c r="H160" s="73">
        <v>0</v>
      </c>
      <c r="I160" s="73">
        <v>0</v>
      </c>
      <c r="J160" s="142">
        <v>0</v>
      </c>
      <c r="K160" s="75" t="s">
        <v>2209</v>
      </c>
      <c r="L160" s="76" t="s">
        <v>2279</v>
      </c>
      <c r="M160" s="77">
        <v>898.8</v>
      </c>
      <c r="N160" s="246"/>
      <c r="O160" s="243"/>
      <c r="P160" s="243"/>
      <c r="Q160" s="189">
        <f t="shared" si="31"/>
        <v>0</v>
      </c>
      <c r="R160" s="8">
        <f t="shared" si="32"/>
        <v>0</v>
      </c>
      <c r="S160" s="203">
        <f t="shared" si="33"/>
        <v>0</v>
      </c>
    </row>
    <row r="161" spans="1:19" ht="34.5" customHeight="1">
      <c r="A161" s="67">
        <v>19</v>
      </c>
      <c r="B161" s="263" t="s">
        <v>286</v>
      </c>
      <c r="C161" s="260" t="s">
        <v>363</v>
      </c>
      <c r="D161" s="262">
        <v>112.35</v>
      </c>
      <c r="E161" s="128"/>
      <c r="F161" s="67"/>
      <c r="G161" s="67"/>
      <c r="H161" s="73">
        <v>0</v>
      </c>
      <c r="I161" s="73">
        <v>0</v>
      </c>
      <c r="J161" s="142">
        <v>0</v>
      </c>
      <c r="K161" s="75" t="s">
        <v>2155</v>
      </c>
      <c r="L161" s="76" t="s">
        <v>2280</v>
      </c>
      <c r="M161" s="77">
        <v>112.35</v>
      </c>
      <c r="N161" s="246"/>
      <c r="O161" s="243"/>
      <c r="P161" s="243"/>
      <c r="Q161" s="189">
        <f t="shared" si="31"/>
        <v>0</v>
      </c>
      <c r="R161" s="8">
        <f t="shared" si="32"/>
        <v>0</v>
      </c>
      <c r="S161" s="203">
        <f t="shared" si="33"/>
        <v>0</v>
      </c>
    </row>
    <row r="162" spans="1:19" ht="34.5" customHeight="1">
      <c r="A162" s="67">
        <v>20</v>
      </c>
      <c r="B162" s="263" t="s">
        <v>289</v>
      </c>
      <c r="C162" s="260" t="s">
        <v>365</v>
      </c>
      <c r="D162" s="262">
        <v>112.35</v>
      </c>
      <c r="E162" s="71"/>
      <c r="F162" s="67"/>
      <c r="G162" s="67"/>
      <c r="H162" s="73">
        <v>0</v>
      </c>
      <c r="I162" s="73">
        <v>0</v>
      </c>
      <c r="J162" s="142">
        <v>0</v>
      </c>
      <c r="K162" s="75" t="s">
        <v>2209</v>
      </c>
      <c r="L162" s="76" t="s">
        <v>2281</v>
      </c>
      <c r="M162" s="77">
        <v>112.35</v>
      </c>
      <c r="N162" s="246"/>
      <c r="O162" s="243"/>
      <c r="P162" s="243"/>
      <c r="Q162" s="189">
        <f t="shared" si="31"/>
        <v>0</v>
      </c>
      <c r="R162" s="8">
        <f t="shared" si="32"/>
        <v>0</v>
      </c>
      <c r="S162" s="203">
        <f t="shared" si="33"/>
        <v>0</v>
      </c>
    </row>
    <row r="163" spans="1:19" ht="34.5" customHeight="1">
      <c r="A163" s="67">
        <v>21</v>
      </c>
      <c r="B163" s="263" t="s">
        <v>292</v>
      </c>
      <c r="C163" s="260" t="s">
        <v>367</v>
      </c>
      <c r="D163" s="262">
        <v>599.20000000000005</v>
      </c>
      <c r="E163" s="128"/>
      <c r="F163" s="67"/>
      <c r="G163" s="67"/>
      <c r="H163" s="73">
        <v>0</v>
      </c>
      <c r="I163" s="73">
        <v>0</v>
      </c>
      <c r="J163" s="142">
        <v>0</v>
      </c>
      <c r="K163" s="75" t="s">
        <v>2163</v>
      </c>
      <c r="L163" s="76" t="s">
        <v>2282</v>
      </c>
      <c r="M163" s="77">
        <v>599.20000000000005</v>
      </c>
      <c r="N163" s="246"/>
      <c r="O163" s="243"/>
      <c r="P163" s="243"/>
      <c r="Q163" s="189">
        <f t="shared" si="31"/>
        <v>0</v>
      </c>
      <c r="R163" s="8">
        <f t="shared" si="32"/>
        <v>0</v>
      </c>
      <c r="S163" s="203">
        <f t="shared" si="33"/>
        <v>0</v>
      </c>
    </row>
    <row r="164" spans="1:19" ht="34.5" customHeight="1">
      <c r="A164" s="67">
        <v>22</v>
      </c>
      <c r="B164" s="263" t="s">
        <v>206</v>
      </c>
      <c r="C164" s="260" t="s">
        <v>369</v>
      </c>
      <c r="D164" s="262">
        <v>337.05</v>
      </c>
      <c r="E164" s="71"/>
      <c r="F164" s="67"/>
      <c r="G164" s="67"/>
      <c r="H164" s="73">
        <v>0</v>
      </c>
      <c r="I164" s="73">
        <v>0</v>
      </c>
      <c r="J164" s="142">
        <v>0</v>
      </c>
      <c r="K164" s="75" t="s">
        <v>2157</v>
      </c>
      <c r="L164" s="76" t="s">
        <v>2283</v>
      </c>
      <c r="M164" s="77">
        <v>337.05</v>
      </c>
      <c r="N164" s="246"/>
      <c r="O164" s="243"/>
      <c r="P164" s="243"/>
      <c r="Q164" s="189">
        <f t="shared" si="31"/>
        <v>0</v>
      </c>
      <c r="R164" s="8">
        <f t="shared" si="32"/>
        <v>0</v>
      </c>
      <c r="S164" s="203">
        <f t="shared" si="33"/>
        <v>0</v>
      </c>
    </row>
    <row r="165" spans="1:19" ht="34.5" customHeight="1">
      <c r="A165" s="67">
        <v>23</v>
      </c>
      <c r="B165" s="263" t="s">
        <v>371</v>
      </c>
      <c r="C165" s="260" t="s">
        <v>372</v>
      </c>
      <c r="D165" s="262">
        <v>187.25</v>
      </c>
      <c r="E165" s="128"/>
      <c r="F165" s="67"/>
      <c r="G165" s="67"/>
      <c r="H165" s="73">
        <v>0</v>
      </c>
      <c r="I165" s="73">
        <v>0</v>
      </c>
      <c r="J165" s="142">
        <v>0</v>
      </c>
      <c r="K165" s="75" t="s">
        <v>2166</v>
      </c>
      <c r="L165" s="76" t="s">
        <v>2284</v>
      </c>
      <c r="M165" s="77">
        <v>187.25</v>
      </c>
      <c r="N165" s="246"/>
      <c r="O165" s="243"/>
      <c r="P165" s="243"/>
      <c r="Q165" s="189">
        <f t="shared" si="31"/>
        <v>0</v>
      </c>
      <c r="R165" s="8">
        <f t="shared" si="32"/>
        <v>0</v>
      </c>
      <c r="S165" s="203">
        <f t="shared" si="33"/>
        <v>0</v>
      </c>
    </row>
    <row r="166" spans="1:19" ht="34.5" customHeight="1">
      <c r="A166" s="67">
        <v>24</v>
      </c>
      <c r="B166" s="263" t="s">
        <v>300</v>
      </c>
      <c r="C166" s="260" t="s">
        <v>374</v>
      </c>
      <c r="D166" s="262">
        <v>149.80000000000001</v>
      </c>
      <c r="E166" s="71" t="s">
        <v>1780</v>
      </c>
      <c r="F166" s="67">
        <v>1</v>
      </c>
      <c r="G166" s="67">
        <v>1</v>
      </c>
      <c r="H166" s="73">
        <v>140</v>
      </c>
      <c r="I166" s="73">
        <v>9.8000000000000007</v>
      </c>
      <c r="J166" s="142">
        <v>149.80000000000001</v>
      </c>
      <c r="K166" s="75">
        <v>46053</v>
      </c>
      <c r="L166" s="76" t="s">
        <v>2285</v>
      </c>
      <c r="M166" s="77">
        <v>149.80000000000001</v>
      </c>
      <c r="N166" s="246" t="s">
        <v>2195</v>
      </c>
      <c r="O166" s="243">
        <v>1</v>
      </c>
      <c r="P166" s="243">
        <v>1</v>
      </c>
      <c r="Q166" s="189">
        <f t="shared" si="31"/>
        <v>140</v>
      </c>
      <c r="R166" s="8">
        <f t="shared" si="32"/>
        <v>9.8000000000000007</v>
      </c>
      <c r="S166" s="203">
        <f t="shared" si="33"/>
        <v>149.80000000000001</v>
      </c>
    </row>
    <row r="167" spans="1:19" ht="34.5" customHeight="1">
      <c r="A167" s="67">
        <v>25</v>
      </c>
      <c r="B167" s="263" t="s">
        <v>304</v>
      </c>
      <c r="C167" s="260" t="s">
        <v>376</v>
      </c>
      <c r="D167" s="262">
        <v>112.35</v>
      </c>
      <c r="E167" s="71"/>
      <c r="F167" s="67"/>
      <c r="G167" s="67"/>
      <c r="H167" s="73">
        <v>0</v>
      </c>
      <c r="I167" s="73">
        <v>0</v>
      </c>
      <c r="J167" s="142">
        <v>0</v>
      </c>
      <c r="K167" s="75" t="s">
        <v>2155</v>
      </c>
      <c r="L167" s="76" t="s">
        <v>2286</v>
      </c>
      <c r="M167" s="77">
        <v>112.35</v>
      </c>
      <c r="N167" s="246"/>
      <c r="O167" s="243"/>
      <c r="P167" s="243"/>
      <c r="Q167" s="189">
        <f t="shared" si="31"/>
        <v>0</v>
      </c>
      <c r="R167" s="8">
        <f t="shared" si="32"/>
        <v>0</v>
      </c>
      <c r="S167" s="203">
        <f t="shared" si="33"/>
        <v>0</v>
      </c>
    </row>
    <row r="168" spans="1:19" ht="34.5" customHeight="1">
      <c r="A168" s="67">
        <v>26</v>
      </c>
      <c r="B168" s="263" t="s">
        <v>378</v>
      </c>
      <c r="C168" s="260" t="s">
        <v>379</v>
      </c>
      <c r="D168" s="262">
        <v>112.35</v>
      </c>
      <c r="E168" s="128" t="s">
        <v>1780</v>
      </c>
      <c r="F168" s="67">
        <v>1</v>
      </c>
      <c r="G168" s="67">
        <v>1</v>
      </c>
      <c r="H168" s="73">
        <v>105</v>
      </c>
      <c r="I168" s="73">
        <v>7.35</v>
      </c>
      <c r="J168" s="142">
        <v>112.34999999999997</v>
      </c>
      <c r="K168" s="75" t="s">
        <v>2221</v>
      </c>
      <c r="L168" s="76" t="s">
        <v>2287</v>
      </c>
      <c r="M168" s="77">
        <v>224.7</v>
      </c>
      <c r="N168" s="246"/>
      <c r="O168" s="243"/>
      <c r="P168" s="243"/>
      <c r="Q168" s="189">
        <f t="shared" si="31"/>
        <v>0</v>
      </c>
      <c r="R168" s="8">
        <f t="shared" si="32"/>
        <v>0</v>
      </c>
      <c r="S168" s="203">
        <f t="shared" si="33"/>
        <v>0</v>
      </c>
    </row>
    <row r="169" spans="1:19" ht="34.5" customHeight="1">
      <c r="A169" s="67">
        <v>27</v>
      </c>
      <c r="B169" s="263" t="s">
        <v>310</v>
      </c>
      <c r="C169" s="260" t="s">
        <v>381</v>
      </c>
      <c r="D169" s="262">
        <v>374.5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 t="s">
        <v>2163</v>
      </c>
      <c r="L169" s="76" t="s">
        <v>2288</v>
      </c>
      <c r="M169" s="77">
        <v>374.5</v>
      </c>
      <c r="N169" s="246"/>
      <c r="O169" s="243"/>
      <c r="P169" s="243"/>
      <c r="Q169" s="189">
        <f t="shared" si="31"/>
        <v>0</v>
      </c>
      <c r="R169" s="8">
        <f t="shared" si="32"/>
        <v>0</v>
      </c>
      <c r="S169" s="203">
        <f t="shared" si="33"/>
        <v>0</v>
      </c>
    </row>
    <row r="170" spans="1:19" ht="34.5" customHeight="1">
      <c r="A170" s="67">
        <v>28</v>
      </c>
      <c r="B170" s="263" t="s">
        <v>313</v>
      </c>
      <c r="C170" s="260" t="s">
        <v>383</v>
      </c>
      <c r="D170" s="262">
        <v>112.35</v>
      </c>
      <c r="E170" s="71"/>
      <c r="F170" s="67"/>
      <c r="G170" s="67"/>
      <c r="H170" s="73">
        <v>0</v>
      </c>
      <c r="I170" s="73">
        <v>0</v>
      </c>
      <c r="J170" s="142">
        <v>0</v>
      </c>
      <c r="K170" s="75" t="s">
        <v>2166</v>
      </c>
      <c r="L170" s="76" t="s">
        <v>2289</v>
      </c>
      <c r="M170" s="77">
        <v>112.35</v>
      </c>
      <c r="N170" s="250"/>
      <c r="O170" s="243"/>
      <c r="P170" s="243"/>
      <c r="Q170" s="189">
        <f t="shared" si="31"/>
        <v>0</v>
      </c>
      <c r="R170" s="8">
        <f t="shared" si="32"/>
        <v>0</v>
      </c>
      <c r="S170" s="203">
        <f t="shared" si="33"/>
        <v>0</v>
      </c>
    </row>
    <row r="171" spans="1:19" ht="34.5" customHeight="1">
      <c r="A171" s="67">
        <v>29</v>
      </c>
      <c r="B171" s="263" t="s">
        <v>227</v>
      </c>
      <c r="C171" s="260" t="s">
        <v>385</v>
      </c>
      <c r="D171" s="262">
        <v>224.7</v>
      </c>
      <c r="E171" s="71" t="s">
        <v>1780</v>
      </c>
      <c r="F171" s="67">
        <v>1</v>
      </c>
      <c r="G171" s="67">
        <v>1</v>
      </c>
      <c r="H171" s="73">
        <v>105</v>
      </c>
      <c r="I171" s="73">
        <v>7.35</v>
      </c>
      <c r="J171" s="142">
        <v>112.35000000000002</v>
      </c>
      <c r="K171" s="75" t="s">
        <v>2259</v>
      </c>
      <c r="L171" s="76" t="s">
        <v>2290</v>
      </c>
      <c r="M171" s="77">
        <v>337.04999999999995</v>
      </c>
      <c r="N171" s="250"/>
      <c r="O171" s="243"/>
      <c r="P171" s="243"/>
      <c r="Q171" s="189">
        <f t="shared" si="31"/>
        <v>0</v>
      </c>
      <c r="R171" s="8">
        <f t="shared" si="32"/>
        <v>0</v>
      </c>
      <c r="S171" s="203">
        <f t="shared" si="33"/>
        <v>0</v>
      </c>
    </row>
    <row r="172" spans="1:19" ht="34.5" customHeight="1">
      <c r="A172" s="67">
        <v>30</v>
      </c>
      <c r="B172" s="263" t="s">
        <v>318</v>
      </c>
      <c r="C172" s="260" t="s">
        <v>387</v>
      </c>
      <c r="D172" s="262">
        <v>449.4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 t="s">
        <v>2166</v>
      </c>
      <c r="L172" s="76" t="s">
        <v>2291</v>
      </c>
      <c r="M172" s="77">
        <v>449.4</v>
      </c>
      <c r="N172" s="246"/>
      <c r="O172" s="243"/>
      <c r="P172" s="243"/>
      <c r="Q172" s="189">
        <f t="shared" si="31"/>
        <v>0</v>
      </c>
      <c r="R172" s="8">
        <f t="shared" si="32"/>
        <v>0</v>
      </c>
      <c r="S172" s="203">
        <f t="shared" si="33"/>
        <v>0</v>
      </c>
    </row>
    <row r="173" spans="1:19" ht="34.5" customHeight="1">
      <c r="A173" s="67">
        <v>31</v>
      </c>
      <c r="B173" s="263" t="s">
        <v>389</v>
      </c>
      <c r="C173" s="260" t="s">
        <v>390</v>
      </c>
      <c r="D173" s="262">
        <v>299.60000000000002</v>
      </c>
      <c r="E173" s="71"/>
      <c r="F173" s="67"/>
      <c r="G173" s="67"/>
      <c r="H173" s="73">
        <v>0</v>
      </c>
      <c r="I173" s="73">
        <v>0</v>
      </c>
      <c r="J173" s="142">
        <v>0</v>
      </c>
      <c r="K173" s="75" t="s">
        <v>2163</v>
      </c>
      <c r="L173" s="76" t="s">
        <v>2292</v>
      </c>
      <c r="M173" s="77">
        <v>299.60000000000002</v>
      </c>
      <c r="N173" s="246"/>
      <c r="O173" s="243"/>
      <c r="P173" s="243"/>
      <c r="Q173" s="189">
        <f t="shared" si="31"/>
        <v>0</v>
      </c>
      <c r="R173" s="8">
        <f t="shared" si="32"/>
        <v>0</v>
      </c>
      <c r="S173" s="203">
        <f t="shared" si="33"/>
        <v>0</v>
      </c>
    </row>
    <row r="174" spans="1:19" ht="34.5" customHeight="1">
      <c r="A174" s="67">
        <v>32</v>
      </c>
      <c r="B174" s="263" t="s">
        <v>392</v>
      </c>
      <c r="C174" s="260" t="s">
        <v>393</v>
      </c>
      <c r="D174" s="262">
        <v>262.14999999999998</v>
      </c>
      <c r="E174" s="128"/>
      <c r="F174" s="67"/>
      <c r="G174" s="67"/>
      <c r="H174" s="73">
        <v>0</v>
      </c>
      <c r="I174" s="73">
        <v>0</v>
      </c>
      <c r="J174" s="142">
        <v>0</v>
      </c>
      <c r="K174" s="75" t="s">
        <v>2163</v>
      </c>
      <c r="L174" s="76" t="s">
        <v>2293</v>
      </c>
      <c r="M174" s="77">
        <v>262.14999999999998</v>
      </c>
      <c r="N174" s="246"/>
      <c r="O174" s="243"/>
      <c r="P174" s="243"/>
      <c r="Q174" s="189">
        <f t="shared" si="31"/>
        <v>0</v>
      </c>
      <c r="R174" s="8">
        <f t="shared" si="32"/>
        <v>0</v>
      </c>
      <c r="S174" s="203">
        <f t="shared" si="33"/>
        <v>0</v>
      </c>
    </row>
    <row r="175" spans="1:19" ht="34.5" customHeight="1">
      <c r="A175" s="67">
        <v>33</v>
      </c>
      <c r="B175" s="263" t="s">
        <v>395</v>
      </c>
      <c r="C175" s="260" t="s">
        <v>396</v>
      </c>
      <c r="D175" s="262">
        <v>187.25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 t="s">
        <v>2163</v>
      </c>
      <c r="L175" s="76" t="s">
        <v>2294</v>
      </c>
      <c r="M175" s="77">
        <v>187.25</v>
      </c>
      <c r="N175" s="246"/>
      <c r="O175" s="243"/>
      <c r="P175" s="243"/>
      <c r="Q175" s="189">
        <f t="shared" si="31"/>
        <v>0</v>
      </c>
      <c r="R175" s="8">
        <f t="shared" si="32"/>
        <v>0</v>
      </c>
      <c r="S175" s="203">
        <f t="shared" si="33"/>
        <v>0</v>
      </c>
    </row>
    <row r="176" spans="1:19" ht="34.5" customHeight="1">
      <c r="A176" s="67">
        <v>34</v>
      </c>
      <c r="B176" s="263" t="s">
        <v>398</v>
      </c>
      <c r="C176" s="260" t="s">
        <v>399</v>
      </c>
      <c r="D176" s="262">
        <v>0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/>
      <c r="L176" s="76"/>
      <c r="M176" s="77"/>
      <c r="N176" s="246"/>
      <c r="O176" s="243"/>
      <c r="P176" s="243"/>
      <c r="Q176" s="189">
        <f t="shared" si="31"/>
        <v>0</v>
      </c>
      <c r="R176" s="8">
        <f t="shared" si="32"/>
        <v>0</v>
      </c>
      <c r="S176" s="203">
        <f t="shared" si="33"/>
        <v>0</v>
      </c>
    </row>
    <row r="177" spans="1:19" ht="34.5" customHeight="1">
      <c r="A177" s="67">
        <v>35</v>
      </c>
      <c r="B177" s="263" t="s">
        <v>395</v>
      </c>
      <c r="C177" s="260" t="s">
        <v>400</v>
      </c>
      <c r="D177" s="262">
        <v>0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/>
      <c r="L177" s="76"/>
      <c r="M177" s="77"/>
      <c r="N177" s="246"/>
      <c r="O177" s="243"/>
      <c r="P177" s="243"/>
      <c r="Q177" s="189">
        <f t="shared" si="31"/>
        <v>0</v>
      </c>
      <c r="R177" s="8">
        <f t="shared" si="32"/>
        <v>0</v>
      </c>
      <c r="S177" s="203">
        <f t="shared" si="33"/>
        <v>0</v>
      </c>
    </row>
    <row r="178" spans="1:19" ht="34.5" customHeight="1">
      <c r="A178" s="67">
        <v>36</v>
      </c>
      <c r="B178" s="263" t="s">
        <v>401</v>
      </c>
      <c r="C178" s="260" t="s">
        <v>402</v>
      </c>
      <c r="D178" s="262">
        <v>112.35</v>
      </c>
      <c r="E178" s="71"/>
      <c r="F178" s="67"/>
      <c r="G178" s="67"/>
      <c r="H178" s="73">
        <v>0</v>
      </c>
      <c r="I178" s="73">
        <v>0</v>
      </c>
      <c r="J178" s="142">
        <v>0</v>
      </c>
      <c r="K178" s="75" t="s">
        <v>2177</v>
      </c>
      <c r="L178" s="76" t="s">
        <v>2295</v>
      </c>
      <c r="M178" s="77">
        <v>112.35</v>
      </c>
      <c r="N178" s="246"/>
      <c r="O178" s="243"/>
      <c r="P178" s="243"/>
      <c r="Q178" s="189">
        <f t="shared" si="31"/>
        <v>0</v>
      </c>
      <c r="R178" s="8">
        <f t="shared" si="32"/>
        <v>0</v>
      </c>
      <c r="S178" s="203">
        <f t="shared" si="33"/>
        <v>0</v>
      </c>
    </row>
    <row r="179" spans="1:19" ht="34.5" customHeight="1">
      <c r="A179" s="67">
        <v>37</v>
      </c>
      <c r="B179" s="263" t="s">
        <v>404</v>
      </c>
      <c r="C179" s="260" t="s">
        <v>405</v>
      </c>
      <c r="D179" s="262">
        <v>112.35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 t="s">
        <v>2163</v>
      </c>
      <c r="L179" s="76" t="s">
        <v>2296</v>
      </c>
      <c r="M179" s="77">
        <v>112.35</v>
      </c>
      <c r="N179" s="246"/>
      <c r="O179" s="243"/>
      <c r="P179" s="243"/>
      <c r="Q179" s="189">
        <f t="shared" si="31"/>
        <v>0</v>
      </c>
      <c r="R179" s="8">
        <f t="shared" si="32"/>
        <v>0</v>
      </c>
      <c r="S179" s="203">
        <f t="shared" si="33"/>
        <v>0</v>
      </c>
    </row>
    <row r="180" spans="1:19" ht="34.5" customHeight="1">
      <c r="A180" s="67">
        <v>38</v>
      </c>
      <c r="B180" s="263" t="s">
        <v>407</v>
      </c>
      <c r="C180" s="260" t="s">
        <v>408</v>
      </c>
      <c r="D180" s="262">
        <v>0</v>
      </c>
      <c r="E180" s="128"/>
      <c r="F180" s="67"/>
      <c r="G180" s="67"/>
      <c r="H180" s="73">
        <v>0</v>
      </c>
      <c r="I180" s="73">
        <v>0</v>
      </c>
      <c r="J180" s="142">
        <v>0</v>
      </c>
      <c r="K180" s="75"/>
      <c r="L180" s="76"/>
      <c r="M180" s="77"/>
      <c r="N180" s="246"/>
      <c r="O180" s="243"/>
      <c r="P180" s="243"/>
      <c r="Q180" s="189">
        <f t="shared" si="31"/>
        <v>0</v>
      </c>
      <c r="R180" s="8">
        <f t="shared" si="32"/>
        <v>0</v>
      </c>
      <c r="S180" s="203">
        <f t="shared" si="33"/>
        <v>0</v>
      </c>
    </row>
    <row r="181" spans="1:19" ht="34.5" customHeight="1">
      <c r="A181" s="67">
        <v>39</v>
      </c>
      <c r="B181" s="263" t="s">
        <v>409</v>
      </c>
      <c r="C181" s="260" t="s">
        <v>410</v>
      </c>
      <c r="D181" s="262">
        <v>149.80000000000001</v>
      </c>
      <c r="E181" s="128"/>
      <c r="F181" s="67"/>
      <c r="G181" s="67"/>
      <c r="H181" s="73">
        <v>0</v>
      </c>
      <c r="I181" s="73">
        <v>0</v>
      </c>
      <c r="J181" s="142">
        <v>0</v>
      </c>
      <c r="K181" s="75" t="s">
        <v>2209</v>
      </c>
      <c r="L181" s="76" t="s">
        <v>2297</v>
      </c>
      <c r="M181" s="77">
        <v>149.80000000000001</v>
      </c>
      <c r="N181" s="246"/>
      <c r="O181" s="243"/>
      <c r="P181" s="243"/>
      <c r="Q181" s="189">
        <f t="shared" si="31"/>
        <v>0</v>
      </c>
      <c r="R181" s="8">
        <f t="shared" si="32"/>
        <v>0</v>
      </c>
      <c r="S181" s="203">
        <f t="shared" si="33"/>
        <v>0</v>
      </c>
    </row>
    <row r="182" spans="1:19" ht="34.5" customHeight="1">
      <c r="A182" s="67">
        <v>40</v>
      </c>
      <c r="B182" s="263" t="s">
        <v>398</v>
      </c>
      <c r="C182" s="260" t="s">
        <v>412</v>
      </c>
      <c r="D182" s="262">
        <v>0</v>
      </c>
      <c r="E182" s="128"/>
      <c r="F182" s="67"/>
      <c r="G182" s="67"/>
      <c r="H182" s="73">
        <v>0</v>
      </c>
      <c r="I182" s="73">
        <v>0</v>
      </c>
      <c r="J182" s="142">
        <v>0</v>
      </c>
      <c r="K182" s="75"/>
      <c r="L182" s="76"/>
      <c r="M182" s="77"/>
      <c r="N182" s="246"/>
      <c r="O182" s="243"/>
      <c r="P182" s="243"/>
      <c r="Q182" s="189">
        <f t="shared" si="31"/>
        <v>0</v>
      </c>
      <c r="R182" s="8">
        <f t="shared" si="32"/>
        <v>0</v>
      </c>
      <c r="S182" s="203">
        <f t="shared" si="33"/>
        <v>0</v>
      </c>
    </row>
    <row r="183" spans="1:19" ht="34.5" customHeight="1">
      <c r="A183" s="67">
        <v>41</v>
      </c>
      <c r="B183" s="263" t="s">
        <v>413</v>
      </c>
      <c r="C183" s="260" t="s">
        <v>414</v>
      </c>
      <c r="D183" s="262">
        <v>374.5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 t="s">
        <v>2163</v>
      </c>
      <c r="L183" s="76" t="s">
        <v>2298</v>
      </c>
      <c r="M183" s="77">
        <v>374.5</v>
      </c>
      <c r="N183" s="246"/>
      <c r="O183" s="243"/>
      <c r="P183" s="243"/>
      <c r="Q183" s="189">
        <f t="shared" si="31"/>
        <v>0</v>
      </c>
      <c r="R183" s="8">
        <f t="shared" si="32"/>
        <v>0</v>
      </c>
      <c r="S183" s="203">
        <f t="shared" si="33"/>
        <v>0</v>
      </c>
    </row>
    <row r="184" spans="1:19" ht="34.5" customHeight="1">
      <c r="A184" s="67">
        <v>42</v>
      </c>
      <c r="B184" s="263" t="s">
        <v>398</v>
      </c>
      <c r="C184" s="260" t="s">
        <v>416</v>
      </c>
      <c r="D184" s="262">
        <v>0</v>
      </c>
      <c r="E184" s="128"/>
      <c r="F184" s="67"/>
      <c r="G184" s="67"/>
      <c r="H184" s="73">
        <v>0</v>
      </c>
      <c r="I184" s="73">
        <v>0</v>
      </c>
      <c r="J184" s="142">
        <v>0</v>
      </c>
      <c r="K184" s="75"/>
      <c r="L184" s="76"/>
      <c r="M184" s="77"/>
      <c r="N184" s="246"/>
      <c r="O184" s="243"/>
      <c r="P184" s="243"/>
      <c r="Q184" s="189">
        <f t="shared" si="31"/>
        <v>0</v>
      </c>
      <c r="R184" s="8">
        <f t="shared" si="32"/>
        <v>0</v>
      </c>
      <c r="S184" s="203">
        <f t="shared" si="33"/>
        <v>0</v>
      </c>
    </row>
    <row r="185" spans="1:19" ht="34.5" customHeight="1">
      <c r="A185" s="67">
        <v>43</v>
      </c>
      <c r="B185" s="263" t="s">
        <v>417</v>
      </c>
      <c r="C185" s="260" t="s">
        <v>418</v>
      </c>
      <c r="D185" s="262">
        <v>149.80000000000001</v>
      </c>
      <c r="E185" s="71"/>
      <c r="F185" s="67"/>
      <c r="G185" s="67"/>
      <c r="H185" s="73">
        <v>0</v>
      </c>
      <c r="I185" s="73">
        <v>0</v>
      </c>
      <c r="J185" s="142">
        <v>0</v>
      </c>
      <c r="K185" s="75" t="s">
        <v>2163</v>
      </c>
      <c r="L185" s="76" t="s">
        <v>2299</v>
      </c>
      <c r="M185" s="77">
        <v>149.80000000000001</v>
      </c>
      <c r="N185" s="246"/>
      <c r="O185" s="243"/>
      <c r="P185" s="243"/>
      <c r="Q185" s="189">
        <f t="shared" si="31"/>
        <v>0</v>
      </c>
      <c r="R185" s="8">
        <f t="shared" si="32"/>
        <v>0</v>
      </c>
      <c r="S185" s="203">
        <f t="shared" si="33"/>
        <v>0</v>
      </c>
    </row>
    <row r="186" spans="1:19" ht="34.5" customHeight="1">
      <c r="A186" s="67">
        <v>44</v>
      </c>
      <c r="B186" s="263" t="s">
        <v>420</v>
      </c>
      <c r="C186" s="260" t="s">
        <v>421</v>
      </c>
      <c r="D186" s="262">
        <v>112.35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 t="s">
        <v>2177</v>
      </c>
      <c r="L186" s="76" t="s">
        <v>2300</v>
      </c>
      <c r="M186" s="77">
        <v>112.35</v>
      </c>
      <c r="N186" s="246"/>
      <c r="O186" s="243"/>
      <c r="P186" s="243"/>
      <c r="Q186" s="189">
        <f t="shared" si="31"/>
        <v>0</v>
      </c>
      <c r="R186" s="8">
        <f t="shared" si="32"/>
        <v>0</v>
      </c>
      <c r="S186" s="203">
        <f t="shared" si="33"/>
        <v>0</v>
      </c>
    </row>
    <row r="187" spans="1:19" ht="34.5" customHeight="1">
      <c r="A187" s="67">
        <v>45</v>
      </c>
      <c r="B187" s="263" t="s">
        <v>423</v>
      </c>
      <c r="C187" s="260" t="s">
        <v>424</v>
      </c>
      <c r="D187" s="262">
        <v>0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/>
      <c r="L187" s="76"/>
      <c r="M187" s="77"/>
      <c r="N187" s="246"/>
      <c r="O187" s="243"/>
      <c r="P187" s="243"/>
      <c r="Q187" s="189">
        <f t="shared" si="31"/>
        <v>0</v>
      </c>
      <c r="R187" s="8">
        <f t="shared" si="32"/>
        <v>0</v>
      </c>
      <c r="S187" s="203">
        <f t="shared" si="33"/>
        <v>0</v>
      </c>
    </row>
    <row r="188" spans="1:19" ht="34.5" customHeight="1">
      <c r="A188" s="67">
        <v>46</v>
      </c>
      <c r="B188" s="263" t="s">
        <v>425</v>
      </c>
      <c r="C188" s="260" t="s">
        <v>426</v>
      </c>
      <c r="D188" s="262">
        <v>112.35</v>
      </c>
      <c r="E188" s="71"/>
      <c r="F188" s="67"/>
      <c r="G188" s="67"/>
      <c r="H188" s="73">
        <v>0</v>
      </c>
      <c r="I188" s="73">
        <v>0</v>
      </c>
      <c r="J188" s="142">
        <v>0</v>
      </c>
      <c r="K188" s="75" t="s">
        <v>2163</v>
      </c>
      <c r="L188" s="76" t="s">
        <v>2301</v>
      </c>
      <c r="M188" s="77">
        <v>112.35</v>
      </c>
      <c r="N188" s="246"/>
      <c r="O188" s="243"/>
      <c r="P188" s="243"/>
      <c r="Q188" s="189">
        <f t="shared" si="31"/>
        <v>0</v>
      </c>
      <c r="R188" s="8">
        <f t="shared" si="32"/>
        <v>0</v>
      </c>
      <c r="S188" s="203">
        <f t="shared" si="33"/>
        <v>0</v>
      </c>
    </row>
    <row r="189" spans="1:19" ht="34.5" customHeight="1">
      <c r="A189" s="67">
        <v>47</v>
      </c>
      <c r="B189" s="263" t="s">
        <v>407</v>
      </c>
      <c r="C189" s="260" t="s">
        <v>428</v>
      </c>
      <c r="D189" s="262">
        <v>0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/>
      <c r="L189" s="76"/>
      <c r="M189" s="77"/>
      <c r="N189" s="246"/>
      <c r="O189" s="243"/>
      <c r="P189" s="243"/>
      <c r="Q189" s="189">
        <f t="shared" si="31"/>
        <v>0</v>
      </c>
      <c r="R189" s="8">
        <f t="shared" si="32"/>
        <v>0</v>
      </c>
      <c r="S189" s="203">
        <f t="shared" si="33"/>
        <v>0</v>
      </c>
    </row>
    <row r="190" spans="1:19" ht="34.5" customHeight="1">
      <c r="A190" s="67">
        <v>48</v>
      </c>
      <c r="B190" s="263" t="s">
        <v>398</v>
      </c>
      <c r="C190" s="260" t="s">
        <v>429</v>
      </c>
      <c r="D190" s="262">
        <v>0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/>
      <c r="L190" s="76"/>
      <c r="M190" s="77"/>
      <c r="N190" s="246"/>
      <c r="O190" s="243"/>
      <c r="P190" s="243"/>
      <c r="Q190" s="189">
        <f t="shared" si="31"/>
        <v>0</v>
      </c>
      <c r="R190" s="8">
        <f t="shared" si="32"/>
        <v>0</v>
      </c>
      <c r="S190" s="203">
        <f t="shared" si="33"/>
        <v>0</v>
      </c>
    </row>
    <row r="191" spans="1:19" ht="34.5" customHeight="1">
      <c r="A191" s="67">
        <v>49</v>
      </c>
      <c r="B191" s="263" t="s">
        <v>430</v>
      </c>
      <c r="C191" s="260" t="s">
        <v>431</v>
      </c>
      <c r="D191" s="262">
        <v>149.80000000000001</v>
      </c>
      <c r="E191" s="71"/>
      <c r="F191" s="67"/>
      <c r="G191" s="67"/>
      <c r="H191" s="73">
        <v>0</v>
      </c>
      <c r="I191" s="73">
        <v>0</v>
      </c>
      <c r="J191" s="142">
        <v>0</v>
      </c>
      <c r="K191" s="75" t="s">
        <v>2209</v>
      </c>
      <c r="L191" s="76" t="s">
        <v>2302</v>
      </c>
      <c r="M191" s="77">
        <v>149.80000000000001</v>
      </c>
      <c r="N191" s="246"/>
      <c r="O191" s="243"/>
      <c r="P191" s="243"/>
      <c r="Q191" s="189">
        <f t="shared" si="31"/>
        <v>0</v>
      </c>
      <c r="R191" s="8">
        <f t="shared" si="32"/>
        <v>0</v>
      </c>
      <c r="S191" s="203">
        <f t="shared" si="33"/>
        <v>0</v>
      </c>
    </row>
    <row r="192" spans="1:19" ht="34.5" customHeight="1">
      <c r="A192" s="67">
        <v>50</v>
      </c>
      <c r="B192" s="263" t="s">
        <v>433</v>
      </c>
      <c r="C192" s="260" t="s">
        <v>434</v>
      </c>
      <c r="D192" s="262">
        <v>112.35</v>
      </c>
      <c r="E192" s="128"/>
      <c r="F192" s="67"/>
      <c r="G192" s="67"/>
      <c r="H192" s="73">
        <v>0</v>
      </c>
      <c r="I192" s="73">
        <v>0</v>
      </c>
      <c r="J192" s="142">
        <v>0</v>
      </c>
      <c r="K192" s="75" t="s">
        <v>2177</v>
      </c>
      <c r="L192" s="76" t="s">
        <v>2303</v>
      </c>
      <c r="M192" s="77">
        <v>112.35</v>
      </c>
      <c r="N192" s="246"/>
      <c r="O192" s="243"/>
      <c r="P192" s="243"/>
      <c r="Q192" s="189">
        <f t="shared" si="31"/>
        <v>0</v>
      </c>
      <c r="R192" s="8">
        <f t="shared" si="32"/>
        <v>0</v>
      </c>
      <c r="S192" s="203">
        <f t="shared" si="33"/>
        <v>0</v>
      </c>
    </row>
    <row r="193" spans="1:19" ht="34.5" customHeight="1">
      <c r="A193" s="67">
        <v>51</v>
      </c>
      <c r="B193" s="263" t="s">
        <v>436</v>
      </c>
      <c r="C193" s="260" t="s">
        <v>437</v>
      </c>
      <c r="D193" s="262">
        <v>224.7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 t="s">
        <v>2163</v>
      </c>
      <c r="L193" s="76" t="s">
        <v>2304</v>
      </c>
      <c r="M193" s="77">
        <v>224.7</v>
      </c>
      <c r="N193" s="246"/>
      <c r="O193" s="243"/>
      <c r="P193" s="243"/>
      <c r="Q193" s="189">
        <f t="shared" si="31"/>
        <v>0</v>
      </c>
      <c r="R193" s="8">
        <f t="shared" si="32"/>
        <v>0</v>
      </c>
      <c r="S193" s="203">
        <f t="shared" si="33"/>
        <v>0</v>
      </c>
    </row>
    <row r="194" spans="1:19" ht="34.5" customHeight="1">
      <c r="A194" s="67">
        <v>52</v>
      </c>
      <c r="B194" s="263" t="s">
        <v>398</v>
      </c>
      <c r="C194" s="260" t="s">
        <v>439</v>
      </c>
      <c r="D194" s="262">
        <v>0</v>
      </c>
      <c r="E194" s="264"/>
      <c r="F194" s="265"/>
      <c r="G194" s="67"/>
      <c r="H194" s="73">
        <v>0</v>
      </c>
      <c r="I194" s="73">
        <v>0</v>
      </c>
      <c r="J194" s="142">
        <v>0</v>
      </c>
      <c r="K194" s="75"/>
      <c r="L194" s="76"/>
      <c r="M194" s="77"/>
      <c r="N194" s="246"/>
      <c r="O194" s="243"/>
      <c r="P194" s="243"/>
      <c r="Q194" s="189">
        <f t="shared" si="31"/>
        <v>0</v>
      </c>
      <c r="R194" s="8">
        <f t="shared" si="32"/>
        <v>0</v>
      </c>
      <c r="S194" s="203">
        <f t="shared" si="33"/>
        <v>0</v>
      </c>
    </row>
    <row r="195" spans="1:19" ht="34.5" customHeight="1">
      <c r="A195" s="67">
        <v>53</v>
      </c>
      <c r="B195" s="263" t="s">
        <v>407</v>
      </c>
      <c r="C195" s="260" t="s">
        <v>440</v>
      </c>
      <c r="D195" s="262">
        <v>0</v>
      </c>
      <c r="E195" s="71"/>
      <c r="F195" s="67"/>
      <c r="G195" s="67"/>
      <c r="H195" s="73">
        <v>0</v>
      </c>
      <c r="I195" s="73">
        <v>0</v>
      </c>
      <c r="J195" s="142">
        <v>0</v>
      </c>
      <c r="K195" s="75"/>
      <c r="L195" s="76"/>
      <c r="M195" s="77"/>
      <c r="N195" s="246"/>
      <c r="O195" s="243"/>
      <c r="P195" s="243"/>
      <c r="Q195" s="189">
        <f t="shared" si="31"/>
        <v>0</v>
      </c>
      <c r="R195" s="8">
        <f t="shared" si="32"/>
        <v>0</v>
      </c>
      <c r="S195" s="203">
        <f t="shared" si="33"/>
        <v>0</v>
      </c>
    </row>
    <row r="196" spans="1:19" ht="34.5" customHeight="1">
      <c r="A196" s="67">
        <v>54</v>
      </c>
      <c r="B196" s="263" t="s">
        <v>441</v>
      </c>
      <c r="C196" s="260" t="s">
        <v>442</v>
      </c>
      <c r="D196" s="262">
        <v>112.35</v>
      </c>
      <c r="E196" s="71"/>
      <c r="F196" s="67"/>
      <c r="G196" s="67"/>
      <c r="H196" s="73">
        <v>0</v>
      </c>
      <c r="I196" s="73">
        <v>0</v>
      </c>
      <c r="J196" s="142">
        <v>0</v>
      </c>
      <c r="K196" s="75" t="s">
        <v>2163</v>
      </c>
      <c r="L196" s="76" t="s">
        <v>2305</v>
      </c>
      <c r="M196" s="77">
        <v>112.35</v>
      </c>
      <c r="N196" s="246"/>
      <c r="O196" s="243"/>
      <c r="P196" s="243"/>
      <c r="Q196" s="189">
        <f t="shared" si="31"/>
        <v>0</v>
      </c>
      <c r="R196" s="8">
        <f t="shared" si="32"/>
        <v>0</v>
      </c>
      <c r="S196" s="203">
        <f t="shared" si="33"/>
        <v>0</v>
      </c>
    </row>
    <row r="197" spans="1:19" ht="34.5" customHeight="1">
      <c r="A197" s="67">
        <v>55</v>
      </c>
      <c r="B197" s="263" t="s">
        <v>444</v>
      </c>
      <c r="C197" s="260" t="s">
        <v>445</v>
      </c>
      <c r="D197" s="262">
        <v>149.80000000000001</v>
      </c>
      <c r="E197" s="71"/>
      <c r="F197" s="67"/>
      <c r="G197" s="67"/>
      <c r="H197" s="73">
        <v>0</v>
      </c>
      <c r="I197" s="73">
        <v>0</v>
      </c>
      <c r="J197" s="142">
        <v>0</v>
      </c>
      <c r="K197" s="75" t="s">
        <v>2163</v>
      </c>
      <c r="L197" s="76" t="s">
        <v>2306</v>
      </c>
      <c r="M197" s="77">
        <v>149.80000000000001</v>
      </c>
      <c r="N197" s="246"/>
      <c r="O197" s="243"/>
      <c r="P197" s="243"/>
      <c r="Q197" s="189">
        <f t="shared" si="31"/>
        <v>0</v>
      </c>
      <c r="R197" s="8">
        <f t="shared" si="32"/>
        <v>0</v>
      </c>
      <c r="S197" s="203">
        <f t="shared" si="33"/>
        <v>0</v>
      </c>
    </row>
    <row r="198" spans="1:19" ht="34.5" customHeight="1">
      <c r="A198" s="67">
        <v>56</v>
      </c>
      <c r="B198" s="263" t="s">
        <v>447</v>
      </c>
      <c r="C198" s="260" t="s">
        <v>448</v>
      </c>
      <c r="D198" s="262">
        <v>337.05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 t="s">
        <v>2177</v>
      </c>
      <c r="L198" s="76" t="s">
        <v>2307</v>
      </c>
      <c r="M198" s="77">
        <v>337.05</v>
      </c>
      <c r="N198" s="246"/>
      <c r="O198" s="243"/>
      <c r="P198" s="243"/>
      <c r="Q198" s="189">
        <f t="shared" si="31"/>
        <v>0</v>
      </c>
      <c r="R198" s="8">
        <f t="shared" si="32"/>
        <v>0</v>
      </c>
      <c r="S198" s="203">
        <f t="shared" si="33"/>
        <v>0</v>
      </c>
    </row>
    <row r="199" spans="1:19" ht="34.5" customHeight="1">
      <c r="A199" s="67">
        <v>57</v>
      </c>
      <c r="B199" s="263" t="s">
        <v>398</v>
      </c>
      <c r="C199" s="260" t="s">
        <v>450</v>
      </c>
      <c r="D199" s="262">
        <v>0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/>
      <c r="L199" s="76"/>
      <c r="M199" s="77"/>
      <c r="N199" s="246"/>
      <c r="O199" s="243"/>
      <c r="P199" s="243"/>
      <c r="Q199" s="189">
        <f t="shared" si="31"/>
        <v>0</v>
      </c>
      <c r="R199" s="8">
        <f t="shared" si="32"/>
        <v>0</v>
      </c>
      <c r="S199" s="203">
        <f t="shared" si="33"/>
        <v>0</v>
      </c>
    </row>
    <row r="200" spans="1:19" ht="34.5" customHeight="1">
      <c r="A200" s="67">
        <v>58</v>
      </c>
      <c r="B200" s="263" t="s">
        <v>407</v>
      </c>
      <c r="C200" s="260" t="s">
        <v>451</v>
      </c>
      <c r="D200" s="262">
        <v>0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/>
      <c r="L200" s="76"/>
      <c r="M200" s="77"/>
      <c r="N200" s="246"/>
      <c r="O200" s="243"/>
      <c r="P200" s="243"/>
      <c r="Q200" s="189">
        <f t="shared" si="31"/>
        <v>0</v>
      </c>
      <c r="R200" s="8">
        <f t="shared" si="32"/>
        <v>0</v>
      </c>
      <c r="S200" s="203">
        <f t="shared" si="33"/>
        <v>0</v>
      </c>
    </row>
    <row r="201" spans="1:19" ht="34.5" customHeight="1">
      <c r="A201" s="67">
        <v>59</v>
      </c>
      <c r="B201" s="263" t="s">
        <v>45</v>
      </c>
      <c r="C201" s="260" t="s">
        <v>452</v>
      </c>
      <c r="D201" s="262">
        <v>1160.95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 t="s">
        <v>2177</v>
      </c>
      <c r="L201" s="76" t="s">
        <v>2308</v>
      </c>
      <c r="M201" s="77">
        <v>1160.95</v>
      </c>
      <c r="N201" s="246"/>
      <c r="O201" s="266"/>
      <c r="P201" s="266"/>
      <c r="Q201" s="189">
        <f t="shared" si="31"/>
        <v>0</v>
      </c>
      <c r="R201" s="8">
        <f t="shared" si="32"/>
        <v>0</v>
      </c>
      <c r="S201" s="203">
        <f t="shared" si="33"/>
        <v>0</v>
      </c>
    </row>
    <row r="202" spans="1:19" ht="34.5" customHeight="1">
      <c r="A202" s="67">
        <v>60</v>
      </c>
      <c r="B202" s="267" t="s">
        <v>45</v>
      </c>
      <c r="C202" s="260" t="s">
        <v>454</v>
      </c>
      <c r="D202" s="262">
        <v>1722.7</v>
      </c>
      <c r="E202" s="128"/>
      <c r="F202" s="67"/>
      <c r="G202" s="67"/>
      <c r="H202" s="73">
        <v>0</v>
      </c>
      <c r="I202" s="73">
        <v>0</v>
      </c>
      <c r="J202" s="142">
        <v>0</v>
      </c>
      <c r="K202" s="75" t="s">
        <v>2155</v>
      </c>
      <c r="L202" s="76" t="s">
        <v>2309</v>
      </c>
      <c r="M202" s="77">
        <v>1722.7</v>
      </c>
      <c r="N202" s="246"/>
      <c r="O202" s="243"/>
      <c r="P202" s="243"/>
      <c r="Q202" s="189">
        <f t="shared" si="31"/>
        <v>0</v>
      </c>
      <c r="R202" s="8">
        <f t="shared" si="32"/>
        <v>0</v>
      </c>
      <c r="S202" s="203">
        <f t="shared" si="33"/>
        <v>0</v>
      </c>
    </row>
    <row r="203" spans="1:19" ht="34.5" customHeight="1">
      <c r="A203" s="67">
        <v>61</v>
      </c>
      <c r="B203" s="263" t="s">
        <v>456</v>
      </c>
      <c r="C203" s="260" t="s">
        <v>457</v>
      </c>
      <c r="D203" s="262">
        <v>674.1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 t="s">
        <v>2157</v>
      </c>
      <c r="L203" s="76" t="s">
        <v>2310</v>
      </c>
      <c r="M203" s="77">
        <v>674.1</v>
      </c>
      <c r="N203" s="246"/>
      <c r="O203" s="243"/>
      <c r="P203" s="243"/>
      <c r="Q203" s="189">
        <f t="shared" si="31"/>
        <v>0</v>
      </c>
      <c r="R203" s="8">
        <f t="shared" si="32"/>
        <v>0</v>
      </c>
      <c r="S203" s="203">
        <f t="shared" si="33"/>
        <v>0</v>
      </c>
    </row>
    <row r="204" spans="1:19" ht="34.5" customHeight="1">
      <c r="A204" s="67">
        <v>62</v>
      </c>
      <c r="B204" s="263" t="s">
        <v>459</v>
      </c>
      <c r="C204" s="260" t="s">
        <v>460</v>
      </c>
      <c r="D204" s="262">
        <v>898.8</v>
      </c>
      <c r="E204" s="71" t="s">
        <v>1780</v>
      </c>
      <c r="F204" s="67">
        <v>1</v>
      </c>
      <c r="G204" s="67">
        <v>1</v>
      </c>
      <c r="H204" s="73">
        <v>174.63</v>
      </c>
      <c r="I204" s="73">
        <v>12.22</v>
      </c>
      <c r="J204" s="142">
        <v>186.85000000000014</v>
      </c>
      <c r="K204" s="75" t="s">
        <v>2311</v>
      </c>
      <c r="L204" s="76" t="s">
        <v>2312</v>
      </c>
      <c r="M204" s="77">
        <v>1085.6499999999999</v>
      </c>
      <c r="N204" s="250"/>
      <c r="O204" s="243"/>
      <c r="P204" s="243"/>
      <c r="Q204" s="189">
        <f t="shared" si="31"/>
        <v>0</v>
      </c>
      <c r="R204" s="8">
        <f t="shared" si="32"/>
        <v>0</v>
      </c>
      <c r="S204" s="203">
        <f t="shared" si="33"/>
        <v>0</v>
      </c>
    </row>
    <row r="205" spans="1:19" ht="34.5" customHeight="1">
      <c r="A205" s="67">
        <v>63</v>
      </c>
      <c r="B205" s="263" t="s">
        <v>462</v>
      </c>
      <c r="C205" s="260" t="s">
        <v>463</v>
      </c>
      <c r="D205" s="262">
        <v>374.5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2155</v>
      </c>
      <c r="L205" s="76" t="s">
        <v>2313</v>
      </c>
      <c r="M205" s="77">
        <v>374.5</v>
      </c>
      <c r="N205" s="246"/>
      <c r="O205" s="243"/>
      <c r="P205" s="243"/>
      <c r="Q205" s="189">
        <f t="shared" si="31"/>
        <v>0</v>
      </c>
      <c r="R205" s="8">
        <f t="shared" si="32"/>
        <v>0</v>
      </c>
      <c r="S205" s="203">
        <f t="shared" si="33"/>
        <v>0</v>
      </c>
    </row>
    <row r="206" spans="1:19" ht="34.5" customHeight="1">
      <c r="A206" s="67">
        <v>64</v>
      </c>
      <c r="B206" s="263" t="s">
        <v>465</v>
      </c>
      <c r="C206" s="260" t="s">
        <v>466</v>
      </c>
      <c r="D206" s="262">
        <v>112.35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 t="s">
        <v>2155</v>
      </c>
      <c r="L206" s="76" t="s">
        <v>2314</v>
      </c>
      <c r="M206" s="77">
        <v>112.35</v>
      </c>
      <c r="N206" s="246"/>
      <c r="O206" s="243"/>
      <c r="P206" s="243"/>
      <c r="Q206" s="189">
        <f t="shared" si="31"/>
        <v>0</v>
      </c>
      <c r="R206" s="8">
        <f t="shared" si="32"/>
        <v>0</v>
      </c>
      <c r="S206" s="203">
        <f t="shared" si="33"/>
        <v>0</v>
      </c>
    </row>
    <row r="207" spans="1:19" ht="34.5" customHeight="1">
      <c r="A207" s="67">
        <v>65</v>
      </c>
      <c r="B207" s="263" t="s">
        <v>468</v>
      </c>
      <c r="C207" s="260" t="s">
        <v>469</v>
      </c>
      <c r="D207" s="262">
        <v>299.60000000000002</v>
      </c>
      <c r="E207" s="128"/>
      <c r="F207" s="67"/>
      <c r="G207" s="67"/>
      <c r="H207" s="73">
        <v>0</v>
      </c>
      <c r="I207" s="73">
        <v>0</v>
      </c>
      <c r="J207" s="142">
        <v>0</v>
      </c>
      <c r="K207" s="75" t="s">
        <v>2209</v>
      </c>
      <c r="L207" s="76" t="s">
        <v>2315</v>
      </c>
      <c r="M207" s="77">
        <v>299.60000000000002</v>
      </c>
      <c r="N207" s="246"/>
      <c r="O207" s="243"/>
      <c r="P207" s="243"/>
      <c r="Q207" s="189">
        <f t="shared" ref="Q207:Q273" si="34">ROUND(S207*100/107,2)</f>
        <v>0</v>
      </c>
      <c r="R207" s="8">
        <f t="shared" ref="R207:R273" si="35">ROUND((Q207*0.07),2)</f>
        <v>0</v>
      </c>
      <c r="S207" s="203">
        <f t="shared" ref="S207:S273" si="36">+D207+J207-M207</f>
        <v>0</v>
      </c>
    </row>
    <row r="208" spans="1:19" ht="34.5" customHeight="1">
      <c r="A208" s="67">
        <v>66</v>
      </c>
      <c r="B208" s="263" t="s">
        <v>398</v>
      </c>
      <c r="C208" s="260" t="s">
        <v>471</v>
      </c>
      <c r="D208" s="262">
        <v>0</v>
      </c>
      <c r="E208" s="128"/>
      <c r="F208" s="67"/>
      <c r="G208" s="67"/>
      <c r="H208" s="73">
        <v>0</v>
      </c>
      <c r="I208" s="73">
        <v>0</v>
      </c>
      <c r="J208" s="142">
        <v>0</v>
      </c>
      <c r="K208" s="75"/>
      <c r="L208" s="76"/>
      <c r="M208" s="77"/>
      <c r="N208" s="246"/>
      <c r="O208" s="243"/>
      <c r="P208" s="243"/>
      <c r="Q208" s="189">
        <f t="shared" si="34"/>
        <v>0</v>
      </c>
      <c r="R208" s="8">
        <f t="shared" si="35"/>
        <v>0</v>
      </c>
      <c r="S208" s="203">
        <f t="shared" si="36"/>
        <v>0</v>
      </c>
    </row>
    <row r="209" spans="1:19" ht="34.5" customHeight="1">
      <c r="A209" s="67">
        <v>67</v>
      </c>
      <c r="B209" s="263" t="s">
        <v>472</v>
      </c>
      <c r="C209" s="260" t="s">
        <v>473</v>
      </c>
      <c r="D209" s="262">
        <v>823.9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 t="s">
        <v>2155</v>
      </c>
      <c r="L209" s="76" t="s">
        <v>2316</v>
      </c>
      <c r="M209" s="77">
        <v>823.9</v>
      </c>
      <c r="N209" s="246"/>
      <c r="O209" s="243"/>
      <c r="P209" s="243"/>
      <c r="Q209" s="189">
        <f t="shared" si="34"/>
        <v>0</v>
      </c>
      <c r="R209" s="8">
        <f t="shared" si="35"/>
        <v>0</v>
      </c>
      <c r="S209" s="203">
        <f t="shared" si="36"/>
        <v>0</v>
      </c>
    </row>
    <row r="210" spans="1:19" ht="34.5" customHeight="1">
      <c r="A210" s="67">
        <v>68</v>
      </c>
      <c r="B210" s="263" t="s">
        <v>105</v>
      </c>
      <c r="C210" s="106" t="s">
        <v>475</v>
      </c>
      <c r="D210" s="262">
        <v>187.25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>
        <v>46053</v>
      </c>
      <c r="L210" s="76" t="s">
        <v>2317</v>
      </c>
      <c r="M210" s="77">
        <v>187.25</v>
      </c>
      <c r="N210" s="246"/>
      <c r="O210" s="243"/>
      <c r="P210" s="243"/>
      <c r="Q210" s="189">
        <f t="shared" si="34"/>
        <v>0</v>
      </c>
      <c r="R210" s="8">
        <f t="shared" si="35"/>
        <v>0</v>
      </c>
      <c r="S210" s="203">
        <f t="shared" si="36"/>
        <v>0</v>
      </c>
    </row>
    <row r="211" spans="1:19" ht="34.5" customHeight="1">
      <c r="A211" s="67">
        <v>69</v>
      </c>
      <c r="B211" s="263" t="s">
        <v>105</v>
      </c>
      <c r="C211" s="106" t="s">
        <v>477</v>
      </c>
      <c r="D211" s="262">
        <v>112.35</v>
      </c>
      <c r="E211" s="128"/>
      <c r="F211" s="67"/>
      <c r="G211" s="67"/>
      <c r="H211" s="73">
        <v>0</v>
      </c>
      <c r="I211" s="73">
        <v>0</v>
      </c>
      <c r="J211" s="142">
        <v>0</v>
      </c>
      <c r="K211" s="75">
        <v>46053</v>
      </c>
      <c r="L211" s="76" t="s">
        <v>2317</v>
      </c>
      <c r="M211" s="77">
        <v>112.35</v>
      </c>
      <c r="N211" s="246"/>
      <c r="O211" s="243"/>
      <c r="P211" s="243"/>
      <c r="Q211" s="189">
        <f t="shared" si="34"/>
        <v>0</v>
      </c>
      <c r="R211" s="8">
        <f t="shared" si="35"/>
        <v>0</v>
      </c>
      <c r="S211" s="203">
        <f t="shared" si="36"/>
        <v>0</v>
      </c>
    </row>
    <row r="212" spans="1:19" ht="34.5" customHeight="1">
      <c r="A212" s="67">
        <v>70</v>
      </c>
      <c r="B212" s="263" t="s">
        <v>105</v>
      </c>
      <c r="C212" s="106" t="s">
        <v>477</v>
      </c>
      <c r="D212" s="262">
        <v>149.80000000000001</v>
      </c>
      <c r="E212" s="128"/>
      <c r="F212" s="67"/>
      <c r="G212" s="67"/>
      <c r="H212" s="73">
        <v>0</v>
      </c>
      <c r="I212" s="73">
        <v>0</v>
      </c>
      <c r="J212" s="142">
        <v>0</v>
      </c>
      <c r="K212" s="75">
        <v>46053</v>
      </c>
      <c r="L212" s="76" t="s">
        <v>2317</v>
      </c>
      <c r="M212" s="77">
        <v>149.80000000000001</v>
      </c>
      <c r="N212" s="246"/>
      <c r="O212" s="243"/>
      <c r="P212" s="243"/>
      <c r="Q212" s="189">
        <f t="shared" si="34"/>
        <v>0</v>
      </c>
      <c r="R212" s="8">
        <f t="shared" si="35"/>
        <v>0</v>
      </c>
      <c r="S212" s="203">
        <f t="shared" si="36"/>
        <v>0</v>
      </c>
    </row>
    <row r="213" spans="1:19" ht="34.5" customHeight="1">
      <c r="A213" s="67">
        <v>71</v>
      </c>
      <c r="B213" s="263" t="s">
        <v>478</v>
      </c>
      <c r="C213" s="106" t="s">
        <v>479</v>
      </c>
      <c r="D213" s="262">
        <v>3969.7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 t="s">
        <v>2177</v>
      </c>
      <c r="L213" s="76" t="s">
        <v>2318</v>
      </c>
      <c r="M213" s="77">
        <v>3969.7</v>
      </c>
      <c r="N213" s="246"/>
      <c r="O213" s="243"/>
      <c r="P213" s="243"/>
      <c r="Q213" s="189">
        <f t="shared" si="34"/>
        <v>0</v>
      </c>
      <c r="R213" s="8">
        <f t="shared" si="35"/>
        <v>0</v>
      </c>
      <c r="S213" s="203">
        <f t="shared" si="36"/>
        <v>0</v>
      </c>
    </row>
    <row r="214" spans="1:19" ht="34.5" customHeight="1">
      <c r="A214" s="67">
        <v>72</v>
      </c>
      <c r="B214" s="263" t="s">
        <v>481</v>
      </c>
      <c r="C214" s="260" t="s">
        <v>482</v>
      </c>
      <c r="D214" s="262">
        <v>599.20000000000005</v>
      </c>
      <c r="E214" s="71"/>
      <c r="F214" s="67"/>
      <c r="G214" s="67"/>
      <c r="H214" s="73">
        <v>0</v>
      </c>
      <c r="I214" s="73">
        <v>0</v>
      </c>
      <c r="J214" s="142">
        <v>0</v>
      </c>
      <c r="K214" s="75" t="s">
        <v>2177</v>
      </c>
      <c r="L214" s="76" t="s">
        <v>2319</v>
      </c>
      <c r="M214" s="77">
        <v>599.20000000000005</v>
      </c>
      <c r="N214" s="246"/>
      <c r="O214" s="243"/>
      <c r="P214" s="243"/>
      <c r="Q214" s="189">
        <f t="shared" si="34"/>
        <v>0</v>
      </c>
      <c r="R214" s="8">
        <f t="shared" si="35"/>
        <v>0</v>
      </c>
      <c r="S214" s="203">
        <f t="shared" si="36"/>
        <v>0</v>
      </c>
    </row>
    <row r="215" spans="1:19" ht="34.5" customHeight="1">
      <c r="A215" s="67">
        <v>73</v>
      </c>
      <c r="B215" s="263" t="s">
        <v>484</v>
      </c>
      <c r="C215" s="260" t="s">
        <v>485</v>
      </c>
      <c r="D215" s="262">
        <v>112.35</v>
      </c>
      <c r="E215" s="71"/>
      <c r="F215" s="67"/>
      <c r="G215" s="67"/>
      <c r="H215" s="73">
        <v>0</v>
      </c>
      <c r="I215" s="73">
        <v>0</v>
      </c>
      <c r="J215" s="142">
        <v>0</v>
      </c>
      <c r="K215" s="75" t="s">
        <v>2177</v>
      </c>
      <c r="L215" s="76" t="s">
        <v>2320</v>
      </c>
      <c r="M215" s="77">
        <v>112.35</v>
      </c>
      <c r="N215" s="246"/>
      <c r="O215" s="243"/>
      <c r="P215" s="243"/>
      <c r="Q215" s="189">
        <f t="shared" si="34"/>
        <v>0</v>
      </c>
      <c r="R215" s="8">
        <f t="shared" si="35"/>
        <v>0</v>
      </c>
      <c r="S215" s="203">
        <f t="shared" si="36"/>
        <v>0</v>
      </c>
    </row>
    <row r="216" spans="1:19" ht="34.5" customHeight="1">
      <c r="A216" s="67">
        <v>74</v>
      </c>
      <c r="B216" s="263" t="s">
        <v>484</v>
      </c>
      <c r="C216" s="260" t="s">
        <v>487</v>
      </c>
      <c r="D216" s="262">
        <v>112.35</v>
      </c>
      <c r="E216" s="128"/>
      <c r="F216" s="67"/>
      <c r="G216" s="67"/>
      <c r="H216" s="73">
        <v>0</v>
      </c>
      <c r="I216" s="73">
        <v>0</v>
      </c>
      <c r="J216" s="142">
        <v>0</v>
      </c>
      <c r="K216" s="75" t="s">
        <v>2177</v>
      </c>
      <c r="L216" s="76" t="s">
        <v>2320</v>
      </c>
      <c r="M216" s="77">
        <v>112.35</v>
      </c>
      <c r="N216" s="250"/>
      <c r="O216" s="243"/>
      <c r="P216" s="243"/>
      <c r="Q216" s="189">
        <f t="shared" si="34"/>
        <v>0</v>
      </c>
      <c r="R216" s="8">
        <f t="shared" si="35"/>
        <v>0</v>
      </c>
      <c r="S216" s="203">
        <f t="shared" si="36"/>
        <v>0</v>
      </c>
    </row>
    <row r="217" spans="1:19" ht="34.5" customHeight="1">
      <c r="A217" s="67">
        <v>75</v>
      </c>
      <c r="B217" s="263" t="s">
        <v>484</v>
      </c>
      <c r="C217" s="260" t="s">
        <v>488</v>
      </c>
      <c r="D217" s="262">
        <v>0</v>
      </c>
      <c r="E217" s="128"/>
      <c r="F217" s="67"/>
      <c r="G217" s="67"/>
      <c r="H217" s="73">
        <v>0</v>
      </c>
      <c r="I217" s="73">
        <v>0</v>
      </c>
      <c r="J217" s="142">
        <v>0</v>
      </c>
      <c r="K217" s="75"/>
      <c r="L217" s="76"/>
      <c r="M217" s="77"/>
      <c r="N217" s="250"/>
      <c r="O217" s="243"/>
      <c r="P217" s="243"/>
      <c r="Q217" s="189">
        <f t="shared" si="34"/>
        <v>0</v>
      </c>
      <c r="R217" s="8">
        <f t="shared" si="35"/>
        <v>0</v>
      </c>
      <c r="S217" s="203">
        <f t="shared" si="36"/>
        <v>0</v>
      </c>
    </row>
    <row r="218" spans="1:19" ht="34.5" customHeight="1">
      <c r="A218" s="67">
        <v>76</v>
      </c>
      <c r="B218" s="263" t="s">
        <v>489</v>
      </c>
      <c r="C218" s="260" t="s">
        <v>490</v>
      </c>
      <c r="D218" s="262">
        <v>112.35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 t="s">
        <v>2209</v>
      </c>
      <c r="L218" s="76" t="s">
        <v>2321</v>
      </c>
      <c r="M218" s="77">
        <v>112.35</v>
      </c>
      <c r="N218" s="246"/>
      <c r="O218" s="243"/>
      <c r="P218" s="243"/>
      <c r="Q218" s="189">
        <f t="shared" si="34"/>
        <v>0</v>
      </c>
      <c r="R218" s="8">
        <f t="shared" si="35"/>
        <v>0</v>
      </c>
      <c r="S218" s="203">
        <f t="shared" si="36"/>
        <v>0</v>
      </c>
    </row>
    <row r="219" spans="1:19" ht="34.5" customHeight="1">
      <c r="A219" s="67">
        <v>77</v>
      </c>
      <c r="B219" s="263" t="s">
        <v>492</v>
      </c>
      <c r="C219" s="260" t="s">
        <v>493</v>
      </c>
      <c r="D219" s="262">
        <v>486.85</v>
      </c>
      <c r="E219" s="71"/>
      <c r="F219" s="67"/>
      <c r="G219" s="67"/>
      <c r="H219" s="73">
        <v>0</v>
      </c>
      <c r="I219" s="73">
        <v>0</v>
      </c>
      <c r="J219" s="142">
        <v>0</v>
      </c>
      <c r="K219" s="75" t="s">
        <v>2177</v>
      </c>
      <c r="L219" s="76" t="s">
        <v>2322</v>
      </c>
      <c r="M219" s="77">
        <v>486.85</v>
      </c>
      <c r="N219" s="246"/>
      <c r="O219" s="243"/>
      <c r="P219" s="243"/>
      <c r="Q219" s="189">
        <f t="shared" si="34"/>
        <v>0</v>
      </c>
      <c r="R219" s="8">
        <f t="shared" si="35"/>
        <v>0</v>
      </c>
      <c r="S219" s="203">
        <f t="shared" si="36"/>
        <v>0</v>
      </c>
    </row>
    <row r="220" spans="1:19" ht="34.5" customHeight="1">
      <c r="A220" s="67">
        <v>78</v>
      </c>
      <c r="B220" s="268" t="s">
        <v>107</v>
      </c>
      <c r="C220" s="260" t="s">
        <v>495</v>
      </c>
      <c r="D220" s="262">
        <v>936.25</v>
      </c>
      <c r="E220" s="128"/>
      <c r="F220" s="67"/>
      <c r="G220" s="67"/>
      <c r="H220" s="73">
        <v>0</v>
      </c>
      <c r="I220" s="73">
        <v>0</v>
      </c>
      <c r="J220" s="142">
        <v>0</v>
      </c>
      <c r="K220" s="75" t="s">
        <v>2155</v>
      </c>
      <c r="L220" s="76" t="s">
        <v>2323</v>
      </c>
      <c r="M220" s="77">
        <v>936.25</v>
      </c>
      <c r="N220" s="246"/>
      <c r="O220" s="243"/>
      <c r="P220" s="243"/>
      <c r="Q220" s="189">
        <f t="shared" si="34"/>
        <v>0</v>
      </c>
      <c r="R220" s="8">
        <f t="shared" si="35"/>
        <v>0</v>
      </c>
      <c r="S220" s="203">
        <f t="shared" si="36"/>
        <v>0</v>
      </c>
    </row>
    <row r="221" spans="1:19" ht="34.5" customHeight="1">
      <c r="A221" s="67">
        <v>79</v>
      </c>
      <c r="B221" s="268" t="s">
        <v>497</v>
      </c>
      <c r="C221" s="260" t="s">
        <v>498</v>
      </c>
      <c r="D221" s="26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/>
      <c r="N221" s="246"/>
      <c r="O221" s="243"/>
      <c r="P221" s="243"/>
      <c r="Q221" s="189">
        <f t="shared" si="34"/>
        <v>0</v>
      </c>
      <c r="R221" s="8">
        <f t="shared" si="35"/>
        <v>0</v>
      </c>
      <c r="S221" s="203">
        <f t="shared" si="36"/>
        <v>0</v>
      </c>
    </row>
    <row r="222" spans="1:19" ht="34.5" customHeight="1">
      <c r="A222" s="67">
        <v>80</v>
      </c>
      <c r="B222" s="106" t="s">
        <v>499</v>
      </c>
      <c r="C222" s="260" t="s">
        <v>500</v>
      </c>
      <c r="D222" s="262">
        <v>112.35</v>
      </c>
      <c r="E222" s="71"/>
      <c r="F222" s="67"/>
      <c r="G222" s="67"/>
      <c r="H222" s="73">
        <v>0</v>
      </c>
      <c r="I222" s="73">
        <v>0</v>
      </c>
      <c r="J222" s="142">
        <v>0</v>
      </c>
      <c r="K222" s="75" t="s">
        <v>2209</v>
      </c>
      <c r="L222" s="76" t="s">
        <v>2324</v>
      </c>
      <c r="M222" s="77">
        <v>112.35</v>
      </c>
      <c r="N222" s="246"/>
      <c r="O222" s="243"/>
      <c r="P222" s="243"/>
      <c r="Q222" s="189">
        <f t="shared" si="34"/>
        <v>0</v>
      </c>
      <c r="R222" s="8">
        <f t="shared" si="35"/>
        <v>0</v>
      </c>
      <c r="S222" s="203">
        <f t="shared" si="36"/>
        <v>0</v>
      </c>
    </row>
    <row r="223" spans="1:19" ht="34.5" customHeight="1">
      <c r="A223" s="67">
        <v>81</v>
      </c>
      <c r="B223" s="106" t="s">
        <v>398</v>
      </c>
      <c r="C223" s="260" t="s">
        <v>502</v>
      </c>
      <c r="D223" s="262">
        <v>0</v>
      </c>
      <c r="E223" s="128"/>
      <c r="F223" s="67"/>
      <c r="G223" s="67"/>
      <c r="H223" s="73">
        <v>0</v>
      </c>
      <c r="I223" s="73">
        <v>0</v>
      </c>
      <c r="J223" s="142">
        <v>0</v>
      </c>
      <c r="K223" s="75"/>
      <c r="L223" s="76"/>
      <c r="M223" s="77"/>
      <c r="N223" s="246"/>
      <c r="O223" s="243"/>
      <c r="P223" s="243"/>
      <c r="Q223" s="189">
        <f t="shared" si="34"/>
        <v>0</v>
      </c>
      <c r="R223" s="8">
        <f t="shared" si="35"/>
        <v>0</v>
      </c>
      <c r="S223" s="203">
        <f t="shared" si="36"/>
        <v>0</v>
      </c>
    </row>
    <row r="224" spans="1:19" ht="34.5" customHeight="1">
      <c r="A224" s="67">
        <v>82</v>
      </c>
      <c r="B224" s="263" t="s">
        <v>503</v>
      </c>
      <c r="C224" s="260" t="s">
        <v>504</v>
      </c>
      <c r="D224" s="262">
        <v>224.7</v>
      </c>
      <c r="E224" s="71"/>
      <c r="F224" s="67"/>
      <c r="G224" s="67"/>
      <c r="H224" s="73">
        <v>0</v>
      </c>
      <c r="I224" s="73">
        <v>0</v>
      </c>
      <c r="J224" s="142">
        <v>0</v>
      </c>
      <c r="K224" s="75" t="s">
        <v>2209</v>
      </c>
      <c r="L224" s="76" t="s">
        <v>2325</v>
      </c>
      <c r="M224" s="77">
        <v>224.7</v>
      </c>
      <c r="N224" s="246"/>
      <c r="O224" s="243"/>
      <c r="P224" s="243"/>
      <c r="Q224" s="189">
        <f t="shared" si="34"/>
        <v>0</v>
      </c>
      <c r="R224" s="8">
        <f t="shared" si="35"/>
        <v>0</v>
      </c>
      <c r="S224" s="203">
        <f t="shared" si="36"/>
        <v>0</v>
      </c>
    </row>
    <row r="225" spans="1:19" ht="34.5" customHeight="1">
      <c r="A225" s="67">
        <v>83</v>
      </c>
      <c r="B225" s="263" t="s">
        <v>72</v>
      </c>
      <c r="C225" s="260" t="s">
        <v>506</v>
      </c>
      <c r="D225" s="262">
        <v>0</v>
      </c>
      <c r="E225" s="128"/>
      <c r="F225" s="67"/>
      <c r="G225" s="67"/>
      <c r="H225" s="73">
        <v>0</v>
      </c>
      <c r="I225" s="73">
        <v>0</v>
      </c>
      <c r="J225" s="142">
        <v>0</v>
      </c>
      <c r="K225" s="75"/>
      <c r="L225" s="76"/>
      <c r="M225" s="77"/>
      <c r="N225" s="246"/>
      <c r="O225" s="243"/>
      <c r="P225" s="243"/>
      <c r="Q225" s="189">
        <f>ROUND(S225*100/107,2)</f>
        <v>0</v>
      </c>
      <c r="R225" s="8">
        <f>ROUND((Q225*0.07),2)</f>
        <v>0</v>
      </c>
      <c r="S225" s="203">
        <f>+D225+J225-M225</f>
        <v>0</v>
      </c>
    </row>
    <row r="226" spans="1:19" ht="34.5" customHeight="1">
      <c r="A226" s="67">
        <v>84</v>
      </c>
      <c r="B226" s="263" t="s">
        <v>507</v>
      </c>
      <c r="C226" s="260" t="s">
        <v>508</v>
      </c>
      <c r="D226" s="262">
        <v>0</v>
      </c>
      <c r="E226" s="71"/>
      <c r="F226" s="67"/>
      <c r="G226" s="67"/>
      <c r="H226" s="73"/>
      <c r="I226" s="73"/>
      <c r="J226" s="142"/>
      <c r="K226" s="75"/>
      <c r="L226" s="76"/>
      <c r="M226" s="77"/>
      <c r="N226" s="246"/>
      <c r="O226" s="243"/>
      <c r="P226" s="243"/>
      <c r="Q226" s="189"/>
      <c r="R226" s="8"/>
      <c r="S226" s="203"/>
    </row>
    <row r="227" spans="1:19" ht="34.5" customHeight="1">
      <c r="A227" s="67">
        <v>85</v>
      </c>
      <c r="B227" s="263" t="s">
        <v>509</v>
      </c>
      <c r="C227" s="260" t="s">
        <v>510</v>
      </c>
      <c r="D227" s="262">
        <v>599.20000000000005</v>
      </c>
      <c r="E227" s="128"/>
      <c r="F227" s="67"/>
      <c r="G227" s="67"/>
      <c r="H227" s="73">
        <v>0</v>
      </c>
      <c r="I227" s="73">
        <v>0</v>
      </c>
      <c r="J227" s="142">
        <v>0</v>
      </c>
      <c r="K227" s="75" t="s">
        <v>2163</v>
      </c>
      <c r="L227" s="76" t="s">
        <v>2326</v>
      </c>
      <c r="M227" s="77">
        <v>599.20000000000005</v>
      </c>
      <c r="N227" s="246"/>
      <c r="O227" s="243"/>
      <c r="P227" s="243"/>
      <c r="Q227" s="189">
        <f t="shared" si="34"/>
        <v>0</v>
      </c>
      <c r="R227" s="8">
        <f t="shared" si="35"/>
        <v>0</v>
      </c>
      <c r="S227" s="203">
        <f t="shared" si="36"/>
        <v>0</v>
      </c>
    </row>
    <row r="228" spans="1:19" ht="34.5" customHeight="1">
      <c r="A228" s="67">
        <v>86</v>
      </c>
      <c r="B228" s="263" t="s">
        <v>398</v>
      </c>
      <c r="C228" s="260" t="s">
        <v>512</v>
      </c>
      <c r="D228" s="262">
        <v>0</v>
      </c>
      <c r="E228" s="71"/>
      <c r="F228" s="67"/>
      <c r="G228" s="67"/>
      <c r="H228" s="73">
        <v>0</v>
      </c>
      <c r="I228" s="73">
        <v>0</v>
      </c>
      <c r="J228" s="142">
        <v>0</v>
      </c>
      <c r="K228" s="75"/>
      <c r="L228" s="76"/>
      <c r="M228" s="77"/>
      <c r="N228" s="246"/>
      <c r="O228" s="243"/>
      <c r="P228" s="243"/>
      <c r="Q228" s="189">
        <f t="shared" si="34"/>
        <v>0</v>
      </c>
      <c r="R228" s="8">
        <f t="shared" si="35"/>
        <v>0</v>
      </c>
      <c r="S228" s="203">
        <f t="shared" si="36"/>
        <v>0</v>
      </c>
    </row>
    <row r="229" spans="1:19" ht="34.5" customHeight="1">
      <c r="A229" s="67">
        <v>87</v>
      </c>
      <c r="B229" s="263" t="s">
        <v>513</v>
      </c>
      <c r="C229" s="260" t="s">
        <v>514</v>
      </c>
      <c r="D229" s="262">
        <v>187.25</v>
      </c>
      <c r="E229" s="78"/>
      <c r="F229" s="79"/>
      <c r="G229" s="67"/>
      <c r="H229" s="73">
        <v>0</v>
      </c>
      <c r="I229" s="73">
        <v>0</v>
      </c>
      <c r="J229" s="142">
        <v>0</v>
      </c>
      <c r="K229" s="75" t="s">
        <v>2177</v>
      </c>
      <c r="L229" s="76" t="s">
        <v>2327</v>
      </c>
      <c r="M229" s="77">
        <v>187.25</v>
      </c>
      <c r="N229" s="246"/>
      <c r="O229" s="243"/>
      <c r="P229" s="243"/>
      <c r="Q229" s="189">
        <f t="shared" si="34"/>
        <v>0</v>
      </c>
      <c r="R229" s="8">
        <f t="shared" si="35"/>
        <v>0</v>
      </c>
      <c r="S229" s="203">
        <f t="shared" si="36"/>
        <v>0</v>
      </c>
    </row>
    <row r="230" spans="1:19" ht="34.5" customHeight="1">
      <c r="A230" s="67">
        <v>88</v>
      </c>
      <c r="B230" s="263" t="s">
        <v>516</v>
      </c>
      <c r="C230" s="260" t="s">
        <v>517</v>
      </c>
      <c r="D230" s="262">
        <v>1685.25</v>
      </c>
      <c r="E230" s="78"/>
      <c r="F230" s="79"/>
      <c r="G230" s="67"/>
      <c r="H230" s="73">
        <v>0</v>
      </c>
      <c r="I230" s="73">
        <v>0</v>
      </c>
      <c r="J230" s="142">
        <v>0</v>
      </c>
      <c r="K230" s="75" t="s">
        <v>2166</v>
      </c>
      <c r="L230" s="76" t="s">
        <v>2328</v>
      </c>
      <c r="M230" s="77">
        <v>1685.25</v>
      </c>
      <c r="N230" s="246"/>
      <c r="O230" s="243"/>
      <c r="P230" s="243"/>
      <c r="Q230" s="189">
        <f t="shared" si="34"/>
        <v>0</v>
      </c>
      <c r="R230" s="8">
        <f t="shared" si="35"/>
        <v>0</v>
      </c>
      <c r="S230" s="203">
        <f t="shared" si="36"/>
        <v>0</v>
      </c>
    </row>
    <row r="231" spans="1:19" ht="34.5" customHeight="1">
      <c r="A231" s="67">
        <v>89</v>
      </c>
      <c r="B231" s="106" t="s">
        <v>519</v>
      </c>
      <c r="C231" s="260" t="s">
        <v>520</v>
      </c>
      <c r="D231" s="262">
        <v>0</v>
      </c>
      <c r="E231" s="71"/>
      <c r="F231" s="67"/>
      <c r="G231" s="67"/>
      <c r="H231" s="73">
        <v>0</v>
      </c>
      <c r="I231" s="73">
        <v>0</v>
      </c>
      <c r="J231" s="142">
        <v>0</v>
      </c>
      <c r="K231" s="75"/>
      <c r="L231" s="76"/>
      <c r="M231" s="77"/>
      <c r="N231" s="246"/>
      <c r="O231" s="243"/>
      <c r="P231" s="243"/>
      <c r="Q231" s="189">
        <f t="shared" si="34"/>
        <v>0</v>
      </c>
      <c r="R231" s="8">
        <f t="shared" si="35"/>
        <v>0</v>
      </c>
      <c r="S231" s="203">
        <f t="shared" si="36"/>
        <v>0</v>
      </c>
    </row>
    <row r="232" spans="1:19" ht="34.5" customHeight="1">
      <c r="A232" s="67">
        <v>90</v>
      </c>
      <c r="B232" s="106" t="s">
        <v>521</v>
      </c>
      <c r="C232" s="260" t="s">
        <v>522</v>
      </c>
      <c r="D232" s="262">
        <v>1385.65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 t="s">
        <v>2163</v>
      </c>
      <c r="L232" s="76" t="s">
        <v>2329</v>
      </c>
      <c r="M232" s="77">
        <v>1385.65</v>
      </c>
      <c r="N232" s="250"/>
      <c r="O232" s="243"/>
      <c r="P232" s="243"/>
      <c r="Q232" s="189">
        <f t="shared" si="34"/>
        <v>0</v>
      </c>
      <c r="R232" s="8">
        <f t="shared" si="35"/>
        <v>0</v>
      </c>
      <c r="S232" s="203">
        <f t="shared" si="36"/>
        <v>0</v>
      </c>
    </row>
    <row r="233" spans="1:19" ht="34.5" customHeight="1">
      <c r="A233" s="67">
        <v>91</v>
      </c>
      <c r="B233" s="106" t="s">
        <v>525</v>
      </c>
      <c r="C233" s="260" t="s">
        <v>526</v>
      </c>
      <c r="D233" s="262">
        <v>1160.95</v>
      </c>
      <c r="E233" s="71"/>
      <c r="F233" s="67"/>
      <c r="G233" s="67"/>
      <c r="H233" s="73">
        <v>0</v>
      </c>
      <c r="I233" s="73">
        <v>0</v>
      </c>
      <c r="J233" s="142">
        <v>0</v>
      </c>
      <c r="K233" s="75" t="s">
        <v>2166</v>
      </c>
      <c r="L233" s="76" t="s">
        <v>2330</v>
      </c>
      <c r="M233" s="77">
        <v>1160.95</v>
      </c>
      <c r="N233" s="250"/>
      <c r="O233" s="243"/>
      <c r="P233" s="243"/>
      <c r="Q233" s="189">
        <f t="shared" si="34"/>
        <v>0</v>
      </c>
      <c r="R233" s="8">
        <f t="shared" si="35"/>
        <v>0</v>
      </c>
      <c r="S233" s="203">
        <f t="shared" si="36"/>
        <v>0</v>
      </c>
    </row>
    <row r="234" spans="1:19" ht="34.5" customHeight="1">
      <c r="A234" s="67">
        <v>92</v>
      </c>
      <c r="B234" s="263" t="s">
        <v>529</v>
      </c>
      <c r="C234" s="260" t="s">
        <v>530</v>
      </c>
      <c r="D234" s="262">
        <v>786.45</v>
      </c>
      <c r="E234" s="128"/>
      <c r="F234" s="67"/>
      <c r="G234" s="67"/>
      <c r="H234" s="73">
        <v>0</v>
      </c>
      <c r="I234" s="73">
        <v>0</v>
      </c>
      <c r="J234" s="142">
        <v>0</v>
      </c>
      <c r="K234" s="75" t="s">
        <v>2157</v>
      </c>
      <c r="L234" s="76" t="s">
        <v>2331</v>
      </c>
      <c r="M234" s="77">
        <v>786.45</v>
      </c>
      <c r="N234" s="246"/>
      <c r="O234" s="243"/>
      <c r="P234" s="243"/>
      <c r="Q234" s="189">
        <f t="shared" si="34"/>
        <v>0</v>
      </c>
      <c r="R234" s="8">
        <f t="shared" si="35"/>
        <v>0</v>
      </c>
      <c r="S234" s="203">
        <f t="shared" si="36"/>
        <v>0</v>
      </c>
    </row>
    <row r="235" spans="1:19" ht="34.5" customHeight="1">
      <c r="A235" s="67">
        <v>93</v>
      </c>
      <c r="B235" s="263" t="s">
        <v>532</v>
      </c>
      <c r="C235" s="260" t="s">
        <v>533</v>
      </c>
      <c r="D235" s="262">
        <v>299.60000000000002</v>
      </c>
      <c r="E235" s="128"/>
      <c r="F235" s="67"/>
      <c r="G235" s="67"/>
      <c r="H235" s="73">
        <v>0</v>
      </c>
      <c r="I235" s="73">
        <v>0</v>
      </c>
      <c r="J235" s="142">
        <v>0</v>
      </c>
      <c r="K235" s="75" t="s">
        <v>2155</v>
      </c>
      <c r="L235" s="76" t="s">
        <v>2332</v>
      </c>
      <c r="M235" s="77">
        <v>299.60000000000002</v>
      </c>
      <c r="N235" s="246"/>
      <c r="O235" s="243"/>
      <c r="P235" s="243"/>
      <c r="Q235" s="189">
        <f t="shared" si="34"/>
        <v>0</v>
      </c>
      <c r="R235" s="8">
        <f t="shared" si="35"/>
        <v>0</v>
      </c>
      <c r="S235" s="203">
        <f t="shared" si="36"/>
        <v>0</v>
      </c>
    </row>
    <row r="236" spans="1:19" ht="34.5" customHeight="1">
      <c r="A236" s="67">
        <v>94</v>
      </c>
      <c r="B236" s="263" t="s">
        <v>536</v>
      </c>
      <c r="C236" s="260" t="s">
        <v>537</v>
      </c>
      <c r="D236" s="262">
        <v>112.35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 t="s">
        <v>2155</v>
      </c>
      <c r="L236" s="76" t="s">
        <v>2333</v>
      </c>
      <c r="M236" s="77">
        <v>112.35</v>
      </c>
      <c r="N236" s="246"/>
      <c r="O236" s="243"/>
      <c r="P236" s="243"/>
      <c r="Q236" s="189">
        <f t="shared" si="34"/>
        <v>0</v>
      </c>
      <c r="R236" s="8">
        <f t="shared" si="35"/>
        <v>0</v>
      </c>
      <c r="S236" s="203">
        <f t="shared" si="36"/>
        <v>0</v>
      </c>
    </row>
    <row r="237" spans="1:19" ht="34.5" customHeight="1">
      <c r="A237" s="67">
        <v>95</v>
      </c>
      <c r="B237" s="263" t="s">
        <v>539</v>
      </c>
      <c r="C237" s="260" t="s">
        <v>540</v>
      </c>
      <c r="D237" s="262">
        <v>149.80000000000001</v>
      </c>
      <c r="E237" s="78"/>
      <c r="F237" s="79"/>
      <c r="G237" s="67"/>
      <c r="H237" s="73">
        <v>0</v>
      </c>
      <c r="I237" s="73">
        <v>0</v>
      </c>
      <c r="J237" s="142">
        <v>0</v>
      </c>
      <c r="K237" s="75" t="s">
        <v>2177</v>
      </c>
      <c r="L237" s="76" t="s">
        <v>2334</v>
      </c>
      <c r="M237" s="77">
        <v>149.80000000000001</v>
      </c>
      <c r="N237" s="246"/>
      <c r="O237" s="243"/>
      <c r="P237" s="243"/>
      <c r="Q237" s="189">
        <f t="shared" si="34"/>
        <v>0</v>
      </c>
      <c r="R237" s="8">
        <f t="shared" si="35"/>
        <v>0</v>
      </c>
      <c r="S237" s="203">
        <f t="shared" si="36"/>
        <v>0</v>
      </c>
    </row>
    <row r="238" spans="1:19" ht="34.5" customHeight="1">
      <c r="A238" s="67">
        <v>96</v>
      </c>
      <c r="B238" s="263" t="s">
        <v>313</v>
      </c>
      <c r="C238" s="260" t="s">
        <v>542</v>
      </c>
      <c r="D238" s="262">
        <v>149.80000000000001</v>
      </c>
      <c r="E238" s="128"/>
      <c r="F238" s="67"/>
      <c r="G238" s="67"/>
      <c r="H238" s="73">
        <v>0</v>
      </c>
      <c r="I238" s="73">
        <v>0</v>
      </c>
      <c r="J238" s="142">
        <v>0</v>
      </c>
      <c r="K238" s="75" t="s">
        <v>2166</v>
      </c>
      <c r="L238" s="76" t="s">
        <v>2335</v>
      </c>
      <c r="M238" s="77">
        <v>149.80000000000001</v>
      </c>
      <c r="N238" s="250"/>
      <c r="O238" s="243"/>
      <c r="P238" s="243"/>
      <c r="Q238" s="189">
        <f t="shared" si="34"/>
        <v>0</v>
      </c>
      <c r="R238" s="8">
        <f t="shared" si="35"/>
        <v>0</v>
      </c>
      <c r="S238" s="203">
        <f t="shared" si="36"/>
        <v>0</v>
      </c>
    </row>
    <row r="239" spans="1:19" ht="34.5" customHeight="1">
      <c r="A239" s="67">
        <v>97</v>
      </c>
      <c r="B239" s="263" t="s">
        <v>544</v>
      </c>
      <c r="C239" s="260" t="s">
        <v>545</v>
      </c>
      <c r="D239" s="262">
        <v>374.5</v>
      </c>
      <c r="E239" s="71"/>
      <c r="F239" s="67"/>
      <c r="G239" s="67"/>
      <c r="H239" s="73">
        <v>0</v>
      </c>
      <c r="I239" s="73">
        <v>0</v>
      </c>
      <c r="J239" s="142">
        <v>0</v>
      </c>
      <c r="K239" s="75" t="s">
        <v>2166</v>
      </c>
      <c r="L239" s="76" t="s">
        <v>2336</v>
      </c>
      <c r="M239" s="77">
        <v>374.5</v>
      </c>
      <c r="N239" s="246"/>
      <c r="O239" s="243"/>
      <c r="P239" s="243"/>
      <c r="Q239" s="189">
        <f t="shared" si="34"/>
        <v>0</v>
      </c>
      <c r="R239" s="8">
        <f t="shared" si="35"/>
        <v>0</v>
      </c>
      <c r="S239" s="203">
        <f t="shared" si="36"/>
        <v>0</v>
      </c>
    </row>
    <row r="240" spans="1:19" ht="34.5" customHeight="1">
      <c r="A240" s="67">
        <v>98</v>
      </c>
      <c r="B240" s="263" t="s">
        <v>547</v>
      </c>
      <c r="C240" s="260" t="s">
        <v>548</v>
      </c>
      <c r="D240" s="262">
        <v>0</v>
      </c>
      <c r="E240" s="71"/>
      <c r="F240" s="67"/>
      <c r="G240" s="67"/>
      <c r="H240" s="73">
        <v>0</v>
      </c>
      <c r="I240" s="73">
        <v>0</v>
      </c>
      <c r="J240" s="142">
        <v>0</v>
      </c>
      <c r="K240" s="75"/>
      <c r="L240" s="76"/>
      <c r="M240" s="77"/>
      <c r="N240" s="246"/>
      <c r="O240" s="243"/>
      <c r="P240" s="243"/>
      <c r="Q240" s="189">
        <f t="shared" si="34"/>
        <v>0</v>
      </c>
      <c r="R240" s="8">
        <f t="shared" si="35"/>
        <v>0</v>
      </c>
      <c r="S240" s="203">
        <f t="shared" si="36"/>
        <v>0</v>
      </c>
    </row>
    <row r="241" spans="1:19" ht="34.5" customHeight="1">
      <c r="A241" s="67"/>
      <c r="B241" s="263" t="s">
        <v>852</v>
      </c>
      <c r="C241" s="260" t="s">
        <v>1598</v>
      </c>
      <c r="D241" s="262">
        <v>112.35</v>
      </c>
      <c r="E241" s="71"/>
      <c r="F241" s="67"/>
      <c r="G241" s="67"/>
      <c r="H241" s="73"/>
      <c r="I241" s="73"/>
      <c r="J241" s="142"/>
      <c r="K241" s="75" t="s">
        <v>2177</v>
      </c>
      <c r="L241" s="76" t="s">
        <v>2337</v>
      </c>
      <c r="M241" s="77">
        <v>112.35</v>
      </c>
      <c r="N241" s="246"/>
      <c r="O241" s="243"/>
      <c r="P241" s="243"/>
      <c r="Q241" s="189"/>
      <c r="R241" s="8"/>
      <c r="S241" s="203"/>
    </row>
    <row r="242" spans="1:19" ht="34.5" customHeight="1">
      <c r="A242" s="67">
        <v>99</v>
      </c>
      <c r="B242" s="263" t="s">
        <v>549</v>
      </c>
      <c r="C242" s="260" t="s">
        <v>550</v>
      </c>
      <c r="D242" s="262">
        <v>187.25</v>
      </c>
      <c r="E242" s="128"/>
      <c r="F242" s="67"/>
      <c r="G242" s="67"/>
      <c r="H242" s="73">
        <v>0</v>
      </c>
      <c r="I242" s="73">
        <v>0</v>
      </c>
      <c r="J242" s="142">
        <v>0</v>
      </c>
      <c r="K242" s="75" t="s">
        <v>2155</v>
      </c>
      <c r="L242" s="76" t="s">
        <v>2338</v>
      </c>
      <c r="M242" s="77">
        <v>187.25</v>
      </c>
      <c r="N242" s="246"/>
      <c r="O242" s="243"/>
      <c r="P242" s="243"/>
      <c r="Q242" s="189">
        <f t="shared" si="34"/>
        <v>0</v>
      </c>
      <c r="R242" s="8">
        <f t="shared" si="35"/>
        <v>0</v>
      </c>
      <c r="S242" s="203">
        <f t="shared" si="36"/>
        <v>0</v>
      </c>
    </row>
    <row r="243" spans="1:19" ht="34.5" customHeight="1">
      <c r="A243" s="67">
        <v>100</v>
      </c>
      <c r="B243" s="263" t="s">
        <v>552</v>
      </c>
      <c r="C243" s="260" t="s">
        <v>553</v>
      </c>
      <c r="D243" s="262">
        <v>636.65</v>
      </c>
      <c r="E243" s="71"/>
      <c r="F243" s="67"/>
      <c r="G243" s="67"/>
      <c r="H243" s="73">
        <v>0</v>
      </c>
      <c r="I243" s="73">
        <v>0</v>
      </c>
      <c r="J243" s="142">
        <v>0</v>
      </c>
      <c r="K243" s="75" t="s">
        <v>2209</v>
      </c>
      <c r="L243" s="76" t="s">
        <v>2339</v>
      </c>
      <c r="M243" s="77">
        <v>636.65</v>
      </c>
      <c r="N243" s="246"/>
      <c r="O243" s="243"/>
      <c r="P243" s="243"/>
      <c r="Q243" s="189">
        <f t="shared" si="34"/>
        <v>0</v>
      </c>
      <c r="R243" s="8">
        <f t="shared" si="35"/>
        <v>0</v>
      </c>
      <c r="S243" s="203">
        <f t="shared" si="36"/>
        <v>0</v>
      </c>
    </row>
    <row r="244" spans="1:19" ht="34.5" customHeight="1">
      <c r="A244" s="67">
        <v>101</v>
      </c>
      <c r="B244" s="263" t="s">
        <v>555</v>
      </c>
      <c r="C244" s="260" t="s">
        <v>556</v>
      </c>
      <c r="D244" s="262">
        <v>112.35</v>
      </c>
      <c r="E244" s="128"/>
      <c r="F244" s="67"/>
      <c r="G244" s="67"/>
      <c r="H244" s="73">
        <v>0</v>
      </c>
      <c r="I244" s="73">
        <v>0</v>
      </c>
      <c r="J244" s="142">
        <v>0</v>
      </c>
      <c r="K244" s="75" t="s">
        <v>2177</v>
      </c>
      <c r="L244" s="76" t="s">
        <v>2340</v>
      </c>
      <c r="M244" s="77">
        <v>112.35</v>
      </c>
      <c r="N244" s="246"/>
      <c r="O244" s="243"/>
      <c r="P244" s="243"/>
      <c r="Q244" s="189">
        <f t="shared" si="34"/>
        <v>0</v>
      </c>
      <c r="R244" s="8">
        <f t="shared" si="35"/>
        <v>0</v>
      </c>
      <c r="S244" s="203">
        <f t="shared" si="36"/>
        <v>0</v>
      </c>
    </row>
    <row r="245" spans="1:19" ht="34.5" customHeight="1">
      <c r="A245" s="67">
        <v>102</v>
      </c>
      <c r="B245" s="263" t="s">
        <v>558</v>
      </c>
      <c r="C245" s="260" t="s">
        <v>559</v>
      </c>
      <c r="D245" s="262">
        <v>149.80000000000001</v>
      </c>
      <c r="E245" s="71"/>
      <c r="F245" s="67"/>
      <c r="G245" s="67"/>
      <c r="H245" s="73">
        <v>0</v>
      </c>
      <c r="I245" s="73">
        <v>0</v>
      </c>
      <c r="J245" s="142">
        <v>0</v>
      </c>
      <c r="K245" s="75" t="s">
        <v>2163</v>
      </c>
      <c r="L245" s="76" t="s">
        <v>2341</v>
      </c>
      <c r="M245" s="77">
        <v>149.80000000000001</v>
      </c>
      <c r="N245" s="246"/>
      <c r="O245" s="243"/>
      <c r="P245" s="243"/>
      <c r="Q245" s="189">
        <f t="shared" si="34"/>
        <v>0</v>
      </c>
      <c r="R245" s="8">
        <f t="shared" si="35"/>
        <v>0</v>
      </c>
      <c r="S245" s="203">
        <f t="shared" si="36"/>
        <v>0</v>
      </c>
    </row>
    <row r="246" spans="1:19" ht="34.5" customHeight="1">
      <c r="A246" s="67">
        <v>103</v>
      </c>
      <c r="B246" s="263" t="s">
        <v>558</v>
      </c>
      <c r="C246" s="260" t="s">
        <v>559</v>
      </c>
      <c r="D246" s="262">
        <v>861.35</v>
      </c>
      <c r="E246" s="71"/>
      <c r="F246" s="67"/>
      <c r="G246" s="67"/>
      <c r="H246" s="73">
        <v>0</v>
      </c>
      <c r="I246" s="73">
        <v>0</v>
      </c>
      <c r="J246" s="142">
        <v>0</v>
      </c>
      <c r="K246" s="75" t="s">
        <v>2163</v>
      </c>
      <c r="L246" s="76" t="s">
        <v>2341</v>
      </c>
      <c r="M246" s="77">
        <v>861.35</v>
      </c>
      <c r="N246" s="246"/>
      <c r="O246" s="243"/>
      <c r="P246" s="243"/>
      <c r="Q246" s="189">
        <f t="shared" si="34"/>
        <v>0</v>
      </c>
      <c r="R246" s="8">
        <f t="shared" si="35"/>
        <v>0</v>
      </c>
      <c r="S246" s="203">
        <f t="shared" si="36"/>
        <v>0</v>
      </c>
    </row>
    <row r="247" spans="1:19" ht="34.5" customHeight="1">
      <c r="A247" s="67">
        <v>104</v>
      </c>
      <c r="B247" s="263" t="s">
        <v>562</v>
      </c>
      <c r="C247" s="260" t="s">
        <v>563</v>
      </c>
      <c r="D247" s="262">
        <v>411.95</v>
      </c>
      <c r="E247" s="71"/>
      <c r="F247" s="67"/>
      <c r="G247" s="67"/>
      <c r="H247" s="73">
        <v>0</v>
      </c>
      <c r="I247" s="73">
        <v>0</v>
      </c>
      <c r="J247" s="142">
        <v>0</v>
      </c>
      <c r="K247" s="75" t="s">
        <v>2155</v>
      </c>
      <c r="L247" s="76" t="s">
        <v>2342</v>
      </c>
      <c r="M247" s="77">
        <v>411.95</v>
      </c>
      <c r="N247" s="246"/>
      <c r="O247" s="243"/>
      <c r="P247" s="243"/>
      <c r="Q247" s="189">
        <f t="shared" si="34"/>
        <v>0</v>
      </c>
      <c r="R247" s="8">
        <f t="shared" si="35"/>
        <v>0</v>
      </c>
      <c r="S247" s="203">
        <f t="shared" si="36"/>
        <v>0</v>
      </c>
    </row>
    <row r="248" spans="1:19" ht="34.5" customHeight="1">
      <c r="A248" s="67">
        <v>105</v>
      </c>
      <c r="B248" s="263" t="s">
        <v>558</v>
      </c>
      <c r="C248" s="260" t="s">
        <v>564</v>
      </c>
      <c r="D248" s="262">
        <v>374.5</v>
      </c>
      <c r="E248" s="71"/>
      <c r="F248" s="67"/>
      <c r="G248" s="67"/>
      <c r="H248" s="73">
        <v>0</v>
      </c>
      <c r="I248" s="73">
        <v>0</v>
      </c>
      <c r="J248" s="142">
        <v>0</v>
      </c>
      <c r="K248" s="75" t="s">
        <v>2163</v>
      </c>
      <c r="L248" s="76" t="s">
        <v>2343</v>
      </c>
      <c r="M248" s="77">
        <v>374.5</v>
      </c>
      <c r="N248" s="246"/>
      <c r="O248" s="243"/>
      <c r="P248" s="243"/>
      <c r="Q248" s="189">
        <f t="shared" si="34"/>
        <v>0</v>
      </c>
      <c r="R248" s="8">
        <f t="shared" si="35"/>
        <v>0</v>
      </c>
      <c r="S248" s="203">
        <v>0</v>
      </c>
    </row>
    <row r="249" spans="1:19" ht="34.5" customHeight="1">
      <c r="A249" s="67">
        <v>106</v>
      </c>
      <c r="B249" s="263" t="s">
        <v>566</v>
      </c>
      <c r="C249" s="260" t="s">
        <v>567</v>
      </c>
      <c r="D249" s="262">
        <v>112.35</v>
      </c>
      <c r="E249" s="71"/>
      <c r="F249" s="67"/>
      <c r="G249" s="67"/>
      <c r="H249" s="73">
        <v>0</v>
      </c>
      <c r="I249" s="73">
        <v>0</v>
      </c>
      <c r="J249" s="142">
        <v>0</v>
      </c>
      <c r="K249" s="75" t="s">
        <v>2155</v>
      </c>
      <c r="L249" s="76" t="s">
        <v>2344</v>
      </c>
      <c r="M249" s="77">
        <v>112.35</v>
      </c>
      <c r="N249" s="246"/>
      <c r="O249" s="243"/>
      <c r="P249" s="243"/>
      <c r="Q249" s="189">
        <f t="shared" si="34"/>
        <v>0</v>
      </c>
      <c r="R249" s="8">
        <f t="shared" si="35"/>
        <v>0</v>
      </c>
      <c r="S249" s="203">
        <f t="shared" si="36"/>
        <v>0</v>
      </c>
    </row>
    <row r="250" spans="1:19" ht="34.5" customHeight="1">
      <c r="A250" s="67">
        <v>107</v>
      </c>
      <c r="B250" s="263" t="s">
        <v>569</v>
      </c>
      <c r="C250" s="260" t="s">
        <v>570</v>
      </c>
      <c r="D250" s="262">
        <v>0</v>
      </c>
      <c r="E250" s="71"/>
      <c r="F250" s="67"/>
      <c r="G250" s="67"/>
      <c r="H250" s="73">
        <v>0</v>
      </c>
      <c r="I250" s="73">
        <v>0</v>
      </c>
      <c r="J250" s="142">
        <v>0</v>
      </c>
      <c r="K250" s="75"/>
      <c r="L250" s="76"/>
      <c r="M250" s="77"/>
      <c r="N250" s="246"/>
      <c r="O250" s="243"/>
      <c r="P250" s="243"/>
      <c r="Q250" s="189">
        <f t="shared" si="34"/>
        <v>0</v>
      </c>
      <c r="R250" s="8">
        <f t="shared" si="35"/>
        <v>0</v>
      </c>
      <c r="S250" s="203">
        <f t="shared" si="36"/>
        <v>0</v>
      </c>
    </row>
    <row r="251" spans="1:19" ht="34.5" customHeight="1">
      <c r="A251" s="67">
        <v>108</v>
      </c>
      <c r="B251" s="267" t="s">
        <v>572</v>
      </c>
      <c r="C251" s="260" t="s">
        <v>573</v>
      </c>
      <c r="D251" s="262">
        <v>299.60000000000002</v>
      </c>
      <c r="E251" s="71"/>
      <c r="F251" s="67"/>
      <c r="G251" s="67"/>
      <c r="H251" s="73">
        <v>0</v>
      </c>
      <c r="I251" s="73">
        <v>0</v>
      </c>
      <c r="J251" s="142">
        <v>0</v>
      </c>
      <c r="K251" s="75" t="s">
        <v>2163</v>
      </c>
      <c r="L251" s="76" t="s">
        <v>2345</v>
      </c>
      <c r="M251" s="77">
        <v>299.60000000000002</v>
      </c>
      <c r="N251" s="246"/>
      <c r="O251" s="243"/>
      <c r="P251" s="243"/>
      <c r="Q251" s="189">
        <f t="shared" si="34"/>
        <v>0</v>
      </c>
      <c r="R251" s="8">
        <f t="shared" si="35"/>
        <v>0</v>
      </c>
      <c r="S251" s="203">
        <f t="shared" si="36"/>
        <v>0</v>
      </c>
    </row>
    <row r="252" spans="1:19" ht="34.5" customHeight="1">
      <c r="A252" s="67">
        <v>109</v>
      </c>
      <c r="B252" s="263" t="s">
        <v>572</v>
      </c>
      <c r="C252" s="260" t="s">
        <v>575</v>
      </c>
      <c r="D252" s="262">
        <v>262.14999999999998</v>
      </c>
      <c r="E252" s="128"/>
      <c r="F252" s="67"/>
      <c r="G252" s="67"/>
      <c r="H252" s="73">
        <v>0</v>
      </c>
      <c r="I252" s="73">
        <v>0</v>
      </c>
      <c r="J252" s="142">
        <v>0</v>
      </c>
      <c r="K252" s="75" t="s">
        <v>2163</v>
      </c>
      <c r="L252" s="76" t="s">
        <v>2346</v>
      </c>
      <c r="M252" s="77">
        <v>262.14999999999998</v>
      </c>
      <c r="N252" s="246"/>
      <c r="O252" s="243"/>
      <c r="P252" s="243"/>
      <c r="Q252" s="189">
        <f t="shared" si="34"/>
        <v>0</v>
      </c>
      <c r="R252" s="8">
        <f t="shared" si="35"/>
        <v>0</v>
      </c>
      <c r="S252" s="203">
        <f t="shared" si="36"/>
        <v>0</v>
      </c>
    </row>
    <row r="253" spans="1:19" ht="34.5" customHeight="1">
      <c r="A253" s="67">
        <v>110</v>
      </c>
      <c r="B253" s="263" t="s">
        <v>577</v>
      </c>
      <c r="C253" s="260" t="s">
        <v>578</v>
      </c>
      <c r="D253" s="262">
        <v>224.7</v>
      </c>
      <c r="E253" s="128" t="s">
        <v>1780</v>
      </c>
      <c r="F253" s="67">
        <v>1</v>
      </c>
      <c r="G253" s="67">
        <v>1</v>
      </c>
      <c r="H253" s="73">
        <v>350</v>
      </c>
      <c r="I253" s="73">
        <v>24.5</v>
      </c>
      <c r="J253" s="142">
        <v>374.5</v>
      </c>
      <c r="K253" s="75" t="s">
        <v>2347</v>
      </c>
      <c r="L253" s="76" t="s">
        <v>2348</v>
      </c>
      <c r="M253" s="77">
        <v>599.20000000000005</v>
      </c>
      <c r="N253" s="246"/>
      <c r="O253" s="243"/>
      <c r="P253" s="243"/>
      <c r="Q253" s="189">
        <f t="shared" si="34"/>
        <v>0</v>
      </c>
      <c r="R253" s="8">
        <f t="shared" si="35"/>
        <v>0</v>
      </c>
      <c r="S253" s="203">
        <f t="shared" si="36"/>
        <v>0</v>
      </c>
    </row>
    <row r="254" spans="1:19" ht="34.5" customHeight="1">
      <c r="A254" s="67">
        <v>111</v>
      </c>
      <c r="B254" s="267" t="s">
        <v>580</v>
      </c>
      <c r="C254" s="260" t="s">
        <v>581</v>
      </c>
      <c r="D254" s="262">
        <v>262.14999999999998</v>
      </c>
      <c r="E254" s="128"/>
      <c r="F254" s="67"/>
      <c r="G254" s="67"/>
      <c r="H254" s="73">
        <v>0</v>
      </c>
      <c r="I254" s="73">
        <v>0</v>
      </c>
      <c r="J254" s="142">
        <v>0</v>
      </c>
      <c r="K254" s="75" t="s">
        <v>2163</v>
      </c>
      <c r="L254" s="76" t="s">
        <v>2349</v>
      </c>
      <c r="M254" s="77">
        <v>262.14999999999998</v>
      </c>
      <c r="N254" s="246"/>
      <c r="O254" s="243"/>
      <c r="P254" s="243"/>
      <c r="Q254" s="189">
        <f t="shared" si="34"/>
        <v>0</v>
      </c>
      <c r="R254" s="8">
        <f t="shared" si="35"/>
        <v>0</v>
      </c>
      <c r="S254" s="203">
        <f t="shared" si="36"/>
        <v>0</v>
      </c>
    </row>
    <row r="255" spans="1:19" ht="34.5" customHeight="1">
      <c r="A255" s="67">
        <v>112</v>
      </c>
      <c r="B255" s="267" t="s">
        <v>580</v>
      </c>
      <c r="C255" s="260" t="s">
        <v>583</v>
      </c>
      <c r="D255" s="262">
        <v>112.35</v>
      </c>
      <c r="E255" s="128"/>
      <c r="F255" s="67"/>
      <c r="G255" s="67"/>
      <c r="H255" s="73"/>
      <c r="I255" s="73"/>
      <c r="J255" s="142"/>
      <c r="K255" s="75" t="s">
        <v>2163</v>
      </c>
      <c r="L255" s="76" t="s">
        <v>2349</v>
      </c>
      <c r="M255" s="77">
        <v>112.35</v>
      </c>
      <c r="N255" s="246"/>
      <c r="O255" s="243"/>
      <c r="P255" s="243"/>
      <c r="Q255" s="189"/>
      <c r="R255" s="8"/>
      <c r="S255" s="203"/>
    </row>
    <row r="256" spans="1:19" ht="34.5" customHeight="1">
      <c r="A256" s="67">
        <v>113</v>
      </c>
      <c r="B256" s="267" t="s">
        <v>580</v>
      </c>
      <c r="C256" s="260" t="s">
        <v>584</v>
      </c>
      <c r="D256" s="262">
        <v>187.25</v>
      </c>
      <c r="E256" s="128"/>
      <c r="F256" s="67"/>
      <c r="G256" s="67"/>
      <c r="H256" s="73"/>
      <c r="I256" s="73"/>
      <c r="J256" s="142"/>
      <c r="K256" s="75" t="s">
        <v>2163</v>
      </c>
      <c r="L256" s="76" t="s">
        <v>2349</v>
      </c>
      <c r="M256" s="77">
        <v>187.25</v>
      </c>
      <c r="N256" s="246"/>
      <c r="O256" s="243"/>
      <c r="P256" s="243"/>
      <c r="Q256" s="189"/>
      <c r="R256" s="8"/>
      <c r="S256" s="203"/>
    </row>
    <row r="257" spans="1:19" ht="34.5" customHeight="1">
      <c r="A257" s="67">
        <v>114</v>
      </c>
      <c r="B257" s="267" t="s">
        <v>516</v>
      </c>
      <c r="C257" s="260" t="s">
        <v>585</v>
      </c>
      <c r="D257" s="262">
        <v>337.05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 t="s">
        <v>2166</v>
      </c>
      <c r="L257" s="76" t="s">
        <v>2350</v>
      </c>
      <c r="M257" s="77">
        <v>337.05</v>
      </c>
      <c r="N257" s="246"/>
      <c r="O257" s="243"/>
      <c r="P257" s="243"/>
      <c r="Q257" s="189">
        <f t="shared" si="34"/>
        <v>0</v>
      </c>
      <c r="R257" s="8">
        <f t="shared" si="35"/>
        <v>0</v>
      </c>
      <c r="S257" s="203">
        <f t="shared" si="36"/>
        <v>0</v>
      </c>
    </row>
    <row r="258" spans="1:19" ht="34.5" customHeight="1">
      <c r="A258" s="67">
        <v>115</v>
      </c>
      <c r="B258" s="263" t="s">
        <v>587</v>
      </c>
      <c r="C258" s="260" t="s">
        <v>588</v>
      </c>
      <c r="D258" s="262">
        <v>1984.85</v>
      </c>
      <c r="E258" s="78"/>
      <c r="F258" s="79"/>
      <c r="G258" s="67"/>
      <c r="H258" s="73">
        <v>0</v>
      </c>
      <c r="I258" s="73">
        <v>0</v>
      </c>
      <c r="J258" s="142">
        <v>0</v>
      </c>
      <c r="K258" s="75" t="s">
        <v>2155</v>
      </c>
      <c r="L258" s="76" t="s">
        <v>2351</v>
      </c>
      <c r="M258" s="77">
        <v>1984.85</v>
      </c>
      <c r="N258" s="246"/>
      <c r="O258" s="243"/>
      <c r="P258" s="243"/>
      <c r="Q258" s="189">
        <f t="shared" si="34"/>
        <v>0</v>
      </c>
      <c r="R258" s="8">
        <f t="shared" si="35"/>
        <v>0</v>
      </c>
      <c r="S258" s="203">
        <f t="shared" si="36"/>
        <v>0</v>
      </c>
    </row>
    <row r="259" spans="1:19" ht="34.5" customHeight="1">
      <c r="A259" s="67">
        <v>116</v>
      </c>
      <c r="B259" s="263" t="s">
        <v>398</v>
      </c>
      <c r="C259" s="260" t="s">
        <v>590</v>
      </c>
      <c r="D259" s="262">
        <v>0</v>
      </c>
      <c r="E259" s="264"/>
      <c r="F259" s="265"/>
      <c r="G259" s="67"/>
      <c r="H259" s="73">
        <v>0</v>
      </c>
      <c r="I259" s="73">
        <v>0</v>
      </c>
      <c r="J259" s="142">
        <v>0</v>
      </c>
      <c r="K259" s="75"/>
      <c r="L259" s="76"/>
      <c r="M259" s="77"/>
      <c r="N259" s="246"/>
      <c r="O259" s="243"/>
      <c r="P259" s="243"/>
      <c r="Q259" s="189">
        <f t="shared" si="34"/>
        <v>0</v>
      </c>
      <c r="R259" s="8">
        <f t="shared" si="35"/>
        <v>0</v>
      </c>
      <c r="S259" s="203">
        <f t="shared" si="36"/>
        <v>0</v>
      </c>
    </row>
    <row r="260" spans="1:19" ht="34.5" customHeight="1">
      <c r="A260" s="67">
        <v>117</v>
      </c>
      <c r="B260" s="263" t="s">
        <v>591</v>
      </c>
      <c r="C260" s="260" t="s">
        <v>592</v>
      </c>
      <c r="D260" s="262">
        <v>112.35</v>
      </c>
      <c r="E260" s="128"/>
      <c r="F260" s="67"/>
      <c r="G260" s="67"/>
      <c r="H260" s="73">
        <v>0</v>
      </c>
      <c r="I260" s="73">
        <v>0</v>
      </c>
      <c r="J260" s="142">
        <v>0</v>
      </c>
      <c r="K260" s="75" t="s">
        <v>2163</v>
      </c>
      <c r="L260" s="76" t="s">
        <v>2352</v>
      </c>
      <c r="M260" s="77">
        <v>112.35</v>
      </c>
      <c r="N260" s="246"/>
      <c r="O260" s="243"/>
      <c r="P260" s="243"/>
      <c r="Q260" s="189">
        <f t="shared" si="34"/>
        <v>0</v>
      </c>
      <c r="R260" s="8">
        <f t="shared" si="35"/>
        <v>0</v>
      </c>
      <c r="S260" s="203">
        <f t="shared" si="36"/>
        <v>0</v>
      </c>
    </row>
    <row r="261" spans="1:19" ht="34.5" customHeight="1">
      <c r="A261" s="67">
        <v>118</v>
      </c>
      <c r="B261" s="106" t="s">
        <v>91</v>
      </c>
      <c r="C261" s="106" t="s">
        <v>594</v>
      </c>
      <c r="D261" s="262">
        <v>636.65</v>
      </c>
      <c r="E261" s="128"/>
      <c r="F261" s="67"/>
      <c r="G261" s="67"/>
      <c r="H261" s="73">
        <v>0</v>
      </c>
      <c r="I261" s="73">
        <v>0</v>
      </c>
      <c r="J261" s="142">
        <v>0</v>
      </c>
      <c r="K261" s="75" t="s">
        <v>2166</v>
      </c>
      <c r="L261" s="76" t="s">
        <v>2353</v>
      </c>
      <c r="M261" s="77">
        <v>636.65</v>
      </c>
      <c r="N261" s="246"/>
      <c r="O261" s="243"/>
      <c r="P261" s="243"/>
      <c r="Q261" s="189">
        <f t="shared" si="34"/>
        <v>0</v>
      </c>
      <c r="R261" s="8">
        <f t="shared" si="35"/>
        <v>0</v>
      </c>
      <c r="S261" s="203">
        <f t="shared" si="36"/>
        <v>0</v>
      </c>
    </row>
    <row r="262" spans="1:19" ht="34.5" customHeight="1">
      <c r="A262" s="67">
        <v>119</v>
      </c>
      <c r="B262" s="106" t="s">
        <v>91</v>
      </c>
      <c r="C262" s="106" t="s">
        <v>596</v>
      </c>
      <c r="D262" s="262">
        <v>112.35</v>
      </c>
      <c r="E262" s="128"/>
      <c r="F262" s="67"/>
      <c r="G262" s="67"/>
      <c r="H262" s="73">
        <v>0</v>
      </c>
      <c r="I262" s="73">
        <v>0</v>
      </c>
      <c r="J262" s="142">
        <v>0</v>
      </c>
      <c r="K262" s="75" t="s">
        <v>2163</v>
      </c>
      <c r="L262" s="76" t="s">
        <v>2354</v>
      </c>
      <c r="M262" s="77">
        <v>112.35</v>
      </c>
      <c r="N262" s="246"/>
      <c r="O262" s="243"/>
      <c r="P262" s="243"/>
      <c r="Q262" s="189">
        <f t="shared" si="34"/>
        <v>0</v>
      </c>
      <c r="R262" s="8">
        <f t="shared" si="35"/>
        <v>0</v>
      </c>
      <c r="S262" s="203">
        <f t="shared" si="36"/>
        <v>0</v>
      </c>
    </row>
    <row r="263" spans="1:19" ht="34.5" customHeight="1">
      <c r="A263" s="67">
        <v>120</v>
      </c>
      <c r="B263" s="106" t="s">
        <v>91</v>
      </c>
      <c r="C263" s="106" t="s">
        <v>598</v>
      </c>
      <c r="D263" s="262">
        <v>12240</v>
      </c>
      <c r="E263" s="264"/>
      <c r="F263" s="67"/>
      <c r="G263" s="67"/>
      <c r="H263" s="73">
        <v>0</v>
      </c>
      <c r="I263" s="73">
        <v>0</v>
      </c>
      <c r="J263" s="142">
        <v>0</v>
      </c>
      <c r="K263" s="75" t="s">
        <v>2166</v>
      </c>
      <c r="L263" s="76" t="s">
        <v>2355</v>
      </c>
      <c r="M263" s="77">
        <v>12240</v>
      </c>
      <c r="N263" s="246"/>
      <c r="O263" s="243"/>
      <c r="P263" s="243"/>
      <c r="Q263" s="189">
        <f t="shared" si="34"/>
        <v>0</v>
      </c>
      <c r="R263" s="8">
        <f t="shared" si="35"/>
        <v>0</v>
      </c>
      <c r="S263" s="203">
        <f t="shared" si="36"/>
        <v>0</v>
      </c>
    </row>
    <row r="264" spans="1:19" ht="34.5" customHeight="1">
      <c r="A264" s="67">
        <v>121</v>
      </c>
      <c r="B264" s="106" t="s">
        <v>91</v>
      </c>
      <c r="C264" s="106" t="s">
        <v>598</v>
      </c>
      <c r="D264" s="262">
        <v>7720</v>
      </c>
      <c r="E264" s="264"/>
      <c r="F264" s="67"/>
      <c r="G264" s="67"/>
      <c r="H264" s="73">
        <v>0</v>
      </c>
      <c r="I264" s="73">
        <v>0</v>
      </c>
      <c r="J264" s="142">
        <v>0</v>
      </c>
      <c r="K264" s="75" t="s">
        <v>2166</v>
      </c>
      <c r="L264" s="76" t="s">
        <v>2355</v>
      </c>
      <c r="M264" s="77">
        <v>7720</v>
      </c>
      <c r="N264" s="246"/>
      <c r="O264" s="243"/>
      <c r="P264" s="243"/>
      <c r="Q264" s="189">
        <f t="shared" si="34"/>
        <v>0</v>
      </c>
      <c r="R264" s="8">
        <f t="shared" si="35"/>
        <v>0</v>
      </c>
      <c r="S264" s="203">
        <f t="shared" si="36"/>
        <v>0</v>
      </c>
    </row>
    <row r="265" spans="1:19" ht="34.5" customHeight="1">
      <c r="A265" s="67">
        <v>122</v>
      </c>
      <c r="B265" s="267" t="s">
        <v>600</v>
      </c>
      <c r="C265" s="260" t="s">
        <v>601</v>
      </c>
      <c r="D265" s="262">
        <v>112.35</v>
      </c>
      <c r="E265" s="78"/>
      <c r="F265" s="79"/>
      <c r="G265" s="67"/>
      <c r="H265" s="73">
        <v>0</v>
      </c>
      <c r="I265" s="73">
        <v>0</v>
      </c>
      <c r="J265" s="142">
        <v>0</v>
      </c>
      <c r="K265" s="75">
        <v>46053</v>
      </c>
      <c r="L265" s="76" t="s">
        <v>2356</v>
      </c>
      <c r="M265" s="77">
        <v>112.35</v>
      </c>
      <c r="N265" s="246"/>
      <c r="O265" s="243"/>
      <c r="P265" s="243"/>
      <c r="Q265" s="189">
        <f t="shared" si="34"/>
        <v>0</v>
      </c>
      <c r="R265" s="8">
        <f t="shared" si="35"/>
        <v>0</v>
      </c>
      <c r="S265" s="203">
        <f t="shared" si="36"/>
        <v>0</v>
      </c>
    </row>
    <row r="266" spans="1:19" ht="34.5" customHeight="1">
      <c r="A266" s="67">
        <v>123</v>
      </c>
      <c r="B266" s="267" t="s">
        <v>603</v>
      </c>
      <c r="C266" s="260" t="s">
        <v>604</v>
      </c>
      <c r="D266" s="262">
        <v>224.7</v>
      </c>
      <c r="E266" s="269" t="s">
        <v>1780</v>
      </c>
      <c r="F266" s="2">
        <v>1</v>
      </c>
      <c r="G266" s="2">
        <v>1</v>
      </c>
      <c r="H266" s="73">
        <v>140</v>
      </c>
      <c r="I266" s="73">
        <v>9.8000000000000007</v>
      </c>
      <c r="J266" s="142">
        <v>149.80000000000001</v>
      </c>
      <c r="K266" s="75" t="s">
        <v>2357</v>
      </c>
      <c r="L266" s="76" t="s">
        <v>2358</v>
      </c>
      <c r="M266" s="77">
        <v>374.5</v>
      </c>
      <c r="N266" s="250"/>
      <c r="O266" s="243"/>
      <c r="P266" s="243"/>
      <c r="Q266" s="189">
        <f t="shared" si="34"/>
        <v>0</v>
      </c>
      <c r="R266" s="8">
        <f t="shared" si="35"/>
        <v>0</v>
      </c>
      <c r="S266" s="203">
        <f t="shared" si="36"/>
        <v>0</v>
      </c>
    </row>
    <row r="267" spans="1:19" ht="34.5" customHeight="1">
      <c r="A267" s="67">
        <v>124</v>
      </c>
      <c r="B267" s="263" t="s">
        <v>606</v>
      </c>
      <c r="C267" s="260" t="s">
        <v>607</v>
      </c>
      <c r="D267" s="262">
        <v>861.35</v>
      </c>
      <c r="E267" s="78"/>
      <c r="F267" s="79"/>
      <c r="G267" s="67"/>
      <c r="H267" s="73">
        <v>-476</v>
      </c>
      <c r="I267" s="73">
        <v>-33.32</v>
      </c>
      <c r="J267" s="142">
        <v>-509.32000000000005</v>
      </c>
      <c r="K267" s="75" t="s">
        <v>2166</v>
      </c>
      <c r="L267" s="76" t="s">
        <v>2359</v>
      </c>
      <c r="M267" s="77">
        <v>861.35</v>
      </c>
      <c r="N267" s="250"/>
      <c r="O267" s="243"/>
      <c r="P267" s="243"/>
      <c r="Q267" s="189">
        <f t="shared" si="34"/>
        <v>-476</v>
      </c>
      <c r="R267" s="8">
        <f t="shared" si="35"/>
        <v>-33.32</v>
      </c>
      <c r="S267" s="203">
        <f t="shared" si="36"/>
        <v>-509.32000000000005</v>
      </c>
    </row>
    <row r="268" spans="1:19" ht="34.5" customHeight="1">
      <c r="A268" s="67">
        <v>125</v>
      </c>
      <c r="B268" s="260" t="s">
        <v>125</v>
      </c>
      <c r="C268" s="106" t="s">
        <v>609</v>
      </c>
      <c r="D268" s="262">
        <v>187.25</v>
      </c>
      <c r="E268" s="78"/>
      <c r="F268" s="79"/>
      <c r="G268" s="67"/>
      <c r="H268" s="73">
        <v>0</v>
      </c>
      <c r="I268" s="73">
        <v>0</v>
      </c>
      <c r="J268" s="142">
        <v>0</v>
      </c>
      <c r="K268" s="75" t="s">
        <v>2163</v>
      </c>
      <c r="L268" s="76" t="s">
        <v>2360</v>
      </c>
      <c r="M268" s="77">
        <v>187.25</v>
      </c>
      <c r="N268" s="246"/>
      <c r="O268" s="243"/>
      <c r="P268" s="243"/>
      <c r="Q268" s="189">
        <f t="shared" si="34"/>
        <v>0</v>
      </c>
      <c r="R268" s="8">
        <f t="shared" si="35"/>
        <v>0</v>
      </c>
      <c r="S268" s="203">
        <f t="shared" si="36"/>
        <v>0</v>
      </c>
    </row>
    <row r="269" spans="1:19" ht="34.5" customHeight="1">
      <c r="A269" s="67">
        <v>126</v>
      </c>
      <c r="B269" s="260" t="s">
        <v>611</v>
      </c>
      <c r="C269" s="106" t="s">
        <v>612</v>
      </c>
      <c r="D269" s="262">
        <v>112.35</v>
      </c>
      <c r="E269" s="78"/>
      <c r="F269" s="79"/>
      <c r="G269" s="67"/>
      <c r="H269" s="73">
        <v>0</v>
      </c>
      <c r="I269" s="73">
        <v>0</v>
      </c>
      <c r="J269" s="142">
        <v>0</v>
      </c>
      <c r="K269" s="75" t="s">
        <v>2163</v>
      </c>
      <c r="L269" s="76" t="s">
        <v>2361</v>
      </c>
      <c r="M269" s="77">
        <v>112.35</v>
      </c>
      <c r="N269" s="246"/>
      <c r="O269" s="243"/>
      <c r="P269" s="243"/>
      <c r="Q269" s="189">
        <f t="shared" si="34"/>
        <v>0</v>
      </c>
      <c r="R269" s="8">
        <f t="shared" si="35"/>
        <v>0</v>
      </c>
      <c r="S269" s="203">
        <f t="shared" si="36"/>
        <v>0</v>
      </c>
    </row>
    <row r="270" spans="1:19" ht="34.5" customHeight="1">
      <c r="A270" s="67">
        <v>127</v>
      </c>
      <c r="B270" s="260" t="s">
        <v>614</v>
      </c>
      <c r="C270" s="106" t="s">
        <v>615</v>
      </c>
      <c r="D270" s="262">
        <v>0</v>
      </c>
      <c r="E270" s="128"/>
      <c r="F270" s="67"/>
      <c r="G270" s="67"/>
      <c r="H270" s="73">
        <v>0</v>
      </c>
      <c r="I270" s="73">
        <v>0</v>
      </c>
      <c r="J270" s="142">
        <v>0</v>
      </c>
      <c r="K270" s="75"/>
      <c r="L270" s="76"/>
      <c r="M270" s="77"/>
      <c r="N270" s="246"/>
      <c r="O270" s="243"/>
      <c r="P270" s="243"/>
      <c r="Q270" s="189">
        <f t="shared" si="34"/>
        <v>0</v>
      </c>
      <c r="R270" s="8">
        <f t="shared" si="35"/>
        <v>0</v>
      </c>
      <c r="S270" s="203">
        <f t="shared" si="36"/>
        <v>0</v>
      </c>
    </row>
    <row r="271" spans="1:19" ht="34.5" customHeight="1">
      <c r="A271" s="67">
        <v>128</v>
      </c>
      <c r="B271" s="260" t="s">
        <v>507</v>
      </c>
      <c r="C271" s="106" t="s">
        <v>615</v>
      </c>
      <c r="D271" s="262">
        <v>1048.5999999999999</v>
      </c>
      <c r="E271" s="128"/>
      <c r="F271" s="67"/>
      <c r="G271" s="67"/>
      <c r="H271" s="73">
        <v>0</v>
      </c>
      <c r="I271" s="73">
        <v>0</v>
      </c>
      <c r="J271" s="142">
        <v>0</v>
      </c>
      <c r="K271" s="75" t="s">
        <v>2155</v>
      </c>
      <c r="L271" s="76" t="s">
        <v>2362</v>
      </c>
      <c r="M271" s="77">
        <v>1048.5999999999999</v>
      </c>
      <c r="N271" s="246"/>
      <c r="O271" s="243"/>
      <c r="P271" s="243"/>
      <c r="Q271" s="189">
        <f t="shared" si="34"/>
        <v>0</v>
      </c>
      <c r="R271" s="8">
        <f t="shared" si="35"/>
        <v>0</v>
      </c>
      <c r="S271" s="203">
        <f t="shared" si="36"/>
        <v>0</v>
      </c>
    </row>
    <row r="272" spans="1:19" ht="34.5" customHeight="1">
      <c r="A272" s="67">
        <v>129</v>
      </c>
      <c r="B272" s="270" t="s">
        <v>617</v>
      </c>
      <c r="C272" s="106" t="s">
        <v>618</v>
      </c>
      <c r="D272" s="262">
        <v>449.4</v>
      </c>
      <c r="E272" s="128"/>
      <c r="F272" s="67"/>
      <c r="G272" s="67"/>
      <c r="H272" s="73">
        <v>0</v>
      </c>
      <c r="I272" s="73">
        <v>0</v>
      </c>
      <c r="J272" s="142">
        <v>0</v>
      </c>
      <c r="K272" s="75" t="s">
        <v>2157</v>
      </c>
      <c r="L272" s="76" t="s">
        <v>2363</v>
      </c>
      <c r="M272" s="77">
        <v>449.4</v>
      </c>
      <c r="N272" s="246"/>
      <c r="O272" s="243"/>
      <c r="P272" s="243"/>
      <c r="Q272" s="189">
        <f t="shared" si="34"/>
        <v>0</v>
      </c>
      <c r="R272" s="8">
        <f t="shared" si="35"/>
        <v>0</v>
      </c>
      <c r="S272" s="203">
        <f t="shared" si="36"/>
        <v>0</v>
      </c>
    </row>
    <row r="273" spans="1:19" ht="34.5" customHeight="1">
      <c r="A273" s="67">
        <v>130</v>
      </c>
      <c r="B273" s="270" t="s">
        <v>620</v>
      </c>
      <c r="C273" s="106" t="s">
        <v>621</v>
      </c>
      <c r="D273" s="262">
        <v>711.55</v>
      </c>
      <c r="E273" s="128"/>
      <c r="F273" s="67"/>
      <c r="G273" s="67"/>
      <c r="H273" s="73">
        <v>0</v>
      </c>
      <c r="I273" s="73">
        <v>0</v>
      </c>
      <c r="J273" s="142">
        <v>0</v>
      </c>
      <c r="K273" s="75" t="s">
        <v>2157</v>
      </c>
      <c r="L273" s="76" t="s">
        <v>2364</v>
      </c>
      <c r="M273" s="77">
        <v>711.55</v>
      </c>
      <c r="N273" s="246"/>
      <c r="O273" s="243"/>
      <c r="P273" s="243"/>
      <c r="Q273" s="189">
        <f t="shared" si="34"/>
        <v>0</v>
      </c>
      <c r="R273" s="8">
        <f t="shared" si="35"/>
        <v>0</v>
      </c>
      <c r="S273" s="203">
        <f t="shared" si="36"/>
        <v>0</v>
      </c>
    </row>
    <row r="274" spans="1:19" ht="34.5" customHeight="1">
      <c r="A274" s="67">
        <v>131</v>
      </c>
      <c r="B274" s="270" t="s">
        <v>275</v>
      </c>
      <c r="C274" s="106" t="s">
        <v>618</v>
      </c>
      <c r="D274" s="262">
        <v>1385.65</v>
      </c>
      <c r="E274" s="78"/>
      <c r="F274" s="79"/>
      <c r="G274" s="67"/>
      <c r="H274" s="73">
        <v>0</v>
      </c>
      <c r="I274" s="73">
        <v>0</v>
      </c>
      <c r="J274" s="142">
        <v>0</v>
      </c>
      <c r="K274" s="75" t="s">
        <v>2209</v>
      </c>
      <c r="L274" s="76" t="s">
        <v>2365</v>
      </c>
      <c r="M274" s="77">
        <v>1385.65</v>
      </c>
      <c r="N274" s="246"/>
      <c r="O274" s="243"/>
      <c r="P274" s="243"/>
      <c r="Q274" s="189">
        <f t="shared" ref="Q274:Q289" si="37">ROUND(S274*100/107,2)</f>
        <v>0</v>
      </c>
      <c r="R274" s="8">
        <f t="shared" ref="R274:R289" si="38">ROUND((Q274*0.07),2)</f>
        <v>0</v>
      </c>
      <c r="S274" s="203">
        <f t="shared" ref="S274:S289" si="39">+D274+J274-M274</f>
        <v>0</v>
      </c>
    </row>
    <row r="275" spans="1:19" ht="34.5" customHeight="1">
      <c r="A275" s="67">
        <v>132</v>
      </c>
      <c r="B275" s="271" t="s">
        <v>624</v>
      </c>
      <c r="C275" s="271" t="s">
        <v>625</v>
      </c>
      <c r="D275" s="262">
        <v>224.7</v>
      </c>
      <c r="E275" s="19"/>
      <c r="F275" s="20"/>
      <c r="G275" s="20"/>
      <c r="H275" s="73">
        <v>0</v>
      </c>
      <c r="I275" s="73">
        <v>0</v>
      </c>
      <c r="J275" s="142">
        <v>0</v>
      </c>
      <c r="K275" s="75" t="s">
        <v>2163</v>
      </c>
      <c r="L275" s="76" t="s">
        <v>2366</v>
      </c>
      <c r="M275" s="77">
        <v>224.7</v>
      </c>
      <c r="N275" s="246"/>
      <c r="O275" s="243"/>
      <c r="P275" s="243"/>
      <c r="Q275" s="189">
        <f t="shared" si="37"/>
        <v>0</v>
      </c>
      <c r="R275" s="8">
        <f t="shared" si="38"/>
        <v>0</v>
      </c>
      <c r="S275" s="203">
        <f t="shared" si="39"/>
        <v>0</v>
      </c>
    </row>
    <row r="276" spans="1:19" ht="34.5" customHeight="1">
      <c r="A276" s="67">
        <v>133</v>
      </c>
      <c r="B276" s="271" t="s">
        <v>627</v>
      </c>
      <c r="C276" s="106" t="s">
        <v>628</v>
      </c>
      <c r="D276" s="262">
        <v>214</v>
      </c>
      <c r="E276" s="128"/>
      <c r="F276" s="67"/>
      <c r="G276" s="67"/>
      <c r="H276" s="73">
        <v>0</v>
      </c>
      <c r="I276" s="73">
        <v>0</v>
      </c>
      <c r="J276" s="142">
        <v>0</v>
      </c>
      <c r="K276" s="75" t="s">
        <v>2163</v>
      </c>
      <c r="L276" s="76" t="s">
        <v>2367</v>
      </c>
      <c r="M276" s="77">
        <v>214</v>
      </c>
      <c r="N276" s="246"/>
      <c r="O276" s="243"/>
      <c r="P276" s="243"/>
      <c r="Q276" s="189">
        <f t="shared" si="37"/>
        <v>0</v>
      </c>
      <c r="R276" s="8">
        <f t="shared" si="38"/>
        <v>0</v>
      </c>
      <c r="S276" s="203">
        <f t="shared" si="39"/>
        <v>0</v>
      </c>
    </row>
    <row r="277" spans="1:19" ht="34.5" customHeight="1">
      <c r="A277" s="67">
        <v>134</v>
      </c>
      <c r="B277" s="272" t="s">
        <v>65</v>
      </c>
      <c r="C277" s="271" t="s">
        <v>618</v>
      </c>
      <c r="D277" s="262">
        <v>936.25</v>
      </c>
      <c r="E277" s="19"/>
      <c r="F277" s="20"/>
      <c r="G277" s="20"/>
      <c r="H277" s="73">
        <v>0</v>
      </c>
      <c r="I277" s="73">
        <v>0</v>
      </c>
      <c r="J277" s="142">
        <v>0</v>
      </c>
      <c r="K277" s="75" t="s">
        <v>2163</v>
      </c>
      <c r="L277" s="76" t="s">
        <v>2368</v>
      </c>
      <c r="M277" s="77">
        <v>936.25</v>
      </c>
      <c r="N277" s="246"/>
      <c r="O277" s="243"/>
      <c r="P277" s="243"/>
      <c r="Q277" s="189">
        <f t="shared" si="37"/>
        <v>0</v>
      </c>
      <c r="R277" s="8">
        <f t="shared" si="38"/>
        <v>0</v>
      </c>
      <c r="S277" s="203">
        <f t="shared" si="39"/>
        <v>0</v>
      </c>
    </row>
    <row r="278" spans="1:19" ht="34.5" customHeight="1">
      <c r="A278" s="67">
        <v>135</v>
      </c>
      <c r="B278" s="272" t="s">
        <v>631</v>
      </c>
      <c r="C278" s="271" t="s">
        <v>632</v>
      </c>
      <c r="D278" s="262">
        <v>561.75</v>
      </c>
      <c r="E278" s="19"/>
      <c r="F278" s="20"/>
      <c r="G278" s="20"/>
      <c r="H278" s="73">
        <v>0</v>
      </c>
      <c r="I278" s="73">
        <v>0</v>
      </c>
      <c r="J278" s="142">
        <v>0</v>
      </c>
      <c r="K278" s="75" t="s">
        <v>2177</v>
      </c>
      <c r="L278" s="76" t="s">
        <v>2369</v>
      </c>
      <c r="M278" s="77">
        <v>561.75</v>
      </c>
      <c r="N278" s="246"/>
      <c r="O278" s="243"/>
      <c r="P278" s="243"/>
      <c r="Q278" s="189">
        <f t="shared" si="37"/>
        <v>0</v>
      </c>
      <c r="R278" s="8">
        <f t="shared" si="38"/>
        <v>0</v>
      </c>
      <c r="S278" s="203">
        <f t="shared" si="39"/>
        <v>0</v>
      </c>
    </row>
    <row r="279" spans="1:19" ht="34.5" customHeight="1">
      <c r="A279" s="67">
        <v>136</v>
      </c>
      <c r="B279" s="260" t="s">
        <v>634</v>
      </c>
      <c r="C279" s="273" t="s">
        <v>635</v>
      </c>
      <c r="D279" s="262">
        <v>112.35</v>
      </c>
      <c r="E279" s="264"/>
      <c r="F279" s="265"/>
      <c r="G279" s="67"/>
      <c r="H279" s="73">
        <v>0</v>
      </c>
      <c r="I279" s="73">
        <v>0</v>
      </c>
      <c r="J279" s="142">
        <v>0</v>
      </c>
      <c r="K279" s="75" t="s">
        <v>2177</v>
      </c>
      <c r="L279" s="76" t="s">
        <v>2370</v>
      </c>
      <c r="M279" s="77">
        <v>112.35</v>
      </c>
      <c r="N279" s="246"/>
      <c r="O279" s="243"/>
      <c r="P279" s="243"/>
      <c r="Q279" s="189">
        <f t="shared" si="37"/>
        <v>0</v>
      </c>
      <c r="R279" s="8">
        <f t="shared" si="38"/>
        <v>0</v>
      </c>
      <c r="S279" s="203">
        <f t="shared" si="39"/>
        <v>0</v>
      </c>
    </row>
    <row r="280" spans="1:19" ht="34.5" customHeight="1">
      <c r="A280" s="67">
        <v>137</v>
      </c>
      <c r="B280" s="260" t="s">
        <v>634</v>
      </c>
      <c r="C280" s="273" t="s">
        <v>637</v>
      </c>
      <c r="D280" s="262">
        <v>561.75</v>
      </c>
      <c r="E280" s="264"/>
      <c r="F280" s="265"/>
      <c r="G280" s="67"/>
      <c r="H280" s="73">
        <v>0</v>
      </c>
      <c r="I280" s="73">
        <v>0</v>
      </c>
      <c r="J280" s="142">
        <v>0</v>
      </c>
      <c r="K280" s="75" t="s">
        <v>2177</v>
      </c>
      <c r="L280" s="76" t="s">
        <v>2371</v>
      </c>
      <c r="M280" s="77">
        <v>561.75</v>
      </c>
      <c r="N280" s="246"/>
      <c r="O280" s="243"/>
      <c r="P280" s="243"/>
      <c r="Q280" s="189">
        <f t="shared" si="37"/>
        <v>0</v>
      </c>
      <c r="R280" s="8">
        <f t="shared" si="38"/>
        <v>0</v>
      </c>
      <c r="S280" s="203">
        <f t="shared" si="39"/>
        <v>0</v>
      </c>
    </row>
    <row r="281" spans="1:19" ht="34.5" customHeight="1">
      <c r="A281" s="67">
        <v>138</v>
      </c>
      <c r="B281" s="260" t="s">
        <v>395</v>
      </c>
      <c r="C281" s="273" t="s">
        <v>639</v>
      </c>
      <c r="D281" s="262">
        <v>112.35</v>
      </c>
      <c r="E281" s="264"/>
      <c r="F281" s="265"/>
      <c r="G281" s="67"/>
      <c r="H281" s="73">
        <v>0</v>
      </c>
      <c r="I281" s="73">
        <v>0</v>
      </c>
      <c r="J281" s="142">
        <v>0</v>
      </c>
      <c r="K281" s="75" t="s">
        <v>2163</v>
      </c>
      <c r="L281" s="76" t="s">
        <v>2372</v>
      </c>
      <c r="M281" s="77">
        <v>112.35</v>
      </c>
      <c r="N281" s="246"/>
      <c r="O281" s="243"/>
      <c r="P281" s="243"/>
      <c r="Q281" s="189">
        <f t="shared" si="37"/>
        <v>0</v>
      </c>
      <c r="R281" s="8">
        <f t="shared" si="38"/>
        <v>0</v>
      </c>
      <c r="S281" s="203">
        <f t="shared" si="39"/>
        <v>0</v>
      </c>
    </row>
    <row r="282" spans="1:19" ht="34.5" customHeight="1">
      <c r="A282" s="67">
        <v>139</v>
      </c>
      <c r="B282" s="260" t="s">
        <v>641</v>
      </c>
      <c r="C282" s="273" t="s">
        <v>642</v>
      </c>
      <c r="D282" s="274">
        <v>337.05</v>
      </c>
      <c r="E282" s="264"/>
      <c r="F282" s="265"/>
      <c r="G282" s="67"/>
      <c r="H282" s="73">
        <v>0</v>
      </c>
      <c r="I282" s="73">
        <v>0</v>
      </c>
      <c r="J282" s="142">
        <v>0</v>
      </c>
      <c r="K282" s="75" t="s">
        <v>2177</v>
      </c>
      <c r="L282" s="76" t="s">
        <v>2373</v>
      </c>
      <c r="M282" s="77">
        <v>337.05</v>
      </c>
      <c r="N282" s="246"/>
      <c r="O282" s="243"/>
      <c r="P282" s="243"/>
      <c r="Q282" s="189">
        <f t="shared" si="37"/>
        <v>0</v>
      </c>
      <c r="R282" s="8">
        <f t="shared" si="38"/>
        <v>0</v>
      </c>
      <c r="S282" s="203">
        <f t="shared" si="39"/>
        <v>0</v>
      </c>
    </row>
    <row r="283" spans="1:19" ht="34.5" customHeight="1">
      <c r="A283" s="67">
        <v>140</v>
      </c>
      <c r="B283" s="260" t="s">
        <v>641</v>
      </c>
      <c r="C283" s="273" t="s">
        <v>644</v>
      </c>
      <c r="D283" s="274">
        <v>112.35</v>
      </c>
      <c r="E283" s="264"/>
      <c r="F283" s="265"/>
      <c r="G283" s="67"/>
      <c r="H283" s="73">
        <v>0</v>
      </c>
      <c r="I283" s="73">
        <v>0</v>
      </c>
      <c r="J283" s="142">
        <v>0</v>
      </c>
      <c r="K283" s="75" t="s">
        <v>2177</v>
      </c>
      <c r="L283" s="76" t="s">
        <v>2374</v>
      </c>
      <c r="M283" s="77">
        <v>112.35</v>
      </c>
      <c r="N283" s="246"/>
      <c r="O283" s="243"/>
      <c r="P283" s="243"/>
      <c r="Q283" s="189">
        <f t="shared" si="37"/>
        <v>0</v>
      </c>
      <c r="R283" s="8">
        <f t="shared" si="38"/>
        <v>0</v>
      </c>
      <c r="S283" s="203">
        <f t="shared" si="39"/>
        <v>0</v>
      </c>
    </row>
    <row r="284" spans="1:19" ht="34.5" customHeight="1">
      <c r="A284" s="67">
        <v>141</v>
      </c>
      <c r="B284" s="260" t="s">
        <v>634</v>
      </c>
      <c r="C284" s="275" t="s">
        <v>646</v>
      </c>
      <c r="D284" s="262">
        <v>561.75</v>
      </c>
      <c r="E284" s="264"/>
      <c r="F284" s="265"/>
      <c r="G284" s="67"/>
      <c r="H284" s="73">
        <v>0</v>
      </c>
      <c r="I284" s="73">
        <v>0</v>
      </c>
      <c r="J284" s="142">
        <v>0</v>
      </c>
      <c r="K284" s="75" t="s">
        <v>2177</v>
      </c>
      <c r="L284" s="76" t="s">
        <v>2375</v>
      </c>
      <c r="M284" s="77">
        <v>561.75</v>
      </c>
      <c r="N284" s="246"/>
      <c r="O284" s="243"/>
      <c r="P284" s="243"/>
      <c r="Q284" s="189">
        <f t="shared" si="37"/>
        <v>0</v>
      </c>
      <c r="R284" s="8">
        <f t="shared" si="38"/>
        <v>0</v>
      </c>
      <c r="S284" s="203">
        <f t="shared" si="39"/>
        <v>0</v>
      </c>
    </row>
    <row r="285" spans="1:19" ht="34.5" customHeight="1">
      <c r="A285" s="67">
        <v>142</v>
      </c>
      <c r="B285" s="260" t="s">
        <v>648</v>
      </c>
      <c r="C285" s="275" t="s">
        <v>570</v>
      </c>
      <c r="D285" s="262">
        <v>149.80000000000001</v>
      </c>
      <c r="E285" s="264"/>
      <c r="F285" s="265"/>
      <c r="G285" s="67"/>
      <c r="H285" s="73">
        <v>0</v>
      </c>
      <c r="I285" s="73">
        <v>0</v>
      </c>
      <c r="J285" s="142">
        <v>0</v>
      </c>
      <c r="K285" s="75" t="s">
        <v>2177</v>
      </c>
      <c r="L285" s="76" t="s">
        <v>2376</v>
      </c>
      <c r="M285" s="77">
        <v>149.80000000000001</v>
      </c>
      <c r="N285" s="246"/>
      <c r="O285" s="243"/>
      <c r="P285" s="243"/>
      <c r="Q285" s="189">
        <f t="shared" si="37"/>
        <v>0</v>
      </c>
      <c r="R285" s="8">
        <f t="shared" si="38"/>
        <v>0</v>
      </c>
      <c r="S285" s="203">
        <f t="shared" si="39"/>
        <v>0</v>
      </c>
    </row>
    <row r="286" spans="1:19" ht="34.5" customHeight="1">
      <c r="A286" s="67">
        <v>143</v>
      </c>
      <c r="B286" s="276" t="s">
        <v>650</v>
      </c>
      <c r="C286" s="277" t="s">
        <v>651</v>
      </c>
      <c r="D286" s="278">
        <v>711.55</v>
      </c>
      <c r="E286" s="264"/>
      <c r="F286" s="265"/>
      <c r="G286" s="67"/>
      <c r="H286" s="73">
        <v>0</v>
      </c>
      <c r="I286" s="73">
        <v>0</v>
      </c>
      <c r="J286" s="142">
        <v>0</v>
      </c>
      <c r="K286" s="75" t="s">
        <v>2163</v>
      </c>
      <c r="L286" s="76" t="s">
        <v>2377</v>
      </c>
      <c r="M286" s="77">
        <v>711.55</v>
      </c>
      <c r="N286" s="246"/>
      <c r="O286" s="243"/>
      <c r="P286" s="243"/>
      <c r="Q286" s="189">
        <f t="shared" si="37"/>
        <v>0</v>
      </c>
      <c r="R286" s="8">
        <f t="shared" si="38"/>
        <v>0</v>
      </c>
      <c r="S286" s="203">
        <f t="shared" si="39"/>
        <v>0</v>
      </c>
    </row>
    <row r="287" spans="1:19" ht="34.5" customHeight="1">
      <c r="A287" s="67">
        <v>144</v>
      </c>
      <c r="B287" s="279" t="s">
        <v>653</v>
      </c>
      <c r="C287" s="277" t="s">
        <v>654</v>
      </c>
      <c r="D287" s="280">
        <v>337.05</v>
      </c>
      <c r="E287" s="281"/>
      <c r="F287" s="282"/>
      <c r="G287" s="127"/>
      <c r="H287" s="73">
        <v>0</v>
      </c>
      <c r="I287" s="73">
        <v>0</v>
      </c>
      <c r="J287" s="142">
        <v>0</v>
      </c>
      <c r="K287" s="251" t="s">
        <v>2155</v>
      </c>
      <c r="L287" s="252" t="s">
        <v>2378</v>
      </c>
      <c r="M287" s="253">
        <v>337.05</v>
      </c>
      <c r="N287" s="7"/>
      <c r="O287" s="3"/>
      <c r="P287" s="3"/>
      <c r="Q287" s="189">
        <f t="shared" si="37"/>
        <v>0</v>
      </c>
      <c r="R287" s="8">
        <f t="shared" si="38"/>
        <v>0</v>
      </c>
      <c r="S287" s="203">
        <f t="shared" si="39"/>
        <v>0</v>
      </c>
    </row>
    <row r="288" spans="1:19" ht="34.5" customHeight="1">
      <c r="A288" s="67">
        <v>145</v>
      </c>
      <c r="B288" s="279" t="s">
        <v>656</v>
      </c>
      <c r="C288" s="277" t="s">
        <v>570</v>
      </c>
      <c r="D288" s="280">
        <v>973.7</v>
      </c>
      <c r="E288" s="281"/>
      <c r="F288" s="282"/>
      <c r="G288" s="127"/>
      <c r="H288" s="73">
        <v>0</v>
      </c>
      <c r="I288" s="73">
        <v>0</v>
      </c>
      <c r="J288" s="142">
        <v>0</v>
      </c>
      <c r="K288" s="251" t="s">
        <v>2209</v>
      </c>
      <c r="L288" s="252" t="s">
        <v>2379</v>
      </c>
      <c r="M288" s="253">
        <v>973.7</v>
      </c>
      <c r="N288" s="7"/>
      <c r="O288" s="3"/>
      <c r="P288" s="3"/>
      <c r="Q288" s="189">
        <f t="shared" si="37"/>
        <v>0</v>
      </c>
      <c r="R288" s="8">
        <f t="shared" si="38"/>
        <v>0</v>
      </c>
      <c r="S288" s="203">
        <f t="shared" si="39"/>
        <v>0</v>
      </c>
    </row>
    <row r="289" spans="1:20" ht="34.5" customHeight="1">
      <c r="A289" s="67">
        <v>146</v>
      </c>
      <c r="B289" s="273" t="s">
        <v>658</v>
      </c>
      <c r="C289" s="273" t="s">
        <v>659</v>
      </c>
      <c r="D289" s="283">
        <v>936.25</v>
      </c>
      <c r="E289" s="281"/>
      <c r="F289" s="282"/>
      <c r="G289" s="127"/>
      <c r="H289" s="73">
        <v>0</v>
      </c>
      <c r="I289" s="73">
        <v>0</v>
      </c>
      <c r="J289" s="142">
        <v>0</v>
      </c>
      <c r="K289" s="251" t="s">
        <v>2177</v>
      </c>
      <c r="L289" s="252" t="s">
        <v>2380</v>
      </c>
      <c r="M289" s="253">
        <v>936.25</v>
      </c>
      <c r="N289" s="7"/>
      <c r="O289" s="3"/>
      <c r="P289" s="3"/>
      <c r="Q289" s="13">
        <f t="shared" si="37"/>
        <v>0</v>
      </c>
      <c r="R289" s="14">
        <f t="shared" si="38"/>
        <v>0</v>
      </c>
      <c r="S289" s="203">
        <f t="shared" si="39"/>
        <v>0</v>
      </c>
    </row>
    <row r="290" spans="1:20" s="42" customFormat="1" ht="34.5" customHeight="1" thickBot="1">
      <c r="A290" s="284"/>
      <c r="B290" s="100" t="s">
        <v>19</v>
      </c>
      <c r="C290" s="101"/>
      <c r="D290" s="102">
        <f>SUM(D143:D289)</f>
        <v>77023.100000000006</v>
      </c>
      <c r="E290" s="285"/>
      <c r="F290" s="286"/>
      <c r="G290" s="286"/>
      <c r="H290" s="104">
        <f>SUM(H143:H289)-H267</f>
        <v>2029.63</v>
      </c>
      <c r="I290" s="104">
        <f t="shared" ref="I290:J290" si="40">SUM(I143:I289)-I267</f>
        <v>142.07</v>
      </c>
      <c r="J290" s="104">
        <f t="shared" si="40"/>
        <v>2171.6999999999998</v>
      </c>
      <c r="K290" s="257"/>
      <c r="L290" s="257"/>
      <c r="M290" s="287">
        <f>SUM(M143:M289)</f>
        <v>79045.000000000015</v>
      </c>
      <c r="N290" s="257"/>
      <c r="O290" s="258"/>
      <c r="P290" s="258"/>
      <c r="Q290" s="105">
        <f>SUM(S290-R290)</f>
        <v>140</v>
      </c>
      <c r="R290" s="259">
        <f>SUM(R143:R289)-R267</f>
        <v>9.8000000000000007</v>
      </c>
      <c r="S290" s="227">
        <f>SUM(S143:S289)-S267</f>
        <v>149.80000000000001</v>
      </c>
      <c r="T290" s="288"/>
    </row>
    <row r="291" spans="1:20" ht="34.5" customHeight="1" thickTop="1">
      <c r="A291" s="30"/>
      <c r="B291" s="231" t="s">
        <v>661</v>
      </c>
      <c r="C291" s="232"/>
      <c r="D291" s="18"/>
      <c r="E291" s="19"/>
      <c r="F291" s="20"/>
      <c r="G291" s="21"/>
      <c r="H291" s="28"/>
      <c r="I291" s="28"/>
      <c r="J291" s="28"/>
      <c r="K291" s="156"/>
      <c r="L291" s="157"/>
      <c r="M291" s="289"/>
      <c r="N291" s="237"/>
      <c r="O291" s="238"/>
      <c r="P291" s="238"/>
      <c r="Q291" s="239"/>
      <c r="R291" s="240"/>
      <c r="S291" s="203"/>
    </row>
    <row r="292" spans="1:20" ht="34.5" customHeight="1">
      <c r="A292" s="67">
        <v>1</v>
      </c>
      <c r="B292" s="106" t="s">
        <v>322</v>
      </c>
      <c r="C292" s="260" t="s">
        <v>662</v>
      </c>
      <c r="D292" s="262">
        <v>1018.64</v>
      </c>
      <c r="E292" s="250"/>
      <c r="F292" s="243"/>
      <c r="G292" s="243"/>
      <c r="H292" s="189">
        <v>0</v>
      </c>
      <c r="I292" s="189">
        <v>0</v>
      </c>
      <c r="J292" s="203">
        <v>0</v>
      </c>
      <c r="K292" s="290" t="s">
        <v>2157</v>
      </c>
      <c r="L292" s="291" t="s">
        <v>2381</v>
      </c>
      <c r="M292" s="292">
        <v>1018.64</v>
      </c>
      <c r="N292" s="250"/>
      <c r="O292" s="243"/>
      <c r="P292" s="243"/>
      <c r="Q292" s="293">
        <f t="shared" ref="Q292:Q348" si="41">ROUND(S292*100/107,2)</f>
        <v>0</v>
      </c>
      <c r="R292" s="294">
        <f t="shared" ref="R292:R348" si="42">ROUND((Q292*0.07),2)</f>
        <v>0</v>
      </c>
      <c r="S292" s="295">
        <f t="shared" ref="S292:S348" si="43">+D292+J292-M292</f>
        <v>0</v>
      </c>
    </row>
    <row r="293" spans="1:20" ht="34.5" customHeight="1">
      <c r="A293" s="67">
        <v>2</v>
      </c>
      <c r="B293" s="106" t="s">
        <v>243</v>
      </c>
      <c r="C293" s="260" t="s">
        <v>664</v>
      </c>
      <c r="D293" s="262">
        <v>426.93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290" t="s">
        <v>2163</v>
      </c>
      <c r="L293" s="291" t="s">
        <v>2382</v>
      </c>
      <c r="M293" s="292">
        <v>426.93</v>
      </c>
      <c r="N293" s="246"/>
      <c r="O293" s="243"/>
      <c r="P293" s="243"/>
      <c r="Q293" s="293">
        <f t="shared" si="41"/>
        <v>0</v>
      </c>
      <c r="R293" s="294">
        <f t="shared" si="42"/>
        <v>0</v>
      </c>
      <c r="S293" s="295">
        <f t="shared" si="43"/>
        <v>0</v>
      </c>
    </row>
    <row r="294" spans="1:20" ht="34.5" customHeight="1">
      <c r="A294" s="67">
        <v>3</v>
      </c>
      <c r="B294" s="106" t="s">
        <v>246</v>
      </c>
      <c r="C294" s="260" t="s">
        <v>666</v>
      </c>
      <c r="D294" s="262">
        <v>37.450000000000003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290" t="s">
        <v>2155</v>
      </c>
      <c r="L294" s="291" t="s">
        <v>2383</v>
      </c>
      <c r="M294" s="292">
        <v>37.450000000000003</v>
      </c>
      <c r="N294" s="246"/>
      <c r="O294" s="243"/>
      <c r="P294" s="243"/>
      <c r="Q294" s="293">
        <f t="shared" si="41"/>
        <v>0</v>
      </c>
      <c r="R294" s="294">
        <f t="shared" si="42"/>
        <v>0</v>
      </c>
      <c r="S294" s="295">
        <f t="shared" si="43"/>
        <v>0</v>
      </c>
    </row>
    <row r="295" spans="1:20" ht="34.5" customHeight="1">
      <c r="A295" s="67">
        <v>4</v>
      </c>
      <c r="B295" s="106" t="s">
        <v>249</v>
      </c>
      <c r="C295" s="260" t="s">
        <v>668</v>
      </c>
      <c r="D295" s="262">
        <v>37.450000000000003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 t="s">
        <v>2155</v>
      </c>
      <c r="L295" s="291" t="s">
        <v>2384</v>
      </c>
      <c r="M295" s="292">
        <v>37.450000000000003</v>
      </c>
      <c r="N295" s="246"/>
      <c r="O295" s="243"/>
      <c r="P295" s="243"/>
      <c r="Q295" s="293">
        <f t="shared" si="41"/>
        <v>0</v>
      </c>
      <c r="R295" s="294">
        <f t="shared" si="42"/>
        <v>0</v>
      </c>
      <c r="S295" s="295">
        <f t="shared" si="43"/>
        <v>0</v>
      </c>
    </row>
    <row r="296" spans="1:20" ht="34.5" customHeight="1">
      <c r="A296" s="67">
        <v>5</v>
      </c>
      <c r="B296" s="263" t="s">
        <v>252</v>
      </c>
      <c r="C296" s="260" t="s">
        <v>670</v>
      </c>
      <c r="D296" s="262">
        <v>1498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 t="s">
        <v>2177</v>
      </c>
      <c r="L296" s="291" t="s">
        <v>2385</v>
      </c>
      <c r="M296" s="292">
        <v>1498</v>
      </c>
      <c r="N296" s="246"/>
      <c r="O296" s="243"/>
      <c r="P296" s="243"/>
      <c r="Q296" s="293">
        <f t="shared" si="41"/>
        <v>0</v>
      </c>
      <c r="R296" s="294">
        <f t="shared" si="42"/>
        <v>0</v>
      </c>
      <c r="S296" s="295">
        <f t="shared" si="43"/>
        <v>0</v>
      </c>
    </row>
    <row r="297" spans="1:20" ht="34.5" customHeight="1">
      <c r="A297" s="67">
        <v>6</v>
      </c>
      <c r="B297" s="263" t="s">
        <v>252</v>
      </c>
      <c r="C297" s="260" t="s">
        <v>672</v>
      </c>
      <c r="D297" s="262">
        <v>53.5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 t="s">
        <v>2177</v>
      </c>
      <c r="L297" s="291" t="s">
        <v>2385</v>
      </c>
      <c r="M297" s="292">
        <v>53.5</v>
      </c>
      <c r="N297" s="246"/>
      <c r="O297" s="243"/>
      <c r="P297" s="243"/>
      <c r="Q297" s="293">
        <f t="shared" si="41"/>
        <v>0</v>
      </c>
      <c r="R297" s="294">
        <f t="shared" si="42"/>
        <v>0</v>
      </c>
      <c r="S297" s="295">
        <f t="shared" si="43"/>
        <v>0</v>
      </c>
    </row>
    <row r="298" spans="1:20" ht="34.5" customHeight="1">
      <c r="A298" s="67">
        <v>7</v>
      </c>
      <c r="B298" s="263" t="s">
        <v>161</v>
      </c>
      <c r="C298" s="260" t="s">
        <v>673</v>
      </c>
      <c r="D298" s="262">
        <v>37.450000000000003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 t="s">
        <v>2177</v>
      </c>
      <c r="L298" s="291" t="s">
        <v>2386</v>
      </c>
      <c r="M298" s="292">
        <v>37.450000000000003</v>
      </c>
      <c r="N298" s="246"/>
      <c r="O298" s="243"/>
      <c r="P298" s="243"/>
      <c r="Q298" s="293">
        <f t="shared" si="41"/>
        <v>0</v>
      </c>
      <c r="R298" s="294">
        <f t="shared" si="42"/>
        <v>0</v>
      </c>
      <c r="S298" s="295">
        <f t="shared" si="43"/>
        <v>0</v>
      </c>
    </row>
    <row r="299" spans="1:20" ht="34.5" customHeight="1">
      <c r="A299" s="67">
        <v>8</v>
      </c>
      <c r="B299" s="263" t="s">
        <v>161</v>
      </c>
      <c r="C299" s="260" t="s">
        <v>675</v>
      </c>
      <c r="D299" s="262">
        <v>53.5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 t="s">
        <v>2177</v>
      </c>
      <c r="L299" s="291" t="s">
        <v>2386</v>
      </c>
      <c r="M299" s="292">
        <v>53.5</v>
      </c>
      <c r="N299" s="246"/>
      <c r="O299" s="243"/>
      <c r="P299" s="243"/>
      <c r="Q299" s="293">
        <f t="shared" si="41"/>
        <v>0</v>
      </c>
      <c r="R299" s="294">
        <f t="shared" si="42"/>
        <v>0</v>
      </c>
      <c r="S299" s="295">
        <f t="shared" si="43"/>
        <v>0</v>
      </c>
    </row>
    <row r="300" spans="1:20" ht="34.5" customHeight="1">
      <c r="A300" s="67">
        <v>9</v>
      </c>
      <c r="B300" s="263" t="s">
        <v>676</v>
      </c>
      <c r="C300" s="260" t="s">
        <v>677</v>
      </c>
      <c r="D300" s="262">
        <v>0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290"/>
      <c r="L300" s="291"/>
      <c r="M300" s="292"/>
      <c r="N300" s="246"/>
      <c r="O300" s="243"/>
      <c r="P300" s="243"/>
      <c r="Q300" s="293">
        <f t="shared" si="41"/>
        <v>0</v>
      </c>
      <c r="R300" s="294">
        <f t="shared" si="42"/>
        <v>0</v>
      </c>
      <c r="S300" s="295">
        <f t="shared" si="43"/>
        <v>0</v>
      </c>
    </row>
    <row r="301" spans="1:20" ht="34.5" customHeight="1">
      <c r="A301" s="67">
        <v>10</v>
      </c>
      <c r="B301" s="263" t="s">
        <v>676</v>
      </c>
      <c r="C301" s="260" t="s">
        <v>678</v>
      </c>
      <c r="D301" s="262">
        <v>1707.72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290" t="s">
        <v>2166</v>
      </c>
      <c r="L301" s="291" t="s">
        <v>2387</v>
      </c>
      <c r="M301" s="292">
        <v>1707.72</v>
      </c>
      <c r="N301" s="246"/>
      <c r="O301" s="243"/>
      <c r="P301" s="243"/>
      <c r="Q301" s="293">
        <f t="shared" si="41"/>
        <v>0</v>
      </c>
      <c r="R301" s="294">
        <f t="shared" si="42"/>
        <v>0</v>
      </c>
      <c r="S301" s="295">
        <f t="shared" si="43"/>
        <v>0</v>
      </c>
    </row>
    <row r="302" spans="1:20" ht="34.5" customHeight="1">
      <c r="A302" s="67">
        <v>11</v>
      </c>
      <c r="B302" s="263" t="s">
        <v>169</v>
      </c>
      <c r="C302" s="260" t="s">
        <v>680</v>
      </c>
      <c r="D302" s="262">
        <v>786.45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290" t="s">
        <v>2166</v>
      </c>
      <c r="L302" s="291" t="s">
        <v>2388</v>
      </c>
      <c r="M302" s="292">
        <v>786.45</v>
      </c>
      <c r="N302" s="246"/>
      <c r="O302" s="243"/>
      <c r="P302" s="243"/>
      <c r="Q302" s="293">
        <f t="shared" si="41"/>
        <v>0</v>
      </c>
      <c r="R302" s="294">
        <f t="shared" si="42"/>
        <v>0</v>
      </c>
      <c r="S302" s="295">
        <f t="shared" si="43"/>
        <v>0</v>
      </c>
    </row>
    <row r="303" spans="1:20" ht="34.5" customHeight="1">
      <c r="A303" s="67">
        <v>12</v>
      </c>
      <c r="B303" s="263" t="s">
        <v>341</v>
      </c>
      <c r="C303" s="260" t="s">
        <v>682</v>
      </c>
      <c r="D303" s="262">
        <v>1355.69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290" t="s">
        <v>2177</v>
      </c>
      <c r="L303" s="291" t="s">
        <v>2389</v>
      </c>
      <c r="M303" s="292">
        <v>1355.69</v>
      </c>
      <c r="N303" s="246"/>
      <c r="O303" s="243"/>
      <c r="P303" s="243"/>
      <c r="Q303" s="293">
        <f t="shared" si="41"/>
        <v>0</v>
      </c>
      <c r="R303" s="294">
        <f t="shared" si="42"/>
        <v>0</v>
      </c>
      <c r="S303" s="295">
        <f t="shared" si="43"/>
        <v>0</v>
      </c>
    </row>
    <row r="304" spans="1:20" ht="34.5" customHeight="1">
      <c r="A304" s="67">
        <v>13</v>
      </c>
      <c r="B304" s="263" t="s">
        <v>267</v>
      </c>
      <c r="C304" s="260" t="s">
        <v>684</v>
      </c>
      <c r="D304" s="262">
        <v>5103.8999999999996</v>
      </c>
      <c r="E304" s="246" t="s">
        <v>1780</v>
      </c>
      <c r="F304" s="243">
        <v>1</v>
      </c>
      <c r="G304" s="243">
        <v>1</v>
      </c>
      <c r="H304" s="189">
        <v>3820</v>
      </c>
      <c r="I304" s="189">
        <v>267.39999999999998</v>
      </c>
      <c r="J304" s="203">
        <v>4087.4000000000005</v>
      </c>
      <c r="K304" s="290" t="s">
        <v>2390</v>
      </c>
      <c r="L304" s="291" t="s">
        <v>2391</v>
      </c>
      <c r="M304" s="292">
        <v>9191.2999999999993</v>
      </c>
      <c r="N304" s="246"/>
      <c r="O304" s="243"/>
      <c r="P304" s="243"/>
      <c r="Q304" s="293">
        <f t="shared" si="41"/>
        <v>0</v>
      </c>
      <c r="R304" s="294">
        <f t="shared" si="42"/>
        <v>0</v>
      </c>
      <c r="S304" s="295">
        <f t="shared" si="43"/>
        <v>0</v>
      </c>
    </row>
    <row r="305" spans="1:19" ht="34.5" customHeight="1">
      <c r="A305" s="67">
        <v>14</v>
      </c>
      <c r="B305" s="263" t="s">
        <v>178</v>
      </c>
      <c r="C305" s="260" t="s">
        <v>686</v>
      </c>
      <c r="D305" s="262">
        <v>2996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290" t="s">
        <v>2157</v>
      </c>
      <c r="L305" s="291" t="s">
        <v>2392</v>
      </c>
      <c r="M305" s="292">
        <v>2996</v>
      </c>
      <c r="N305" s="246"/>
      <c r="O305" s="243"/>
      <c r="P305" s="243"/>
      <c r="Q305" s="293">
        <f t="shared" si="41"/>
        <v>0</v>
      </c>
      <c r="R305" s="294">
        <f t="shared" si="42"/>
        <v>0</v>
      </c>
      <c r="S305" s="295">
        <f t="shared" si="43"/>
        <v>0</v>
      </c>
    </row>
    <row r="306" spans="1:19" ht="34.5" customHeight="1">
      <c r="A306" s="67">
        <v>15</v>
      </c>
      <c r="B306" s="263" t="s">
        <v>272</v>
      </c>
      <c r="C306" s="260" t="s">
        <v>688</v>
      </c>
      <c r="D306" s="262">
        <v>224.7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 t="s">
        <v>2155</v>
      </c>
      <c r="L306" s="291" t="s">
        <v>2393</v>
      </c>
      <c r="M306" s="292">
        <v>224.7</v>
      </c>
      <c r="N306" s="246"/>
      <c r="O306" s="243"/>
      <c r="P306" s="243"/>
      <c r="Q306" s="293">
        <f t="shared" si="41"/>
        <v>0</v>
      </c>
      <c r="R306" s="294">
        <f t="shared" si="42"/>
        <v>0</v>
      </c>
      <c r="S306" s="295">
        <v>0</v>
      </c>
    </row>
    <row r="307" spans="1:19" ht="34.5" customHeight="1">
      <c r="A307" s="67">
        <v>16</v>
      </c>
      <c r="B307" s="263" t="s">
        <v>275</v>
      </c>
      <c r="C307" s="260" t="s">
        <v>690</v>
      </c>
      <c r="D307" s="262">
        <v>486.85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290" t="s">
        <v>2209</v>
      </c>
      <c r="L307" s="291" t="s">
        <v>2394</v>
      </c>
      <c r="M307" s="292">
        <v>486.85</v>
      </c>
      <c r="N307" s="246"/>
      <c r="O307" s="243"/>
      <c r="P307" s="243"/>
      <c r="Q307" s="293">
        <f t="shared" si="41"/>
        <v>0</v>
      </c>
      <c r="R307" s="294">
        <f t="shared" si="42"/>
        <v>0</v>
      </c>
      <c r="S307" s="295">
        <f t="shared" si="43"/>
        <v>0</v>
      </c>
    </row>
    <row r="308" spans="1:19" ht="34.5" customHeight="1">
      <c r="A308" s="67">
        <v>17</v>
      </c>
      <c r="B308" s="263" t="s">
        <v>352</v>
      </c>
      <c r="C308" s="260" t="s">
        <v>692</v>
      </c>
      <c r="D308" s="262">
        <v>906.29</v>
      </c>
      <c r="E308" s="246"/>
      <c r="F308" s="243"/>
      <c r="G308" s="243"/>
      <c r="H308" s="189">
        <v>0</v>
      </c>
      <c r="I308" s="189">
        <v>0</v>
      </c>
      <c r="J308" s="203">
        <v>0</v>
      </c>
      <c r="K308" s="290" t="s">
        <v>2209</v>
      </c>
      <c r="L308" s="291" t="s">
        <v>2395</v>
      </c>
      <c r="M308" s="292">
        <v>906.29</v>
      </c>
      <c r="N308" s="246"/>
      <c r="O308" s="243"/>
      <c r="P308" s="243"/>
      <c r="Q308" s="293">
        <f t="shared" si="41"/>
        <v>0</v>
      </c>
      <c r="R308" s="294">
        <f t="shared" si="42"/>
        <v>0</v>
      </c>
      <c r="S308" s="295">
        <f t="shared" si="43"/>
        <v>0</v>
      </c>
    </row>
    <row r="309" spans="1:19" ht="34.5" customHeight="1">
      <c r="A309" s="67">
        <v>18</v>
      </c>
      <c r="B309" s="296" t="s">
        <v>694</v>
      </c>
      <c r="C309" s="260" t="s">
        <v>695</v>
      </c>
      <c r="D309" s="262">
        <v>37.450000000000003</v>
      </c>
      <c r="E309" s="250" t="s">
        <v>1780</v>
      </c>
      <c r="F309" s="243">
        <v>1</v>
      </c>
      <c r="G309" s="243">
        <v>1</v>
      </c>
      <c r="H309" s="189">
        <v>35</v>
      </c>
      <c r="I309" s="189">
        <v>2.4500000000000002</v>
      </c>
      <c r="J309" s="203">
        <v>37.449999999999875</v>
      </c>
      <c r="K309" s="290" t="s">
        <v>2311</v>
      </c>
      <c r="L309" s="291" t="s">
        <v>2396</v>
      </c>
      <c r="M309" s="292">
        <v>74.900000000000006</v>
      </c>
      <c r="O309" s="246"/>
      <c r="P309" s="243"/>
      <c r="Q309" s="293">
        <f t="shared" si="41"/>
        <v>0</v>
      </c>
      <c r="R309" s="294">
        <f t="shared" si="42"/>
        <v>0</v>
      </c>
      <c r="S309" s="295">
        <f t="shared" si="43"/>
        <v>-1.2789769243681803E-13</v>
      </c>
    </row>
    <row r="310" spans="1:19" ht="34.5" customHeight="1">
      <c r="A310" s="67">
        <v>19</v>
      </c>
      <c r="B310" s="296" t="s">
        <v>697</v>
      </c>
      <c r="C310" s="260" t="s">
        <v>695</v>
      </c>
      <c r="D310" s="262">
        <v>2943.57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290" t="s">
        <v>2155</v>
      </c>
      <c r="L310" s="291" t="s">
        <v>2397</v>
      </c>
      <c r="M310" s="292">
        <v>2943.57</v>
      </c>
      <c r="N310" s="246"/>
      <c r="O310" s="243"/>
      <c r="P310" s="243"/>
      <c r="Q310" s="293">
        <f t="shared" si="41"/>
        <v>0</v>
      </c>
      <c r="R310" s="294">
        <f t="shared" si="42"/>
        <v>0</v>
      </c>
      <c r="S310" s="295">
        <f t="shared" si="43"/>
        <v>0</v>
      </c>
    </row>
    <row r="311" spans="1:19" ht="34.5" customHeight="1">
      <c r="A311" s="67">
        <v>20</v>
      </c>
      <c r="B311" s="263" t="s">
        <v>360</v>
      </c>
      <c r="C311" s="260" t="s">
        <v>699</v>
      </c>
      <c r="D311" s="262">
        <v>695.5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 t="s">
        <v>2209</v>
      </c>
      <c r="L311" s="291" t="s">
        <v>2398</v>
      </c>
      <c r="M311" s="292">
        <v>695.5</v>
      </c>
      <c r="N311" s="246"/>
      <c r="O311" s="243"/>
      <c r="P311" s="243"/>
      <c r="Q311" s="293">
        <f t="shared" si="41"/>
        <v>0</v>
      </c>
      <c r="R311" s="294">
        <f t="shared" si="42"/>
        <v>0</v>
      </c>
      <c r="S311" s="295">
        <f t="shared" si="43"/>
        <v>0</v>
      </c>
    </row>
    <row r="312" spans="1:19" ht="34.5" customHeight="1">
      <c r="A312" s="67">
        <v>21</v>
      </c>
      <c r="B312" s="263" t="s">
        <v>286</v>
      </c>
      <c r="C312" s="260" t="s">
        <v>701</v>
      </c>
      <c r="D312" s="262">
        <v>3691.5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 t="s">
        <v>2155</v>
      </c>
      <c r="L312" s="291" t="s">
        <v>2399</v>
      </c>
      <c r="M312" s="292">
        <v>3691.5</v>
      </c>
      <c r="N312" s="246"/>
      <c r="O312" s="243"/>
      <c r="P312" s="243"/>
      <c r="Q312" s="293">
        <f t="shared" si="41"/>
        <v>0</v>
      </c>
      <c r="R312" s="294">
        <f t="shared" si="42"/>
        <v>0</v>
      </c>
      <c r="S312" s="295">
        <f t="shared" si="43"/>
        <v>0</v>
      </c>
    </row>
    <row r="313" spans="1:19" ht="34.5" customHeight="1">
      <c r="A313" s="67">
        <v>22</v>
      </c>
      <c r="B313" s="263" t="s">
        <v>289</v>
      </c>
      <c r="C313" s="260" t="s">
        <v>703</v>
      </c>
      <c r="D313" s="262">
        <v>37.450000000000003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290" t="s">
        <v>2209</v>
      </c>
      <c r="L313" s="291" t="s">
        <v>2400</v>
      </c>
      <c r="M313" s="292">
        <v>37.450000000000003</v>
      </c>
      <c r="N313" s="246"/>
      <c r="O313" s="243"/>
      <c r="P313" s="243"/>
      <c r="Q313" s="293">
        <f t="shared" si="41"/>
        <v>0</v>
      </c>
      <c r="R313" s="294">
        <f t="shared" si="42"/>
        <v>0</v>
      </c>
      <c r="S313" s="295">
        <f t="shared" si="43"/>
        <v>0</v>
      </c>
    </row>
    <row r="314" spans="1:19" ht="34.5" customHeight="1">
      <c r="A314" s="67">
        <v>23</v>
      </c>
      <c r="B314" s="263" t="s">
        <v>292</v>
      </c>
      <c r="C314" s="260" t="s">
        <v>705</v>
      </c>
      <c r="D314" s="262">
        <v>426.93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290" t="s">
        <v>2163</v>
      </c>
      <c r="L314" s="291" t="s">
        <v>2401</v>
      </c>
      <c r="M314" s="292">
        <v>426.93</v>
      </c>
      <c r="N314" s="246"/>
      <c r="O314" s="243"/>
      <c r="P314" s="243"/>
      <c r="Q314" s="293">
        <f t="shared" si="41"/>
        <v>0</v>
      </c>
      <c r="R314" s="294">
        <f t="shared" si="42"/>
        <v>0</v>
      </c>
      <c r="S314" s="295">
        <f t="shared" si="43"/>
        <v>0</v>
      </c>
    </row>
    <row r="315" spans="1:19" ht="34.5" customHeight="1">
      <c r="A315" s="67">
        <v>24</v>
      </c>
      <c r="B315" s="263" t="s">
        <v>206</v>
      </c>
      <c r="C315" s="260" t="s">
        <v>707</v>
      </c>
      <c r="D315" s="262">
        <v>1400.63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290" t="s">
        <v>2157</v>
      </c>
      <c r="L315" s="291" t="s">
        <v>2402</v>
      </c>
      <c r="M315" s="292">
        <v>1400.63</v>
      </c>
      <c r="N315" s="246"/>
      <c r="O315" s="243"/>
      <c r="P315" s="243"/>
      <c r="Q315" s="293">
        <f t="shared" si="41"/>
        <v>0</v>
      </c>
      <c r="R315" s="294">
        <f t="shared" si="42"/>
        <v>0</v>
      </c>
      <c r="S315" s="295">
        <f t="shared" si="43"/>
        <v>0</v>
      </c>
    </row>
    <row r="316" spans="1:19" ht="34.5" customHeight="1">
      <c r="A316" s="67">
        <v>25</v>
      </c>
      <c r="B316" s="263" t="s">
        <v>371</v>
      </c>
      <c r="C316" s="260" t="s">
        <v>709</v>
      </c>
      <c r="D316" s="262">
        <v>651.63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290" t="s">
        <v>2166</v>
      </c>
      <c r="L316" s="291" t="s">
        <v>2403</v>
      </c>
      <c r="M316" s="292">
        <v>651.63</v>
      </c>
      <c r="N316" s="246"/>
      <c r="O316" s="243"/>
      <c r="P316" s="243"/>
      <c r="Q316" s="293">
        <f t="shared" si="41"/>
        <v>0</v>
      </c>
      <c r="R316" s="294">
        <f t="shared" si="42"/>
        <v>0</v>
      </c>
      <c r="S316" s="295">
        <f t="shared" si="43"/>
        <v>0</v>
      </c>
    </row>
    <row r="317" spans="1:19" ht="34.5" customHeight="1">
      <c r="A317" s="67">
        <v>26</v>
      </c>
      <c r="B317" s="263" t="s">
        <v>300</v>
      </c>
      <c r="C317" s="260" t="s">
        <v>711</v>
      </c>
      <c r="D317" s="262">
        <v>239.68</v>
      </c>
      <c r="E317" s="246" t="s">
        <v>1780</v>
      </c>
      <c r="F317" s="243">
        <v>1</v>
      </c>
      <c r="G317" s="243">
        <v>1</v>
      </c>
      <c r="H317" s="189">
        <v>203</v>
      </c>
      <c r="I317" s="189">
        <v>14.21</v>
      </c>
      <c r="J317" s="203">
        <v>217.21000000000004</v>
      </c>
      <c r="K317" s="290">
        <v>46053</v>
      </c>
      <c r="L317" s="291" t="s">
        <v>2404</v>
      </c>
      <c r="M317" s="292">
        <v>217.21</v>
      </c>
      <c r="N317" s="246" t="s">
        <v>2195</v>
      </c>
      <c r="O317" s="243">
        <v>1</v>
      </c>
      <c r="P317" s="243">
        <v>1</v>
      </c>
      <c r="Q317" s="293">
        <f t="shared" si="41"/>
        <v>224</v>
      </c>
      <c r="R317" s="294">
        <f t="shared" si="42"/>
        <v>15.68</v>
      </c>
      <c r="S317" s="295">
        <f t="shared" si="43"/>
        <v>239.68000000000004</v>
      </c>
    </row>
    <row r="318" spans="1:19" ht="34.5" customHeight="1">
      <c r="A318" s="67">
        <v>27</v>
      </c>
      <c r="B318" s="263" t="s">
        <v>300</v>
      </c>
      <c r="C318" s="260" t="s">
        <v>713</v>
      </c>
      <c r="D318" s="262">
        <v>513.6</v>
      </c>
      <c r="E318" s="246" t="s">
        <v>1780</v>
      </c>
      <c r="F318" s="243">
        <v>1</v>
      </c>
      <c r="G318" s="243">
        <v>1</v>
      </c>
      <c r="H318" s="189">
        <v>480</v>
      </c>
      <c r="I318" s="189">
        <v>33.6</v>
      </c>
      <c r="J318" s="203">
        <v>513.6</v>
      </c>
      <c r="K318" s="290">
        <v>46053</v>
      </c>
      <c r="L318" s="291" t="s">
        <v>2405</v>
      </c>
      <c r="M318" s="292">
        <v>513.6</v>
      </c>
      <c r="N318" s="246" t="s">
        <v>2195</v>
      </c>
      <c r="O318" s="243">
        <v>1</v>
      </c>
      <c r="P318" s="243">
        <v>1</v>
      </c>
      <c r="Q318" s="293">
        <f t="shared" si="41"/>
        <v>480</v>
      </c>
      <c r="R318" s="294">
        <f t="shared" si="42"/>
        <v>33.6</v>
      </c>
      <c r="S318" s="295">
        <f t="shared" si="43"/>
        <v>513.6</v>
      </c>
    </row>
    <row r="319" spans="1:19" ht="34.5" customHeight="1">
      <c r="A319" s="67">
        <v>28</v>
      </c>
      <c r="B319" s="263" t="s">
        <v>304</v>
      </c>
      <c r="C319" s="260" t="s">
        <v>715</v>
      </c>
      <c r="D319" s="262">
        <v>142.31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290" t="s">
        <v>2155</v>
      </c>
      <c r="L319" s="291" t="s">
        <v>2406</v>
      </c>
      <c r="M319" s="292">
        <v>142.31</v>
      </c>
      <c r="N319" s="246"/>
      <c r="O319" s="243"/>
      <c r="P319" s="243"/>
      <c r="Q319" s="293">
        <f t="shared" si="41"/>
        <v>0</v>
      </c>
      <c r="R319" s="294">
        <f t="shared" si="42"/>
        <v>0</v>
      </c>
      <c r="S319" s="295">
        <f t="shared" si="43"/>
        <v>0</v>
      </c>
    </row>
    <row r="320" spans="1:19" ht="34.5" customHeight="1">
      <c r="A320" s="67">
        <v>29</v>
      </c>
      <c r="B320" s="263" t="s">
        <v>378</v>
      </c>
      <c r="C320" s="260" t="s">
        <v>717</v>
      </c>
      <c r="D320" s="262">
        <v>644.14</v>
      </c>
      <c r="E320" s="246" t="s">
        <v>1780</v>
      </c>
      <c r="F320" s="243">
        <v>1</v>
      </c>
      <c r="G320" s="243">
        <v>1</v>
      </c>
      <c r="H320" s="189">
        <v>728</v>
      </c>
      <c r="I320" s="189">
        <v>50.96</v>
      </c>
      <c r="J320" s="203">
        <v>778.96</v>
      </c>
      <c r="K320" s="290" t="s">
        <v>2221</v>
      </c>
      <c r="L320" s="291" t="s">
        <v>2407</v>
      </c>
      <c r="M320" s="292">
        <v>1423.1</v>
      </c>
      <c r="N320" s="246"/>
      <c r="O320" s="243"/>
      <c r="P320" s="243"/>
      <c r="Q320" s="293">
        <f t="shared" si="41"/>
        <v>0</v>
      </c>
      <c r="R320" s="294">
        <f t="shared" si="42"/>
        <v>0</v>
      </c>
      <c r="S320" s="295">
        <f t="shared" si="43"/>
        <v>0</v>
      </c>
    </row>
    <row r="321" spans="1:19" ht="34.5" customHeight="1">
      <c r="A321" s="67">
        <v>30</v>
      </c>
      <c r="B321" s="263" t="s">
        <v>310</v>
      </c>
      <c r="C321" s="260" t="s">
        <v>719</v>
      </c>
      <c r="D321" s="262">
        <v>3048.43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290" t="s">
        <v>2163</v>
      </c>
      <c r="L321" s="291" t="s">
        <v>2408</v>
      </c>
      <c r="M321" s="292">
        <v>3048.43</v>
      </c>
      <c r="N321" s="246"/>
      <c r="O321" s="243"/>
      <c r="P321" s="243"/>
      <c r="Q321" s="293">
        <f t="shared" si="41"/>
        <v>0</v>
      </c>
      <c r="R321" s="294">
        <f t="shared" si="42"/>
        <v>0</v>
      </c>
      <c r="S321" s="295">
        <f t="shared" si="43"/>
        <v>0</v>
      </c>
    </row>
    <row r="322" spans="1:19" ht="34.5" customHeight="1">
      <c r="A322" s="67">
        <v>31</v>
      </c>
      <c r="B322" s="263" t="s">
        <v>721</v>
      </c>
      <c r="C322" s="260" t="s">
        <v>722</v>
      </c>
      <c r="D322" s="262">
        <v>44.94</v>
      </c>
      <c r="E322" s="250"/>
      <c r="F322" s="243"/>
      <c r="G322" s="243"/>
      <c r="H322" s="189">
        <v>0</v>
      </c>
      <c r="I322" s="189">
        <v>0</v>
      </c>
      <c r="J322" s="203">
        <v>0</v>
      </c>
      <c r="K322" s="290" t="s">
        <v>2166</v>
      </c>
      <c r="L322" s="291" t="s">
        <v>2409</v>
      </c>
      <c r="M322" s="292">
        <v>44.94</v>
      </c>
      <c r="N322" s="250"/>
      <c r="O322" s="243"/>
      <c r="P322" s="243"/>
      <c r="Q322" s="293">
        <f t="shared" si="41"/>
        <v>0</v>
      </c>
      <c r="R322" s="294">
        <f t="shared" si="42"/>
        <v>0</v>
      </c>
      <c r="S322" s="295">
        <f t="shared" si="43"/>
        <v>0</v>
      </c>
    </row>
    <row r="323" spans="1:19" ht="34.5" customHeight="1">
      <c r="A323" s="67">
        <v>32</v>
      </c>
      <c r="B323" s="263" t="s">
        <v>227</v>
      </c>
      <c r="C323" s="260" t="s">
        <v>724</v>
      </c>
      <c r="D323" s="262">
        <v>411.95</v>
      </c>
      <c r="E323" s="250" t="s">
        <v>1780</v>
      </c>
      <c r="F323" s="243">
        <v>1</v>
      </c>
      <c r="G323" s="243">
        <v>1</v>
      </c>
      <c r="H323" s="189">
        <v>448</v>
      </c>
      <c r="I323" s="189">
        <v>31.36</v>
      </c>
      <c r="J323" s="203">
        <v>479.36000000000013</v>
      </c>
      <c r="K323" s="290" t="s">
        <v>2259</v>
      </c>
      <c r="L323" s="291" t="s">
        <v>2410</v>
      </c>
      <c r="M323" s="292">
        <v>891.31</v>
      </c>
      <c r="N323" s="250"/>
      <c r="O323" s="243"/>
      <c r="P323" s="243"/>
      <c r="Q323" s="293">
        <f t="shared" si="41"/>
        <v>0</v>
      </c>
      <c r="R323" s="294">
        <f t="shared" si="42"/>
        <v>0</v>
      </c>
      <c r="S323" s="295">
        <f t="shared" si="43"/>
        <v>0</v>
      </c>
    </row>
    <row r="324" spans="1:19" ht="34.5" customHeight="1">
      <c r="A324" s="67">
        <v>33</v>
      </c>
      <c r="B324" s="263" t="s">
        <v>318</v>
      </c>
      <c r="C324" s="260" t="s">
        <v>726</v>
      </c>
      <c r="D324" s="262">
        <v>1016.5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290" t="s">
        <v>2166</v>
      </c>
      <c r="L324" s="291" t="s">
        <v>2411</v>
      </c>
      <c r="M324" s="292">
        <v>1016.5</v>
      </c>
      <c r="N324" s="246"/>
      <c r="O324" s="243"/>
      <c r="P324" s="243"/>
      <c r="Q324" s="293">
        <f t="shared" si="41"/>
        <v>0</v>
      </c>
      <c r="R324" s="294">
        <f t="shared" si="42"/>
        <v>0</v>
      </c>
      <c r="S324" s="295">
        <f t="shared" si="43"/>
        <v>0</v>
      </c>
    </row>
    <row r="325" spans="1:19" ht="34.5" customHeight="1">
      <c r="A325" s="67">
        <v>34</v>
      </c>
      <c r="B325" s="263" t="s">
        <v>389</v>
      </c>
      <c r="C325" s="260" t="s">
        <v>728</v>
      </c>
      <c r="D325" s="262">
        <v>37.450000000000003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 t="s">
        <v>2163</v>
      </c>
      <c r="L325" s="291" t="s">
        <v>2412</v>
      </c>
      <c r="M325" s="292">
        <v>37.450000000000003</v>
      </c>
      <c r="N325" s="246"/>
      <c r="O325" s="243"/>
      <c r="P325" s="243"/>
      <c r="Q325" s="293">
        <f t="shared" si="41"/>
        <v>0</v>
      </c>
      <c r="R325" s="294">
        <f t="shared" si="42"/>
        <v>0</v>
      </c>
      <c r="S325" s="295">
        <f t="shared" si="43"/>
        <v>0</v>
      </c>
    </row>
    <row r="326" spans="1:19" ht="34.5" customHeight="1">
      <c r="A326" s="67">
        <v>35</v>
      </c>
      <c r="B326" s="263" t="s">
        <v>392</v>
      </c>
      <c r="C326" s="260" t="s">
        <v>730</v>
      </c>
      <c r="D326" s="262">
        <v>501.83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 t="s">
        <v>2163</v>
      </c>
      <c r="L326" s="291" t="s">
        <v>2413</v>
      </c>
      <c r="M326" s="292">
        <v>501.83</v>
      </c>
      <c r="N326" s="246"/>
      <c r="O326" s="243"/>
      <c r="P326" s="243"/>
      <c r="Q326" s="293">
        <f t="shared" si="41"/>
        <v>0</v>
      </c>
      <c r="R326" s="294">
        <f t="shared" si="42"/>
        <v>0</v>
      </c>
      <c r="S326" s="295">
        <f t="shared" si="43"/>
        <v>0</v>
      </c>
    </row>
    <row r="327" spans="1:19" ht="34.5" customHeight="1">
      <c r="A327" s="67">
        <v>36</v>
      </c>
      <c r="B327" s="263" t="s">
        <v>395</v>
      </c>
      <c r="C327" s="260" t="s">
        <v>732</v>
      </c>
      <c r="D327" s="262">
        <v>254.66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 t="s">
        <v>2163</v>
      </c>
      <c r="L327" s="291" t="s">
        <v>2414</v>
      </c>
      <c r="M327" s="292">
        <v>254.66</v>
      </c>
      <c r="N327" s="246"/>
      <c r="O327" s="243"/>
      <c r="P327" s="243"/>
      <c r="Q327" s="293">
        <f t="shared" si="41"/>
        <v>0</v>
      </c>
      <c r="R327" s="294">
        <f t="shared" si="42"/>
        <v>0</v>
      </c>
      <c r="S327" s="295">
        <f t="shared" si="43"/>
        <v>0</v>
      </c>
    </row>
    <row r="328" spans="1:19" ht="34.5" customHeight="1">
      <c r="A328" s="67">
        <v>37</v>
      </c>
      <c r="B328" s="263" t="s">
        <v>407</v>
      </c>
      <c r="C328" s="260" t="s">
        <v>734</v>
      </c>
      <c r="D328" s="262">
        <v>0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/>
      <c r="L328" s="291"/>
      <c r="M328" s="292"/>
      <c r="N328" s="246"/>
      <c r="O328" s="243"/>
      <c r="P328" s="243"/>
      <c r="Q328" s="293">
        <f t="shared" si="41"/>
        <v>0</v>
      </c>
      <c r="R328" s="294">
        <f t="shared" si="42"/>
        <v>0</v>
      </c>
      <c r="S328" s="295">
        <f t="shared" si="43"/>
        <v>0</v>
      </c>
    </row>
    <row r="329" spans="1:19" ht="34.5" customHeight="1">
      <c r="A329" s="67">
        <v>38</v>
      </c>
      <c r="B329" s="263" t="s">
        <v>395</v>
      </c>
      <c r="C329" s="260" t="s">
        <v>735</v>
      </c>
      <c r="D329" s="262">
        <v>0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/>
      <c r="L329" s="291"/>
      <c r="M329" s="292"/>
      <c r="N329" s="246"/>
      <c r="O329" s="243"/>
      <c r="P329" s="243"/>
      <c r="Q329" s="293">
        <f t="shared" si="41"/>
        <v>0</v>
      </c>
      <c r="R329" s="294">
        <f t="shared" si="42"/>
        <v>0</v>
      </c>
      <c r="S329" s="295">
        <f t="shared" si="43"/>
        <v>0</v>
      </c>
    </row>
    <row r="330" spans="1:19" ht="34.5" customHeight="1">
      <c r="A330" s="67">
        <v>39</v>
      </c>
      <c r="B330" s="263" t="s">
        <v>401</v>
      </c>
      <c r="C330" s="260" t="s">
        <v>736</v>
      </c>
      <c r="D330" s="262">
        <v>37.450000000000003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 t="s">
        <v>2177</v>
      </c>
      <c r="L330" s="291" t="s">
        <v>2415</v>
      </c>
      <c r="M330" s="292">
        <v>37.450000000000003</v>
      </c>
      <c r="N330" s="246"/>
      <c r="O330" s="243"/>
      <c r="P330" s="243"/>
      <c r="Q330" s="293">
        <f t="shared" si="41"/>
        <v>0</v>
      </c>
      <c r="R330" s="294">
        <f t="shared" si="42"/>
        <v>0</v>
      </c>
      <c r="S330" s="295">
        <f t="shared" si="43"/>
        <v>0</v>
      </c>
    </row>
    <row r="331" spans="1:19" ht="34.5" customHeight="1">
      <c r="A331" s="67">
        <v>40</v>
      </c>
      <c r="B331" s="263" t="s">
        <v>404</v>
      </c>
      <c r="C331" s="260" t="s">
        <v>738</v>
      </c>
      <c r="D331" s="262">
        <v>37.450000000000003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 t="s">
        <v>2163</v>
      </c>
      <c r="L331" s="291" t="s">
        <v>2416</v>
      </c>
      <c r="M331" s="292">
        <v>37.450000000000003</v>
      </c>
      <c r="N331" s="246"/>
      <c r="O331" s="243"/>
      <c r="P331" s="243"/>
      <c r="Q331" s="293">
        <f t="shared" si="41"/>
        <v>0</v>
      </c>
      <c r="R331" s="294">
        <f t="shared" si="42"/>
        <v>0</v>
      </c>
      <c r="S331" s="295">
        <f t="shared" si="43"/>
        <v>0</v>
      </c>
    </row>
    <row r="332" spans="1:19" ht="34.5" customHeight="1">
      <c r="A332" s="67">
        <v>41</v>
      </c>
      <c r="B332" s="263" t="s">
        <v>407</v>
      </c>
      <c r="C332" s="260" t="s">
        <v>740</v>
      </c>
      <c r="D332" s="262">
        <v>0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/>
      <c r="L332" s="291"/>
      <c r="M332" s="292"/>
      <c r="N332" s="246"/>
      <c r="O332" s="243"/>
      <c r="P332" s="243"/>
      <c r="Q332" s="293">
        <f t="shared" si="41"/>
        <v>0</v>
      </c>
      <c r="R332" s="294">
        <f t="shared" si="42"/>
        <v>0</v>
      </c>
      <c r="S332" s="295">
        <f t="shared" si="43"/>
        <v>0</v>
      </c>
    </row>
    <row r="333" spans="1:19" ht="34.5" customHeight="1">
      <c r="A333" s="67">
        <v>42</v>
      </c>
      <c r="B333" s="263" t="s">
        <v>409</v>
      </c>
      <c r="C333" s="260" t="s">
        <v>741</v>
      </c>
      <c r="D333" s="262">
        <v>119.84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 t="s">
        <v>2209</v>
      </c>
      <c r="L333" s="291" t="s">
        <v>2417</v>
      </c>
      <c r="M333" s="292">
        <v>119.84</v>
      </c>
      <c r="N333" s="246"/>
      <c r="O333" s="243"/>
      <c r="P333" s="243"/>
      <c r="Q333" s="293">
        <f t="shared" si="41"/>
        <v>0</v>
      </c>
      <c r="R333" s="294">
        <f t="shared" si="42"/>
        <v>0</v>
      </c>
      <c r="S333" s="295">
        <f t="shared" si="43"/>
        <v>0</v>
      </c>
    </row>
    <row r="334" spans="1:19" ht="34.5" customHeight="1">
      <c r="A334" s="67">
        <v>43</v>
      </c>
      <c r="B334" s="263" t="s">
        <v>407</v>
      </c>
      <c r="C334" s="260" t="s">
        <v>743</v>
      </c>
      <c r="D334" s="262">
        <v>0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/>
      <c r="L334" s="291"/>
      <c r="M334" s="292"/>
      <c r="N334" s="246"/>
      <c r="O334" s="243"/>
      <c r="P334" s="243"/>
      <c r="Q334" s="293">
        <f t="shared" si="41"/>
        <v>0</v>
      </c>
      <c r="R334" s="294">
        <f t="shared" si="42"/>
        <v>0</v>
      </c>
      <c r="S334" s="295">
        <f t="shared" si="43"/>
        <v>0</v>
      </c>
    </row>
    <row r="335" spans="1:19" ht="34.5" customHeight="1">
      <c r="A335" s="67">
        <v>44</v>
      </c>
      <c r="B335" s="263" t="s">
        <v>413</v>
      </c>
      <c r="C335" s="260" t="s">
        <v>744</v>
      </c>
      <c r="D335" s="262">
        <v>37.450000000000003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 t="s">
        <v>2163</v>
      </c>
      <c r="L335" s="291" t="s">
        <v>2418</v>
      </c>
      <c r="M335" s="292">
        <v>37.450000000000003</v>
      </c>
      <c r="N335" s="246"/>
      <c r="O335" s="243"/>
      <c r="P335" s="243"/>
      <c r="Q335" s="293">
        <f t="shared" si="41"/>
        <v>0</v>
      </c>
      <c r="R335" s="294">
        <f t="shared" si="42"/>
        <v>0</v>
      </c>
      <c r="S335" s="295">
        <f t="shared" si="43"/>
        <v>0</v>
      </c>
    </row>
    <row r="336" spans="1:19" ht="34.5" customHeight="1">
      <c r="A336" s="67">
        <v>45</v>
      </c>
      <c r="B336" s="263" t="s">
        <v>407</v>
      </c>
      <c r="C336" s="260" t="s">
        <v>746</v>
      </c>
      <c r="D336" s="262">
        <v>0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/>
      <c r="L336" s="291"/>
      <c r="M336" s="292"/>
      <c r="N336" s="246"/>
      <c r="O336" s="243"/>
      <c r="P336" s="243"/>
      <c r="Q336" s="293">
        <f t="shared" si="41"/>
        <v>0</v>
      </c>
      <c r="R336" s="294">
        <f t="shared" si="42"/>
        <v>0</v>
      </c>
      <c r="S336" s="295">
        <f t="shared" si="43"/>
        <v>0</v>
      </c>
    </row>
    <row r="337" spans="1:19" ht="34.5" customHeight="1">
      <c r="A337" s="67">
        <v>46</v>
      </c>
      <c r="B337" s="263" t="s">
        <v>417</v>
      </c>
      <c r="C337" s="260" t="s">
        <v>747</v>
      </c>
      <c r="D337" s="262">
        <v>0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/>
      <c r="L337" s="291"/>
      <c r="M337" s="292"/>
      <c r="N337" s="246"/>
      <c r="O337" s="243"/>
      <c r="P337" s="243"/>
      <c r="Q337" s="293">
        <f t="shared" si="41"/>
        <v>0</v>
      </c>
      <c r="R337" s="294">
        <f t="shared" si="42"/>
        <v>0</v>
      </c>
      <c r="S337" s="295">
        <f t="shared" si="43"/>
        <v>0</v>
      </c>
    </row>
    <row r="338" spans="1:19" ht="34.5" customHeight="1">
      <c r="A338" s="67">
        <v>47</v>
      </c>
      <c r="B338" s="263" t="s">
        <v>420</v>
      </c>
      <c r="C338" s="260" t="s">
        <v>748</v>
      </c>
      <c r="D338" s="262">
        <v>37.450000000000003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290" t="s">
        <v>2177</v>
      </c>
      <c r="L338" s="291" t="s">
        <v>2419</v>
      </c>
      <c r="M338" s="292">
        <v>37.450000000000003</v>
      </c>
      <c r="N338" s="246"/>
      <c r="O338" s="243"/>
      <c r="P338" s="243"/>
      <c r="Q338" s="293">
        <f t="shared" si="41"/>
        <v>0</v>
      </c>
      <c r="R338" s="294">
        <f t="shared" si="42"/>
        <v>0</v>
      </c>
      <c r="S338" s="295">
        <f t="shared" si="43"/>
        <v>0</v>
      </c>
    </row>
    <row r="339" spans="1:19" ht="34.5" customHeight="1">
      <c r="A339" s="67">
        <v>48</v>
      </c>
      <c r="B339" s="263" t="s">
        <v>423</v>
      </c>
      <c r="C339" s="260" t="s">
        <v>750</v>
      </c>
      <c r="D339" s="262">
        <v>471.87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 t="s">
        <v>2163</v>
      </c>
      <c r="L339" s="291" t="s">
        <v>2420</v>
      </c>
      <c r="M339" s="292">
        <v>471.87</v>
      </c>
      <c r="N339" s="246"/>
      <c r="O339" s="243"/>
      <c r="P339" s="243"/>
      <c r="Q339" s="293">
        <f t="shared" si="41"/>
        <v>0</v>
      </c>
      <c r="R339" s="294">
        <f t="shared" si="42"/>
        <v>0</v>
      </c>
      <c r="S339" s="295">
        <f t="shared" si="43"/>
        <v>0</v>
      </c>
    </row>
    <row r="340" spans="1:19" ht="34.5" customHeight="1">
      <c r="A340" s="67">
        <v>49</v>
      </c>
      <c r="B340" s="263" t="s">
        <v>425</v>
      </c>
      <c r="C340" s="260" t="s">
        <v>752</v>
      </c>
      <c r="D340" s="262">
        <v>52.43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 t="s">
        <v>2163</v>
      </c>
      <c r="L340" s="291" t="s">
        <v>2421</v>
      </c>
      <c r="M340" s="292">
        <v>52.43</v>
      </c>
      <c r="N340" s="246"/>
      <c r="O340" s="243"/>
      <c r="P340" s="243"/>
      <c r="Q340" s="293">
        <f t="shared" si="41"/>
        <v>0</v>
      </c>
      <c r="R340" s="294">
        <f t="shared" si="42"/>
        <v>0</v>
      </c>
      <c r="S340" s="295">
        <f t="shared" si="43"/>
        <v>0</v>
      </c>
    </row>
    <row r="341" spans="1:19" ht="34.5" customHeight="1">
      <c r="A341" s="67">
        <v>50</v>
      </c>
      <c r="B341" s="263" t="s">
        <v>407</v>
      </c>
      <c r="C341" s="260" t="s">
        <v>754</v>
      </c>
      <c r="D341" s="262">
        <v>0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/>
      <c r="L341" s="291"/>
      <c r="M341" s="292"/>
      <c r="N341" s="246"/>
      <c r="O341" s="243"/>
      <c r="P341" s="243"/>
      <c r="Q341" s="293">
        <f t="shared" si="41"/>
        <v>0</v>
      </c>
      <c r="R341" s="294">
        <f t="shared" si="42"/>
        <v>0</v>
      </c>
      <c r="S341" s="295">
        <f t="shared" si="43"/>
        <v>0</v>
      </c>
    </row>
    <row r="342" spans="1:19" ht="34.5" customHeight="1">
      <c r="A342" s="67">
        <v>51</v>
      </c>
      <c r="B342" s="263" t="s">
        <v>407</v>
      </c>
      <c r="C342" s="260" t="s">
        <v>755</v>
      </c>
      <c r="D342" s="262">
        <v>0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290"/>
      <c r="L342" s="291"/>
      <c r="M342" s="292"/>
      <c r="N342" s="246"/>
      <c r="O342" s="243"/>
      <c r="P342" s="243"/>
      <c r="Q342" s="293">
        <f t="shared" si="41"/>
        <v>0</v>
      </c>
      <c r="R342" s="294">
        <f t="shared" si="42"/>
        <v>0</v>
      </c>
      <c r="S342" s="295">
        <f t="shared" si="43"/>
        <v>0</v>
      </c>
    </row>
    <row r="343" spans="1:19" ht="34.5" customHeight="1">
      <c r="A343" s="67">
        <v>52</v>
      </c>
      <c r="B343" s="263" t="s">
        <v>756</v>
      </c>
      <c r="C343" s="260" t="s">
        <v>757</v>
      </c>
      <c r="D343" s="262">
        <v>0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/>
      <c r="L343" s="291"/>
      <c r="M343" s="292"/>
      <c r="N343" s="246"/>
      <c r="O343" s="243"/>
      <c r="P343" s="243"/>
      <c r="Q343" s="293">
        <f t="shared" si="41"/>
        <v>0</v>
      </c>
      <c r="R343" s="294">
        <f t="shared" si="42"/>
        <v>0</v>
      </c>
      <c r="S343" s="295">
        <f t="shared" si="43"/>
        <v>0</v>
      </c>
    </row>
    <row r="344" spans="1:19" ht="34.5" customHeight="1">
      <c r="A344" s="67">
        <v>53</v>
      </c>
      <c r="B344" s="263" t="s">
        <v>430</v>
      </c>
      <c r="C344" s="260" t="s">
        <v>758</v>
      </c>
      <c r="D344" s="262">
        <v>112.35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 t="s">
        <v>2209</v>
      </c>
      <c r="L344" s="291" t="s">
        <v>2422</v>
      </c>
      <c r="M344" s="292">
        <v>112.35</v>
      </c>
      <c r="N344" s="246"/>
      <c r="O344" s="243"/>
      <c r="P344" s="243"/>
      <c r="Q344" s="293">
        <f t="shared" si="41"/>
        <v>0</v>
      </c>
      <c r="R344" s="294">
        <f t="shared" si="42"/>
        <v>0</v>
      </c>
      <c r="S344" s="295">
        <f t="shared" si="43"/>
        <v>0</v>
      </c>
    </row>
    <row r="345" spans="1:19" ht="34.5" customHeight="1">
      <c r="A345" s="67">
        <v>54</v>
      </c>
      <c r="B345" s="263" t="s">
        <v>433</v>
      </c>
      <c r="C345" s="260" t="s">
        <v>760</v>
      </c>
      <c r="D345" s="262">
        <v>59.92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 t="s">
        <v>2177</v>
      </c>
      <c r="L345" s="291" t="s">
        <v>2423</v>
      </c>
      <c r="M345" s="292">
        <v>59.92</v>
      </c>
      <c r="N345" s="246"/>
      <c r="O345" s="243"/>
      <c r="P345" s="243"/>
      <c r="Q345" s="293">
        <f t="shared" si="41"/>
        <v>0</v>
      </c>
      <c r="R345" s="294">
        <f t="shared" si="42"/>
        <v>0</v>
      </c>
      <c r="S345" s="295">
        <f t="shared" si="43"/>
        <v>0</v>
      </c>
    </row>
    <row r="346" spans="1:19" ht="34.5" customHeight="1">
      <c r="A346" s="67">
        <v>55</v>
      </c>
      <c r="B346" s="263" t="s">
        <v>436</v>
      </c>
      <c r="C346" s="260" t="s">
        <v>762</v>
      </c>
      <c r="D346" s="262">
        <v>59.92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 t="s">
        <v>2163</v>
      </c>
      <c r="L346" s="291" t="s">
        <v>2424</v>
      </c>
      <c r="M346" s="292">
        <v>59.92</v>
      </c>
      <c r="N346" s="246"/>
      <c r="O346" s="243"/>
      <c r="P346" s="243"/>
      <c r="Q346" s="293">
        <f t="shared" si="41"/>
        <v>0</v>
      </c>
      <c r="R346" s="294">
        <f t="shared" si="42"/>
        <v>0</v>
      </c>
      <c r="S346" s="295">
        <f t="shared" si="43"/>
        <v>0</v>
      </c>
    </row>
    <row r="347" spans="1:19" ht="34.5" customHeight="1">
      <c r="A347" s="67">
        <v>56</v>
      </c>
      <c r="B347" s="263" t="s">
        <v>407</v>
      </c>
      <c r="C347" s="260" t="s">
        <v>764</v>
      </c>
      <c r="D347" s="262">
        <v>0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/>
      <c r="L347" s="291"/>
      <c r="M347" s="292"/>
      <c r="N347" s="246"/>
      <c r="O347" s="243"/>
      <c r="P347" s="243"/>
      <c r="Q347" s="293">
        <f t="shared" si="41"/>
        <v>0</v>
      </c>
      <c r="R347" s="294">
        <f t="shared" si="42"/>
        <v>0</v>
      </c>
      <c r="S347" s="295">
        <f t="shared" si="43"/>
        <v>0</v>
      </c>
    </row>
    <row r="348" spans="1:19" ht="34.5" customHeight="1">
      <c r="A348" s="67">
        <v>57</v>
      </c>
      <c r="B348" s="263" t="s">
        <v>407</v>
      </c>
      <c r="C348" s="260" t="s">
        <v>765</v>
      </c>
      <c r="D348" s="262">
        <v>0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290"/>
      <c r="L348" s="291"/>
      <c r="M348" s="292"/>
      <c r="N348" s="246"/>
      <c r="O348" s="243"/>
      <c r="P348" s="243"/>
      <c r="Q348" s="293">
        <f t="shared" si="41"/>
        <v>0</v>
      </c>
      <c r="R348" s="294">
        <f t="shared" si="42"/>
        <v>0</v>
      </c>
      <c r="S348" s="295">
        <f t="shared" si="43"/>
        <v>0</v>
      </c>
    </row>
    <row r="349" spans="1:19" ht="34.5" customHeight="1">
      <c r="A349" s="67">
        <v>58</v>
      </c>
      <c r="B349" s="263" t="s">
        <v>407</v>
      </c>
      <c r="C349" s="260" t="s">
        <v>766</v>
      </c>
      <c r="D349" s="262">
        <v>0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290"/>
      <c r="L349" s="291"/>
      <c r="M349" s="292"/>
      <c r="N349" s="246"/>
      <c r="O349" s="243"/>
      <c r="P349" s="243"/>
      <c r="Q349" s="293">
        <v>0</v>
      </c>
      <c r="R349" s="294">
        <v>0</v>
      </c>
      <c r="S349" s="295">
        <v>0</v>
      </c>
    </row>
    <row r="350" spans="1:19" ht="34.5" customHeight="1">
      <c r="A350" s="67">
        <v>59</v>
      </c>
      <c r="B350" s="263" t="s">
        <v>441</v>
      </c>
      <c r="C350" s="260" t="s">
        <v>767</v>
      </c>
      <c r="D350" s="262">
        <v>37.450000000000003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 t="s">
        <v>2163</v>
      </c>
      <c r="L350" s="291" t="s">
        <v>2425</v>
      </c>
      <c r="M350" s="292">
        <v>37.450000000000003</v>
      </c>
      <c r="N350" s="246"/>
      <c r="O350" s="243"/>
      <c r="P350" s="243"/>
      <c r="Q350" s="293">
        <f t="shared" ref="Q350:Q417" si="44">ROUND(S350*100/107,2)</f>
        <v>0</v>
      </c>
      <c r="R350" s="294">
        <f t="shared" ref="R350:R417" si="45">ROUND((Q350*0.07),2)</f>
        <v>0</v>
      </c>
      <c r="S350" s="295">
        <f t="shared" ref="S350:S385" si="46">+D350+J350-M350</f>
        <v>0</v>
      </c>
    </row>
    <row r="351" spans="1:19" ht="34.5" customHeight="1">
      <c r="A351" s="67">
        <v>60</v>
      </c>
      <c r="B351" s="263" t="s">
        <v>444</v>
      </c>
      <c r="C351" s="260" t="s">
        <v>769</v>
      </c>
      <c r="D351" s="262">
        <v>389.48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290" t="s">
        <v>2163</v>
      </c>
      <c r="L351" s="291" t="s">
        <v>2426</v>
      </c>
      <c r="M351" s="292">
        <v>389.48</v>
      </c>
      <c r="N351" s="246"/>
      <c r="O351" s="243"/>
      <c r="P351" s="243"/>
      <c r="Q351" s="293">
        <f t="shared" si="44"/>
        <v>0</v>
      </c>
      <c r="R351" s="294">
        <f t="shared" si="45"/>
        <v>0</v>
      </c>
      <c r="S351" s="295">
        <f t="shared" si="46"/>
        <v>0</v>
      </c>
    </row>
    <row r="352" spans="1:19" ht="34.5" customHeight="1">
      <c r="A352" s="67">
        <v>61</v>
      </c>
      <c r="B352" s="263" t="s">
        <v>447</v>
      </c>
      <c r="C352" s="260" t="s">
        <v>771</v>
      </c>
      <c r="D352" s="262">
        <v>1767.64</v>
      </c>
      <c r="E352" s="246"/>
      <c r="F352" s="243"/>
      <c r="G352" s="243"/>
      <c r="H352" s="189">
        <v>0</v>
      </c>
      <c r="I352" s="189">
        <v>0</v>
      </c>
      <c r="J352" s="203">
        <v>0</v>
      </c>
      <c r="K352" s="290" t="s">
        <v>2177</v>
      </c>
      <c r="L352" s="291" t="s">
        <v>2427</v>
      </c>
      <c r="M352" s="292">
        <v>1767.64</v>
      </c>
      <c r="N352" s="246"/>
      <c r="O352" s="243"/>
      <c r="P352" s="243"/>
      <c r="Q352" s="293">
        <f t="shared" si="44"/>
        <v>0</v>
      </c>
      <c r="R352" s="294">
        <f t="shared" si="45"/>
        <v>0</v>
      </c>
      <c r="S352" s="295">
        <f t="shared" si="46"/>
        <v>0</v>
      </c>
    </row>
    <row r="353" spans="1:20" ht="34.5" customHeight="1">
      <c r="A353" s="67">
        <v>62</v>
      </c>
      <c r="B353" s="263" t="s">
        <v>407</v>
      </c>
      <c r="C353" s="260" t="s">
        <v>773</v>
      </c>
      <c r="D353" s="262">
        <v>0</v>
      </c>
      <c r="E353" s="246"/>
      <c r="F353" s="266"/>
      <c r="G353" s="266"/>
      <c r="H353" s="189">
        <v>0</v>
      </c>
      <c r="I353" s="189">
        <v>0</v>
      </c>
      <c r="J353" s="203">
        <v>0</v>
      </c>
      <c r="K353" s="290"/>
      <c r="L353" s="291"/>
      <c r="M353" s="292"/>
      <c r="N353" s="246"/>
      <c r="O353" s="266"/>
      <c r="P353" s="266"/>
      <c r="Q353" s="293">
        <f t="shared" si="44"/>
        <v>0</v>
      </c>
      <c r="R353" s="294">
        <f t="shared" si="45"/>
        <v>0</v>
      </c>
      <c r="S353" s="295">
        <f t="shared" si="46"/>
        <v>0</v>
      </c>
    </row>
    <row r="354" spans="1:20" ht="34.5" customHeight="1">
      <c r="A354" s="67">
        <v>63</v>
      </c>
      <c r="B354" s="263" t="s">
        <v>407</v>
      </c>
      <c r="C354" s="260" t="s">
        <v>774</v>
      </c>
      <c r="D354" s="262">
        <v>0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290"/>
      <c r="L354" s="291"/>
      <c r="M354" s="292"/>
      <c r="N354" s="246"/>
      <c r="O354" s="243"/>
      <c r="P354" s="243"/>
      <c r="Q354" s="293">
        <f t="shared" si="44"/>
        <v>0</v>
      </c>
      <c r="R354" s="294">
        <f t="shared" si="45"/>
        <v>0</v>
      </c>
      <c r="S354" s="295">
        <f t="shared" si="46"/>
        <v>0</v>
      </c>
    </row>
    <row r="355" spans="1:20" ht="34.5" customHeight="1">
      <c r="A355" s="67">
        <v>64</v>
      </c>
      <c r="B355" s="263" t="s">
        <v>45</v>
      </c>
      <c r="C355" s="260" t="s">
        <v>775</v>
      </c>
      <c r="D355" s="262">
        <v>853.86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290" t="s">
        <v>2155</v>
      </c>
      <c r="L355" s="291" t="s">
        <v>2428</v>
      </c>
      <c r="M355" s="292">
        <v>853.86</v>
      </c>
      <c r="N355" s="246"/>
      <c r="O355" s="243"/>
      <c r="P355" s="243"/>
      <c r="Q355" s="293">
        <f t="shared" si="44"/>
        <v>0</v>
      </c>
      <c r="R355" s="294">
        <f t="shared" si="45"/>
        <v>0</v>
      </c>
      <c r="S355" s="295">
        <f t="shared" si="46"/>
        <v>0</v>
      </c>
    </row>
    <row r="356" spans="1:20" ht="34.5" customHeight="1">
      <c r="A356" s="67">
        <v>65</v>
      </c>
      <c r="B356" s="263" t="s">
        <v>456</v>
      </c>
      <c r="C356" s="260" t="s">
        <v>777</v>
      </c>
      <c r="D356" s="262">
        <v>1355.69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290" t="s">
        <v>2157</v>
      </c>
      <c r="L356" s="291" t="s">
        <v>2429</v>
      </c>
      <c r="M356" s="292">
        <v>1355.69</v>
      </c>
      <c r="N356" s="246"/>
      <c r="O356" s="243"/>
      <c r="P356" s="243"/>
      <c r="Q356" s="293">
        <f t="shared" si="44"/>
        <v>0</v>
      </c>
      <c r="R356" s="294">
        <f t="shared" si="45"/>
        <v>0</v>
      </c>
      <c r="S356" s="295">
        <f t="shared" si="46"/>
        <v>0</v>
      </c>
    </row>
    <row r="357" spans="1:20" ht="34.5" customHeight="1">
      <c r="A357" s="67">
        <v>66</v>
      </c>
      <c r="B357" s="263" t="s">
        <v>459</v>
      </c>
      <c r="C357" s="260" t="s">
        <v>779</v>
      </c>
      <c r="D357" s="262">
        <v>3070.9</v>
      </c>
      <c r="E357" s="250" t="s">
        <v>1780</v>
      </c>
      <c r="F357" s="243">
        <v>1</v>
      </c>
      <c r="G357" s="243">
        <v>1</v>
      </c>
      <c r="H357" s="189">
        <v>2625</v>
      </c>
      <c r="I357" s="189">
        <v>183.75</v>
      </c>
      <c r="J357" s="203">
        <v>2808.75</v>
      </c>
      <c r="K357" s="290" t="s">
        <v>2276</v>
      </c>
      <c r="L357" s="291" t="s">
        <v>2430</v>
      </c>
      <c r="M357" s="292">
        <v>5879.65</v>
      </c>
      <c r="N357" s="250"/>
      <c r="O357" s="243"/>
      <c r="P357" s="243"/>
      <c r="Q357" s="293">
        <f t="shared" si="44"/>
        <v>0</v>
      </c>
      <c r="R357" s="294">
        <f t="shared" si="45"/>
        <v>0</v>
      </c>
      <c r="S357" s="295">
        <f t="shared" si="46"/>
        <v>0</v>
      </c>
    </row>
    <row r="358" spans="1:20" ht="34.5" customHeight="1">
      <c r="A358" s="67">
        <v>67</v>
      </c>
      <c r="B358" s="263" t="s">
        <v>462</v>
      </c>
      <c r="C358" s="260" t="s">
        <v>781</v>
      </c>
      <c r="D358" s="262">
        <v>1116.01</v>
      </c>
      <c r="E358" s="246"/>
      <c r="F358" s="243"/>
      <c r="G358" s="243"/>
      <c r="H358" s="189">
        <v>0</v>
      </c>
      <c r="I358" s="189">
        <v>0</v>
      </c>
      <c r="J358" s="203">
        <v>0</v>
      </c>
      <c r="K358" s="290" t="s">
        <v>2155</v>
      </c>
      <c r="L358" s="291" t="s">
        <v>2431</v>
      </c>
      <c r="M358" s="292">
        <v>1116.01</v>
      </c>
      <c r="N358" s="246"/>
      <c r="O358" s="243"/>
      <c r="P358" s="243"/>
      <c r="Q358" s="293">
        <f t="shared" si="44"/>
        <v>0</v>
      </c>
      <c r="R358" s="294">
        <f t="shared" si="45"/>
        <v>0</v>
      </c>
      <c r="S358" s="295">
        <f t="shared" si="46"/>
        <v>0</v>
      </c>
    </row>
    <row r="359" spans="1:20" ht="34.5" customHeight="1">
      <c r="A359" s="67">
        <v>68</v>
      </c>
      <c r="B359" s="263" t="s">
        <v>783</v>
      </c>
      <c r="C359" s="260" t="s">
        <v>784</v>
      </c>
      <c r="D359" s="262">
        <v>74.900000000000006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290" t="s">
        <v>2155</v>
      </c>
      <c r="L359" s="291" t="s">
        <v>2432</v>
      </c>
      <c r="M359" s="292">
        <v>74.900000000000006</v>
      </c>
      <c r="N359" s="246"/>
      <c r="O359" s="243"/>
      <c r="P359" s="243"/>
      <c r="Q359" s="293">
        <f t="shared" si="44"/>
        <v>0</v>
      </c>
      <c r="R359" s="294">
        <f t="shared" si="45"/>
        <v>0</v>
      </c>
      <c r="S359" s="295">
        <f t="shared" si="46"/>
        <v>0</v>
      </c>
    </row>
    <row r="360" spans="1:20" ht="34.5" customHeight="1">
      <c r="A360" s="67">
        <v>69</v>
      </c>
      <c r="B360" s="263" t="s">
        <v>468</v>
      </c>
      <c r="C360" s="260" t="s">
        <v>786</v>
      </c>
      <c r="D360" s="262">
        <v>524.29999999999995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290" t="s">
        <v>2209</v>
      </c>
      <c r="L360" s="291" t="s">
        <v>2433</v>
      </c>
      <c r="M360" s="292">
        <v>524.29999999999995</v>
      </c>
      <c r="N360" s="246"/>
      <c r="O360" s="243"/>
      <c r="P360" s="243"/>
      <c r="Q360" s="293">
        <f t="shared" si="44"/>
        <v>0</v>
      </c>
      <c r="R360" s="294">
        <f t="shared" si="45"/>
        <v>0</v>
      </c>
      <c r="S360" s="295">
        <f t="shared" si="46"/>
        <v>0</v>
      </c>
    </row>
    <row r="361" spans="1:20" ht="34.5" customHeight="1">
      <c r="A361" s="67">
        <v>70</v>
      </c>
      <c r="B361" s="263" t="s">
        <v>468</v>
      </c>
      <c r="C361" s="260" t="s">
        <v>788</v>
      </c>
      <c r="D361" s="262">
        <v>53.5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290" t="s">
        <v>2209</v>
      </c>
      <c r="L361" s="291" t="s">
        <v>2434</v>
      </c>
      <c r="M361" s="292">
        <v>53.5</v>
      </c>
      <c r="N361" s="246"/>
      <c r="O361" s="243"/>
      <c r="P361" s="243"/>
      <c r="Q361" s="293">
        <f t="shared" si="44"/>
        <v>0</v>
      </c>
      <c r="R361" s="294">
        <f t="shared" si="45"/>
        <v>0</v>
      </c>
      <c r="S361" s="295">
        <f t="shared" si="46"/>
        <v>0</v>
      </c>
    </row>
    <row r="362" spans="1:20" ht="34.5" customHeight="1">
      <c r="A362" s="67">
        <v>71</v>
      </c>
      <c r="B362" s="263" t="s">
        <v>407</v>
      </c>
      <c r="C362" s="260" t="s">
        <v>790</v>
      </c>
      <c r="D362" s="262">
        <v>0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290"/>
      <c r="L362" s="291"/>
      <c r="M362" s="292"/>
      <c r="N362" s="246"/>
      <c r="O362" s="243"/>
      <c r="P362" s="243"/>
      <c r="Q362" s="293">
        <f t="shared" si="44"/>
        <v>0</v>
      </c>
      <c r="R362" s="294">
        <f t="shared" si="45"/>
        <v>0</v>
      </c>
      <c r="S362" s="295">
        <f t="shared" si="46"/>
        <v>0</v>
      </c>
    </row>
    <row r="363" spans="1:20" ht="34.5" customHeight="1">
      <c r="A363" s="67">
        <v>72</v>
      </c>
      <c r="B363" s="263" t="s">
        <v>472</v>
      </c>
      <c r="C363" s="260" t="s">
        <v>791</v>
      </c>
      <c r="D363" s="262">
        <v>104.86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290" t="s">
        <v>2155</v>
      </c>
      <c r="L363" s="291" t="s">
        <v>2435</v>
      </c>
      <c r="M363" s="292">
        <v>104.86</v>
      </c>
      <c r="N363" s="246"/>
      <c r="O363" s="243"/>
      <c r="P363" s="243"/>
      <c r="Q363" s="293">
        <f t="shared" si="44"/>
        <v>0</v>
      </c>
      <c r="R363" s="294">
        <f t="shared" si="45"/>
        <v>0</v>
      </c>
      <c r="S363" s="295">
        <f t="shared" si="46"/>
        <v>0</v>
      </c>
    </row>
    <row r="364" spans="1:20" ht="34.5" customHeight="1">
      <c r="A364" s="67">
        <v>73</v>
      </c>
      <c r="B364" s="263" t="s">
        <v>105</v>
      </c>
      <c r="C364" s="106" t="s">
        <v>793</v>
      </c>
      <c r="D364" s="262">
        <v>756.49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290">
        <v>46053</v>
      </c>
      <c r="L364" s="291" t="s">
        <v>2436</v>
      </c>
      <c r="M364" s="292">
        <v>756.49</v>
      </c>
      <c r="N364" s="246"/>
      <c r="O364" s="243"/>
      <c r="P364" s="243"/>
      <c r="Q364" s="293">
        <f t="shared" si="44"/>
        <v>0</v>
      </c>
      <c r="R364" s="294">
        <f t="shared" si="45"/>
        <v>0</v>
      </c>
      <c r="S364" s="295">
        <f t="shared" si="46"/>
        <v>0</v>
      </c>
    </row>
    <row r="365" spans="1:20" ht="34.5" customHeight="1">
      <c r="A365" s="67">
        <v>74</v>
      </c>
      <c r="B365" s="263" t="s">
        <v>105</v>
      </c>
      <c r="C365" s="106" t="s">
        <v>793</v>
      </c>
      <c r="D365" s="262">
        <v>816.41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290">
        <v>46053</v>
      </c>
      <c r="L365" s="291" t="s">
        <v>2436</v>
      </c>
      <c r="M365" s="292">
        <v>816.41</v>
      </c>
      <c r="N365" s="246"/>
      <c r="O365" s="243"/>
      <c r="P365" s="243"/>
      <c r="Q365" s="293">
        <f t="shared" si="44"/>
        <v>0</v>
      </c>
      <c r="R365" s="294">
        <f t="shared" si="45"/>
        <v>0</v>
      </c>
      <c r="S365" s="295">
        <f t="shared" si="46"/>
        <v>0</v>
      </c>
    </row>
    <row r="366" spans="1:20" ht="34.5" customHeight="1">
      <c r="A366" s="67">
        <v>75</v>
      </c>
      <c r="B366" s="263" t="s">
        <v>105</v>
      </c>
      <c r="C366" s="106" t="s">
        <v>793</v>
      </c>
      <c r="D366" s="262">
        <v>37.450000000000003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290">
        <v>46053</v>
      </c>
      <c r="L366" s="291" t="s">
        <v>2436</v>
      </c>
      <c r="M366" s="292">
        <v>37.450000000000003</v>
      </c>
      <c r="N366" s="246"/>
      <c r="O366" s="243"/>
      <c r="P366" s="243"/>
      <c r="Q366" s="293">
        <f t="shared" si="44"/>
        <v>0</v>
      </c>
      <c r="R366" s="294">
        <f t="shared" si="45"/>
        <v>0</v>
      </c>
      <c r="S366" s="295">
        <f t="shared" si="46"/>
        <v>0</v>
      </c>
    </row>
    <row r="367" spans="1:20" ht="34.5" customHeight="1">
      <c r="A367" s="67">
        <v>76</v>
      </c>
      <c r="B367" s="263" t="s">
        <v>105</v>
      </c>
      <c r="C367" s="106" t="s">
        <v>793</v>
      </c>
      <c r="D367" s="262">
        <v>67.41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>
        <v>46053</v>
      </c>
      <c r="L367" s="291" t="s">
        <v>2436</v>
      </c>
      <c r="M367" s="292">
        <v>67.41</v>
      </c>
      <c r="N367" s="246"/>
      <c r="O367" s="243"/>
      <c r="P367" s="243"/>
      <c r="Q367" s="293">
        <f t="shared" si="44"/>
        <v>0</v>
      </c>
      <c r="R367" s="294">
        <f t="shared" si="45"/>
        <v>0</v>
      </c>
      <c r="S367" s="295">
        <f t="shared" si="46"/>
        <v>0</v>
      </c>
    </row>
    <row r="368" spans="1:20" ht="34.5" customHeight="1">
      <c r="A368" s="67">
        <v>77</v>
      </c>
      <c r="B368" s="263" t="s">
        <v>795</v>
      </c>
      <c r="C368" s="106" t="s">
        <v>796</v>
      </c>
      <c r="D368" s="262">
        <v>6598.69</v>
      </c>
      <c r="E368" s="246"/>
      <c r="F368" s="243"/>
      <c r="G368" s="243"/>
      <c r="H368" s="189">
        <v>0</v>
      </c>
      <c r="I368" s="189">
        <v>0</v>
      </c>
      <c r="J368" s="203">
        <v>0</v>
      </c>
      <c r="K368" s="290" t="s">
        <v>2177</v>
      </c>
      <c r="L368" s="291" t="s">
        <v>2437</v>
      </c>
      <c r="M368" s="292">
        <v>6598.69</v>
      </c>
      <c r="N368" s="246"/>
      <c r="O368" s="243"/>
      <c r="P368" s="243"/>
      <c r="Q368" s="293">
        <f t="shared" si="44"/>
        <v>0</v>
      </c>
      <c r="R368" s="294">
        <f t="shared" si="45"/>
        <v>0</v>
      </c>
      <c r="S368" s="295">
        <f t="shared" si="46"/>
        <v>0</v>
      </c>
      <c r="T368" s="2" t="s">
        <v>1707</v>
      </c>
    </row>
    <row r="369" spans="1:20" ht="34.5" customHeight="1">
      <c r="A369" s="67">
        <v>78</v>
      </c>
      <c r="B369" s="263" t="s">
        <v>795</v>
      </c>
      <c r="C369" s="106" t="s">
        <v>796</v>
      </c>
      <c r="D369" s="262">
        <v>996.17</v>
      </c>
      <c r="E369" s="246"/>
      <c r="F369" s="243"/>
      <c r="G369" s="243"/>
      <c r="H369" s="189">
        <v>0</v>
      </c>
      <c r="I369" s="189">
        <v>0</v>
      </c>
      <c r="J369" s="203">
        <v>0</v>
      </c>
      <c r="K369" s="290" t="s">
        <v>2177</v>
      </c>
      <c r="L369" s="291" t="s">
        <v>2437</v>
      </c>
      <c r="M369" s="292">
        <v>996.17</v>
      </c>
      <c r="N369" s="246"/>
      <c r="O369" s="243"/>
      <c r="P369" s="243"/>
      <c r="Q369" s="293">
        <f t="shared" si="44"/>
        <v>0</v>
      </c>
      <c r="R369" s="294">
        <f t="shared" si="45"/>
        <v>0</v>
      </c>
      <c r="S369" s="295">
        <f t="shared" si="46"/>
        <v>0</v>
      </c>
      <c r="T369" s="2" t="s">
        <v>1707</v>
      </c>
    </row>
    <row r="370" spans="1:20" ht="34.5" customHeight="1">
      <c r="A370" s="67">
        <v>79</v>
      </c>
      <c r="B370" s="263" t="s">
        <v>795</v>
      </c>
      <c r="C370" s="106" t="s">
        <v>796</v>
      </c>
      <c r="D370" s="262">
        <v>1273.3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290" t="s">
        <v>2177</v>
      </c>
      <c r="L370" s="291" t="s">
        <v>2437</v>
      </c>
      <c r="M370" s="292">
        <v>1273.3</v>
      </c>
      <c r="N370" s="246"/>
      <c r="O370" s="243"/>
      <c r="P370" s="243"/>
      <c r="Q370" s="293">
        <f t="shared" si="44"/>
        <v>0</v>
      </c>
      <c r="R370" s="294">
        <f t="shared" si="45"/>
        <v>0</v>
      </c>
      <c r="S370" s="295">
        <f t="shared" si="46"/>
        <v>0</v>
      </c>
      <c r="T370" s="2" t="s">
        <v>1707</v>
      </c>
    </row>
    <row r="371" spans="1:20" ht="34.5" customHeight="1">
      <c r="A371" s="67">
        <v>80</v>
      </c>
      <c r="B371" s="263" t="s">
        <v>798</v>
      </c>
      <c r="C371" s="260" t="s">
        <v>799</v>
      </c>
      <c r="D371" s="262">
        <v>1153.46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290" t="s">
        <v>2177</v>
      </c>
      <c r="L371" s="291" t="s">
        <v>2438</v>
      </c>
      <c r="M371" s="292">
        <v>1153.46</v>
      </c>
      <c r="N371" s="246"/>
      <c r="O371" s="243"/>
      <c r="P371" s="243"/>
      <c r="Q371" s="293">
        <f t="shared" si="44"/>
        <v>0</v>
      </c>
      <c r="R371" s="294">
        <f t="shared" si="45"/>
        <v>0</v>
      </c>
      <c r="S371" s="295">
        <f t="shared" si="46"/>
        <v>0</v>
      </c>
    </row>
    <row r="372" spans="1:20" ht="34.5" customHeight="1">
      <c r="A372" s="67">
        <v>81</v>
      </c>
      <c r="B372" s="263" t="s">
        <v>407</v>
      </c>
      <c r="C372" s="260" t="s">
        <v>801</v>
      </c>
      <c r="D372" s="262">
        <v>0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290"/>
      <c r="L372" s="291"/>
      <c r="M372" s="292"/>
      <c r="N372" s="246"/>
      <c r="O372" s="243"/>
      <c r="P372" s="243"/>
      <c r="Q372" s="293">
        <f t="shared" si="44"/>
        <v>0</v>
      </c>
      <c r="R372" s="294">
        <f t="shared" si="45"/>
        <v>0</v>
      </c>
      <c r="S372" s="295">
        <f t="shared" si="46"/>
        <v>0</v>
      </c>
    </row>
    <row r="373" spans="1:20" ht="34.5" customHeight="1">
      <c r="A373" s="67">
        <v>82</v>
      </c>
      <c r="B373" s="263" t="s">
        <v>484</v>
      </c>
      <c r="C373" s="260" t="s">
        <v>802</v>
      </c>
      <c r="D373" s="262">
        <v>37.450000000000003</v>
      </c>
      <c r="E373" s="250"/>
      <c r="F373" s="243"/>
      <c r="G373" s="243"/>
      <c r="H373" s="189">
        <v>0</v>
      </c>
      <c r="I373" s="189">
        <v>0</v>
      </c>
      <c r="J373" s="203">
        <v>0</v>
      </c>
      <c r="K373" s="290" t="s">
        <v>2177</v>
      </c>
      <c r="L373" s="291" t="s">
        <v>2439</v>
      </c>
      <c r="M373" s="292">
        <v>37.450000000000003</v>
      </c>
      <c r="N373" s="250"/>
      <c r="O373" s="243"/>
      <c r="P373" s="243"/>
      <c r="Q373" s="293">
        <f t="shared" si="44"/>
        <v>0</v>
      </c>
      <c r="R373" s="294">
        <f t="shared" si="45"/>
        <v>0</v>
      </c>
      <c r="S373" s="295">
        <f t="shared" si="46"/>
        <v>0</v>
      </c>
    </row>
    <row r="374" spans="1:20" ht="34.5" customHeight="1">
      <c r="A374" s="67">
        <v>83</v>
      </c>
      <c r="B374" s="263" t="s">
        <v>484</v>
      </c>
      <c r="C374" s="260" t="s">
        <v>802</v>
      </c>
      <c r="D374" s="262">
        <v>37.450000000000003</v>
      </c>
      <c r="E374" s="250"/>
      <c r="F374" s="243"/>
      <c r="G374" s="243"/>
      <c r="H374" s="189">
        <v>0</v>
      </c>
      <c r="I374" s="189">
        <v>0</v>
      </c>
      <c r="J374" s="203">
        <v>0</v>
      </c>
      <c r="K374" s="290" t="s">
        <v>2177</v>
      </c>
      <c r="L374" s="291" t="s">
        <v>2439</v>
      </c>
      <c r="M374" s="292">
        <v>37.450000000000003</v>
      </c>
      <c r="N374" s="250"/>
      <c r="O374" s="243"/>
      <c r="P374" s="243"/>
      <c r="Q374" s="293">
        <f t="shared" si="44"/>
        <v>0</v>
      </c>
      <c r="R374" s="294">
        <f t="shared" si="45"/>
        <v>0</v>
      </c>
      <c r="S374" s="295">
        <f t="shared" si="46"/>
        <v>0</v>
      </c>
    </row>
    <row r="375" spans="1:20" ht="34.5" customHeight="1">
      <c r="A375" s="67">
        <v>84</v>
      </c>
      <c r="B375" s="263" t="s">
        <v>484</v>
      </c>
      <c r="C375" s="260" t="s">
        <v>802</v>
      </c>
      <c r="D375" s="262">
        <v>37.450000000000003</v>
      </c>
      <c r="E375" s="250"/>
      <c r="F375" s="243"/>
      <c r="G375" s="243"/>
      <c r="H375" s="189">
        <v>0</v>
      </c>
      <c r="I375" s="189">
        <v>0</v>
      </c>
      <c r="J375" s="203">
        <v>0</v>
      </c>
      <c r="K375" s="290" t="s">
        <v>2177</v>
      </c>
      <c r="L375" s="291" t="s">
        <v>2439</v>
      </c>
      <c r="M375" s="292">
        <v>37.450000000000003</v>
      </c>
      <c r="N375" s="250"/>
      <c r="O375" s="243"/>
      <c r="P375" s="243"/>
      <c r="Q375" s="293">
        <f t="shared" si="44"/>
        <v>0</v>
      </c>
      <c r="R375" s="294">
        <f t="shared" si="45"/>
        <v>0</v>
      </c>
      <c r="S375" s="295">
        <f t="shared" si="46"/>
        <v>0</v>
      </c>
    </row>
    <row r="376" spans="1:20" ht="34.5" customHeight="1">
      <c r="A376" s="67">
        <v>85</v>
      </c>
      <c r="B376" s="263" t="s">
        <v>489</v>
      </c>
      <c r="C376" s="260" t="s">
        <v>804</v>
      </c>
      <c r="D376" s="262">
        <v>2059.75</v>
      </c>
      <c r="E376" s="246"/>
      <c r="F376" s="243"/>
      <c r="G376" s="243"/>
      <c r="H376" s="189">
        <v>0</v>
      </c>
      <c r="I376" s="189">
        <v>0</v>
      </c>
      <c r="J376" s="203">
        <v>0</v>
      </c>
      <c r="K376" s="290" t="s">
        <v>2209</v>
      </c>
      <c r="L376" s="291" t="s">
        <v>2440</v>
      </c>
      <c r="M376" s="292">
        <v>2059.75</v>
      </c>
      <c r="N376" s="246"/>
      <c r="O376" s="243"/>
      <c r="P376" s="243"/>
      <c r="Q376" s="293">
        <f t="shared" si="44"/>
        <v>0</v>
      </c>
      <c r="R376" s="294">
        <f t="shared" si="45"/>
        <v>0</v>
      </c>
      <c r="S376" s="295">
        <f t="shared" si="46"/>
        <v>0</v>
      </c>
    </row>
    <row r="377" spans="1:20" ht="34.5" customHeight="1">
      <c r="A377" s="67">
        <v>86</v>
      </c>
      <c r="B377" s="263" t="s">
        <v>492</v>
      </c>
      <c r="C377" s="260" t="s">
        <v>806</v>
      </c>
      <c r="D377" s="262">
        <v>576.73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290" t="s">
        <v>2177</v>
      </c>
      <c r="L377" s="291" t="s">
        <v>2441</v>
      </c>
      <c r="M377" s="292">
        <v>576.73</v>
      </c>
      <c r="N377" s="246"/>
      <c r="O377" s="243"/>
      <c r="P377" s="243"/>
      <c r="Q377" s="293">
        <f t="shared" si="44"/>
        <v>0</v>
      </c>
      <c r="R377" s="294">
        <f t="shared" si="45"/>
        <v>0</v>
      </c>
      <c r="S377" s="295">
        <f t="shared" si="46"/>
        <v>0</v>
      </c>
    </row>
    <row r="378" spans="1:20" ht="34.5" customHeight="1">
      <c r="A378" s="67">
        <v>87</v>
      </c>
      <c r="B378" s="263" t="s">
        <v>107</v>
      </c>
      <c r="C378" s="260" t="s">
        <v>808</v>
      </c>
      <c r="D378" s="262">
        <v>7864.5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 t="s">
        <v>2155</v>
      </c>
      <c r="L378" s="291" t="s">
        <v>2442</v>
      </c>
      <c r="M378" s="292">
        <v>7864.5</v>
      </c>
      <c r="N378" s="246"/>
      <c r="O378" s="243"/>
      <c r="P378" s="243"/>
      <c r="Q378" s="293">
        <f t="shared" si="44"/>
        <v>0</v>
      </c>
      <c r="R378" s="294">
        <f t="shared" si="45"/>
        <v>0</v>
      </c>
      <c r="S378" s="295">
        <f t="shared" si="46"/>
        <v>0</v>
      </c>
    </row>
    <row r="379" spans="1:20" ht="34.5" customHeight="1">
      <c r="A379" s="67">
        <v>88</v>
      </c>
      <c r="B379" s="268" t="s">
        <v>810</v>
      </c>
      <c r="C379" s="260" t="s">
        <v>811</v>
      </c>
      <c r="D379" s="262">
        <v>53.5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290" t="s">
        <v>2155</v>
      </c>
      <c r="L379" s="291" t="s">
        <v>2443</v>
      </c>
      <c r="M379" s="292">
        <v>53.5</v>
      </c>
      <c r="N379" s="246"/>
      <c r="O379" s="243"/>
      <c r="P379" s="243"/>
      <c r="Q379" s="293">
        <f t="shared" si="44"/>
        <v>0</v>
      </c>
      <c r="R379" s="294">
        <f t="shared" si="45"/>
        <v>0</v>
      </c>
      <c r="S379" s="295">
        <f t="shared" si="46"/>
        <v>0</v>
      </c>
    </row>
    <row r="380" spans="1:20" ht="34.5" customHeight="1">
      <c r="A380" s="67">
        <v>89</v>
      </c>
      <c r="B380" s="106" t="s">
        <v>489</v>
      </c>
      <c r="C380" s="260" t="s">
        <v>813</v>
      </c>
      <c r="D380" s="262">
        <v>37.450000000000003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 t="s">
        <v>2209</v>
      </c>
      <c r="L380" s="291" t="s">
        <v>2444</v>
      </c>
      <c r="M380" s="292">
        <v>37.450000000000003</v>
      </c>
      <c r="N380" s="246"/>
      <c r="O380" s="243"/>
      <c r="P380" s="243"/>
      <c r="Q380" s="293">
        <f t="shared" si="44"/>
        <v>0</v>
      </c>
      <c r="R380" s="294">
        <f t="shared" si="45"/>
        <v>0</v>
      </c>
      <c r="S380" s="295">
        <f t="shared" si="46"/>
        <v>0</v>
      </c>
    </row>
    <row r="381" spans="1:20" ht="34.5" customHeight="1">
      <c r="A381" s="67">
        <v>90</v>
      </c>
      <c r="B381" s="106" t="s">
        <v>407</v>
      </c>
      <c r="C381" s="260" t="s">
        <v>815</v>
      </c>
      <c r="D381" s="262">
        <v>0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290"/>
      <c r="L381" s="291"/>
      <c r="M381" s="292"/>
      <c r="N381" s="246"/>
      <c r="O381" s="243"/>
      <c r="P381" s="243"/>
      <c r="Q381" s="293">
        <f t="shared" si="44"/>
        <v>0</v>
      </c>
      <c r="R381" s="294">
        <f t="shared" si="45"/>
        <v>0</v>
      </c>
      <c r="S381" s="295">
        <f t="shared" si="46"/>
        <v>0</v>
      </c>
    </row>
    <row r="382" spans="1:20" ht="34.5" customHeight="1">
      <c r="A382" s="67">
        <v>91</v>
      </c>
      <c r="B382" s="263" t="s">
        <v>503</v>
      </c>
      <c r="C382" s="260" t="s">
        <v>816</v>
      </c>
      <c r="D382" s="262">
        <v>89.88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 t="s">
        <v>2209</v>
      </c>
      <c r="L382" s="291" t="s">
        <v>2445</v>
      </c>
      <c r="M382" s="292">
        <v>89.88</v>
      </c>
      <c r="N382" s="246"/>
      <c r="O382" s="243"/>
      <c r="P382" s="243"/>
      <c r="Q382" s="293">
        <f t="shared" si="44"/>
        <v>0</v>
      </c>
      <c r="R382" s="294">
        <f t="shared" si="45"/>
        <v>0</v>
      </c>
      <c r="S382" s="295">
        <f t="shared" si="46"/>
        <v>0</v>
      </c>
    </row>
    <row r="383" spans="1:20" ht="34.5" customHeight="1">
      <c r="A383" s="67">
        <v>92</v>
      </c>
      <c r="B383" s="263" t="s">
        <v>72</v>
      </c>
      <c r="C383" s="260" t="s">
        <v>818</v>
      </c>
      <c r="D383" s="262">
        <v>0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/>
      <c r="L383" s="291"/>
      <c r="M383" s="292"/>
      <c r="N383" s="246"/>
      <c r="O383" s="243"/>
      <c r="P383" s="243"/>
      <c r="Q383" s="293">
        <f t="shared" si="44"/>
        <v>0</v>
      </c>
      <c r="R383" s="294">
        <f t="shared" si="45"/>
        <v>0</v>
      </c>
      <c r="S383" s="295">
        <f t="shared" si="46"/>
        <v>0</v>
      </c>
    </row>
    <row r="384" spans="1:20" ht="34.5" customHeight="1">
      <c r="A384" s="67">
        <v>93</v>
      </c>
      <c r="B384" s="2" t="s">
        <v>507</v>
      </c>
      <c r="C384" s="260" t="s">
        <v>819</v>
      </c>
      <c r="D384" s="262">
        <v>0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290"/>
      <c r="L384" s="291"/>
      <c r="M384" s="292"/>
      <c r="N384" s="246"/>
      <c r="O384" s="243"/>
      <c r="P384" s="243"/>
      <c r="Q384" s="293">
        <f t="shared" si="44"/>
        <v>0</v>
      </c>
      <c r="R384" s="294">
        <f t="shared" si="45"/>
        <v>0</v>
      </c>
      <c r="S384" s="295">
        <f t="shared" si="46"/>
        <v>0</v>
      </c>
    </row>
    <row r="385" spans="1:19" ht="34.5" customHeight="1">
      <c r="A385" s="67">
        <v>94</v>
      </c>
      <c r="B385" s="2" t="s">
        <v>509</v>
      </c>
      <c r="C385" s="260" t="s">
        <v>820</v>
      </c>
      <c r="D385" s="262">
        <v>868.84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290" t="s">
        <v>2163</v>
      </c>
      <c r="L385" s="291" t="s">
        <v>2446</v>
      </c>
      <c r="M385" s="292">
        <v>868.84</v>
      </c>
      <c r="N385" s="246"/>
      <c r="O385" s="243"/>
      <c r="P385" s="243"/>
      <c r="Q385" s="293">
        <f t="shared" si="44"/>
        <v>0</v>
      </c>
      <c r="R385" s="294">
        <f t="shared" si="45"/>
        <v>0</v>
      </c>
      <c r="S385" s="295">
        <f t="shared" si="46"/>
        <v>0</v>
      </c>
    </row>
    <row r="386" spans="1:19" ht="34.5" customHeight="1">
      <c r="A386" s="67">
        <v>95</v>
      </c>
      <c r="B386" s="263" t="s">
        <v>407</v>
      </c>
      <c r="C386" s="260" t="s">
        <v>822</v>
      </c>
      <c r="D386" s="262">
        <v>0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290"/>
      <c r="L386" s="291"/>
      <c r="M386" s="292"/>
      <c r="N386" s="246"/>
      <c r="O386" s="243"/>
      <c r="P386" s="243"/>
      <c r="Q386" s="293">
        <f t="shared" si="44"/>
        <v>0</v>
      </c>
      <c r="R386" s="294">
        <f t="shared" si="45"/>
        <v>0</v>
      </c>
      <c r="S386" s="295">
        <f>+D386+J386-M386</f>
        <v>0</v>
      </c>
    </row>
    <row r="387" spans="1:19" ht="34.5" customHeight="1">
      <c r="A387" s="67">
        <v>96</v>
      </c>
      <c r="B387" s="263" t="s">
        <v>823</v>
      </c>
      <c r="C387" s="260" t="s">
        <v>824</v>
      </c>
      <c r="D387" s="262">
        <v>719.04</v>
      </c>
      <c r="E387" s="246"/>
      <c r="F387" s="243"/>
      <c r="G387" s="243"/>
      <c r="H387" s="189">
        <v>0</v>
      </c>
      <c r="I387" s="189">
        <v>0</v>
      </c>
      <c r="J387" s="203">
        <v>0</v>
      </c>
      <c r="K387" s="290" t="s">
        <v>2177</v>
      </c>
      <c r="L387" s="291" t="s">
        <v>2447</v>
      </c>
      <c r="M387" s="292">
        <v>719.04</v>
      </c>
      <c r="N387" s="246"/>
      <c r="O387" s="243"/>
      <c r="P387" s="243"/>
      <c r="Q387" s="293">
        <f t="shared" si="44"/>
        <v>0</v>
      </c>
      <c r="R387" s="294">
        <f t="shared" si="45"/>
        <v>0</v>
      </c>
      <c r="S387" s="295">
        <f>+D387+J387-M387</f>
        <v>0</v>
      </c>
    </row>
    <row r="388" spans="1:19" ht="34.5" customHeight="1">
      <c r="A388" s="67">
        <v>97</v>
      </c>
      <c r="B388" s="263" t="s">
        <v>407</v>
      </c>
      <c r="C388" s="260" t="s">
        <v>826</v>
      </c>
      <c r="D388" s="262">
        <v>0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290"/>
      <c r="L388" s="291"/>
      <c r="M388" s="292"/>
      <c r="N388" s="246"/>
      <c r="O388" s="243"/>
      <c r="P388" s="243"/>
      <c r="Q388" s="293">
        <f t="shared" si="44"/>
        <v>0</v>
      </c>
      <c r="R388" s="294">
        <f t="shared" si="45"/>
        <v>0</v>
      </c>
      <c r="S388" s="295">
        <f t="shared" ref="S388:S454" si="47">+D388+J388-M388</f>
        <v>0</v>
      </c>
    </row>
    <row r="389" spans="1:19" ht="34.5" customHeight="1">
      <c r="A389" s="67">
        <v>98</v>
      </c>
      <c r="B389" s="263" t="s">
        <v>516</v>
      </c>
      <c r="C389" s="260" t="s">
        <v>827</v>
      </c>
      <c r="D389" s="262">
        <v>861.35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290" t="s">
        <v>2166</v>
      </c>
      <c r="L389" s="291" t="s">
        <v>2448</v>
      </c>
      <c r="M389" s="292">
        <v>861.35</v>
      </c>
      <c r="N389" s="246"/>
      <c r="O389" s="243"/>
      <c r="P389" s="243"/>
      <c r="Q389" s="293">
        <f t="shared" si="44"/>
        <v>0</v>
      </c>
      <c r="R389" s="294">
        <f t="shared" si="45"/>
        <v>0</v>
      </c>
      <c r="S389" s="295">
        <f t="shared" si="47"/>
        <v>0</v>
      </c>
    </row>
    <row r="390" spans="1:19" ht="34.5" customHeight="1">
      <c r="A390" s="67">
        <v>99</v>
      </c>
      <c r="B390" s="106" t="s">
        <v>519</v>
      </c>
      <c r="C390" s="260" t="s">
        <v>829</v>
      </c>
      <c r="D390" s="262">
        <v>2022.3</v>
      </c>
      <c r="E390" s="250"/>
      <c r="F390" s="243"/>
      <c r="G390" s="243"/>
      <c r="H390" s="189">
        <v>0</v>
      </c>
      <c r="I390" s="189">
        <v>0</v>
      </c>
      <c r="J390" s="203">
        <v>0</v>
      </c>
      <c r="K390" s="290" t="s">
        <v>2163</v>
      </c>
      <c r="L390" s="291" t="s">
        <v>2449</v>
      </c>
      <c r="M390" s="292">
        <v>2022.3</v>
      </c>
      <c r="N390" s="250"/>
      <c r="O390" s="243"/>
      <c r="P390" s="243"/>
      <c r="Q390" s="293">
        <f t="shared" si="44"/>
        <v>0</v>
      </c>
      <c r="R390" s="294">
        <f t="shared" si="45"/>
        <v>0</v>
      </c>
      <c r="S390" s="295">
        <f t="shared" si="47"/>
        <v>0</v>
      </c>
    </row>
    <row r="391" spans="1:19" ht="34.5" customHeight="1">
      <c r="A391" s="67">
        <v>100</v>
      </c>
      <c r="B391" s="106" t="s">
        <v>831</v>
      </c>
      <c r="C391" s="260" t="s">
        <v>832</v>
      </c>
      <c r="D391" s="262">
        <v>2029.79</v>
      </c>
      <c r="E391" s="250"/>
      <c r="F391" s="243"/>
      <c r="G391" s="243"/>
      <c r="H391" s="189">
        <v>0</v>
      </c>
      <c r="I391" s="189">
        <v>0</v>
      </c>
      <c r="J391" s="203">
        <v>0</v>
      </c>
      <c r="K391" s="290" t="s">
        <v>2163</v>
      </c>
      <c r="L391" s="291" t="s">
        <v>2450</v>
      </c>
      <c r="M391" s="292">
        <v>2029.79</v>
      </c>
      <c r="N391" s="250"/>
      <c r="O391" s="243"/>
      <c r="P391" s="243"/>
      <c r="Q391" s="293">
        <f t="shared" si="44"/>
        <v>0</v>
      </c>
      <c r="R391" s="294">
        <f t="shared" si="45"/>
        <v>0</v>
      </c>
      <c r="S391" s="295">
        <f t="shared" si="47"/>
        <v>0</v>
      </c>
    </row>
    <row r="392" spans="1:19" ht="34.5" customHeight="1">
      <c r="A392" s="67">
        <v>101</v>
      </c>
      <c r="B392" s="106" t="s">
        <v>50</v>
      </c>
      <c r="C392" s="260" t="s">
        <v>834</v>
      </c>
      <c r="D392" s="262">
        <v>1527.96</v>
      </c>
      <c r="E392" s="250"/>
      <c r="F392" s="243"/>
      <c r="G392" s="243"/>
      <c r="H392" s="189">
        <v>0</v>
      </c>
      <c r="I392" s="189">
        <v>0</v>
      </c>
      <c r="J392" s="203">
        <v>0</v>
      </c>
      <c r="K392" s="290" t="s">
        <v>2166</v>
      </c>
      <c r="L392" s="291" t="s">
        <v>2451</v>
      </c>
      <c r="M392" s="292">
        <v>1527.96</v>
      </c>
      <c r="N392" s="250"/>
      <c r="O392" s="243"/>
      <c r="P392" s="243"/>
      <c r="Q392" s="293">
        <f t="shared" si="44"/>
        <v>0</v>
      </c>
      <c r="R392" s="294">
        <f t="shared" si="45"/>
        <v>0</v>
      </c>
      <c r="S392" s="295">
        <f t="shared" si="47"/>
        <v>0</v>
      </c>
    </row>
    <row r="393" spans="1:19" ht="34.5" customHeight="1">
      <c r="A393" s="67">
        <v>102</v>
      </c>
      <c r="B393" s="263" t="s">
        <v>529</v>
      </c>
      <c r="C393" s="260" t="s">
        <v>836</v>
      </c>
      <c r="D393" s="262">
        <v>763.98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290" t="s">
        <v>2157</v>
      </c>
      <c r="L393" s="291" t="s">
        <v>2452</v>
      </c>
      <c r="M393" s="292">
        <v>763.98</v>
      </c>
      <c r="N393" s="246"/>
      <c r="O393" s="243"/>
      <c r="P393" s="243"/>
      <c r="Q393" s="293">
        <f t="shared" si="44"/>
        <v>0</v>
      </c>
      <c r="R393" s="294">
        <f t="shared" si="45"/>
        <v>0</v>
      </c>
      <c r="S393" s="295">
        <f t="shared" si="47"/>
        <v>0</v>
      </c>
    </row>
    <row r="394" spans="1:19" ht="34.5" customHeight="1">
      <c r="A394" s="67">
        <v>103</v>
      </c>
      <c r="B394" s="263" t="s">
        <v>532</v>
      </c>
      <c r="C394" s="260" t="s">
        <v>838</v>
      </c>
      <c r="D394" s="262">
        <v>2097.1999999999998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290" t="s">
        <v>2155</v>
      </c>
      <c r="L394" s="291" t="s">
        <v>2453</v>
      </c>
      <c r="M394" s="292">
        <v>2097.1999999999998</v>
      </c>
      <c r="N394" s="246"/>
      <c r="O394" s="243"/>
      <c r="P394" s="243"/>
      <c r="Q394" s="293">
        <f t="shared" si="44"/>
        <v>0</v>
      </c>
      <c r="R394" s="294">
        <f t="shared" si="45"/>
        <v>0</v>
      </c>
      <c r="S394" s="295">
        <f t="shared" si="47"/>
        <v>0</v>
      </c>
    </row>
    <row r="395" spans="1:19" ht="34.5" customHeight="1">
      <c r="A395" s="67">
        <v>104</v>
      </c>
      <c r="B395" s="263" t="s">
        <v>532</v>
      </c>
      <c r="C395" s="260" t="s">
        <v>840</v>
      </c>
      <c r="D395" s="262">
        <v>74.900000000000006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290" t="s">
        <v>2155</v>
      </c>
      <c r="L395" s="291" t="s">
        <v>2453</v>
      </c>
      <c r="M395" s="292">
        <v>74.900000000000006</v>
      </c>
      <c r="N395" s="246"/>
      <c r="O395" s="243"/>
      <c r="P395" s="243"/>
      <c r="Q395" s="293">
        <f t="shared" si="44"/>
        <v>0</v>
      </c>
      <c r="R395" s="294">
        <f t="shared" si="45"/>
        <v>0</v>
      </c>
      <c r="S395" s="295">
        <f t="shared" si="47"/>
        <v>0</v>
      </c>
    </row>
    <row r="396" spans="1:19" ht="34.5" customHeight="1">
      <c r="A396" s="67">
        <v>105</v>
      </c>
      <c r="B396" s="263" t="s">
        <v>536</v>
      </c>
      <c r="C396" s="260" t="s">
        <v>841</v>
      </c>
      <c r="D396" s="262">
        <v>37.450000000000003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290" t="s">
        <v>2155</v>
      </c>
      <c r="L396" s="291" t="s">
        <v>2454</v>
      </c>
      <c r="M396" s="292">
        <v>37.450000000000003</v>
      </c>
      <c r="N396" s="246"/>
      <c r="O396" s="243"/>
      <c r="P396" s="243"/>
      <c r="Q396" s="293">
        <f t="shared" si="44"/>
        <v>0</v>
      </c>
      <c r="R396" s="294">
        <f t="shared" si="45"/>
        <v>0</v>
      </c>
      <c r="S396" s="295">
        <f t="shared" si="47"/>
        <v>0</v>
      </c>
    </row>
    <row r="397" spans="1:19" ht="34.5" customHeight="1">
      <c r="A397" s="67">
        <v>106</v>
      </c>
      <c r="B397" s="263" t="s">
        <v>539</v>
      </c>
      <c r="C397" s="260" t="s">
        <v>843</v>
      </c>
      <c r="D397" s="262">
        <v>599.20000000000005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290" t="s">
        <v>2177</v>
      </c>
      <c r="L397" s="291" t="s">
        <v>2455</v>
      </c>
      <c r="M397" s="292">
        <v>599.20000000000005</v>
      </c>
      <c r="N397" s="246"/>
      <c r="O397" s="243"/>
      <c r="P397" s="243"/>
      <c r="Q397" s="293">
        <f t="shared" si="44"/>
        <v>0</v>
      </c>
      <c r="R397" s="294">
        <f t="shared" si="45"/>
        <v>0</v>
      </c>
      <c r="S397" s="295">
        <f t="shared" si="47"/>
        <v>0</v>
      </c>
    </row>
    <row r="398" spans="1:19" ht="34.5" customHeight="1">
      <c r="A398" s="67">
        <v>107</v>
      </c>
      <c r="B398" s="263" t="s">
        <v>845</v>
      </c>
      <c r="C398" s="260" t="s">
        <v>846</v>
      </c>
      <c r="D398" s="262">
        <v>0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290"/>
      <c r="L398" s="291"/>
      <c r="M398" s="292"/>
      <c r="N398" s="246"/>
      <c r="O398" s="243"/>
      <c r="P398" s="243"/>
      <c r="Q398" s="293">
        <f t="shared" si="44"/>
        <v>0</v>
      </c>
      <c r="R398" s="294">
        <f t="shared" si="45"/>
        <v>0</v>
      </c>
      <c r="S398" s="295">
        <f t="shared" si="47"/>
        <v>0</v>
      </c>
    </row>
    <row r="399" spans="1:19" ht="34.5" customHeight="1">
      <c r="A399" s="67">
        <v>108</v>
      </c>
      <c r="B399" s="298" t="s">
        <v>544</v>
      </c>
      <c r="C399" s="299" t="s">
        <v>840</v>
      </c>
      <c r="D399" s="300">
        <v>3055.92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301" t="s">
        <v>2166</v>
      </c>
      <c r="L399" s="302" t="s">
        <v>2456</v>
      </c>
      <c r="M399" s="303">
        <v>3055.92</v>
      </c>
      <c r="N399" s="246"/>
      <c r="O399" s="243"/>
      <c r="P399" s="243"/>
      <c r="Q399" s="293">
        <f t="shared" si="44"/>
        <v>0</v>
      </c>
      <c r="R399" s="294">
        <f t="shared" si="45"/>
        <v>0</v>
      </c>
      <c r="S399" s="295">
        <f t="shared" si="47"/>
        <v>0</v>
      </c>
    </row>
    <row r="400" spans="1:19" ht="34.5" customHeight="1">
      <c r="A400" s="67">
        <v>109</v>
      </c>
      <c r="B400" s="298" t="s">
        <v>544</v>
      </c>
      <c r="C400" s="299" t="s">
        <v>848</v>
      </c>
      <c r="D400" s="300">
        <v>4387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301" t="s">
        <v>2166</v>
      </c>
      <c r="L400" s="302" t="s">
        <v>2456</v>
      </c>
      <c r="M400" s="303">
        <v>4387</v>
      </c>
      <c r="N400" s="246"/>
      <c r="O400" s="243"/>
      <c r="P400" s="243"/>
      <c r="Q400" s="293">
        <f t="shared" si="44"/>
        <v>0</v>
      </c>
      <c r="R400" s="294">
        <f t="shared" si="45"/>
        <v>0</v>
      </c>
      <c r="S400" s="295">
        <f t="shared" si="47"/>
        <v>0</v>
      </c>
    </row>
    <row r="401" spans="1:19" ht="34.5" customHeight="1">
      <c r="A401" s="67"/>
      <c r="B401" s="298"/>
      <c r="C401" s="299"/>
      <c r="D401" s="300">
        <v>0</v>
      </c>
      <c r="E401" s="246"/>
      <c r="F401" s="243"/>
      <c r="G401" s="243"/>
      <c r="H401" s="189"/>
      <c r="I401" s="189"/>
      <c r="J401" s="203"/>
      <c r="K401" s="301"/>
      <c r="L401" s="302"/>
      <c r="M401" s="303">
        <v>0</v>
      </c>
      <c r="N401" s="246"/>
      <c r="O401" s="243"/>
      <c r="P401" s="243"/>
      <c r="Q401" s="293"/>
      <c r="R401" s="294"/>
      <c r="S401" s="295"/>
    </row>
    <row r="402" spans="1:19" ht="34.5" customHeight="1">
      <c r="A402" s="67">
        <v>110</v>
      </c>
      <c r="B402" s="263" t="s">
        <v>547</v>
      </c>
      <c r="C402" s="260" t="s">
        <v>849</v>
      </c>
      <c r="D402" s="262">
        <v>973.7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290" t="s">
        <v>2155</v>
      </c>
      <c r="L402" s="291" t="s">
        <v>2457</v>
      </c>
      <c r="M402" s="292">
        <v>973.7</v>
      </c>
      <c r="N402" s="246"/>
      <c r="O402" s="243"/>
      <c r="P402" s="243"/>
      <c r="Q402" s="293">
        <f t="shared" si="44"/>
        <v>0</v>
      </c>
      <c r="R402" s="294">
        <f t="shared" si="45"/>
        <v>0</v>
      </c>
      <c r="S402" s="295">
        <f t="shared" si="47"/>
        <v>0</v>
      </c>
    </row>
    <row r="403" spans="1:19" ht="34.5" customHeight="1">
      <c r="A403" s="67">
        <v>111</v>
      </c>
      <c r="B403" s="263" t="s">
        <v>547</v>
      </c>
      <c r="C403" s="260" t="s">
        <v>840</v>
      </c>
      <c r="D403" s="262">
        <v>385.2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 t="s">
        <v>2155</v>
      </c>
      <c r="L403" s="291" t="s">
        <v>2457</v>
      </c>
      <c r="M403" s="292">
        <v>385.2</v>
      </c>
      <c r="N403" s="246"/>
      <c r="O403" s="243"/>
      <c r="P403" s="243"/>
      <c r="Q403" s="293">
        <f t="shared" si="44"/>
        <v>0</v>
      </c>
      <c r="R403" s="294">
        <f t="shared" si="45"/>
        <v>0</v>
      </c>
      <c r="S403" s="295">
        <f t="shared" si="47"/>
        <v>0</v>
      </c>
    </row>
    <row r="404" spans="1:19" ht="34.5" customHeight="1">
      <c r="A404" s="67">
        <v>112</v>
      </c>
      <c r="B404" s="263" t="s">
        <v>852</v>
      </c>
      <c r="C404" s="260" t="s">
        <v>853</v>
      </c>
      <c r="D404" s="262">
        <v>37.450000000000003</v>
      </c>
      <c r="E404" s="246"/>
      <c r="F404" s="243"/>
      <c r="G404" s="243"/>
      <c r="H404" s="189"/>
      <c r="I404" s="189"/>
      <c r="J404" s="203"/>
      <c r="K404" s="290" t="s">
        <v>2177</v>
      </c>
      <c r="L404" s="291" t="s">
        <v>2458</v>
      </c>
      <c r="M404" s="292">
        <v>37.450000000000003</v>
      </c>
      <c r="N404" s="246"/>
      <c r="O404" s="243"/>
      <c r="P404" s="243"/>
      <c r="Q404" s="293"/>
      <c r="R404" s="294"/>
      <c r="S404" s="295"/>
    </row>
    <row r="405" spans="1:19" ht="34.5" customHeight="1">
      <c r="A405" s="67">
        <v>113</v>
      </c>
      <c r="B405" s="263" t="s">
        <v>855</v>
      </c>
      <c r="C405" s="260" t="s">
        <v>856</v>
      </c>
      <c r="D405" s="262">
        <v>689.08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290" t="s">
        <v>2155</v>
      </c>
      <c r="L405" s="291" t="s">
        <v>2459</v>
      </c>
      <c r="M405" s="292">
        <v>689.08</v>
      </c>
      <c r="N405" s="246"/>
      <c r="O405" s="243"/>
      <c r="P405" s="243"/>
      <c r="Q405" s="293">
        <f t="shared" si="44"/>
        <v>0</v>
      </c>
      <c r="R405" s="294">
        <f t="shared" si="45"/>
        <v>0</v>
      </c>
      <c r="S405" s="295">
        <f t="shared" si="47"/>
        <v>0</v>
      </c>
    </row>
    <row r="406" spans="1:19" ht="34.5" customHeight="1">
      <c r="A406" s="67">
        <v>114</v>
      </c>
      <c r="B406" s="263" t="s">
        <v>858</v>
      </c>
      <c r="C406" s="260" t="s">
        <v>859</v>
      </c>
      <c r="D406" s="262">
        <v>1752.66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 t="s">
        <v>2209</v>
      </c>
      <c r="L406" s="291" t="s">
        <v>2460</v>
      </c>
      <c r="M406" s="292">
        <v>1752.66</v>
      </c>
      <c r="N406" s="246"/>
      <c r="O406" s="243"/>
      <c r="P406" s="243"/>
      <c r="Q406" s="293">
        <f t="shared" si="44"/>
        <v>0</v>
      </c>
      <c r="R406" s="294">
        <f t="shared" si="45"/>
        <v>0</v>
      </c>
      <c r="S406" s="295">
        <f t="shared" si="47"/>
        <v>0</v>
      </c>
    </row>
    <row r="407" spans="1:19" ht="34.5" customHeight="1">
      <c r="A407" s="67">
        <v>115</v>
      </c>
      <c r="B407" s="263" t="s">
        <v>555</v>
      </c>
      <c r="C407" s="260" t="s">
        <v>861</v>
      </c>
      <c r="D407" s="262">
        <v>374.5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 t="s">
        <v>2177</v>
      </c>
      <c r="L407" s="291" t="s">
        <v>2461</v>
      </c>
      <c r="M407" s="292">
        <v>374.5</v>
      </c>
      <c r="N407" s="246"/>
      <c r="O407" s="243"/>
      <c r="P407" s="243"/>
      <c r="Q407" s="293">
        <f t="shared" si="44"/>
        <v>0</v>
      </c>
      <c r="R407" s="294">
        <f t="shared" si="45"/>
        <v>0</v>
      </c>
      <c r="S407" s="295">
        <f t="shared" si="47"/>
        <v>0</v>
      </c>
    </row>
    <row r="408" spans="1:19" ht="34.5" customHeight="1">
      <c r="A408" s="67">
        <v>116</v>
      </c>
      <c r="B408" s="263" t="s">
        <v>558</v>
      </c>
      <c r="C408" s="260" t="s">
        <v>863</v>
      </c>
      <c r="D408" s="262">
        <v>1909.95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 t="s">
        <v>2163</v>
      </c>
      <c r="L408" s="291" t="s">
        <v>2462</v>
      </c>
      <c r="M408" s="292">
        <v>1909.95</v>
      </c>
      <c r="N408" s="246"/>
      <c r="O408" s="243"/>
      <c r="P408" s="243"/>
      <c r="Q408" s="293">
        <f t="shared" si="44"/>
        <v>0</v>
      </c>
      <c r="R408" s="294">
        <f t="shared" si="45"/>
        <v>0</v>
      </c>
      <c r="S408" s="295">
        <f t="shared" si="47"/>
        <v>0</v>
      </c>
    </row>
    <row r="409" spans="1:19" ht="34.5" customHeight="1">
      <c r="A409" s="67">
        <v>117</v>
      </c>
      <c r="B409" s="263" t="s">
        <v>562</v>
      </c>
      <c r="C409" s="260" t="s">
        <v>865</v>
      </c>
      <c r="D409" s="262">
        <v>816.41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 t="s">
        <v>2155</v>
      </c>
      <c r="L409" s="291" t="s">
        <v>2463</v>
      </c>
      <c r="M409" s="292">
        <v>816.41</v>
      </c>
      <c r="N409" s="246"/>
      <c r="O409" s="243"/>
      <c r="P409" s="243"/>
      <c r="Q409" s="293">
        <f t="shared" si="44"/>
        <v>0</v>
      </c>
      <c r="R409" s="294">
        <f t="shared" si="45"/>
        <v>0</v>
      </c>
      <c r="S409" s="295">
        <f t="shared" si="47"/>
        <v>0</v>
      </c>
    </row>
    <row r="410" spans="1:19" ht="34.5" customHeight="1">
      <c r="A410" s="67">
        <v>118</v>
      </c>
      <c r="B410" s="263" t="s">
        <v>558</v>
      </c>
      <c r="C410" s="260" t="s">
        <v>867</v>
      </c>
      <c r="D410" s="262">
        <v>2381.8200000000002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290" t="s">
        <v>2163</v>
      </c>
      <c r="L410" s="291" t="s">
        <v>2464</v>
      </c>
      <c r="M410" s="292">
        <v>2381.8200000000002</v>
      </c>
      <c r="N410" s="246"/>
      <c r="O410" s="243"/>
      <c r="P410" s="243"/>
      <c r="Q410" s="293">
        <f t="shared" si="44"/>
        <v>0</v>
      </c>
      <c r="R410" s="294">
        <f t="shared" si="45"/>
        <v>0</v>
      </c>
      <c r="S410" s="295">
        <f t="shared" si="47"/>
        <v>0</v>
      </c>
    </row>
    <row r="411" spans="1:19" ht="34.5" customHeight="1">
      <c r="A411" s="67">
        <v>119</v>
      </c>
      <c r="B411" s="263" t="s">
        <v>869</v>
      </c>
      <c r="C411" s="260" t="s">
        <v>870</v>
      </c>
      <c r="D411" s="262">
        <v>37.450000000000003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 t="s">
        <v>2155</v>
      </c>
      <c r="L411" s="291" t="s">
        <v>2465</v>
      </c>
      <c r="M411" s="292">
        <v>37.450000000000003</v>
      </c>
      <c r="N411" s="246"/>
      <c r="O411" s="243"/>
      <c r="P411" s="243"/>
      <c r="Q411" s="293">
        <f t="shared" si="44"/>
        <v>0</v>
      </c>
      <c r="R411" s="294">
        <f t="shared" si="45"/>
        <v>0</v>
      </c>
      <c r="S411" s="295">
        <f t="shared" si="47"/>
        <v>0</v>
      </c>
    </row>
    <row r="412" spans="1:19" ht="34.5" customHeight="1">
      <c r="A412" s="67"/>
      <c r="B412" s="263"/>
      <c r="C412" s="260"/>
      <c r="D412" s="262">
        <v>5040.7700000000004</v>
      </c>
      <c r="E412" s="246"/>
      <c r="F412" s="243"/>
      <c r="G412" s="243"/>
      <c r="H412" s="189"/>
      <c r="I412" s="189"/>
      <c r="J412" s="203"/>
      <c r="K412" s="290" t="s">
        <v>2163</v>
      </c>
      <c r="L412" s="291" t="s">
        <v>2466</v>
      </c>
      <c r="M412" s="292">
        <v>5040.7700000000004</v>
      </c>
      <c r="N412" s="246"/>
      <c r="O412" s="243"/>
      <c r="P412" s="243"/>
      <c r="Q412" s="293"/>
      <c r="R412" s="294"/>
      <c r="S412" s="295"/>
    </row>
    <row r="413" spans="1:19" ht="34.5" customHeight="1">
      <c r="A413" s="67"/>
      <c r="B413" s="263"/>
      <c r="C413" s="260"/>
      <c r="D413" s="262">
        <v>8239</v>
      </c>
      <c r="E413" s="246"/>
      <c r="F413" s="243"/>
      <c r="G413" s="243"/>
      <c r="H413" s="189"/>
      <c r="I413" s="189"/>
      <c r="J413" s="203"/>
      <c r="K413" s="290" t="s">
        <v>2163</v>
      </c>
      <c r="L413" s="291" t="s">
        <v>2466</v>
      </c>
      <c r="M413" s="292">
        <v>8239</v>
      </c>
      <c r="N413" s="246"/>
      <c r="O413" s="243"/>
      <c r="P413" s="243"/>
      <c r="Q413" s="293"/>
      <c r="R413" s="294"/>
      <c r="S413" s="295"/>
    </row>
    <row r="414" spans="1:19" ht="34.5" customHeight="1">
      <c r="A414" s="67">
        <v>120</v>
      </c>
      <c r="B414" s="263" t="s">
        <v>572</v>
      </c>
      <c r="C414" s="260" t="s">
        <v>872</v>
      </c>
      <c r="D414" s="262">
        <v>4381.6499999999996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290" t="s">
        <v>2163</v>
      </c>
      <c r="L414" s="291" t="s">
        <v>2467</v>
      </c>
      <c r="M414" s="292">
        <v>4381.6499999999996</v>
      </c>
      <c r="N414" s="246"/>
      <c r="O414" s="243"/>
      <c r="P414" s="243"/>
      <c r="Q414" s="293">
        <f t="shared" si="44"/>
        <v>0</v>
      </c>
      <c r="R414" s="294">
        <f t="shared" si="45"/>
        <v>0</v>
      </c>
      <c r="S414" s="295">
        <f t="shared" si="47"/>
        <v>0</v>
      </c>
    </row>
    <row r="415" spans="1:19" ht="34.5" customHeight="1">
      <c r="A415" s="67">
        <v>121</v>
      </c>
      <c r="B415" s="267" t="s">
        <v>572</v>
      </c>
      <c r="C415" s="260" t="s">
        <v>874</v>
      </c>
      <c r="D415" s="262">
        <v>1760.15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290" t="s">
        <v>2163</v>
      </c>
      <c r="L415" s="291" t="s">
        <v>2468</v>
      </c>
      <c r="M415" s="292">
        <v>1760.15</v>
      </c>
      <c r="N415" s="246"/>
      <c r="O415" s="243"/>
      <c r="P415" s="243"/>
      <c r="Q415" s="293">
        <f t="shared" si="44"/>
        <v>0</v>
      </c>
      <c r="R415" s="294">
        <f t="shared" si="45"/>
        <v>0</v>
      </c>
      <c r="S415" s="295">
        <f t="shared" si="47"/>
        <v>0</v>
      </c>
    </row>
    <row r="416" spans="1:19" ht="34.5" customHeight="1">
      <c r="A416" s="67">
        <v>122</v>
      </c>
      <c r="B416" s="263" t="s">
        <v>577</v>
      </c>
      <c r="C416" s="260" t="s">
        <v>876</v>
      </c>
      <c r="D416" s="262">
        <v>1033.6199999999999</v>
      </c>
      <c r="E416" s="246" t="s">
        <v>1780</v>
      </c>
      <c r="F416" s="243">
        <v>1</v>
      </c>
      <c r="G416" s="243">
        <v>1</v>
      </c>
      <c r="H416" s="189">
        <v>1043</v>
      </c>
      <c r="I416" s="189">
        <v>73.010000000000005</v>
      </c>
      <c r="J416" s="203">
        <v>1116.0100000000002</v>
      </c>
      <c r="K416" s="290" t="s">
        <v>2226</v>
      </c>
      <c r="L416" s="291" t="s">
        <v>2469</v>
      </c>
      <c r="M416" s="292">
        <v>1116.01</v>
      </c>
      <c r="N416" s="246" t="s">
        <v>2195</v>
      </c>
      <c r="O416" s="243">
        <v>1</v>
      </c>
      <c r="P416" s="243">
        <v>1</v>
      </c>
      <c r="Q416" s="293">
        <f t="shared" si="44"/>
        <v>966</v>
      </c>
      <c r="R416" s="294">
        <f t="shared" si="45"/>
        <v>67.62</v>
      </c>
      <c r="S416" s="295">
        <f t="shared" si="47"/>
        <v>1033.6200000000001</v>
      </c>
    </row>
    <row r="417" spans="1:19" ht="34.5" customHeight="1">
      <c r="A417" s="67">
        <v>123</v>
      </c>
      <c r="B417" s="263" t="s">
        <v>580</v>
      </c>
      <c r="C417" s="260" t="s">
        <v>878</v>
      </c>
      <c r="D417" s="262">
        <v>726.53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290" t="s">
        <v>2163</v>
      </c>
      <c r="L417" s="291" t="s">
        <v>2470</v>
      </c>
      <c r="M417" s="292">
        <v>726.53</v>
      </c>
      <c r="N417" s="246"/>
      <c r="O417" s="243"/>
      <c r="P417" s="243"/>
      <c r="Q417" s="293">
        <f t="shared" si="44"/>
        <v>0</v>
      </c>
      <c r="R417" s="294">
        <f t="shared" si="45"/>
        <v>0</v>
      </c>
      <c r="S417" s="295">
        <f t="shared" si="47"/>
        <v>0</v>
      </c>
    </row>
    <row r="418" spans="1:19" ht="34.5" customHeight="1">
      <c r="A418" s="67">
        <v>124</v>
      </c>
      <c r="B418" s="267" t="s">
        <v>516</v>
      </c>
      <c r="C418" s="260" t="s">
        <v>880</v>
      </c>
      <c r="D418" s="262">
        <v>406.6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290" t="s">
        <v>2166</v>
      </c>
      <c r="L418" s="291" t="s">
        <v>2471</v>
      </c>
      <c r="M418" s="292">
        <v>406.6</v>
      </c>
      <c r="N418" s="246"/>
      <c r="O418" s="243"/>
      <c r="P418" s="243"/>
      <c r="Q418" s="293">
        <f t="shared" ref="Q418:Q479" si="48">ROUND(S418*100/107,2)</f>
        <v>0</v>
      </c>
      <c r="R418" s="294">
        <f t="shared" ref="R418:R479" si="49">ROUND((Q418*0.07),2)</f>
        <v>0</v>
      </c>
      <c r="S418" s="295">
        <f t="shared" si="47"/>
        <v>0</v>
      </c>
    </row>
    <row r="419" spans="1:19" ht="34.5" customHeight="1">
      <c r="A419" s="67">
        <v>125</v>
      </c>
      <c r="B419" s="267" t="s">
        <v>587</v>
      </c>
      <c r="C419" s="260" t="s">
        <v>882</v>
      </c>
      <c r="D419" s="262">
        <v>2921.1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290" t="s">
        <v>2155</v>
      </c>
      <c r="L419" s="291" t="s">
        <v>2472</v>
      </c>
      <c r="M419" s="292">
        <v>2921.1</v>
      </c>
      <c r="N419" s="246"/>
      <c r="O419" s="243"/>
      <c r="P419" s="243"/>
      <c r="Q419" s="293">
        <f t="shared" si="48"/>
        <v>0</v>
      </c>
      <c r="R419" s="294">
        <f t="shared" si="49"/>
        <v>0</v>
      </c>
      <c r="S419" s="295">
        <f t="shared" si="47"/>
        <v>0</v>
      </c>
    </row>
    <row r="420" spans="1:19" ht="34.5" customHeight="1">
      <c r="A420" s="67">
        <v>126</v>
      </c>
      <c r="B420" s="263" t="s">
        <v>407</v>
      </c>
      <c r="C420" s="260" t="s">
        <v>884</v>
      </c>
      <c r="D420" s="262">
        <v>0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290"/>
      <c r="L420" s="291"/>
      <c r="M420" s="292"/>
      <c r="N420" s="246"/>
      <c r="O420" s="243"/>
      <c r="P420" s="243"/>
      <c r="Q420" s="293">
        <f t="shared" si="48"/>
        <v>0</v>
      </c>
      <c r="R420" s="294">
        <f t="shared" si="49"/>
        <v>0</v>
      </c>
      <c r="S420" s="295">
        <f t="shared" si="47"/>
        <v>0</v>
      </c>
    </row>
    <row r="421" spans="1:19" ht="34.5" customHeight="1">
      <c r="A421" s="67">
        <v>127</v>
      </c>
      <c r="B421" s="263" t="s">
        <v>885</v>
      </c>
      <c r="C421" s="260" t="s">
        <v>886</v>
      </c>
      <c r="D421" s="262">
        <v>359.52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304" t="s">
        <v>2163</v>
      </c>
      <c r="L421" s="304" t="s">
        <v>2473</v>
      </c>
      <c r="M421" s="305">
        <v>359.52</v>
      </c>
      <c r="N421" s="246"/>
      <c r="O421" s="243"/>
      <c r="P421" s="243"/>
      <c r="Q421" s="293">
        <f t="shared" si="48"/>
        <v>0</v>
      </c>
      <c r="R421" s="294">
        <f t="shared" si="49"/>
        <v>0</v>
      </c>
      <c r="S421" s="295">
        <f t="shared" si="47"/>
        <v>0</v>
      </c>
    </row>
    <row r="422" spans="1:19" ht="34.5" customHeight="1">
      <c r="A422" s="67">
        <v>128</v>
      </c>
      <c r="B422" s="263" t="s">
        <v>91</v>
      </c>
      <c r="C422" s="260" t="s">
        <v>888</v>
      </c>
      <c r="D422" s="262">
        <v>6387.9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290" t="s">
        <v>2166</v>
      </c>
      <c r="L422" s="291" t="s">
        <v>2474</v>
      </c>
      <c r="M422" s="292">
        <v>6387.9</v>
      </c>
      <c r="N422" s="246"/>
      <c r="O422" s="243"/>
      <c r="P422" s="243"/>
      <c r="Q422" s="293">
        <f t="shared" si="48"/>
        <v>0</v>
      </c>
      <c r="R422" s="294">
        <f t="shared" si="49"/>
        <v>0</v>
      </c>
      <c r="S422" s="295">
        <f t="shared" si="47"/>
        <v>0</v>
      </c>
    </row>
    <row r="423" spans="1:19" ht="34.5" customHeight="1">
      <c r="A423" s="67">
        <v>129</v>
      </c>
      <c r="B423" s="106" t="s">
        <v>91</v>
      </c>
      <c r="C423" s="106" t="s">
        <v>890</v>
      </c>
      <c r="D423" s="262">
        <v>53.5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290" t="s">
        <v>2163</v>
      </c>
      <c r="L423" s="291" t="s">
        <v>2475</v>
      </c>
      <c r="M423" s="292">
        <v>53.5</v>
      </c>
      <c r="N423" s="246"/>
      <c r="O423" s="243"/>
      <c r="P423" s="243"/>
      <c r="Q423" s="293">
        <f t="shared" si="48"/>
        <v>0</v>
      </c>
      <c r="R423" s="294">
        <f t="shared" si="49"/>
        <v>0</v>
      </c>
      <c r="S423" s="295">
        <f t="shared" si="47"/>
        <v>0</v>
      </c>
    </row>
    <row r="424" spans="1:19" ht="34.5" customHeight="1">
      <c r="A424" s="67">
        <v>130</v>
      </c>
      <c r="B424" s="106" t="s">
        <v>91</v>
      </c>
      <c r="C424" s="106" t="s">
        <v>892</v>
      </c>
      <c r="D424" s="262">
        <v>2236.3000000000002</v>
      </c>
      <c r="E424" s="246"/>
      <c r="F424" s="243"/>
      <c r="G424" s="243"/>
      <c r="H424" s="189">
        <v>0</v>
      </c>
      <c r="I424" s="189">
        <v>0</v>
      </c>
      <c r="J424" s="203">
        <v>0</v>
      </c>
      <c r="K424" s="290" t="s">
        <v>2166</v>
      </c>
      <c r="L424" s="291" t="s">
        <v>2476</v>
      </c>
      <c r="M424" s="292">
        <v>2236.3000000000002</v>
      </c>
      <c r="N424" s="246"/>
      <c r="O424" s="243"/>
      <c r="P424" s="243"/>
      <c r="Q424" s="293">
        <f t="shared" si="48"/>
        <v>0</v>
      </c>
      <c r="R424" s="294">
        <f t="shared" si="49"/>
        <v>0</v>
      </c>
      <c r="S424" s="295">
        <f t="shared" si="47"/>
        <v>0</v>
      </c>
    </row>
    <row r="425" spans="1:19" ht="34.5" customHeight="1">
      <c r="A425" s="67">
        <v>131</v>
      </c>
      <c r="B425" s="106" t="s">
        <v>91</v>
      </c>
      <c r="C425" s="106" t="s">
        <v>894</v>
      </c>
      <c r="D425" s="262">
        <v>2899.7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290" t="s">
        <v>2166</v>
      </c>
      <c r="L425" s="291" t="s">
        <v>2477</v>
      </c>
      <c r="M425" s="306">
        <v>2899.7</v>
      </c>
      <c r="N425" s="246"/>
      <c r="O425" s="243"/>
      <c r="P425" s="243"/>
      <c r="Q425" s="293">
        <f t="shared" si="48"/>
        <v>0</v>
      </c>
      <c r="R425" s="294">
        <f t="shared" si="49"/>
        <v>0</v>
      </c>
      <c r="S425" s="295">
        <f t="shared" si="47"/>
        <v>0</v>
      </c>
    </row>
    <row r="426" spans="1:19" ht="34.5" customHeight="1">
      <c r="A426" s="67">
        <v>132</v>
      </c>
      <c r="B426" s="106" t="s">
        <v>133</v>
      </c>
      <c r="C426" s="106" t="s">
        <v>896</v>
      </c>
      <c r="D426" s="262">
        <v>25573</v>
      </c>
      <c r="E426" s="246"/>
      <c r="F426" s="243"/>
      <c r="G426" s="243"/>
      <c r="H426" s="189"/>
      <c r="I426" s="189"/>
      <c r="J426" s="203"/>
      <c r="K426" s="290" t="s">
        <v>2157</v>
      </c>
      <c r="L426" s="291" t="s">
        <v>2478</v>
      </c>
      <c r="M426" s="292">
        <v>25573</v>
      </c>
      <c r="N426" s="246"/>
      <c r="O426" s="243"/>
      <c r="P426" s="243"/>
      <c r="Q426" s="293"/>
      <c r="R426" s="294"/>
      <c r="S426" s="295"/>
    </row>
    <row r="427" spans="1:19" ht="34.5" customHeight="1">
      <c r="A427" s="67">
        <v>133</v>
      </c>
      <c r="B427" s="263" t="s">
        <v>898</v>
      </c>
      <c r="C427" s="106" t="s">
        <v>899</v>
      </c>
      <c r="D427" s="262">
        <v>7586.3</v>
      </c>
      <c r="E427" s="246" t="s">
        <v>1780</v>
      </c>
      <c r="F427" s="243">
        <v>1</v>
      </c>
      <c r="G427" s="243">
        <v>1</v>
      </c>
      <c r="H427" s="189">
        <v>7630</v>
      </c>
      <c r="I427" s="189">
        <v>534.1</v>
      </c>
      <c r="J427" s="203">
        <v>8164.0999999999995</v>
      </c>
      <c r="K427" s="290" t="s">
        <v>2357</v>
      </c>
      <c r="L427" s="291" t="s">
        <v>2479</v>
      </c>
      <c r="M427" s="292">
        <v>15750.400000000001</v>
      </c>
      <c r="N427" s="246"/>
      <c r="O427" s="243"/>
      <c r="P427" s="243"/>
      <c r="Q427" s="293">
        <f t="shared" si="48"/>
        <v>0</v>
      </c>
      <c r="R427" s="294">
        <f t="shared" si="49"/>
        <v>0</v>
      </c>
      <c r="S427" s="295">
        <f t="shared" si="47"/>
        <v>0</v>
      </c>
    </row>
    <row r="428" spans="1:19" ht="34.5" customHeight="1">
      <c r="A428" s="67">
        <v>134</v>
      </c>
      <c r="B428" s="263" t="s">
        <v>901</v>
      </c>
      <c r="C428" s="106" t="s">
        <v>902</v>
      </c>
      <c r="D428" s="262">
        <v>2204.1999999999998</v>
      </c>
      <c r="E428" s="250"/>
      <c r="F428" s="243"/>
      <c r="G428" s="243"/>
      <c r="H428" s="189">
        <v>0</v>
      </c>
      <c r="I428" s="189">
        <v>0</v>
      </c>
      <c r="J428" s="203">
        <v>0</v>
      </c>
      <c r="K428" s="290" t="s">
        <v>2163</v>
      </c>
      <c r="L428" s="291" t="s">
        <v>2480</v>
      </c>
      <c r="M428" s="292">
        <v>2204.1999999999998</v>
      </c>
      <c r="N428" s="250"/>
      <c r="O428" s="243"/>
      <c r="P428" s="243"/>
      <c r="Q428" s="293">
        <f t="shared" si="48"/>
        <v>0</v>
      </c>
      <c r="R428" s="294">
        <f t="shared" si="49"/>
        <v>0</v>
      </c>
      <c r="S428" s="295">
        <f t="shared" si="47"/>
        <v>0</v>
      </c>
    </row>
    <row r="429" spans="1:19" ht="34.5" customHeight="1">
      <c r="A429" s="67">
        <v>135</v>
      </c>
      <c r="B429" s="263" t="s">
        <v>904</v>
      </c>
      <c r="C429" s="106" t="s">
        <v>905</v>
      </c>
      <c r="D429" s="262">
        <v>1605</v>
      </c>
      <c r="E429" s="246"/>
      <c r="F429" s="243"/>
      <c r="G429" s="243"/>
      <c r="H429" s="189">
        <v>0</v>
      </c>
      <c r="I429" s="189">
        <v>0</v>
      </c>
      <c r="J429" s="203">
        <v>0</v>
      </c>
      <c r="K429" s="290" t="s">
        <v>2155</v>
      </c>
      <c r="L429" s="291" t="s">
        <v>2481</v>
      </c>
      <c r="M429" s="292">
        <v>1605</v>
      </c>
      <c r="N429" s="246"/>
      <c r="O429" s="243"/>
      <c r="P429" s="243"/>
      <c r="Q429" s="293">
        <f t="shared" si="48"/>
        <v>0</v>
      </c>
      <c r="R429" s="294">
        <f t="shared" si="49"/>
        <v>0</v>
      </c>
      <c r="S429" s="295">
        <f t="shared" si="47"/>
        <v>0</v>
      </c>
    </row>
    <row r="430" spans="1:19" ht="34.5" customHeight="1">
      <c r="A430" s="67">
        <v>136</v>
      </c>
      <c r="B430" s="267" t="s">
        <v>907</v>
      </c>
      <c r="C430" s="260" t="s">
        <v>908</v>
      </c>
      <c r="D430" s="262">
        <v>6152.5</v>
      </c>
      <c r="E430" s="246"/>
      <c r="F430" s="243"/>
      <c r="G430" s="243"/>
      <c r="H430" s="189">
        <v>0</v>
      </c>
      <c r="I430" s="189">
        <v>0</v>
      </c>
      <c r="J430" s="203">
        <v>0</v>
      </c>
      <c r="K430" s="290">
        <v>46053</v>
      </c>
      <c r="L430" s="291" t="s">
        <v>2482</v>
      </c>
      <c r="M430" s="292">
        <v>6152.5</v>
      </c>
      <c r="N430" s="246"/>
      <c r="O430" s="243"/>
      <c r="P430" s="243"/>
      <c r="Q430" s="293">
        <f t="shared" si="48"/>
        <v>0</v>
      </c>
      <c r="R430" s="294">
        <f t="shared" si="49"/>
        <v>0</v>
      </c>
      <c r="S430" s="295">
        <f t="shared" si="47"/>
        <v>0</v>
      </c>
    </row>
    <row r="431" spans="1:19" ht="34.5" customHeight="1">
      <c r="A431" s="67">
        <v>137</v>
      </c>
      <c r="B431" s="267" t="s">
        <v>910</v>
      </c>
      <c r="C431" s="260" t="s">
        <v>911</v>
      </c>
      <c r="D431" s="262">
        <v>4354.8999999999996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290" t="s">
        <v>2483</v>
      </c>
      <c r="L431" s="291" t="s">
        <v>2484</v>
      </c>
      <c r="M431" s="292">
        <v>4354.8999999999996</v>
      </c>
      <c r="N431" s="246"/>
      <c r="O431" s="243"/>
      <c r="P431" s="243"/>
      <c r="Q431" s="293">
        <f t="shared" si="48"/>
        <v>0</v>
      </c>
      <c r="R431" s="294">
        <f t="shared" si="49"/>
        <v>0</v>
      </c>
      <c r="S431" s="295">
        <f t="shared" si="47"/>
        <v>0</v>
      </c>
    </row>
    <row r="432" spans="1:19" ht="34.5" customHeight="1">
      <c r="A432" s="67">
        <v>138</v>
      </c>
      <c r="B432" s="260" t="s">
        <v>913</v>
      </c>
      <c r="C432" s="260" t="s">
        <v>899</v>
      </c>
      <c r="D432" s="262">
        <v>1776.2</v>
      </c>
      <c r="E432" s="250" t="s">
        <v>1780</v>
      </c>
      <c r="F432" s="243">
        <v>1</v>
      </c>
      <c r="G432" s="243">
        <v>1</v>
      </c>
      <c r="H432" s="189">
        <v>1680</v>
      </c>
      <c r="I432" s="189">
        <v>117.6</v>
      </c>
      <c r="J432" s="203">
        <v>1797.6</v>
      </c>
      <c r="K432" s="290" t="s">
        <v>2485</v>
      </c>
      <c r="L432" s="291" t="s">
        <v>2486</v>
      </c>
      <c r="M432" s="292">
        <v>3573.8</v>
      </c>
      <c r="N432" s="250"/>
      <c r="O432" s="243"/>
      <c r="P432" s="243"/>
      <c r="Q432" s="293">
        <f t="shared" si="48"/>
        <v>0</v>
      </c>
      <c r="R432" s="294">
        <f t="shared" si="49"/>
        <v>0</v>
      </c>
      <c r="S432" s="295">
        <f t="shared" si="47"/>
        <v>0</v>
      </c>
    </row>
    <row r="433" spans="1:20" ht="34.5" customHeight="1">
      <c r="A433" s="67">
        <v>139</v>
      </c>
      <c r="B433" s="307" t="s">
        <v>916</v>
      </c>
      <c r="C433" s="308" t="s">
        <v>899</v>
      </c>
      <c r="D433" s="262">
        <v>2739.2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290" t="s">
        <v>2166</v>
      </c>
      <c r="L433" s="291" t="s">
        <v>2487</v>
      </c>
      <c r="M433" s="292">
        <v>2739.2</v>
      </c>
      <c r="N433" s="246"/>
      <c r="O433" s="243"/>
      <c r="P433" s="243"/>
      <c r="Q433" s="293">
        <f t="shared" si="48"/>
        <v>0</v>
      </c>
      <c r="R433" s="294">
        <f t="shared" si="49"/>
        <v>0</v>
      </c>
      <c r="S433" s="295">
        <f t="shared" si="47"/>
        <v>0</v>
      </c>
    </row>
    <row r="434" spans="1:20" ht="34.5" customHeight="1">
      <c r="A434" s="67">
        <v>140</v>
      </c>
      <c r="B434" s="260" t="s">
        <v>919</v>
      </c>
      <c r="C434" s="106" t="s">
        <v>899</v>
      </c>
      <c r="D434" s="262">
        <v>246.1</v>
      </c>
      <c r="E434" s="250"/>
      <c r="F434" s="243"/>
      <c r="G434" s="243"/>
      <c r="H434" s="189">
        <v>0</v>
      </c>
      <c r="I434" s="189">
        <v>0</v>
      </c>
      <c r="J434" s="203">
        <v>0</v>
      </c>
      <c r="K434" s="290" t="s">
        <v>2155</v>
      </c>
      <c r="L434" s="291" t="s">
        <v>2488</v>
      </c>
      <c r="M434" s="292">
        <v>246.1</v>
      </c>
      <c r="N434" s="250"/>
      <c r="O434" s="243"/>
      <c r="P434" s="243"/>
      <c r="Q434" s="293">
        <f t="shared" si="48"/>
        <v>0</v>
      </c>
      <c r="R434" s="294">
        <f t="shared" si="49"/>
        <v>0</v>
      </c>
      <c r="S434" s="295">
        <f t="shared" si="47"/>
        <v>0</v>
      </c>
    </row>
    <row r="435" spans="1:20" ht="34.5" customHeight="1">
      <c r="A435" s="67">
        <v>141</v>
      </c>
      <c r="B435" s="260" t="s">
        <v>921</v>
      </c>
      <c r="C435" s="106" t="s">
        <v>922</v>
      </c>
      <c r="D435" s="262">
        <v>307.08999999999997</v>
      </c>
      <c r="E435" s="246"/>
      <c r="F435" s="243"/>
      <c r="G435" s="243"/>
      <c r="H435" s="189">
        <v>0</v>
      </c>
      <c r="I435" s="189">
        <v>0</v>
      </c>
      <c r="J435" s="203">
        <v>0</v>
      </c>
      <c r="K435" s="290" t="s">
        <v>2166</v>
      </c>
      <c r="L435" s="291" t="s">
        <v>2489</v>
      </c>
      <c r="M435" s="292">
        <v>307.08999999999997</v>
      </c>
      <c r="N435" s="246"/>
      <c r="O435" s="243"/>
      <c r="P435" s="243"/>
      <c r="Q435" s="293">
        <f t="shared" si="48"/>
        <v>0</v>
      </c>
      <c r="R435" s="294">
        <f t="shared" si="49"/>
        <v>0</v>
      </c>
      <c r="S435" s="295">
        <f t="shared" si="47"/>
        <v>0</v>
      </c>
      <c r="T435" s="2" t="s">
        <v>2139</v>
      </c>
    </row>
    <row r="436" spans="1:20" ht="34.5" customHeight="1">
      <c r="A436" s="67">
        <v>142</v>
      </c>
      <c r="B436" s="260" t="s">
        <v>45</v>
      </c>
      <c r="C436" s="106" t="s">
        <v>924</v>
      </c>
      <c r="D436" s="262">
        <v>37.450000000000003</v>
      </c>
      <c r="E436" s="250"/>
      <c r="F436" s="243"/>
      <c r="G436" s="243"/>
      <c r="H436" s="189">
        <v>0</v>
      </c>
      <c r="I436" s="189">
        <v>0</v>
      </c>
      <c r="J436" s="203">
        <v>0</v>
      </c>
      <c r="K436" s="290" t="s">
        <v>2155</v>
      </c>
      <c r="L436" s="291" t="s">
        <v>2490</v>
      </c>
      <c r="M436" s="292">
        <v>37.450000000000003</v>
      </c>
      <c r="N436" s="250"/>
      <c r="O436" s="243"/>
      <c r="P436" s="243"/>
      <c r="Q436" s="293">
        <f t="shared" si="48"/>
        <v>0</v>
      </c>
      <c r="R436" s="294">
        <f t="shared" si="49"/>
        <v>0</v>
      </c>
      <c r="S436" s="295">
        <f t="shared" si="47"/>
        <v>0</v>
      </c>
    </row>
    <row r="437" spans="1:20" ht="34.5" customHeight="1">
      <c r="A437" s="67">
        <v>143</v>
      </c>
      <c r="B437" s="309" t="s">
        <v>614</v>
      </c>
      <c r="C437" s="106" t="s">
        <v>925</v>
      </c>
      <c r="D437" s="262">
        <v>164.78</v>
      </c>
      <c r="E437" s="246"/>
      <c r="F437" s="243"/>
      <c r="G437" s="243"/>
      <c r="H437" s="189">
        <v>0</v>
      </c>
      <c r="I437" s="189">
        <v>0</v>
      </c>
      <c r="J437" s="203">
        <v>0</v>
      </c>
      <c r="K437" s="290" t="s">
        <v>2209</v>
      </c>
      <c r="L437" s="291" t="s">
        <v>2491</v>
      </c>
      <c r="M437" s="292">
        <v>164.78</v>
      </c>
      <c r="N437" s="246"/>
      <c r="O437" s="243"/>
      <c r="P437" s="243"/>
      <c r="Q437" s="293">
        <f t="shared" si="48"/>
        <v>0</v>
      </c>
      <c r="R437" s="294">
        <f t="shared" si="49"/>
        <v>0</v>
      </c>
      <c r="S437" s="295">
        <f t="shared" si="47"/>
        <v>0</v>
      </c>
    </row>
    <row r="438" spans="1:20" ht="34.5" customHeight="1">
      <c r="A438" s="67">
        <v>144</v>
      </c>
      <c r="B438" s="309" t="s">
        <v>620</v>
      </c>
      <c r="C438" s="106" t="s">
        <v>927</v>
      </c>
      <c r="D438" s="262">
        <v>1512.98</v>
      </c>
      <c r="E438" s="246"/>
      <c r="F438" s="243"/>
      <c r="G438" s="243"/>
      <c r="H438" s="189">
        <v>0</v>
      </c>
      <c r="I438" s="189">
        <v>0</v>
      </c>
      <c r="J438" s="203">
        <v>0</v>
      </c>
      <c r="K438" s="290" t="s">
        <v>2157</v>
      </c>
      <c r="L438" s="291" t="s">
        <v>2492</v>
      </c>
      <c r="M438" s="292">
        <v>1512.98</v>
      </c>
      <c r="N438" s="246"/>
      <c r="O438" s="243"/>
      <c r="P438" s="243"/>
      <c r="Q438" s="293">
        <f t="shared" si="48"/>
        <v>0</v>
      </c>
      <c r="R438" s="294">
        <f t="shared" si="49"/>
        <v>0</v>
      </c>
      <c r="S438" s="295">
        <f t="shared" si="47"/>
        <v>0</v>
      </c>
    </row>
    <row r="439" spans="1:20" ht="34.5" customHeight="1">
      <c r="A439" s="67">
        <v>145</v>
      </c>
      <c r="B439" s="309" t="s">
        <v>611</v>
      </c>
      <c r="C439" s="106" t="s">
        <v>929</v>
      </c>
      <c r="D439" s="262">
        <v>127.33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290" t="s">
        <v>2163</v>
      </c>
      <c r="L439" s="291" t="s">
        <v>2493</v>
      </c>
      <c r="M439" s="292">
        <v>127.33</v>
      </c>
      <c r="N439" s="246"/>
      <c r="O439" s="243"/>
      <c r="P439" s="243"/>
      <c r="Q439" s="293">
        <f t="shared" si="48"/>
        <v>0</v>
      </c>
      <c r="R439" s="294">
        <f t="shared" si="49"/>
        <v>0</v>
      </c>
      <c r="S439" s="295">
        <f t="shared" si="47"/>
        <v>0</v>
      </c>
    </row>
    <row r="440" spans="1:20" ht="34.5" customHeight="1">
      <c r="A440" s="67">
        <v>146</v>
      </c>
      <c r="B440" s="260" t="s">
        <v>42</v>
      </c>
      <c r="C440" s="106" t="s">
        <v>931</v>
      </c>
      <c r="D440" s="262">
        <v>7768.2</v>
      </c>
      <c r="E440" s="246"/>
      <c r="F440" s="243"/>
      <c r="G440" s="243"/>
      <c r="H440" s="189">
        <v>0</v>
      </c>
      <c r="I440" s="189">
        <v>0</v>
      </c>
      <c r="J440" s="203">
        <v>0</v>
      </c>
      <c r="K440" s="290" t="s">
        <v>2166</v>
      </c>
      <c r="L440" s="291" t="s">
        <v>2494</v>
      </c>
      <c r="M440" s="292">
        <v>7768.2</v>
      </c>
      <c r="N440" s="246"/>
      <c r="O440" s="243"/>
      <c r="P440" s="243"/>
      <c r="Q440" s="293">
        <f t="shared" si="48"/>
        <v>0</v>
      </c>
      <c r="R440" s="294">
        <f t="shared" si="49"/>
        <v>0</v>
      </c>
      <c r="S440" s="295">
        <f t="shared" si="47"/>
        <v>0</v>
      </c>
    </row>
    <row r="441" spans="1:20" ht="34.5" customHeight="1">
      <c r="A441" s="67">
        <v>147</v>
      </c>
      <c r="B441" s="260" t="s">
        <v>933</v>
      </c>
      <c r="C441" s="106" t="s">
        <v>934</v>
      </c>
      <c r="D441" s="262">
        <v>53.5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 t="s">
        <v>2157</v>
      </c>
      <c r="L441" s="291" t="s">
        <v>2495</v>
      </c>
      <c r="M441" s="292">
        <v>53.5</v>
      </c>
      <c r="N441" s="246"/>
      <c r="O441" s="243"/>
      <c r="P441" s="243"/>
      <c r="Q441" s="293">
        <f t="shared" si="48"/>
        <v>0</v>
      </c>
      <c r="R441" s="294">
        <f t="shared" si="49"/>
        <v>0</v>
      </c>
      <c r="S441" s="295">
        <f t="shared" si="47"/>
        <v>0</v>
      </c>
    </row>
    <row r="442" spans="1:20" ht="34.5" customHeight="1">
      <c r="A442" s="67">
        <v>148</v>
      </c>
      <c r="B442" s="260" t="s">
        <v>937</v>
      </c>
      <c r="C442" s="106" t="s">
        <v>938</v>
      </c>
      <c r="D442" s="262">
        <v>16424.5</v>
      </c>
      <c r="E442" s="250" t="s">
        <v>1780</v>
      </c>
      <c r="F442" s="243">
        <v>1</v>
      </c>
      <c r="G442" s="243">
        <v>1</v>
      </c>
      <c r="H442" s="189">
        <v>8850</v>
      </c>
      <c r="I442" s="189">
        <v>619.5</v>
      </c>
      <c r="J442" s="203">
        <v>9469.5</v>
      </c>
      <c r="K442" s="290" t="s">
        <v>2496</v>
      </c>
      <c r="L442" s="291" t="s">
        <v>2497</v>
      </c>
      <c r="M442" s="292">
        <v>25894</v>
      </c>
      <c r="N442" s="246"/>
      <c r="O442" s="243"/>
      <c r="P442" s="243"/>
      <c r="Q442" s="293">
        <f t="shared" si="48"/>
        <v>0</v>
      </c>
      <c r="R442" s="294">
        <f t="shared" si="49"/>
        <v>0</v>
      </c>
      <c r="S442" s="295">
        <f t="shared" si="47"/>
        <v>0</v>
      </c>
    </row>
    <row r="443" spans="1:20" ht="34.5" customHeight="1">
      <c r="A443" s="67">
        <v>149</v>
      </c>
      <c r="B443" s="260" t="s">
        <v>941</v>
      </c>
      <c r="C443" s="106" t="s">
        <v>942</v>
      </c>
      <c r="D443" s="262">
        <v>866.7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 t="s">
        <v>2155</v>
      </c>
      <c r="L443" s="291" t="s">
        <v>2498</v>
      </c>
      <c r="M443" s="292">
        <v>866.7</v>
      </c>
      <c r="N443" s="250"/>
      <c r="O443" s="243"/>
      <c r="P443" s="243"/>
      <c r="Q443" s="293">
        <f t="shared" si="48"/>
        <v>0</v>
      </c>
      <c r="R443" s="294">
        <f t="shared" si="49"/>
        <v>0</v>
      </c>
      <c r="S443" s="295">
        <f t="shared" si="47"/>
        <v>0</v>
      </c>
    </row>
    <row r="444" spans="1:20" ht="34.5" customHeight="1">
      <c r="A444" s="67">
        <v>150</v>
      </c>
      <c r="B444" s="260" t="s">
        <v>62</v>
      </c>
      <c r="C444" s="106" t="s">
        <v>942</v>
      </c>
      <c r="D444" s="262">
        <v>706.2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 t="s">
        <v>2163</v>
      </c>
      <c r="L444" s="291" t="s">
        <v>2499</v>
      </c>
      <c r="M444" s="292">
        <v>706.2</v>
      </c>
      <c r="N444" s="246"/>
      <c r="O444" s="243"/>
      <c r="P444" s="243"/>
      <c r="Q444" s="293">
        <f t="shared" si="48"/>
        <v>0</v>
      </c>
      <c r="R444" s="294">
        <f t="shared" si="49"/>
        <v>0</v>
      </c>
      <c r="S444" s="295">
        <f t="shared" si="47"/>
        <v>0</v>
      </c>
    </row>
    <row r="445" spans="1:20" ht="34.5" customHeight="1">
      <c r="A445" s="67">
        <v>151</v>
      </c>
      <c r="B445" s="260" t="s">
        <v>945</v>
      </c>
      <c r="C445" s="106" t="s">
        <v>946</v>
      </c>
      <c r="D445" s="262">
        <v>1198.4000000000001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 t="s">
        <v>2157</v>
      </c>
      <c r="L445" s="291" t="s">
        <v>2500</v>
      </c>
      <c r="M445" s="292">
        <v>1198.4000000000001</v>
      </c>
      <c r="N445" s="246"/>
      <c r="O445" s="243"/>
      <c r="P445" s="243"/>
      <c r="Q445" s="293">
        <f t="shared" si="48"/>
        <v>0</v>
      </c>
      <c r="R445" s="294">
        <f t="shared" si="49"/>
        <v>0</v>
      </c>
      <c r="S445" s="295">
        <f t="shared" si="47"/>
        <v>0</v>
      </c>
    </row>
    <row r="446" spans="1:20" ht="34.5" customHeight="1">
      <c r="A446" s="67">
        <v>152</v>
      </c>
      <c r="B446" s="260" t="s">
        <v>507</v>
      </c>
      <c r="C446" s="106" t="s">
        <v>948</v>
      </c>
      <c r="D446" s="262">
        <v>104.86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 t="s">
        <v>2155</v>
      </c>
      <c r="L446" s="291" t="s">
        <v>2501</v>
      </c>
      <c r="M446" s="292">
        <v>104.86</v>
      </c>
      <c r="N446" s="246"/>
      <c r="O446" s="243"/>
      <c r="P446" s="243"/>
      <c r="Q446" s="293">
        <f t="shared" si="48"/>
        <v>0</v>
      </c>
      <c r="R446" s="294">
        <f t="shared" si="49"/>
        <v>0</v>
      </c>
      <c r="S446" s="295">
        <f t="shared" si="47"/>
        <v>0</v>
      </c>
    </row>
    <row r="447" spans="1:20" ht="34.5" customHeight="1">
      <c r="A447" s="67">
        <v>153</v>
      </c>
      <c r="B447" s="260" t="s">
        <v>631</v>
      </c>
      <c r="C447" s="106" t="s">
        <v>950</v>
      </c>
      <c r="D447" s="262">
        <v>172.27</v>
      </c>
      <c r="E447" s="246"/>
      <c r="F447" s="243"/>
      <c r="G447" s="243"/>
      <c r="H447" s="189">
        <v>0</v>
      </c>
      <c r="I447" s="189">
        <v>0</v>
      </c>
      <c r="J447" s="203">
        <v>0</v>
      </c>
      <c r="K447" s="290" t="s">
        <v>2177</v>
      </c>
      <c r="L447" s="291" t="s">
        <v>2502</v>
      </c>
      <c r="M447" s="292">
        <v>172.27</v>
      </c>
      <c r="N447" s="246"/>
      <c r="O447" s="243"/>
      <c r="P447" s="243"/>
      <c r="Q447" s="293">
        <f t="shared" si="48"/>
        <v>0</v>
      </c>
      <c r="R447" s="294">
        <f t="shared" si="49"/>
        <v>0</v>
      </c>
      <c r="S447" s="295">
        <f t="shared" si="47"/>
        <v>0</v>
      </c>
    </row>
    <row r="448" spans="1:20" ht="34.5" customHeight="1">
      <c r="A448" s="67">
        <v>154</v>
      </c>
      <c r="B448" s="270" t="s">
        <v>634</v>
      </c>
      <c r="C448" s="106" t="s">
        <v>952</v>
      </c>
      <c r="D448" s="262">
        <v>112.35</v>
      </c>
      <c r="E448" s="246"/>
      <c r="F448" s="243"/>
      <c r="G448" s="243"/>
      <c r="H448" s="189">
        <v>0</v>
      </c>
      <c r="I448" s="189">
        <v>0</v>
      </c>
      <c r="J448" s="203">
        <v>0</v>
      </c>
      <c r="K448" s="290" t="s">
        <v>2177</v>
      </c>
      <c r="L448" s="291" t="s">
        <v>2503</v>
      </c>
      <c r="M448" s="292">
        <v>112.35</v>
      </c>
      <c r="N448" s="246"/>
      <c r="O448" s="243"/>
      <c r="P448" s="243"/>
      <c r="Q448" s="293">
        <f t="shared" si="48"/>
        <v>0</v>
      </c>
      <c r="R448" s="294">
        <f t="shared" si="49"/>
        <v>0</v>
      </c>
      <c r="S448" s="295">
        <f t="shared" si="47"/>
        <v>0</v>
      </c>
    </row>
    <row r="449" spans="1:19" ht="34.5" customHeight="1">
      <c r="A449" s="67">
        <v>155</v>
      </c>
      <c r="B449" s="270" t="s">
        <v>634</v>
      </c>
      <c r="C449" s="106" t="s">
        <v>954</v>
      </c>
      <c r="D449" s="262">
        <v>1235.8499999999999</v>
      </c>
      <c r="E449" s="246"/>
      <c r="F449" s="243"/>
      <c r="G449" s="243"/>
      <c r="H449" s="189">
        <v>0</v>
      </c>
      <c r="I449" s="189">
        <v>0</v>
      </c>
      <c r="J449" s="203">
        <v>0</v>
      </c>
      <c r="K449" s="290" t="s">
        <v>2177</v>
      </c>
      <c r="L449" s="291" t="s">
        <v>2504</v>
      </c>
      <c r="M449" s="292">
        <v>1235.8499999999999</v>
      </c>
      <c r="N449" s="246"/>
      <c r="O449" s="243"/>
      <c r="P449" s="243"/>
      <c r="Q449" s="293">
        <f t="shared" si="48"/>
        <v>0</v>
      </c>
      <c r="R449" s="294">
        <f t="shared" si="49"/>
        <v>0</v>
      </c>
      <c r="S449" s="295">
        <f t="shared" si="47"/>
        <v>0</v>
      </c>
    </row>
    <row r="450" spans="1:19" ht="34.5" customHeight="1">
      <c r="A450" s="67">
        <v>156</v>
      </c>
      <c r="B450" s="270" t="s">
        <v>395</v>
      </c>
      <c r="C450" s="106" t="s">
        <v>956</v>
      </c>
      <c r="D450" s="262">
        <v>898.8</v>
      </c>
      <c r="E450" s="246"/>
      <c r="F450" s="243"/>
      <c r="G450" s="243"/>
      <c r="H450" s="189">
        <v>0</v>
      </c>
      <c r="I450" s="189">
        <v>0</v>
      </c>
      <c r="J450" s="203">
        <v>0</v>
      </c>
      <c r="K450" s="290" t="s">
        <v>2163</v>
      </c>
      <c r="L450" s="291" t="s">
        <v>2505</v>
      </c>
      <c r="M450" s="292">
        <v>898.8</v>
      </c>
      <c r="N450" s="246"/>
      <c r="O450" s="243"/>
      <c r="P450" s="243"/>
      <c r="Q450" s="293">
        <f t="shared" si="48"/>
        <v>0</v>
      </c>
      <c r="R450" s="294">
        <f t="shared" si="49"/>
        <v>0</v>
      </c>
      <c r="S450" s="295">
        <f t="shared" si="47"/>
        <v>0</v>
      </c>
    </row>
    <row r="451" spans="1:19" ht="34.5" customHeight="1">
      <c r="A451" s="67">
        <v>157</v>
      </c>
      <c r="B451" s="270" t="s">
        <v>641</v>
      </c>
      <c r="C451" s="106" t="s">
        <v>958</v>
      </c>
      <c r="D451" s="262">
        <v>734.02</v>
      </c>
      <c r="E451" s="246"/>
      <c r="F451" s="243"/>
      <c r="G451" s="243"/>
      <c r="H451" s="189">
        <v>0</v>
      </c>
      <c r="I451" s="189">
        <v>0</v>
      </c>
      <c r="J451" s="203">
        <v>0</v>
      </c>
      <c r="K451" s="290" t="s">
        <v>2177</v>
      </c>
      <c r="L451" s="291" t="s">
        <v>2506</v>
      </c>
      <c r="M451" s="292">
        <v>734.02</v>
      </c>
      <c r="N451" s="246"/>
      <c r="O451" s="243"/>
      <c r="P451" s="243"/>
      <c r="Q451" s="293">
        <f t="shared" si="48"/>
        <v>0</v>
      </c>
      <c r="R451" s="294">
        <f t="shared" si="49"/>
        <v>0</v>
      </c>
      <c r="S451" s="295">
        <f t="shared" si="47"/>
        <v>0</v>
      </c>
    </row>
    <row r="452" spans="1:19" ht="34.5" customHeight="1">
      <c r="A452" s="67">
        <v>158</v>
      </c>
      <c r="B452" s="260" t="s">
        <v>641</v>
      </c>
      <c r="C452" s="106" t="s">
        <v>960</v>
      </c>
      <c r="D452" s="262">
        <v>157.29</v>
      </c>
      <c r="E452" s="246"/>
      <c r="F452" s="243"/>
      <c r="G452" s="243"/>
      <c r="H452" s="189">
        <v>0</v>
      </c>
      <c r="I452" s="189">
        <v>0</v>
      </c>
      <c r="J452" s="203">
        <v>0</v>
      </c>
      <c r="K452" s="290" t="s">
        <v>2177</v>
      </c>
      <c r="L452" s="291" t="s">
        <v>2507</v>
      </c>
      <c r="M452" s="292">
        <v>157.29</v>
      </c>
      <c r="N452" s="246"/>
      <c r="O452" s="243"/>
      <c r="P452" s="243"/>
      <c r="Q452" s="293">
        <f t="shared" si="48"/>
        <v>0</v>
      </c>
      <c r="R452" s="294">
        <f t="shared" si="49"/>
        <v>0</v>
      </c>
      <c r="S452" s="295">
        <f t="shared" si="47"/>
        <v>0</v>
      </c>
    </row>
    <row r="453" spans="1:19" ht="34.5" customHeight="1">
      <c r="A453" s="67">
        <v>159</v>
      </c>
      <c r="B453" s="260" t="s">
        <v>634</v>
      </c>
      <c r="C453" s="106" t="s">
        <v>962</v>
      </c>
      <c r="D453" s="262">
        <v>1026.1300000000001</v>
      </c>
      <c r="E453" s="246"/>
      <c r="F453" s="243"/>
      <c r="G453" s="243"/>
      <c r="H453" s="189">
        <v>0</v>
      </c>
      <c r="I453" s="189">
        <v>0</v>
      </c>
      <c r="J453" s="203">
        <v>0</v>
      </c>
      <c r="K453" s="290" t="s">
        <v>2177</v>
      </c>
      <c r="L453" s="291" t="s">
        <v>2508</v>
      </c>
      <c r="M453" s="292">
        <v>1026.1300000000001</v>
      </c>
      <c r="N453" s="246"/>
      <c r="O453" s="243"/>
      <c r="P453" s="243"/>
      <c r="Q453" s="293">
        <f t="shared" si="48"/>
        <v>0</v>
      </c>
      <c r="R453" s="294">
        <f t="shared" si="49"/>
        <v>0</v>
      </c>
      <c r="S453" s="295">
        <f t="shared" si="47"/>
        <v>0</v>
      </c>
    </row>
    <row r="454" spans="1:19" ht="34.5" customHeight="1">
      <c r="A454" s="67">
        <v>160</v>
      </c>
      <c r="B454" s="260" t="s">
        <v>68</v>
      </c>
      <c r="C454" s="106" t="s">
        <v>713</v>
      </c>
      <c r="D454" s="262">
        <v>481.5</v>
      </c>
      <c r="E454" s="246"/>
      <c r="F454" s="243"/>
      <c r="G454" s="243"/>
      <c r="H454" s="189">
        <v>0</v>
      </c>
      <c r="I454" s="189">
        <v>0</v>
      </c>
      <c r="J454" s="203">
        <v>0</v>
      </c>
      <c r="K454" s="290" t="s">
        <v>2166</v>
      </c>
      <c r="L454" s="291" t="s">
        <v>2509</v>
      </c>
      <c r="M454" s="292">
        <v>481.5</v>
      </c>
      <c r="N454" s="246"/>
      <c r="O454" s="243"/>
      <c r="P454" s="243"/>
      <c r="Q454" s="293">
        <f t="shared" si="48"/>
        <v>0</v>
      </c>
      <c r="R454" s="294">
        <f t="shared" si="49"/>
        <v>0</v>
      </c>
      <c r="S454" s="295">
        <f t="shared" si="47"/>
        <v>0</v>
      </c>
    </row>
    <row r="455" spans="1:19" ht="34.5" customHeight="1">
      <c r="A455" s="67">
        <v>161</v>
      </c>
      <c r="B455" s="260" t="s">
        <v>965</v>
      </c>
      <c r="C455" s="106" t="s">
        <v>966</v>
      </c>
      <c r="D455" s="262">
        <v>3500</v>
      </c>
      <c r="E455" s="246"/>
      <c r="F455" s="243"/>
      <c r="G455" s="243"/>
      <c r="H455" s="189">
        <v>0</v>
      </c>
      <c r="I455" s="189">
        <v>0</v>
      </c>
      <c r="J455" s="203">
        <v>0</v>
      </c>
      <c r="K455" s="290" t="s">
        <v>2166</v>
      </c>
      <c r="L455" s="291" t="s">
        <v>2510</v>
      </c>
      <c r="M455" s="292">
        <v>3500</v>
      </c>
      <c r="N455" s="246"/>
      <c r="O455" s="243"/>
      <c r="P455" s="243"/>
      <c r="Q455" s="293">
        <f t="shared" si="48"/>
        <v>0</v>
      </c>
      <c r="R455" s="294">
        <f t="shared" si="49"/>
        <v>0</v>
      </c>
      <c r="S455" s="295">
        <f t="shared" ref="S455:S479" si="50">+D455+J455-M455</f>
        <v>0</v>
      </c>
    </row>
    <row r="456" spans="1:19" ht="34.5" customHeight="1">
      <c r="A456" s="67">
        <v>162</v>
      </c>
      <c r="B456" s="260" t="s">
        <v>968</v>
      </c>
      <c r="C456" s="106" t="s">
        <v>969</v>
      </c>
      <c r="D456" s="262">
        <v>53.5</v>
      </c>
      <c r="E456" s="246"/>
      <c r="F456" s="243"/>
      <c r="G456" s="243"/>
      <c r="H456" s="189">
        <v>0</v>
      </c>
      <c r="I456" s="189">
        <v>0</v>
      </c>
      <c r="J456" s="203">
        <v>0</v>
      </c>
      <c r="K456" s="290" t="s">
        <v>2177</v>
      </c>
      <c r="L456" s="291" t="s">
        <v>2511</v>
      </c>
      <c r="M456" s="292">
        <v>53.5</v>
      </c>
      <c r="N456" s="246"/>
      <c r="O456" s="243"/>
      <c r="P456" s="243"/>
      <c r="Q456" s="293">
        <f t="shared" si="48"/>
        <v>0</v>
      </c>
      <c r="R456" s="294">
        <f t="shared" si="49"/>
        <v>0</v>
      </c>
      <c r="S456" s="295">
        <f t="shared" si="50"/>
        <v>0</v>
      </c>
    </row>
    <row r="457" spans="1:19" ht="34.5" customHeight="1">
      <c r="A457" s="67">
        <v>163</v>
      </c>
      <c r="B457" s="260" t="s">
        <v>968</v>
      </c>
      <c r="C457" s="106" t="s">
        <v>971</v>
      </c>
      <c r="D457" s="262">
        <v>802.5</v>
      </c>
      <c r="E457" s="246"/>
      <c r="F457" s="243"/>
      <c r="G457" s="243"/>
      <c r="H457" s="189">
        <v>0</v>
      </c>
      <c r="I457" s="189">
        <v>0</v>
      </c>
      <c r="J457" s="203">
        <v>0</v>
      </c>
      <c r="K457" s="290" t="s">
        <v>2177</v>
      </c>
      <c r="L457" s="291" t="s">
        <v>2511</v>
      </c>
      <c r="M457" s="292">
        <v>802.5</v>
      </c>
      <c r="N457" s="246"/>
      <c r="O457" s="243"/>
      <c r="P457" s="243"/>
      <c r="Q457" s="293">
        <f t="shared" si="48"/>
        <v>0</v>
      </c>
      <c r="R457" s="294">
        <f t="shared" si="49"/>
        <v>0</v>
      </c>
      <c r="S457" s="295">
        <f t="shared" si="50"/>
        <v>0</v>
      </c>
    </row>
    <row r="458" spans="1:19" ht="34.5" customHeight="1">
      <c r="A458" s="67">
        <v>164</v>
      </c>
      <c r="B458" s="260" t="s">
        <v>972</v>
      </c>
      <c r="C458" s="106" t="s">
        <v>973</v>
      </c>
      <c r="D458" s="262">
        <v>37.450000000000003</v>
      </c>
      <c r="E458" s="246"/>
      <c r="F458" s="243"/>
      <c r="G458" s="243"/>
      <c r="H458" s="189">
        <v>0</v>
      </c>
      <c r="I458" s="189">
        <v>0</v>
      </c>
      <c r="J458" s="203">
        <v>0</v>
      </c>
      <c r="K458" s="290" t="s">
        <v>2163</v>
      </c>
      <c r="L458" s="291" t="s">
        <v>2512</v>
      </c>
      <c r="M458" s="292">
        <v>37.450000000000003</v>
      </c>
      <c r="N458" s="246"/>
      <c r="O458" s="243"/>
      <c r="P458" s="243"/>
      <c r="Q458" s="293">
        <f t="shared" si="48"/>
        <v>0</v>
      </c>
      <c r="R458" s="294">
        <f t="shared" si="49"/>
        <v>0</v>
      </c>
      <c r="S458" s="295">
        <f t="shared" si="50"/>
        <v>0</v>
      </c>
    </row>
    <row r="459" spans="1:19" ht="34.5" customHeight="1">
      <c r="A459" s="67">
        <v>165</v>
      </c>
      <c r="B459" s="260" t="s">
        <v>624</v>
      </c>
      <c r="C459" s="106" t="s">
        <v>975</v>
      </c>
      <c r="D459" s="262">
        <v>292.11</v>
      </c>
      <c r="E459" s="246"/>
      <c r="F459" s="243"/>
      <c r="G459" s="243"/>
      <c r="H459" s="189"/>
      <c r="I459" s="189"/>
      <c r="J459" s="203"/>
      <c r="K459" s="290" t="s">
        <v>2163</v>
      </c>
      <c r="L459" s="291" t="s">
        <v>2513</v>
      </c>
      <c r="M459" s="292">
        <v>292.11</v>
      </c>
      <c r="N459" s="246"/>
      <c r="O459" s="243"/>
      <c r="P459" s="243"/>
      <c r="Q459" s="293"/>
      <c r="R459" s="294"/>
      <c r="S459" s="295"/>
    </row>
    <row r="460" spans="1:19" ht="34.5" customHeight="1">
      <c r="A460" s="67">
        <v>166</v>
      </c>
      <c r="B460" s="260" t="s">
        <v>977</v>
      </c>
      <c r="C460" s="106" t="s">
        <v>969</v>
      </c>
      <c r="D460" s="262">
        <v>3584.5</v>
      </c>
      <c r="E460" s="246"/>
      <c r="F460" s="243"/>
      <c r="G460" s="243"/>
      <c r="H460" s="189">
        <v>0</v>
      </c>
      <c r="I460" s="189">
        <v>0</v>
      </c>
      <c r="J460" s="203">
        <v>0</v>
      </c>
      <c r="K460" s="290" t="s">
        <v>2163</v>
      </c>
      <c r="L460" s="291" t="s">
        <v>2514</v>
      </c>
      <c r="M460" s="292">
        <v>3584.5</v>
      </c>
      <c r="N460" s="246"/>
      <c r="O460" s="243"/>
      <c r="P460" s="243"/>
      <c r="Q460" s="293">
        <f t="shared" si="48"/>
        <v>0</v>
      </c>
      <c r="R460" s="294">
        <f t="shared" si="49"/>
        <v>0</v>
      </c>
      <c r="S460" s="295">
        <f t="shared" si="50"/>
        <v>0</v>
      </c>
    </row>
    <row r="461" spans="1:19" ht="34.5" customHeight="1">
      <c r="A461" s="67">
        <v>167</v>
      </c>
      <c r="B461" s="260" t="s">
        <v>979</v>
      </c>
      <c r="C461" s="106" t="s">
        <v>980</v>
      </c>
      <c r="D461" s="262">
        <v>53.5</v>
      </c>
      <c r="E461" s="246"/>
      <c r="F461" s="243"/>
      <c r="G461" s="243"/>
      <c r="H461" s="189">
        <v>0</v>
      </c>
      <c r="I461" s="189">
        <v>0</v>
      </c>
      <c r="J461" s="203">
        <v>0</v>
      </c>
      <c r="K461" s="290" t="s">
        <v>2155</v>
      </c>
      <c r="L461" s="291" t="s">
        <v>2515</v>
      </c>
      <c r="M461" s="292">
        <v>53.5</v>
      </c>
      <c r="N461" s="246"/>
      <c r="O461" s="243"/>
      <c r="P461" s="243"/>
      <c r="Q461" s="293">
        <f t="shared" si="48"/>
        <v>0</v>
      </c>
      <c r="R461" s="294">
        <f t="shared" si="49"/>
        <v>0</v>
      </c>
      <c r="S461" s="295">
        <f t="shared" si="50"/>
        <v>0</v>
      </c>
    </row>
    <row r="462" spans="1:19" ht="34.5" customHeight="1">
      <c r="A462" s="67">
        <v>168</v>
      </c>
      <c r="B462" s="260" t="s">
        <v>982</v>
      </c>
      <c r="C462" s="106" t="s">
        <v>980</v>
      </c>
      <c r="D462" s="262">
        <v>470.8</v>
      </c>
      <c r="E462" s="246"/>
      <c r="F462" s="243"/>
      <c r="G462" s="243"/>
      <c r="H462" s="189">
        <v>0</v>
      </c>
      <c r="I462" s="189">
        <v>0</v>
      </c>
      <c r="J462" s="203">
        <v>0</v>
      </c>
      <c r="K462" s="290" t="s">
        <v>2155</v>
      </c>
      <c r="L462" s="291" t="s">
        <v>2516</v>
      </c>
      <c r="M462" s="292">
        <v>470.8</v>
      </c>
      <c r="N462" s="246"/>
      <c r="O462" s="243"/>
      <c r="P462" s="243"/>
      <c r="Q462" s="293">
        <f t="shared" si="48"/>
        <v>0</v>
      </c>
      <c r="R462" s="294">
        <f t="shared" si="49"/>
        <v>0</v>
      </c>
      <c r="S462" s="295">
        <f t="shared" si="50"/>
        <v>0</v>
      </c>
    </row>
    <row r="463" spans="1:19" ht="34.5" customHeight="1">
      <c r="A463" s="67">
        <v>169</v>
      </c>
      <c r="B463" s="260" t="s">
        <v>984</v>
      </c>
      <c r="C463" s="106" t="s">
        <v>985</v>
      </c>
      <c r="D463" s="262">
        <v>428</v>
      </c>
      <c r="E463" s="246"/>
      <c r="F463" s="243"/>
      <c r="G463" s="243"/>
      <c r="H463" s="189">
        <v>0</v>
      </c>
      <c r="I463" s="189">
        <v>0</v>
      </c>
      <c r="J463" s="203">
        <v>0</v>
      </c>
      <c r="K463" s="290" t="s">
        <v>2226</v>
      </c>
      <c r="L463" s="291" t="s">
        <v>2517</v>
      </c>
      <c r="M463" s="292">
        <v>428</v>
      </c>
      <c r="N463" s="246"/>
      <c r="O463" s="243"/>
      <c r="P463" s="243"/>
      <c r="Q463" s="293">
        <f t="shared" si="48"/>
        <v>0</v>
      </c>
      <c r="R463" s="294">
        <f t="shared" si="49"/>
        <v>0</v>
      </c>
      <c r="S463" s="295">
        <f t="shared" si="50"/>
        <v>0</v>
      </c>
    </row>
    <row r="464" spans="1:19" ht="34.5" customHeight="1">
      <c r="A464" s="67">
        <v>170</v>
      </c>
      <c r="B464" s="260" t="s">
        <v>987</v>
      </c>
      <c r="C464" s="106" t="s">
        <v>902</v>
      </c>
      <c r="D464" s="262">
        <v>2075.8000000000002</v>
      </c>
      <c r="E464" s="246"/>
      <c r="F464" s="243"/>
      <c r="G464" s="243"/>
      <c r="H464" s="189">
        <v>0</v>
      </c>
      <c r="I464" s="189">
        <v>0</v>
      </c>
      <c r="J464" s="203">
        <v>0</v>
      </c>
      <c r="K464" s="290" t="s">
        <v>2163</v>
      </c>
      <c r="L464" s="291" t="s">
        <v>2518</v>
      </c>
      <c r="M464" s="292">
        <v>2075.8000000000002</v>
      </c>
      <c r="N464" s="246"/>
      <c r="O464" s="243"/>
      <c r="P464" s="243"/>
      <c r="Q464" s="293">
        <f t="shared" si="48"/>
        <v>0</v>
      </c>
      <c r="R464" s="294">
        <f t="shared" si="49"/>
        <v>0</v>
      </c>
      <c r="S464" s="295">
        <f t="shared" si="50"/>
        <v>0</v>
      </c>
    </row>
    <row r="465" spans="1:19" ht="34.5" customHeight="1">
      <c r="A465" s="67"/>
      <c r="B465" s="260"/>
      <c r="C465" s="106"/>
      <c r="D465" s="262">
        <v>845.3</v>
      </c>
      <c r="E465" s="246"/>
      <c r="F465" s="243"/>
      <c r="G465" s="243"/>
      <c r="H465" s="189"/>
      <c r="I465" s="189"/>
      <c r="J465" s="203"/>
      <c r="K465" s="290" t="s">
        <v>2163</v>
      </c>
      <c r="L465" s="291" t="s">
        <v>2518</v>
      </c>
      <c r="M465" s="292">
        <v>845.3</v>
      </c>
      <c r="N465" s="246"/>
      <c r="O465" s="243"/>
      <c r="P465" s="243"/>
      <c r="Q465" s="293"/>
      <c r="R465" s="294"/>
      <c r="S465" s="295"/>
    </row>
    <row r="466" spans="1:19" ht="34.5" customHeight="1">
      <c r="A466" s="67">
        <v>171</v>
      </c>
      <c r="B466" s="260" t="s">
        <v>989</v>
      </c>
      <c r="C466" s="106" t="s">
        <v>990</v>
      </c>
      <c r="D466" s="262">
        <v>149.80000000000001</v>
      </c>
      <c r="E466" s="246"/>
      <c r="F466" s="243"/>
      <c r="G466" s="243"/>
      <c r="H466" s="189">
        <v>0</v>
      </c>
      <c r="I466" s="189">
        <v>0</v>
      </c>
      <c r="J466" s="203">
        <v>0</v>
      </c>
      <c r="K466" s="290" t="s">
        <v>2177</v>
      </c>
      <c r="L466" s="291" t="s">
        <v>2519</v>
      </c>
      <c r="M466" s="292">
        <v>149.80000000000001</v>
      </c>
      <c r="N466" s="246"/>
      <c r="O466" s="243"/>
      <c r="P466" s="243"/>
      <c r="Q466" s="293">
        <f t="shared" si="48"/>
        <v>0</v>
      </c>
      <c r="R466" s="294">
        <f t="shared" si="49"/>
        <v>0</v>
      </c>
      <c r="S466" s="295">
        <f t="shared" si="50"/>
        <v>0</v>
      </c>
    </row>
    <row r="467" spans="1:19" ht="34.5" customHeight="1">
      <c r="A467" s="67">
        <v>172</v>
      </c>
      <c r="B467" s="260" t="s">
        <v>648</v>
      </c>
      <c r="C467" s="106" t="s">
        <v>992</v>
      </c>
      <c r="D467" s="262">
        <v>531.79</v>
      </c>
      <c r="E467" s="246"/>
      <c r="F467" s="243"/>
      <c r="G467" s="243"/>
      <c r="H467" s="189">
        <v>0</v>
      </c>
      <c r="I467" s="189">
        <v>0</v>
      </c>
      <c r="J467" s="203">
        <v>0</v>
      </c>
      <c r="K467" s="290" t="s">
        <v>2177</v>
      </c>
      <c r="L467" s="291" t="s">
        <v>2520</v>
      </c>
      <c r="M467" s="292">
        <v>531.79</v>
      </c>
      <c r="N467" s="246"/>
      <c r="O467" s="243"/>
      <c r="P467" s="243"/>
      <c r="Q467" s="293">
        <f t="shared" si="48"/>
        <v>0</v>
      </c>
      <c r="R467" s="294">
        <f t="shared" si="49"/>
        <v>0</v>
      </c>
      <c r="S467" s="295">
        <f t="shared" si="50"/>
        <v>0</v>
      </c>
    </row>
    <row r="468" spans="1:19" ht="34.5" customHeight="1">
      <c r="A468" s="67">
        <v>173</v>
      </c>
      <c r="B468" s="260" t="s">
        <v>994</v>
      </c>
      <c r="C468" s="106" t="s">
        <v>911</v>
      </c>
      <c r="D468" s="262">
        <v>1733.4</v>
      </c>
      <c r="E468" s="246"/>
      <c r="F468" s="243"/>
      <c r="G468" s="243"/>
      <c r="H468" s="189">
        <v>0</v>
      </c>
      <c r="I468" s="189">
        <v>0</v>
      </c>
      <c r="J468" s="203">
        <v>0</v>
      </c>
      <c r="K468" s="290" t="s">
        <v>2209</v>
      </c>
      <c r="L468" s="291" t="s">
        <v>2521</v>
      </c>
      <c r="M468" s="292">
        <v>1733.4</v>
      </c>
      <c r="N468" s="246"/>
      <c r="O468" s="243"/>
      <c r="P468" s="243"/>
      <c r="Q468" s="293">
        <f t="shared" si="48"/>
        <v>0</v>
      </c>
      <c r="R468" s="294">
        <f t="shared" si="49"/>
        <v>0</v>
      </c>
      <c r="S468" s="295">
        <f t="shared" si="50"/>
        <v>0</v>
      </c>
    </row>
    <row r="469" spans="1:19" ht="34.5" customHeight="1">
      <c r="A469" s="67">
        <v>174</v>
      </c>
      <c r="B469" s="260" t="s">
        <v>996</v>
      </c>
      <c r="C469" s="106" t="s">
        <v>969</v>
      </c>
      <c r="D469" s="262">
        <v>2065.1</v>
      </c>
      <c r="E469" s="246"/>
      <c r="F469" s="243"/>
      <c r="G469" s="243"/>
      <c r="H469" s="189">
        <v>0</v>
      </c>
      <c r="I469" s="189">
        <v>0</v>
      </c>
      <c r="J469" s="203">
        <v>0</v>
      </c>
      <c r="K469" s="290" t="s">
        <v>2157</v>
      </c>
      <c r="L469" s="291" t="s">
        <v>2522</v>
      </c>
      <c r="M469" s="292">
        <v>2065.1</v>
      </c>
      <c r="N469" s="246"/>
      <c r="O469" s="243"/>
      <c r="P469" s="243"/>
      <c r="Q469" s="293">
        <f t="shared" si="48"/>
        <v>0</v>
      </c>
      <c r="R469" s="294">
        <f t="shared" si="49"/>
        <v>0</v>
      </c>
      <c r="S469" s="295">
        <f t="shared" si="50"/>
        <v>0</v>
      </c>
    </row>
    <row r="470" spans="1:19" ht="34.5" customHeight="1">
      <c r="A470" s="67">
        <v>175</v>
      </c>
      <c r="B470" s="260" t="s">
        <v>658</v>
      </c>
      <c r="C470" s="106" t="s">
        <v>998</v>
      </c>
      <c r="D470" s="262">
        <v>866.7</v>
      </c>
      <c r="E470" s="246"/>
      <c r="F470" s="243"/>
      <c r="G470" s="243"/>
      <c r="H470" s="189">
        <v>0</v>
      </c>
      <c r="I470" s="189">
        <v>0</v>
      </c>
      <c r="J470" s="203">
        <v>0</v>
      </c>
      <c r="K470" s="290" t="s">
        <v>2177</v>
      </c>
      <c r="L470" s="291" t="s">
        <v>2523</v>
      </c>
      <c r="M470" s="292">
        <v>866.7</v>
      </c>
      <c r="N470" s="246"/>
      <c r="O470" s="243"/>
      <c r="P470" s="243"/>
      <c r="Q470" s="293">
        <f t="shared" si="48"/>
        <v>0</v>
      </c>
      <c r="R470" s="294">
        <f t="shared" si="49"/>
        <v>0</v>
      </c>
      <c r="S470" s="295">
        <f t="shared" si="50"/>
        <v>0</v>
      </c>
    </row>
    <row r="471" spans="1:19" ht="34.5" customHeight="1">
      <c r="A471" s="67">
        <v>176</v>
      </c>
      <c r="B471" s="310" t="s">
        <v>1000</v>
      </c>
      <c r="C471" s="173" t="s">
        <v>969</v>
      </c>
      <c r="D471" s="280">
        <v>1797.6</v>
      </c>
      <c r="E471" s="250"/>
      <c r="F471" s="243"/>
      <c r="G471" s="243"/>
      <c r="H471" s="189">
        <v>0</v>
      </c>
      <c r="I471" s="189">
        <v>0</v>
      </c>
      <c r="J471" s="203">
        <v>0</v>
      </c>
      <c r="K471" s="290" t="s">
        <v>2177</v>
      </c>
      <c r="L471" s="291" t="s">
        <v>2524</v>
      </c>
      <c r="M471" s="292">
        <v>1797.6</v>
      </c>
      <c r="N471" s="250"/>
      <c r="O471" s="243"/>
      <c r="P471" s="243"/>
      <c r="Q471" s="293">
        <f t="shared" si="48"/>
        <v>0</v>
      </c>
      <c r="R471" s="294">
        <f t="shared" si="49"/>
        <v>0</v>
      </c>
      <c r="S471" s="295">
        <f t="shared" si="50"/>
        <v>0</v>
      </c>
    </row>
    <row r="472" spans="1:19" ht="34.5" customHeight="1">
      <c r="A472" s="67">
        <v>177</v>
      </c>
      <c r="B472" s="311" t="s">
        <v>1002</v>
      </c>
      <c r="C472" s="312" t="s">
        <v>899</v>
      </c>
      <c r="D472" s="313">
        <v>3038.8</v>
      </c>
      <c r="E472" s="246"/>
      <c r="F472" s="243"/>
      <c r="G472" s="243"/>
      <c r="H472" s="189">
        <v>0</v>
      </c>
      <c r="I472" s="189">
        <v>0</v>
      </c>
      <c r="J472" s="203">
        <v>0</v>
      </c>
      <c r="K472" s="290" t="s">
        <v>2155</v>
      </c>
      <c r="L472" s="291" t="s">
        <v>2525</v>
      </c>
      <c r="M472" s="292">
        <v>3038.8</v>
      </c>
      <c r="N472" s="246"/>
      <c r="O472" s="243"/>
      <c r="P472" s="243"/>
      <c r="Q472" s="293">
        <f t="shared" si="48"/>
        <v>0</v>
      </c>
      <c r="R472" s="294">
        <f t="shared" si="49"/>
        <v>0</v>
      </c>
      <c r="S472" s="295">
        <f t="shared" si="50"/>
        <v>0</v>
      </c>
    </row>
    <row r="473" spans="1:19" ht="34.5" customHeight="1">
      <c r="A473" s="67">
        <v>178</v>
      </c>
      <c r="B473" s="314" t="s">
        <v>1004</v>
      </c>
      <c r="C473" s="183" t="s">
        <v>1005</v>
      </c>
      <c r="D473" s="315">
        <v>53.5</v>
      </c>
      <c r="E473" s="246"/>
      <c r="F473" s="243"/>
      <c r="G473" s="243"/>
      <c r="H473" s="189">
        <v>0</v>
      </c>
      <c r="I473" s="189">
        <v>0</v>
      </c>
      <c r="J473" s="203">
        <v>0</v>
      </c>
      <c r="K473" s="290" t="s">
        <v>2177</v>
      </c>
      <c r="L473" s="291" t="s">
        <v>2526</v>
      </c>
      <c r="M473" s="292">
        <v>53.5</v>
      </c>
      <c r="N473" s="246"/>
      <c r="O473" s="243"/>
      <c r="P473" s="243"/>
      <c r="Q473" s="293">
        <f t="shared" si="48"/>
        <v>0</v>
      </c>
      <c r="R473" s="294">
        <f t="shared" si="49"/>
        <v>0</v>
      </c>
      <c r="S473" s="295">
        <f t="shared" si="50"/>
        <v>0</v>
      </c>
    </row>
    <row r="474" spans="1:19" ht="34.5" customHeight="1">
      <c r="A474" s="67">
        <v>179</v>
      </c>
      <c r="B474" s="316" t="s">
        <v>1007</v>
      </c>
      <c r="C474" s="317" t="s">
        <v>1005</v>
      </c>
      <c r="D474" s="318">
        <v>53.5</v>
      </c>
      <c r="E474" s="246"/>
      <c r="F474" s="243"/>
      <c r="G474" s="243"/>
      <c r="H474" s="189">
        <v>0</v>
      </c>
      <c r="I474" s="189">
        <v>0</v>
      </c>
      <c r="J474" s="203">
        <v>0</v>
      </c>
      <c r="K474" s="290" t="s">
        <v>2209</v>
      </c>
      <c r="L474" s="291" t="s">
        <v>2527</v>
      </c>
      <c r="M474" s="292">
        <v>53.5</v>
      </c>
      <c r="N474" s="246"/>
      <c r="O474" s="243"/>
      <c r="P474" s="243"/>
      <c r="Q474" s="293">
        <f t="shared" si="48"/>
        <v>0</v>
      </c>
      <c r="R474" s="294">
        <f t="shared" si="49"/>
        <v>0</v>
      </c>
      <c r="S474" s="295">
        <f t="shared" si="50"/>
        <v>0</v>
      </c>
    </row>
    <row r="475" spans="1:19" ht="34.5" customHeight="1">
      <c r="A475" s="67">
        <v>180</v>
      </c>
      <c r="B475" s="319" t="s">
        <v>855</v>
      </c>
      <c r="C475" s="320" t="s">
        <v>1009</v>
      </c>
      <c r="D475" s="321">
        <v>620.6</v>
      </c>
      <c r="E475" s="7"/>
      <c r="F475" s="3"/>
      <c r="G475" s="3"/>
      <c r="H475" s="189">
        <v>0</v>
      </c>
      <c r="I475" s="189">
        <v>0</v>
      </c>
      <c r="J475" s="203">
        <v>0</v>
      </c>
      <c r="K475" s="301" t="s">
        <v>2155</v>
      </c>
      <c r="L475" s="302" t="s">
        <v>2528</v>
      </c>
      <c r="M475" s="303">
        <v>620.6</v>
      </c>
      <c r="N475" s="7"/>
      <c r="O475" s="3"/>
      <c r="P475" s="3"/>
      <c r="Q475" s="293">
        <f t="shared" si="48"/>
        <v>0</v>
      </c>
      <c r="R475" s="294">
        <f t="shared" si="49"/>
        <v>0</v>
      </c>
      <c r="S475" s="295">
        <f t="shared" si="50"/>
        <v>0</v>
      </c>
    </row>
    <row r="476" spans="1:19" ht="34.5" customHeight="1">
      <c r="A476" s="67">
        <v>181</v>
      </c>
      <c r="B476" s="319" t="s">
        <v>1011</v>
      </c>
      <c r="C476" s="320" t="s">
        <v>1005</v>
      </c>
      <c r="D476" s="321">
        <v>3434.7</v>
      </c>
      <c r="E476" s="7"/>
      <c r="F476" s="3"/>
      <c r="G476" s="3"/>
      <c r="H476" s="189">
        <v>0</v>
      </c>
      <c r="I476" s="189">
        <v>0</v>
      </c>
      <c r="J476" s="203">
        <v>0</v>
      </c>
      <c r="K476" s="290" t="s">
        <v>2155</v>
      </c>
      <c r="L476" s="291" t="s">
        <v>2529</v>
      </c>
      <c r="M476" s="292">
        <v>3434.7</v>
      </c>
      <c r="N476" s="7"/>
      <c r="O476" s="3"/>
      <c r="P476" s="3"/>
      <c r="Q476" s="293">
        <f t="shared" si="48"/>
        <v>0</v>
      </c>
      <c r="R476" s="294">
        <f t="shared" si="49"/>
        <v>0</v>
      </c>
      <c r="S476" s="295">
        <f t="shared" si="50"/>
        <v>0</v>
      </c>
    </row>
    <row r="477" spans="1:19" ht="34.5" customHeight="1">
      <c r="A477" s="67">
        <v>182</v>
      </c>
      <c r="B477" s="319" t="s">
        <v>1011</v>
      </c>
      <c r="C477" s="320" t="s">
        <v>1005</v>
      </c>
      <c r="D477" s="321">
        <v>513.6</v>
      </c>
      <c r="E477" s="7"/>
      <c r="F477" s="3"/>
      <c r="G477" s="3"/>
      <c r="H477" s="189">
        <v>0</v>
      </c>
      <c r="I477" s="189">
        <v>0</v>
      </c>
      <c r="J477" s="203">
        <v>0</v>
      </c>
      <c r="K477" s="290" t="s">
        <v>2155</v>
      </c>
      <c r="L477" s="291" t="s">
        <v>2529</v>
      </c>
      <c r="M477" s="292">
        <v>513.6</v>
      </c>
      <c r="N477" s="7"/>
      <c r="O477" s="3"/>
      <c r="P477" s="3"/>
      <c r="Q477" s="293">
        <f t="shared" si="48"/>
        <v>0</v>
      </c>
      <c r="R477" s="294">
        <f t="shared" si="49"/>
        <v>0</v>
      </c>
      <c r="S477" s="295">
        <f t="shared" si="50"/>
        <v>0</v>
      </c>
    </row>
    <row r="478" spans="1:19" ht="34.5" customHeight="1">
      <c r="A478" s="67">
        <v>183</v>
      </c>
      <c r="B478" s="319" t="s">
        <v>653</v>
      </c>
      <c r="C478" s="320" t="s">
        <v>1013</v>
      </c>
      <c r="D478" s="321">
        <v>1391</v>
      </c>
      <c r="E478" s="7"/>
      <c r="F478" s="3"/>
      <c r="G478" s="3"/>
      <c r="H478" s="189">
        <v>0</v>
      </c>
      <c r="I478" s="189">
        <v>0</v>
      </c>
      <c r="J478" s="203">
        <v>0</v>
      </c>
      <c r="K478" s="290" t="s">
        <v>2155</v>
      </c>
      <c r="L478" s="291" t="s">
        <v>2530</v>
      </c>
      <c r="M478" s="292">
        <v>1391</v>
      </c>
      <c r="N478" s="7"/>
      <c r="O478" s="3"/>
      <c r="P478" s="3"/>
      <c r="Q478" s="293">
        <f t="shared" si="48"/>
        <v>0</v>
      </c>
      <c r="R478" s="294">
        <f t="shared" si="49"/>
        <v>0</v>
      </c>
      <c r="S478" s="295">
        <f t="shared" si="50"/>
        <v>0</v>
      </c>
    </row>
    <row r="479" spans="1:19" ht="34.5" customHeight="1">
      <c r="A479" s="67">
        <v>184</v>
      </c>
      <c r="B479" s="319" t="s">
        <v>1015</v>
      </c>
      <c r="C479" s="320" t="s">
        <v>1016</v>
      </c>
      <c r="D479" s="321">
        <v>53.5</v>
      </c>
      <c r="E479" s="7"/>
      <c r="F479" s="3"/>
      <c r="G479" s="3"/>
      <c r="H479" s="189">
        <v>0</v>
      </c>
      <c r="I479" s="189">
        <v>0</v>
      </c>
      <c r="J479" s="203">
        <v>0</v>
      </c>
      <c r="K479" s="290" t="s">
        <v>2209</v>
      </c>
      <c r="L479" s="291" t="s">
        <v>2531</v>
      </c>
      <c r="M479" s="292">
        <v>53.5</v>
      </c>
      <c r="N479" s="7"/>
      <c r="O479" s="3"/>
      <c r="P479" s="3"/>
      <c r="Q479" s="293">
        <f t="shared" si="48"/>
        <v>0</v>
      </c>
      <c r="R479" s="294">
        <f t="shared" si="49"/>
        <v>0</v>
      </c>
      <c r="S479" s="295">
        <f t="shared" si="50"/>
        <v>0</v>
      </c>
    </row>
    <row r="480" spans="1:19" ht="34.5" customHeight="1">
      <c r="A480" s="20">
        <v>185</v>
      </c>
      <c r="B480" s="319" t="s">
        <v>2137</v>
      </c>
      <c r="C480" s="320"/>
      <c r="D480" s="321">
        <v>3006.7</v>
      </c>
      <c r="E480" s="7"/>
      <c r="F480" s="3"/>
      <c r="G480" s="3"/>
      <c r="H480" s="13"/>
      <c r="I480" s="13"/>
      <c r="J480" s="585"/>
      <c r="K480" s="586" t="s">
        <v>2177</v>
      </c>
      <c r="L480" s="587" t="s">
        <v>2532</v>
      </c>
      <c r="M480" s="588">
        <v>3006.7</v>
      </c>
      <c r="N480" s="7"/>
      <c r="O480" s="3"/>
      <c r="P480" s="3"/>
      <c r="Q480" s="589"/>
      <c r="R480" s="590"/>
      <c r="S480" s="575"/>
    </row>
    <row r="481" spans="1:19" ht="34.5" customHeight="1">
      <c r="A481" s="20">
        <v>186</v>
      </c>
      <c r="B481" s="319" t="s">
        <v>2138</v>
      </c>
      <c r="C481" s="320"/>
      <c r="D481" s="321">
        <v>8934.5</v>
      </c>
      <c r="E481" s="7"/>
      <c r="F481" s="3"/>
      <c r="G481" s="3"/>
      <c r="H481" s="13"/>
      <c r="I481" s="13"/>
      <c r="J481" s="585"/>
      <c r="K481" s="586" t="s">
        <v>2177</v>
      </c>
      <c r="L481" s="587" t="s">
        <v>2533</v>
      </c>
      <c r="M481" s="588">
        <v>8934.5</v>
      </c>
      <c r="N481" s="7"/>
      <c r="O481" s="3"/>
      <c r="P481" s="3"/>
      <c r="Q481" s="589"/>
      <c r="R481" s="590"/>
      <c r="S481" s="575"/>
    </row>
    <row r="482" spans="1:19" ht="34.5" customHeight="1" thickBot="1">
      <c r="A482" s="322"/>
      <c r="B482" s="100" t="s">
        <v>19</v>
      </c>
      <c r="C482" s="101"/>
      <c r="D482" s="102">
        <f>SUM(D292:D481)</f>
        <v>257904.27000000002</v>
      </c>
      <c r="E482" s="257"/>
      <c r="F482" s="258"/>
      <c r="G482" s="258"/>
      <c r="H482" s="105">
        <f>SUM(H292:H481)</f>
        <v>27542</v>
      </c>
      <c r="I482" s="105">
        <f t="shared" ref="I482:J482" si="51">SUM(I292:I481)</f>
        <v>1927.94</v>
      </c>
      <c r="J482" s="105">
        <f t="shared" si="51"/>
        <v>29469.94</v>
      </c>
      <c r="K482" s="103"/>
      <c r="L482" s="103"/>
      <c r="M482" s="155">
        <f>SUM(M292:M481)</f>
        <v>285587.30999999988</v>
      </c>
      <c r="N482" s="257"/>
      <c r="O482" s="258"/>
      <c r="P482" s="258"/>
      <c r="Q482" s="105">
        <f>SUM(Q292:Q481)-Q414</f>
        <v>1670</v>
      </c>
      <c r="R482" s="105">
        <f t="shared" ref="R482" si="52">SUM(R292:R481)-R414</f>
        <v>116.9</v>
      </c>
      <c r="S482" s="105">
        <f>SUM(S292:S481)</f>
        <v>1786.9</v>
      </c>
    </row>
    <row r="483" spans="1:19" ht="34.5" customHeight="1" thickTop="1">
      <c r="A483" s="30"/>
      <c r="B483" s="52" t="s">
        <v>1018</v>
      </c>
      <c r="C483" s="53"/>
      <c r="D483" s="54"/>
      <c r="E483" s="55"/>
      <c r="F483" s="54"/>
      <c r="G483" s="56"/>
      <c r="H483" s="57"/>
      <c r="I483" s="57"/>
      <c r="J483" s="57"/>
      <c r="K483" s="58"/>
      <c r="L483" s="59"/>
      <c r="M483" s="248"/>
      <c r="N483" s="237"/>
      <c r="O483" s="238"/>
      <c r="P483" s="238"/>
      <c r="Q483" s="239"/>
      <c r="R483" s="240"/>
      <c r="S483" s="323"/>
    </row>
    <row r="484" spans="1:19" ht="34.200000000000003" customHeight="1">
      <c r="A484" s="30">
        <v>2</v>
      </c>
      <c r="B484" s="324" t="s">
        <v>227</v>
      </c>
      <c r="C484" s="325" t="s">
        <v>228</v>
      </c>
      <c r="D484" s="326">
        <v>0</v>
      </c>
      <c r="E484" s="174"/>
      <c r="F484" s="327"/>
      <c r="G484" s="327"/>
      <c r="H484" s="142">
        <v>0</v>
      </c>
      <c r="I484" s="142"/>
      <c r="J484" s="142">
        <v>0</v>
      </c>
      <c r="K484" s="328"/>
      <c r="L484" s="329"/>
      <c r="M484" s="330"/>
      <c r="N484" s="331"/>
      <c r="O484" s="332"/>
      <c r="P484" s="332"/>
      <c r="Q484" s="239">
        <f t="shared" ref="Q484" si="53">J484-M484</f>
        <v>0</v>
      </c>
      <c r="R484" s="240"/>
      <c r="S484" s="66">
        <f t="shared" ref="S484" si="54">J484-M484</f>
        <v>0</v>
      </c>
    </row>
    <row r="485" spans="1:19" ht="34.5" customHeight="1" thickBot="1">
      <c r="A485" s="99"/>
      <c r="B485" s="100" t="s">
        <v>19</v>
      </c>
      <c r="C485" s="160"/>
      <c r="D485" s="102">
        <f>SUM(D484:D484)</f>
        <v>0</v>
      </c>
      <c r="E485" s="103"/>
      <c r="F485" s="102"/>
      <c r="G485" s="102"/>
      <c r="H485" s="104">
        <v>0</v>
      </c>
      <c r="I485" s="104">
        <v>0</v>
      </c>
      <c r="J485" s="104">
        <v>0</v>
      </c>
      <c r="K485" s="103"/>
      <c r="L485" s="103"/>
      <c r="M485" s="247">
        <f>SUM(M484:M484)</f>
        <v>0</v>
      </c>
      <c r="N485" s="129"/>
      <c r="O485" s="102"/>
      <c r="P485" s="102"/>
      <c r="Q485" s="104">
        <f>SUM(Q484:Q484)</f>
        <v>0</v>
      </c>
      <c r="R485" s="155">
        <f>SUM(R484:R484)</f>
        <v>0</v>
      </c>
      <c r="S485" s="162">
        <f>SUM(S484:S484)</f>
        <v>0</v>
      </c>
    </row>
    <row r="486" spans="1:19" ht="34.5" customHeight="1" thickTop="1">
      <c r="A486" s="30"/>
      <c r="B486" s="52" t="s">
        <v>1019</v>
      </c>
      <c r="C486" s="53"/>
      <c r="D486" s="54"/>
      <c r="E486" s="55"/>
      <c r="F486" s="54"/>
      <c r="G486" s="56"/>
      <c r="H486" s="57"/>
      <c r="I486" s="57"/>
      <c r="J486" s="57"/>
      <c r="K486" s="58"/>
      <c r="L486" s="59"/>
      <c r="M486" s="248"/>
      <c r="N486" s="237"/>
      <c r="O486" s="238"/>
      <c r="P486" s="238"/>
      <c r="Q486" s="239"/>
      <c r="R486" s="240"/>
      <c r="S486" s="66"/>
    </row>
    <row r="487" spans="1:19" ht="34.5" customHeight="1">
      <c r="A487" s="30">
        <v>1</v>
      </c>
      <c r="B487" s="31"/>
      <c r="C487" s="32"/>
      <c r="D487" s="33"/>
      <c r="E487" s="34"/>
      <c r="F487" s="33"/>
      <c r="G487" s="33"/>
      <c r="H487" s="35"/>
      <c r="I487" s="35"/>
      <c r="J487" s="35"/>
      <c r="K487" s="156"/>
      <c r="L487" s="157"/>
      <c r="M487" s="289"/>
      <c r="N487" s="246"/>
      <c r="O487" s="243"/>
      <c r="P487" s="243"/>
      <c r="Q487" s="189"/>
      <c r="R487" s="8"/>
      <c r="S487" s="66"/>
    </row>
    <row r="488" spans="1:19" ht="34.5" customHeight="1" thickBot="1">
      <c r="A488" s="99"/>
      <c r="B488" s="100" t="s">
        <v>19</v>
      </c>
      <c r="C488" s="160"/>
      <c r="D488" s="102">
        <v>0</v>
      </c>
      <c r="E488" s="103"/>
      <c r="F488" s="102"/>
      <c r="G488" s="102"/>
      <c r="H488" s="104">
        <v>0</v>
      </c>
      <c r="I488" s="104">
        <v>0</v>
      </c>
      <c r="J488" s="104">
        <v>0</v>
      </c>
      <c r="K488" s="161"/>
      <c r="L488" s="103"/>
      <c r="M488" s="247"/>
      <c r="N488" s="333"/>
      <c r="O488" s="334"/>
      <c r="P488" s="334"/>
      <c r="Q488" s="162">
        <v>0</v>
      </c>
      <c r="R488" s="335">
        <v>0</v>
      </c>
      <c r="S488" s="162">
        <v>0</v>
      </c>
    </row>
    <row r="489" spans="1:19" s="351" customFormat="1" ht="34.5" customHeight="1" thickTop="1">
      <c r="A489" s="336"/>
      <c r="B489" s="337" t="s">
        <v>1020</v>
      </c>
      <c r="C489" s="338"/>
      <c r="D489" s="339"/>
      <c r="E489" s="340"/>
      <c r="F489" s="339"/>
      <c r="G489" s="341"/>
      <c r="H489" s="342"/>
      <c r="I489" s="342"/>
      <c r="J489" s="342"/>
      <c r="K489" s="343"/>
      <c r="L489" s="344"/>
      <c r="M489" s="345"/>
      <c r="N489" s="346"/>
      <c r="O489" s="347"/>
      <c r="P489" s="347"/>
      <c r="Q489" s="348"/>
      <c r="R489" s="349"/>
      <c r="S489" s="350"/>
    </row>
    <row r="490" spans="1:19" s="366" customFormat="1" ht="37.5" customHeight="1">
      <c r="A490" s="352">
        <v>1</v>
      </c>
      <c r="B490" s="353" t="s">
        <v>227</v>
      </c>
      <c r="C490" s="354" t="s">
        <v>1021</v>
      </c>
      <c r="D490" s="355">
        <v>0</v>
      </c>
      <c r="E490" s="355"/>
      <c r="F490" s="356"/>
      <c r="G490" s="356"/>
      <c r="H490" s="355">
        <v>0</v>
      </c>
      <c r="I490" s="357">
        <v>0</v>
      </c>
      <c r="J490" s="358">
        <v>0</v>
      </c>
      <c r="K490" s="359"/>
      <c r="L490" s="360"/>
      <c r="M490" s="361"/>
      <c r="N490" s="362"/>
      <c r="O490" s="356"/>
      <c r="P490" s="356"/>
      <c r="Q490" s="363">
        <f t="shared" ref="Q490" si="55">J490-M490</f>
        <v>0</v>
      </c>
      <c r="R490" s="364">
        <v>0</v>
      </c>
      <c r="S490" s="365">
        <f t="shared" ref="S490" si="56">J490-M490</f>
        <v>0</v>
      </c>
    </row>
    <row r="491" spans="1:19" s="371" customFormat="1" ht="37.5" customHeight="1" thickBot="1">
      <c r="A491" s="367"/>
      <c r="B491" s="368" t="s">
        <v>19</v>
      </c>
      <c r="C491" s="368"/>
      <c r="D491" s="369">
        <f>SUM(D490:D490)</f>
        <v>0</v>
      </c>
      <c r="E491" s="369"/>
      <c r="F491" s="369"/>
      <c r="G491" s="369"/>
      <c r="H491" s="369">
        <f>SUM(H490:H490)</f>
        <v>0</v>
      </c>
      <c r="I491" s="369">
        <f>SUM(I490:I490)</f>
        <v>0</v>
      </c>
      <c r="J491" s="369">
        <f>SUM(J490:J490)</f>
        <v>0</v>
      </c>
      <c r="K491" s="370"/>
      <c r="L491" s="370"/>
      <c r="M491" s="369">
        <f>SUM(M490:M490)</f>
        <v>0</v>
      </c>
      <c r="N491" s="370"/>
      <c r="O491" s="369"/>
      <c r="P491" s="369"/>
      <c r="Q491" s="369">
        <f>SUM(Q490:Q490)</f>
        <v>0</v>
      </c>
      <c r="R491" s="369">
        <f>SUM(R490:R490)</f>
        <v>0</v>
      </c>
      <c r="S491" s="369">
        <f>SUM(S490:S490)</f>
        <v>0</v>
      </c>
    </row>
    <row r="492" spans="1:19" s="376" customFormat="1" ht="37.5" customHeight="1" thickTop="1">
      <c r="A492" s="372"/>
      <c r="B492" s="373"/>
      <c r="C492" s="373"/>
      <c r="D492" s="374"/>
      <c r="E492" s="374"/>
      <c r="F492" s="374"/>
      <c r="G492" s="374"/>
      <c r="H492" s="374"/>
      <c r="I492" s="374"/>
      <c r="J492" s="374"/>
      <c r="K492" s="375"/>
      <c r="L492" s="375"/>
      <c r="M492" s="374"/>
      <c r="N492" s="375"/>
      <c r="O492" s="374"/>
      <c r="P492" s="374"/>
      <c r="Q492" s="374"/>
      <c r="R492" s="374"/>
      <c r="S492" s="374"/>
    </row>
    <row r="493" spans="1:19" ht="34.5" customHeight="1" thickBot="1">
      <c r="A493" s="377"/>
      <c r="B493" s="378" t="s">
        <v>1022</v>
      </c>
      <c r="C493" s="379"/>
      <c r="D493" s="380">
        <f>SUM(D14+D33+D48+D51+D55+D65+D68+D74+D106+D110+D141+D290+D482+D485+D488+D491)</f>
        <v>618723.4</v>
      </c>
      <c r="E493" s="381"/>
      <c r="F493" s="380"/>
      <c r="G493" s="380"/>
      <c r="H493" s="382">
        <f>SUM(H491+H488+H485+H482+H290+H141+H110+H106+H74+H71+H68+H65+H55+H51+H48+H33+H14)</f>
        <v>95995.53</v>
      </c>
      <c r="I493" s="382">
        <f>SUM(I491+I488+I485+I482+I290+I141+I110+I106+I74+I71+I68+I65+I55+I51+I48+I33+I14)</f>
        <v>4962.93</v>
      </c>
      <c r="J493" s="382">
        <f>SUM(J491+J488+J485+J482+J290+J141+J110+J106+J74+J71+J68+J65+J55+J51+J48+J33+J14)</f>
        <v>100958.44749999999</v>
      </c>
      <c r="K493" s="383"/>
      <c r="L493" s="383"/>
      <c r="M493" s="382">
        <f>SUM(M491+M488+M485+M482+M290+M141+M110+M106+M74+M71+M68+M65+M55+M51+M48+M33+M14)</f>
        <v>654683.85999999975</v>
      </c>
      <c r="N493" s="384"/>
      <c r="O493" s="382"/>
      <c r="P493" s="382"/>
      <c r="Q493" s="382">
        <f>SUM(Q491+Q488+Q485+Q482+Q290+Q141+Q110+Q106+Q74+Q71+Q68+Q65+Q55+Q51+Q48+Q33+Q14)</f>
        <v>63135.369999999995</v>
      </c>
      <c r="R493" s="382">
        <f>SUM(R491+R488+R485+R482+R290+R141+R110+R106+R74+R71+R68+R65+R55+R51+R48+R33+R14)</f>
        <v>2183.6099999999997</v>
      </c>
      <c r="S493" s="382">
        <f>SUM(S491+S488+S485+S482+S290+S141+S110+S106+S74+S71+S68+S65+S55+S51+S48+S33+S14)</f>
        <v>65318.987500000003</v>
      </c>
    </row>
    <row r="494" spans="1:19" s="386" customFormat="1" ht="34.5" customHeight="1" thickTop="1">
      <c r="A494" s="385"/>
      <c r="C494" s="387"/>
      <c r="D494" s="388"/>
      <c r="E494" s="389"/>
      <c r="F494" s="388"/>
      <c r="G494" s="388"/>
      <c r="H494" s="390"/>
      <c r="I494" s="390"/>
      <c r="J494" s="390"/>
      <c r="K494" s="391"/>
      <c r="L494" s="391"/>
      <c r="M494" s="390"/>
      <c r="N494" s="392"/>
      <c r="O494" s="390"/>
      <c r="P494" s="390"/>
      <c r="Q494" s="390"/>
      <c r="R494" s="390"/>
      <c r="S494" s="390"/>
    </row>
    <row r="495" spans="1:19" s="386" customFormat="1" ht="48" customHeight="1">
      <c r="A495" s="1332" t="s">
        <v>1023</v>
      </c>
      <c r="B495" s="1332"/>
      <c r="C495" s="1332"/>
      <c r="D495" s="1332"/>
      <c r="E495" s="1332"/>
      <c r="F495" s="1332"/>
      <c r="G495" s="1332"/>
      <c r="H495" s="1332"/>
      <c r="I495" s="1332"/>
      <c r="J495" s="1332"/>
      <c r="K495" s="1332"/>
      <c r="L495" s="1332"/>
      <c r="M495" s="1332"/>
      <c r="N495" s="1332"/>
      <c r="O495" s="1332"/>
      <c r="P495" s="1332"/>
      <c r="Q495" s="1332"/>
      <c r="R495" s="1332"/>
      <c r="S495" s="1332"/>
    </row>
    <row r="496" spans="1:19" ht="34.5" customHeight="1">
      <c r="A496" s="243">
        <v>1</v>
      </c>
      <c r="B496" s="393" t="s">
        <v>1024</v>
      </c>
      <c r="C496" s="394" t="s">
        <v>1025</v>
      </c>
      <c r="D496" s="395"/>
      <c r="E496" s="293"/>
      <c r="F496" s="395"/>
      <c r="G496" s="395"/>
      <c r="H496" s="189">
        <v>15171.5</v>
      </c>
      <c r="I496" s="66"/>
      <c r="J496" s="66">
        <v>15171.5</v>
      </c>
      <c r="K496" s="396" t="s">
        <v>2177</v>
      </c>
      <c r="L496" s="397" t="s">
        <v>2534</v>
      </c>
      <c r="M496" s="398">
        <v>100</v>
      </c>
      <c r="N496" s="293"/>
      <c r="O496" s="243"/>
      <c r="P496" s="243"/>
      <c r="Q496" s="189">
        <f>SUM(H496-M496)</f>
        <v>15071.5</v>
      </c>
      <c r="R496" s="189"/>
      <c r="S496" s="203">
        <f>SUM(Q496)</f>
        <v>15071.5</v>
      </c>
    </row>
    <row r="497" spans="1:19" ht="34.5" customHeight="1">
      <c r="A497" s="243">
        <v>2</v>
      </c>
      <c r="B497" s="394" t="s">
        <v>1028</v>
      </c>
      <c r="C497" s="394" t="s">
        <v>1029</v>
      </c>
      <c r="D497" s="295">
        <v>0</v>
      </c>
      <c r="E497" s="399" t="s">
        <v>1030</v>
      </c>
      <c r="F497" s="243"/>
      <c r="G497" s="243"/>
      <c r="H497" s="189">
        <v>2045.5</v>
      </c>
      <c r="I497" s="189"/>
      <c r="J497" s="66">
        <v>2045.5</v>
      </c>
      <c r="K497" s="290" t="s">
        <v>2535</v>
      </c>
      <c r="L497" s="291" t="s">
        <v>2536</v>
      </c>
      <c r="M497" s="400">
        <v>2045.5</v>
      </c>
      <c r="N497" s="401"/>
      <c r="O497" s="402"/>
      <c r="P497" s="402"/>
      <c r="Q497" s="189">
        <f>S497</f>
        <v>0</v>
      </c>
      <c r="R497" s="189"/>
      <c r="S497" s="203">
        <f>+D497+J497-M497</f>
        <v>0</v>
      </c>
    </row>
    <row r="498" spans="1:19" ht="34.5" customHeight="1" thickBot="1">
      <c r="A498" s="284"/>
      <c r="B498" s="257" t="s">
        <v>19</v>
      </c>
      <c r="C498" s="160"/>
      <c r="D498" s="102">
        <v>0</v>
      </c>
      <c r="E498" s="103"/>
      <c r="F498" s="102"/>
      <c r="G498" s="102"/>
      <c r="H498" s="104">
        <f>SUM(H496:H497)</f>
        <v>17217</v>
      </c>
      <c r="I498" s="104">
        <f t="shared" ref="I498:J498" si="57">SUM(I496:I497)</f>
        <v>0</v>
      </c>
      <c r="J498" s="104">
        <f t="shared" si="57"/>
        <v>17217</v>
      </c>
      <c r="K498" s="105"/>
      <c r="L498" s="105"/>
      <c r="M498" s="104">
        <f>SUM(M496:M497)</f>
        <v>2145.5</v>
      </c>
      <c r="N498" s="105"/>
      <c r="O498" s="104"/>
      <c r="P498" s="104"/>
      <c r="Q498" s="104">
        <f>SUM(Q496:Q497)</f>
        <v>15071.5</v>
      </c>
      <c r="R498" s="155"/>
      <c r="S498" s="104">
        <f>SUM(S496:S497)</f>
        <v>15071.5</v>
      </c>
    </row>
    <row r="499" spans="1:19" s="386" customFormat="1" ht="34.5" customHeight="1" thickTop="1">
      <c r="A499" s="385"/>
      <c r="C499" s="387"/>
      <c r="D499" s="388"/>
      <c r="E499" s="389"/>
      <c r="F499" s="388"/>
      <c r="G499" s="388"/>
      <c r="H499" s="390"/>
      <c r="I499" s="390"/>
      <c r="J499" s="390"/>
      <c r="K499" s="391"/>
      <c r="L499" s="391"/>
      <c r="M499" s="390"/>
      <c r="N499" s="392"/>
      <c r="O499" s="390"/>
      <c r="P499" s="390"/>
      <c r="Q499" s="390"/>
      <c r="R499" s="390"/>
      <c r="S499" s="390"/>
    </row>
    <row r="500" spans="1:19" s="403" customFormat="1" ht="43.5" customHeight="1">
      <c r="A500" s="1332" t="s">
        <v>1032</v>
      </c>
      <c r="B500" s="1332"/>
      <c r="C500" s="1332"/>
      <c r="D500" s="1332"/>
      <c r="E500" s="1332"/>
      <c r="F500" s="1332"/>
      <c r="G500" s="1332"/>
      <c r="H500" s="1332"/>
      <c r="I500" s="1332"/>
      <c r="J500" s="1332"/>
      <c r="K500" s="1332"/>
      <c r="L500" s="1332"/>
      <c r="M500" s="1332"/>
      <c r="N500" s="1332"/>
      <c r="O500" s="1332"/>
      <c r="P500" s="1332"/>
      <c r="Q500" s="1332"/>
      <c r="R500" s="1332"/>
      <c r="S500" s="1332"/>
    </row>
    <row r="501" spans="1:19" s="414" customFormat="1" ht="34.5" customHeight="1">
      <c r="A501" s="404">
        <v>1</v>
      </c>
      <c r="B501" s="405" t="s">
        <v>1033</v>
      </c>
      <c r="C501" s="406" t="s">
        <v>1034</v>
      </c>
      <c r="D501" s="407"/>
      <c r="E501" s="408" t="s">
        <v>1035</v>
      </c>
      <c r="F501" s="409">
        <v>4</v>
      </c>
      <c r="G501" s="409">
        <v>4</v>
      </c>
      <c r="H501" s="408">
        <v>14582</v>
      </c>
      <c r="I501" s="407"/>
      <c r="J501" s="410">
        <v>14582</v>
      </c>
      <c r="K501" s="411"/>
      <c r="L501" s="411"/>
      <c r="M501" s="412"/>
      <c r="N501" s="408" t="s">
        <v>1035</v>
      </c>
      <c r="O501" s="413">
        <v>4</v>
      </c>
      <c r="P501" s="413">
        <v>4</v>
      </c>
      <c r="Q501" s="408">
        <v>14582</v>
      </c>
      <c r="R501" s="407"/>
      <c r="S501" s="410">
        <f>+D501+J501-M501</f>
        <v>14582</v>
      </c>
    </row>
    <row r="502" spans="1:19" s="414" customFormat="1" ht="34.5" customHeight="1">
      <c r="A502" s="404">
        <v>2</v>
      </c>
      <c r="B502" s="405" t="s">
        <v>1033</v>
      </c>
      <c r="C502" s="406" t="s">
        <v>1036</v>
      </c>
      <c r="D502" s="407"/>
      <c r="E502" s="408" t="s">
        <v>1037</v>
      </c>
      <c r="F502" s="409">
        <v>4</v>
      </c>
      <c r="G502" s="409">
        <v>4</v>
      </c>
      <c r="H502" s="408">
        <v>373.83</v>
      </c>
      <c r="I502" s="407">
        <v>26.17</v>
      </c>
      <c r="J502" s="410">
        <v>400</v>
      </c>
      <c r="K502" s="411"/>
      <c r="L502" s="411"/>
      <c r="M502" s="412"/>
      <c r="N502" s="408" t="s">
        <v>1037</v>
      </c>
      <c r="O502" s="413">
        <v>4</v>
      </c>
      <c r="P502" s="413">
        <v>4</v>
      </c>
      <c r="Q502" s="408">
        <f>ROUND(S502*100/107,2)</f>
        <v>373.83</v>
      </c>
      <c r="R502" s="407">
        <f>ROUND((Q502*0.07),2)</f>
        <v>26.17</v>
      </c>
      <c r="S502" s="410">
        <f>+D502+J502-M502</f>
        <v>400</v>
      </c>
    </row>
    <row r="503" spans="1:19" s="414" customFormat="1" ht="34.5" customHeight="1">
      <c r="A503" s="404">
        <v>3</v>
      </c>
      <c r="B503" s="405" t="s">
        <v>1033</v>
      </c>
      <c r="C503" s="406" t="s">
        <v>1038</v>
      </c>
      <c r="D503" s="407"/>
      <c r="E503" s="408" t="s">
        <v>1039</v>
      </c>
      <c r="F503" s="409">
        <v>5</v>
      </c>
      <c r="G503" s="409">
        <v>5</v>
      </c>
      <c r="H503" s="408">
        <v>17955</v>
      </c>
      <c r="I503" s="407">
        <v>1256.8499999999999</v>
      </c>
      <c r="J503" s="410">
        <v>19211.849999999999</v>
      </c>
      <c r="K503" s="411"/>
      <c r="L503" s="411"/>
      <c r="M503" s="412"/>
      <c r="N503" s="408" t="s">
        <v>1039</v>
      </c>
      <c r="O503" s="413">
        <v>5</v>
      </c>
      <c r="P503" s="413">
        <v>5</v>
      </c>
      <c r="Q503" s="408">
        <f>ROUND(S503*100/107,2)</f>
        <v>17955</v>
      </c>
      <c r="R503" s="407">
        <f>ROUND((Q503*0.07),2)</f>
        <v>1256.8499999999999</v>
      </c>
      <c r="S503" s="410">
        <f>+D503+J503-M503</f>
        <v>19211.849999999999</v>
      </c>
    </row>
    <row r="504" spans="1:19" s="414" customFormat="1" ht="34.5" customHeight="1">
      <c r="A504" s="404">
        <v>4</v>
      </c>
      <c r="B504" s="405" t="s">
        <v>1033</v>
      </c>
      <c r="C504" s="406" t="s">
        <v>1040</v>
      </c>
      <c r="D504" s="407"/>
      <c r="E504" s="408" t="s">
        <v>1041</v>
      </c>
      <c r="F504" s="409">
        <v>6</v>
      </c>
      <c r="G504" s="409">
        <v>6</v>
      </c>
      <c r="H504" s="408">
        <v>1935</v>
      </c>
      <c r="I504" s="407">
        <v>135.44999999999999</v>
      </c>
      <c r="J504" s="410">
        <v>2070.4499999999998</v>
      </c>
      <c r="K504" s="411"/>
      <c r="L504" s="411"/>
      <c r="M504" s="412"/>
      <c r="N504" s="408" t="s">
        <v>1041</v>
      </c>
      <c r="O504" s="413">
        <v>6</v>
      </c>
      <c r="P504" s="413">
        <v>6</v>
      </c>
      <c r="Q504" s="408">
        <f>ROUND(S504*100/107,2)</f>
        <v>1935</v>
      </c>
      <c r="R504" s="415">
        <f>ROUND((Q504*0.07),2)</f>
        <v>135.44999999999999</v>
      </c>
      <c r="S504" s="410">
        <f>+D504+J504-M504</f>
        <v>2070.4499999999998</v>
      </c>
    </row>
    <row r="505" spans="1:19" s="416" customFormat="1" ht="34.5" customHeight="1">
      <c r="A505" s="404">
        <v>5</v>
      </c>
      <c r="B505" s="405" t="s">
        <v>1033</v>
      </c>
      <c r="C505" s="406" t="s">
        <v>902</v>
      </c>
      <c r="D505" s="407"/>
      <c r="E505" s="408" t="s">
        <v>1041</v>
      </c>
      <c r="F505" s="409">
        <v>6</v>
      </c>
      <c r="G505" s="409">
        <v>6</v>
      </c>
      <c r="H505" s="408">
        <v>44400</v>
      </c>
      <c r="I505" s="407">
        <v>3108</v>
      </c>
      <c r="J505" s="410">
        <v>47508</v>
      </c>
      <c r="K505" s="411"/>
      <c r="L505" s="411"/>
      <c r="M505" s="412"/>
      <c r="N505" s="408" t="s">
        <v>1041</v>
      </c>
      <c r="O505" s="413">
        <v>6</v>
      </c>
      <c r="P505" s="413">
        <v>6</v>
      </c>
      <c r="Q505" s="408">
        <f>ROUND(S505*100/107,2)</f>
        <v>44400</v>
      </c>
      <c r="R505" s="415">
        <f>ROUND((Q505*0.07),2)</f>
        <v>3108</v>
      </c>
      <c r="S505" s="410">
        <f>+D505+J505-M505</f>
        <v>47508</v>
      </c>
    </row>
    <row r="506" spans="1:19" s="425" customFormat="1" ht="34.5" customHeight="1">
      <c r="A506" s="1365" t="s">
        <v>1042</v>
      </c>
      <c r="B506" s="1366"/>
      <c r="C506" s="1366"/>
      <c r="D506" s="1366"/>
      <c r="E506" s="417"/>
      <c r="F506" s="418"/>
      <c r="G506" s="418"/>
      <c r="H506" s="417"/>
      <c r="I506" s="419"/>
      <c r="J506" s="420"/>
      <c r="K506" s="421"/>
      <c r="L506" s="421"/>
      <c r="M506" s="422"/>
      <c r="N506" s="417"/>
      <c r="O506" s="419"/>
      <c r="P506" s="423"/>
      <c r="Q506" s="417"/>
      <c r="R506" s="419"/>
      <c r="S506" s="424"/>
    </row>
    <row r="507" spans="1:19" ht="34.5" customHeight="1" thickBot="1">
      <c r="A507" s="426"/>
      <c r="B507" s="257" t="s">
        <v>19</v>
      </c>
      <c r="C507" s="427"/>
      <c r="D507" s="428"/>
      <c r="E507" s="429">
        <v>0</v>
      </c>
      <c r="F507" s="428"/>
      <c r="G507" s="428"/>
      <c r="H507" s="430">
        <f>SUM(H501:H506)</f>
        <v>79245.83</v>
      </c>
      <c r="I507" s="431">
        <f t="shared" ref="I507:J507" si="58">SUM(I501:I506)</f>
        <v>4526.47</v>
      </c>
      <c r="J507" s="431">
        <f t="shared" si="58"/>
        <v>83772.299999999988</v>
      </c>
      <c r="K507" s="429">
        <f>SUM(K518:K524)</f>
        <v>0</v>
      </c>
      <c r="L507" s="429">
        <f>SUM(L518:L524)</f>
        <v>0</v>
      </c>
      <c r="M507" s="428">
        <f>SUM(M518:M524)</f>
        <v>0</v>
      </c>
      <c r="N507" s="429">
        <f>SUM(N518:N524)</f>
        <v>0</v>
      </c>
      <c r="O507" s="428"/>
      <c r="P507" s="428"/>
      <c r="Q507" s="432">
        <f>SUM(Q501:Q506)</f>
        <v>79245.83</v>
      </c>
      <c r="R507" s="432">
        <f t="shared" ref="R507:S507" si="59">SUM(R501:R506)</f>
        <v>4526.47</v>
      </c>
      <c r="S507" s="430">
        <f t="shared" si="59"/>
        <v>83772.299999999988</v>
      </c>
    </row>
    <row r="508" spans="1:19" ht="34.5" customHeight="1" thickTop="1">
      <c r="A508" s="433"/>
      <c r="B508" s="297"/>
      <c r="C508" s="2"/>
      <c r="D508" s="419"/>
      <c r="E508" s="417"/>
      <c r="F508" s="419"/>
      <c r="G508" s="419"/>
      <c r="H508" s="419"/>
      <c r="I508" s="419"/>
      <c r="J508" s="419"/>
      <c r="K508" s="417"/>
      <c r="L508" s="417"/>
      <c r="M508" s="419"/>
      <c r="N508" s="417"/>
      <c r="O508" s="419"/>
      <c r="P508" s="419"/>
      <c r="Q508" s="419"/>
      <c r="R508" s="419"/>
      <c r="S508" s="419"/>
    </row>
    <row r="509" spans="1:19" s="403" customFormat="1" ht="43.5" customHeight="1">
      <c r="A509" s="1332" t="s">
        <v>1043</v>
      </c>
      <c r="B509" s="1332"/>
      <c r="C509" s="1332"/>
      <c r="D509" s="1332"/>
      <c r="E509" s="1332"/>
      <c r="F509" s="1332"/>
      <c r="G509" s="1332"/>
      <c r="H509" s="1332"/>
      <c r="I509" s="1332"/>
      <c r="J509" s="1332"/>
      <c r="K509" s="1332"/>
      <c r="L509" s="1332"/>
      <c r="M509" s="1332"/>
      <c r="N509" s="1332"/>
      <c r="O509" s="1332"/>
      <c r="P509" s="1332"/>
      <c r="Q509" s="1332"/>
      <c r="R509" s="1332"/>
      <c r="S509" s="1332"/>
    </row>
    <row r="510" spans="1:19" ht="34.5" customHeight="1">
      <c r="A510" s="127"/>
      <c r="B510" s="434"/>
      <c r="C510" s="435"/>
      <c r="D510" s="222"/>
      <c r="E510" s="436"/>
      <c r="F510" s="127"/>
      <c r="G510" s="127"/>
      <c r="H510" s="72">
        <v>0</v>
      </c>
      <c r="I510" s="437"/>
      <c r="J510" s="438">
        <v>0</v>
      </c>
      <c r="K510" s="251"/>
      <c r="L510" s="252"/>
      <c r="M510" s="253"/>
      <c r="N510" s="436"/>
      <c r="O510" s="3"/>
      <c r="P510" s="3"/>
      <c r="Q510" s="439">
        <f>S510</f>
        <v>0</v>
      </c>
      <c r="R510" s="51"/>
      <c r="S510" s="439">
        <f>+D510+J510-M510</f>
        <v>0</v>
      </c>
    </row>
    <row r="511" spans="1:19" ht="34.5" customHeight="1">
      <c r="A511" s="440"/>
      <c r="B511" s="440"/>
      <c r="C511" s="440"/>
      <c r="D511" s="440"/>
      <c r="E511" s="440"/>
      <c r="F511" s="440"/>
      <c r="G511" s="440"/>
      <c r="H511" s="41"/>
      <c r="J511" s="442"/>
      <c r="K511" s="443"/>
      <c r="L511" s="444"/>
      <c r="M511" s="445"/>
      <c r="N511" s="1"/>
      <c r="Q511" s="41"/>
      <c r="R511" s="41"/>
      <c r="S511" s="41"/>
    </row>
    <row r="512" spans="1:19" ht="34.5" customHeight="1" thickBot="1">
      <c r="A512" s="447"/>
      <c r="B512" s="448" t="s">
        <v>19</v>
      </c>
      <c r="C512" s="449"/>
      <c r="D512" s="450"/>
      <c r="E512" s="451">
        <v>0</v>
      </c>
      <c r="F512" s="450"/>
      <c r="G512" s="450"/>
      <c r="H512" s="452">
        <v>0</v>
      </c>
      <c r="I512" s="452">
        <v>0</v>
      </c>
      <c r="J512" s="452">
        <v>0</v>
      </c>
      <c r="K512" s="451">
        <f>SUM(K522:K527)</f>
        <v>0</v>
      </c>
      <c r="L512" s="453">
        <f>SUM(L522:L527)</f>
        <v>0</v>
      </c>
      <c r="M512" s="452">
        <f>SUM(M510:M511)</f>
        <v>0</v>
      </c>
      <c r="N512" s="451">
        <f>SUM(N522:N527)</f>
        <v>0</v>
      </c>
      <c r="O512" s="450"/>
      <c r="P512" s="450"/>
      <c r="Q512" s="454">
        <f t="shared" ref="Q512" si="60">SUM(Q510)</f>
        <v>0</v>
      </c>
      <c r="R512" s="454">
        <f t="shared" ref="R512:S512" si="61">SUM(R510)</f>
        <v>0</v>
      </c>
      <c r="S512" s="454">
        <f t="shared" si="61"/>
        <v>0</v>
      </c>
    </row>
    <row r="513" spans="1:19" ht="34.5" customHeight="1" thickTop="1">
      <c r="A513" s="433"/>
      <c r="B513" s="297"/>
      <c r="C513" s="2"/>
      <c r="D513" s="419"/>
      <c r="E513" s="417"/>
      <c r="F513" s="419"/>
      <c r="G513" s="419"/>
      <c r="H513" s="419"/>
      <c r="I513" s="419"/>
      <c r="J513" s="419"/>
      <c r="K513" s="417"/>
      <c r="L513" s="417"/>
      <c r="M513" s="419"/>
      <c r="N513" s="417"/>
      <c r="O513" s="419"/>
      <c r="P513" s="419"/>
      <c r="Q513" s="419"/>
      <c r="R513" s="419"/>
      <c r="S513" s="419"/>
    </row>
    <row r="514" spans="1:19" s="386" customFormat="1" ht="40.5" customHeight="1">
      <c r="A514" s="1332" t="s">
        <v>1044</v>
      </c>
      <c r="B514" s="1332"/>
      <c r="C514" s="1332"/>
      <c r="D514" s="1332"/>
      <c r="E514" s="1332"/>
      <c r="F514" s="1332"/>
      <c r="G514" s="1332"/>
      <c r="H514" s="1332"/>
      <c r="I514" s="1332"/>
      <c r="J514" s="1332"/>
      <c r="K514" s="1332"/>
      <c r="L514" s="1332"/>
      <c r="M514" s="1332"/>
      <c r="N514" s="1332"/>
      <c r="O514" s="1332"/>
      <c r="P514" s="1332"/>
      <c r="Q514" s="1332"/>
      <c r="R514" s="1332"/>
      <c r="S514" s="1332"/>
    </row>
    <row r="515" spans="1:19" s="414" customFormat="1" ht="34.5" customHeight="1">
      <c r="A515" s="404">
        <v>1</v>
      </c>
      <c r="B515" s="406" t="s">
        <v>1045</v>
      </c>
      <c r="C515" s="455" t="s">
        <v>1046</v>
      </c>
      <c r="D515" s="456">
        <v>0</v>
      </c>
      <c r="E515" s="457" t="s">
        <v>1047</v>
      </c>
      <c r="F515" s="402" t="s">
        <v>1048</v>
      </c>
      <c r="G515" s="402" t="s">
        <v>1048</v>
      </c>
      <c r="H515" s="408">
        <v>234301.93</v>
      </c>
      <c r="I515" s="402"/>
      <c r="J515" s="458">
        <v>234301.93</v>
      </c>
      <c r="K515" s="290"/>
      <c r="L515" s="459"/>
      <c r="M515" s="460"/>
      <c r="N515" s="457" t="s">
        <v>1047</v>
      </c>
      <c r="O515" s="402" t="s">
        <v>1048</v>
      </c>
      <c r="P515" s="402" t="s">
        <v>1048</v>
      </c>
      <c r="Q515" s="408">
        <f>S515</f>
        <v>234301.93</v>
      </c>
      <c r="R515" s="461"/>
      <c r="S515" s="410">
        <f>+D515+J515-M515</f>
        <v>234301.93</v>
      </c>
    </row>
    <row r="516" spans="1:19" s="414" customFormat="1" ht="34.5" customHeight="1">
      <c r="A516" s="404">
        <f>A515+1</f>
        <v>2</v>
      </c>
      <c r="B516" s="406" t="s">
        <v>1045</v>
      </c>
      <c r="C516" s="455" t="s">
        <v>1049</v>
      </c>
      <c r="D516" s="462">
        <v>0</v>
      </c>
      <c r="E516" s="457" t="s">
        <v>1050</v>
      </c>
      <c r="F516" s="402" t="s">
        <v>1048</v>
      </c>
      <c r="G516" s="402" t="s">
        <v>1048</v>
      </c>
      <c r="H516" s="462">
        <v>84356.53</v>
      </c>
      <c r="I516" s="408">
        <v>5904.96</v>
      </c>
      <c r="J516" s="462">
        <v>90261.49</v>
      </c>
      <c r="K516" s="290"/>
      <c r="L516" s="459"/>
      <c r="M516" s="292"/>
      <c r="N516" s="457" t="s">
        <v>1050</v>
      </c>
      <c r="O516" s="402" t="s">
        <v>1048</v>
      </c>
      <c r="P516" s="402" t="s">
        <v>1048</v>
      </c>
      <c r="Q516" s="408">
        <v>84356.53</v>
      </c>
      <c r="R516" s="463">
        <v>5904.96</v>
      </c>
      <c r="S516" s="410">
        <v>90261.49</v>
      </c>
    </row>
    <row r="517" spans="1:19" s="414" customFormat="1" ht="34.5" customHeight="1">
      <c r="A517" s="404">
        <f>A516+1</f>
        <v>3</v>
      </c>
      <c r="B517" s="406" t="s">
        <v>1045</v>
      </c>
      <c r="C517" s="455" t="s">
        <v>1051</v>
      </c>
      <c r="D517" s="462">
        <v>0</v>
      </c>
      <c r="E517" s="457" t="s">
        <v>1050</v>
      </c>
      <c r="F517" s="402" t="s">
        <v>1048</v>
      </c>
      <c r="G517" s="402" t="s">
        <v>1048</v>
      </c>
      <c r="H517" s="462">
        <v>46294.83</v>
      </c>
      <c r="I517" s="408">
        <v>3240.64</v>
      </c>
      <c r="J517" s="462">
        <v>49535.47</v>
      </c>
      <c r="K517" s="290"/>
      <c r="L517" s="459"/>
      <c r="M517" s="292"/>
      <c r="N517" s="457" t="s">
        <v>1050</v>
      </c>
      <c r="O517" s="402" t="s">
        <v>1048</v>
      </c>
      <c r="P517" s="402" t="s">
        <v>1048</v>
      </c>
      <c r="Q517" s="408">
        <f>ROUND(S517*100/107,2)</f>
        <v>46294.83</v>
      </c>
      <c r="R517" s="463">
        <f>ROUND((Q517*0.07),2)</f>
        <v>3240.64</v>
      </c>
      <c r="S517" s="410">
        <f>+D517+J517-M517</f>
        <v>49535.47</v>
      </c>
    </row>
    <row r="518" spans="1:19" s="414" customFormat="1" ht="34.5" customHeight="1">
      <c r="A518" s="404"/>
      <c r="B518" s="464" t="s">
        <v>1052</v>
      </c>
      <c r="C518" s="455"/>
      <c r="D518" s="462"/>
      <c r="E518" s="457"/>
      <c r="F518" s="402"/>
      <c r="G518" s="402"/>
      <c r="H518" s="462"/>
      <c r="I518" s="408"/>
      <c r="J518" s="462"/>
      <c r="K518" s="290"/>
      <c r="L518" s="459"/>
      <c r="M518" s="292"/>
      <c r="N518" s="457"/>
      <c r="O518" s="402"/>
      <c r="P518" s="402"/>
      <c r="Q518" s="408"/>
      <c r="R518" s="463"/>
      <c r="S518" s="410"/>
    </row>
    <row r="519" spans="1:19" s="414" customFormat="1" ht="34.5" customHeight="1">
      <c r="A519" s="404">
        <v>4</v>
      </c>
      <c r="B519" s="406" t="s">
        <v>1061</v>
      </c>
      <c r="C519" s="455" t="s">
        <v>1054</v>
      </c>
      <c r="D519" s="462">
        <v>0</v>
      </c>
      <c r="E519" s="457" t="s">
        <v>1055</v>
      </c>
      <c r="F519" s="402">
        <v>8</v>
      </c>
      <c r="G519" s="402">
        <v>8</v>
      </c>
      <c r="H519" s="462">
        <v>15916</v>
      </c>
      <c r="I519" s="408"/>
      <c r="J519" s="462">
        <v>15916</v>
      </c>
      <c r="K519" s="290"/>
      <c r="L519" s="459"/>
      <c r="M519" s="292"/>
      <c r="N519" s="457" t="s">
        <v>1055</v>
      </c>
      <c r="O519" s="402">
        <v>8</v>
      </c>
      <c r="P519" s="402">
        <v>8</v>
      </c>
      <c r="Q519" s="408">
        <v>15916</v>
      </c>
      <c r="R519" s="463"/>
      <c r="S519" s="410">
        <f t="shared" ref="S519:S523" si="62">+D519+J519-M519</f>
        <v>15916</v>
      </c>
    </row>
    <row r="520" spans="1:19" s="414" customFormat="1" ht="34.5" customHeight="1">
      <c r="A520" s="404">
        <v>5</v>
      </c>
      <c r="B520" s="406" t="s">
        <v>1061</v>
      </c>
      <c r="C520" s="455" t="s">
        <v>1056</v>
      </c>
      <c r="D520" s="462">
        <v>0</v>
      </c>
      <c r="E520" s="457" t="s">
        <v>1057</v>
      </c>
      <c r="F520" s="402">
        <v>7</v>
      </c>
      <c r="G520" s="402">
        <v>7</v>
      </c>
      <c r="H520" s="462">
        <v>1050</v>
      </c>
      <c r="I520" s="408">
        <v>73.5</v>
      </c>
      <c r="J520" s="462">
        <v>1123.5</v>
      </c>
      <c r="K520" s="290"/>
      <c r="L520" s="459"/>
      <c r="M520" s="292"/>
      <c r="N520" s="457" t="s">
        <v>1057</v>
      </c>
      <c r="O520" s="402">
        <v>7</v>
      </c>
      <c r="P520" s="402">
        <v>7</v>
      </c>
      <c r="Q520" s="408">
        <f t="shared" ref="Q520:Q521" si="63">ROUND(S520*100/107,2)</f>
        <v>1050</v>
      </c>
      <c r="R520" s="463">
        <f t="shared" ref="R520:R521" si="64">ROUND((Q520*0.07),2)</f>
        <v>73.5</v>
      </c>
      <c r="S520" s="410">
        <f t="shared" si="62"/>
        <v>1123.5</v>
      </c>
    </row>
    <row r="521" spans="1:19" s="414" customFormat="1" ht="34.5" customHeight="1">
      <c r="A521" s="404">
        <f t="shared" ref="A521:A522" si="65">A520+1</f>
        <v>6</v>
      </c>
      <c r="B521" s="406" t="s">
        <v>1061</v>
      </c>
      <c r="C521" s="455" t="s">
        <v>1058</v>
      </c>
      <c r="D521" s="462">
        <v>0</v>
      </c>
      <c r="E521" s="457" t="s">
        <v>1057</v>
      </c>
      <c r="F521" s="402">
        <v>7</v>
      </c>
      <c r="G521" s="402">
        <v>7</v>
      </c>
      <c r="H521" s="462">
        <v>265</v>
      </c>
      <c r="I521" s="408">
        <v>18.55</v>
      </c>
      <c r="J521" s="462">
        <v>283.55</v>
      </c>
      <c r="K521" s="290"/>
      <c r="L521" s="459"/>
      <c r="M521" s="292"/>
      <c r="N521" s="457" t="s">
        <v>1057</v>
      </c>
      <c r="O521" s="402">
        <v>7</v>
      </c>
      <c r="P521" s="402">
        <v>7</v>
      </c>
      <c r="Q521" s="408">
        <f t="shared" si="63"/>
        <v>265</v>
      </c>
      <c r="R521" s="463">
        <f t="shared" si="64"/>
        <v>18.55</v>
      </c>
      <c r="S521" s="410">
        <f t="shared" si="62"/>
        <v>283.55</v>
      </c>
    </row>
    <row r="522" spans="1:19" s="414" customFormat="1" ht="34.5" customHeight="1">
      <c r="A522" s="404">
        <f t="shared" si="65"/>
        <v>7</v>
      </c>
      <c r="B522" s="406" t="s">
        <v>1061</v>
      </c>
      <c r="C522" s="455" t="s">
        <v>1059</v>
      </c>
      <c r="D522" s="462">
        <v>0</v>
      </c>
      <c r="E522" s="457" t="s">
        <v>1060</v>
      </c>
      <c r="F522" s="402"/>
      <c r="G522" s="402"/>
      <c r="H522" s="462">
        <v>11685.69</v>
      </c>
      <c r="I522" s="408"/>
      <c r="J522" s="462">
        <v>11685.69</v>
      </c>
      <c r="K522" s="290"/>
      <c r="L522" s="459"/>
      <c r="M522" s="292"/>
      <c r="N522" s="457" t="s">
        <v>1060</v>
      </c>
      <c r="O522" s="402"/>
      <c r="P522" s="402"/>
      <c r="Q522" s="408">
        <v>11685.69</v>
      </c>
      <c r="R522" s="463"/>
      <c r="S522" s="410">
        <f t="shared" si="62"/>
        <v>11685.69</v>
      </c>
    </row>
    <row r="523" spans="1:19" s="414" customFormat="1" ht="34.5" customHeight="1">
      <c r="A523" s="404">
        <f>A522+1</f>
        <v>8</v>
      </c>
      <c r="B523" s="455" t="s">
        <v>1061</v>
      </c>
      <c r="C523" s="406" t="s">
        <v>1062</v>
      </c>
      <c r="D523" s="407"/>
      <c r="E523" s="408" t="s">
        <v>1063</v>
      </c>
      <c r="F523" s="407"/>
      <c r="G523" s="407"/>
      <c r="H523" s="408">
        <v>1946.33</v>
      </c>
      <c r="I523" s="407"/>
      <c r="J523" s="410">
        <v>1946.33</v>
      </c>
      <c r="K523" s="411"/>
      <c r="L523" s="411"/>
      <c r="M523" s="412">
        <v>0</v>
      </c>
      <c r="N523" s="465" t="s">
        <v>1063</v>
      </c>
      <c r="O523" s="407"/>
      <c r="P523" s="407"/>
      <c r="Q523" s="408">
        <f t="shared" ref="Q523" si="66">S523</f>
        <v>1946.33</v>
      </c>
      <c r="R523" s="415"/>
      <c r="S523" s="410">
        <f t="shared" si="62"/>
        <v>1946.33</v>
      </c>
    </row>
    <row r="524" spans="1:19" s="414" customFormat="1" ht="34.5" customHeight="1">
      <c r="A524" s="466"/>
      <c r="B524" s="467" t="s">
        <v>1064</v>
      </c>
      <c r="C524" s="468"/>
      <c r="D524" s="469"/>
      <c r="E524" s="470"/>
      <c r="F524" s="469"/>
      <c r="G524" s="469"/>
      <c r="H524" s="470"/>
      <c r="I524" s="469"/>
      <c r="J524" s="471"/>
      <c r="K524" s="472"/>
      <c r="L524" s="472"/>
      <c r="M524" s="473"/>
      <c r="N524" s="470"/>
      <c r="O524" s="469"/>
      <c r="P524" s="469"/>
      <c r="Q524" s="470"/>
      <c r="R524" s="474"/>
      <c r="S524" s="471"/>
    </row>
    <row r="525" spans="1:19" s="479" customFormat="1" ht="34.5" customHeight="1" thickBot="1">
      <c r="A525" s="475"/>
      <c r="B525" s="1333" t="s">
        <v>1065</v>
      </c>
      <c r="C525" s="1333"/>
      <c r="D525" s="428"/>
      <c r="E525" s="429"/>
      <c r="F525" s="428"/>
      <c r="G525" s="428"/>
      <c r="H525" s="476">
        <f>SUM(H515:H524)</f>
        <v>395816.31</v>
      </c>
      <c r="I525" s="476">
        <f t="shared" ref="I525:J525" si="67">SUM(I515:I524)</f>
        <v>9237.65</v>
      </c>
      <c r="J525" s="477">
        <f t="shared" si="67"/>
        <v>405053.96</v>
      </c>
      <c r="K525" s="429"/>
      <c r="L525" s="477"/>
      <c r="M525" s="430"/>
      <c r="N525" s="429"/>
      <c r="O525" s="428"/>
      <c r="P525" s="428"/>
      <c r="Q525" s="477">
        <f>SUM(Q515:Q524)</f>
        <v>395816.31</v>
      </c>
      <c r="R525" s="428">
        <f t="shared" ref="R525" si="68">SUM(R515:R524)</f>
        <v>9237.65</v>
      </c>
      <c r="S525" s="478">
        <f>SUM(S515:S524)</f>
        <v>405053.96</v>
      </c>
    </row>
    <row r="526" spans="1:19" s="403" customFormat="1" ht="34.5" customHeight="1" thickTop="1">
      <c r="A526" s="480"/>
      <c r="B526" s="481"/>
      <c r="C526" s="482"/>
      <c r="D526" s="483"/>
      <c r="E526" s="484"/>
      <c r="F526" s="483"/>
      <c r="G526" s="483"/>
      <c r="H526" s="484"/>
      <c r="I526" s="483"/>
      <c r="J526" s="485"/>
      <c r="K526" s="484"/>
      <c r="L526" s="484"/>
      <c r="M526" s="483"/>
      <c r="N526" s="484"/>
      <c r="O526" s="483"/>
      <c r="P526" s="483"/>
      <c r="Q526" s="484"/>
      <c r="R526" s="483"/>
      <c r="S526" s="485"/>
    </row>
    <row r="527" spans="1:19" ht="34.5" customHeight="1" thickBot="1">
      <c r="A527" s="486"/>
      <c r="B527" s="487"/>
      <c r="C527" s="488" t="s">
        <v>1066</v>
      </c>
      <c r="D527" s="488"/>
      <c r="E527" s="489"/>
      <c r="F527" s="486"/>
      <c r="G527" s="486"/>
      <c r="H527" s="490">
        <f>SUM(H525+H512+H507+H498+H493)</f>
        <v>588274.67000000004</v>
      </c>
      <c r="I527" s="490">
        <f t="shared" ref="I527:J527" si="69">SUM(I525+I512+I507+I498+I493)</f>
        <v>18727.05</v>
      </c>
      <c r="J527" s="490">
        <f t="shared" si="69"/>
        <v>607001.70750000002</v>
      </c>
      <c r="K527" s="491"/>
      <c r="L527" s="488"/>
      <c r="M527" s="492">
        <f>SUM(M525+M512+M507+M498+M493)</f>
        <v>656829.35999999975</v>
      </c>
      <c r="N527" s="488"/>
      <c r="O527" s="486"/>
      <c r="P527" s="486"/>
      <c r="Q527" s="383">
        <f>SUM(Q525+Q512+Q507+Q498+Q493)</f>
        <v>553269.01</v>
      </c>
      <c r="R527" s="493">
        <f>SUM(R525+R512+R507+R498+R493)</f>
        <v>15947.73</v>
      </c>
      <c r="S527" s="383">
        <f>SUM(S525+S512+S507+S498+S493)</f>
        <v>569216.74750000006</v>
      </c>
    </row>
    <row r="528" spans="1:19" ht="34.5" customHeight="1" thickTop="1">
      <c r="Q528" s="159"/>
      <c r="R528" s="159"/>
      <c r="S528" s="500"/>
    </row>
    <row r="529" spans="1:20" ht="34.5" customHeight="1">
      <c r="Q529" s="159"/>
      <c r="R529" s="159"/>
      <c r="S529" s="500"/>
    </row>
    <row r="530" spans="1:20" s="403" customFormat="1" ht="43.5" customHeight="1">
      <c r="A530" s="1332" t="s">
        <v>1067</v>
      </c>
      <c r="B530" s="1332"/>
      <c r="C530" s="1332"/>
      <c r="D530" s="1332"/>
      <c r="E530" s="1332"/>
      <c r="F530" s="1332"/>
      <c r="G530" s="1332"/>
      <c r="H530" s="1332"/>
      <c r="I530" s="1332"/>
      <c r="J530" s="1332"/>
      <c r="K530" s="1332"/>
      <c r="L530" s="1332"/>
      <c r="M530" s="1332"/>
      <c r="N530" s="1332"/>
      <c r="O530" s="1332"/>
      <c r="P530" s="1332"/>
      <c r="Q530" s="1332"/>
      <c r="R530" s="1332"/>
      <c r="S530" s="1332"/>
    </row>
    <row r="531" spans="1:20" ht="34.5" customHeight="1">
      <c r="A531" s="243">
        <v>1</v>
      </c>
      <c r="B531" s="266" t="s">
        <v>1068</v>
      </c>
      <c r="C531" s="394" t="s">
        <v>235</v>
      </c>
      <c r="D531" s="295">
        <v>4200</v>
      </c>
      <c r="E531" s="399" t="s">
        <v>2538</v>
      </c>
      <c r="F531" s="243">
        <v>1</v>
      </c>
      <c r="G531" s="243">
        <v>1</v>
      </c>
      <c r="H531" s="66">
        <v>2500</v>
      </c>
      <c r="I531" s="501"/>
      <c r="J531" s="502">
        <v>2500</v>
      </c>
      <c r="K531" s="290" t="s">
        <v>2166</v>
      </c>
      <c r="L531" s="291" t="s">
        <v>2537</v>
      </c>
      <c r="M531" s="292">
        <v>6700</v>
      </c>
      <c r="N531" s="246"/>
      <c r="O531" s="243"/>
      <c r="P531" s="243"/>
      <c r="Q531" s="66">
        <f>S531</f>
        <v>0</v>
      </c>
      <c r="R531" s="66"/>
      <c r="S531" s="66">
        <f>+D531+J531-M531</f>
        <v>0</v>
      </c>
      <c r="T531" s="2" t="s">
        <v>2957</v>
      </c>
    </row>
    <row r="532" spans="1:20" ht="34.5" customHeight="1">
      <c r="A532" s="243">
        <v>2</v>
      </c>
      <c r="B532" s="503" t="s">
        <v>1068</v>
      </c>
      <c r="C532" s="504" t="s">
        <v>1072</v>
      </c>
      <c r="D532" s="505">
        <v>112.35</v>
      </c>
      <c r="E532" s="506"/>
      <c r="F532" s="402"/>
      <c r="G532" s="243"/>
      <c r="H532" s="203">
        <v>0</v>
      </c>
      <c r="I532" s="203">
        <v>0</v>
      </c>
      <c r="J532" s="203">
        <v>0</v>
      </c>
      <c r="K532" s="290" t="s">
        <v>2166</v>
      </c>
      <c r="L532" s="291" t="s">
        <v>2539</v>
      </c>
      <c r="M532" s="292">
        <v>112.35</v>
      </c>
      <c r="N532" s="250"/>
      <c r="O532" s="243"/>
      <c r="P532" s="243"/>
      <c r="Q532" s="66">
        <f>ROUND(S532*100/107,2)</f>
        <v>0</v>
      </c>
      <c r="R532" s="66">
        <f>ROUND((Q532*0.07),2)</f>
        <v>0</v>
      </c>
      <c r="S532" s="66">
        <f>+D532+J532-M532</f>
        <v>0</v>
      </c>
      <c r="T532" s="2" t="s">
        <v>2957</v>
      </c>
    </row>
    <row r="533" spans="1:20" ht="34.5" customHeight="1">
      <c r="A533" s="243">
        <v>3</v>
      </c>
      <c r="B533" s="503" t="s">
        <v>1068</v>
      </c>
      <c r="C533" s="504" t="s">
        <v>771</v>
      </c>
      <c r="D533" s="505">
        <v>599.20000000000005</v>
      </c>
      <c r="E533" s="250"/>
      <c r="F533" s="243"/>
      <c r="G533" s="243"/>
      <c r="H533" s="203">
        <v>0</v>
      </c>
      <c r="I533" s="203">
        <v>0</v>
      </c>
      <c r="J533" s="203">
        <v>0</v>
      </c>
      <c r="K533" s="290" t="s">
        <v>2166</v>
      </c>
      <c r="L533" s="291" t="s">
        <v>2540</v>
      </c>
      <c r="M533" s="292">
        <v>599.20000000000005</v>
      </c>
      <c r="N533" s="250"/>
      <c r="O533" s="243"/>
      <c r="P533" s="243"/>
      <c r="Q533" s="66">
        <f>ROUND(S533*100/107,2)</f>
        <v>0</v>
      </c>
      <c r="R533" s="66">
        <f>ROUND((Q533*0.07),2)</f>
        <v>0</v>
      </c>
      <c r="S533" s="66">
        <f>+D533+J533-M533</f>
        <v>0</v>
      </c>
      <c r="T533" s="2" t="s">
        <v>2957</v>
      </c>
    </row>
    <row r="534" spans="1:20" ht="34.5" customHeight="1" thickBot="1">
      <c r="A534" s="426"/>
      <c r="B534" s="257" t="s">
        <v>19</v>
      </c>
      <c r="C534" s="427"/>
      <c r="D534" s="428">
        <f>SUM(D531:D533)</f>
        <v>4911.55</v>
      </c>
      <c r="E534" s="429">
        <v>0</v>
      </c>
      <c r="F534" s="428"/>
      <c r="G534" s="428"/>
      <c r="H534" s="430">
        <f>SUM(H531:H533)</f>
        <v>2500</v>
      </c>
      <c r="I534" s="430">
        <f t="shared" ref="I534:J534" si="70">SUM(I531:I533)</f>
        <v>0</v>
      </c>
      <c r="J534" s="430">
        <f t="shared" si="70"/>
        <v>2500</v>
      </c>
      <c r="K534" s="476">
        <f>SUM(K527:K529)</f>
        <v>0</v>
      </c>
      <c r="L534" s="476">
        <f>SUM(L527:L529)</f>
        <v>0</v>
      </c>
      <c r="M534" s="430">
        <f>SUM(M531:M533)</f>
        <v>7411.55</v>
      </c>
      <c r="N534" s="429">
        <f>SUM(N527:N529)</f>
        <v>0</v>
      </c>
      <c r="O534" s="428"/>
      <c r="P534" s="428"/>
      <c r="Q534" s="432">
        <f>SUM(Q531:Q533)</f>
        <v>0</v>
      </c>
      <c r="R534" s="432">
        <f t="shared" ref="R534:S534" si="71">SUM(R531:R533)</f>
        <v>0</v>
      </c>
      <c r="S534" s="432">
        <f t="shared" si="71"/>
        <v>0</v>
      </c>
    </row>
    <row r="535" spans="1:20" s="446" customFormat="1" ht="34.200000000000003" thickTop="1">
      <c r="B535" s="494"/>
      <c r="C535" s="495"/>
      <c r="D535" s="496"/>
      <c r="E535" s="1"/>
      <c r="H535" s="442"/>
      <c r="I535" s="441"/>
      <c r="J535" s="497"/>
      <c r="K535" s="498"/>
      <c r="L535" s="297"/>
      <c r="M535" s="499"/>
      <c r="N535" s="297"/>
      <c r="Q535" s="507"/>
      <c r="R535" s="507"/>
      <c r="S535" s="249"/>
      <c r="T535" s="2"/>
    </row>
    <row r="537" spans="1:20">
      <c r="M537" s="499">
        <f>SUM(M527+M534)</f>
        <v>664240.9099999998</v>
      </c>
    </row>
  </sheetData>
  <mergeCells count="28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T35:AA35"/>
    <mergeCell ref="B106:C106"/>
    <mergeCell ref="A495:S495"/>
    <mergeCell ref="E5:E6"/>
    <mergeCell ref="F5:F6"/>
    <mergeCell ref="H5:J5"/>
    <mergeCell ref="K5:K6"/>
    <mergeCell ref="L5:L6"/>
    <mergeCell ref="M5:M6"/>
    <mergeCell ref="A514:S514"/>
    <mergeCell ref="B525:C525"/>
    <mergeCell ref="A530:S530"/>
    <mergeCell ref="N5:N6"/>
    <mergeCell ref="O5:O6"/>
    <mergeCell ref="Q5:S5"/>
    <mergeCell ref="A500:S500"/>
    <mergeCell ref="A506:D506"/>
    <mergeCell ref="A509:S509"/>
  </mergeCells>
  <phoneticPr fontId="25" type="noConversion"/>
  <pageMargins left="0.16" right="0.16" top="0.16" bottom="0.16" header="0.16" footer="0.3"/>
  <pageSetup scale="3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17A3-B79C-4B48-84BE-1029997E6856}">
  <sheetPr codeName="Sheet13">
    <tabColor rgb="FF92D050"/>
  </sheetPr>
  <dimension ref="A1:J426"/>
  <sheetViews>
    <sheetView zoomScale="50" zoomScaleNormal="50" workbookViewId="0">
      <pane ySplit="9" topLeftCell="A404" activePane="bottomLeft" state="frozen"/>
      <selection pane="bottomLeft" activeCell="J416" sqref="J416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8" width="27.6640625" style="2"/>
    <col min="9" max="9" width="27.6640625" style="512"/>
    <col min="10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2146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75" t="s">
        <v>2147</v>
      </c>
      <c r="E11" s="76" t="s">
        <v>2148</v>
      </c>
      <c r="F11" s="77">
        <v>36499.839999999997</v>
      </c>
    </row>
    <row r="12" spans="1:8" ht="34.5" customHeight="1" thickBot="1">
      <c r="A12" s="99"/>
      <c r="B12" s="100" t="s">
        <v>19</v>
      </c>
      <c r="C12" s="101"/>
      <c r="D12" s="105"/>
      <c r="E12" s="105"/>
      <c r="F12" s="104">
        <v>36499.839999999997</v>
      </c>
      <c r="H12" s="508">
        <f>SUM(F11)</f>
        <v>36499.839999999997</v>
      </c>
    </row>
    <row r="13" spans="1:8" ht="34.5" customHeight="1" thickTop="1">
      <c r="A13" s="30"/>
      <c r="B13" s="52" t="s">
        <v>31</v>
      </c>
      <c r="C13" s="53"/>
      <c r="D13" s="58"/>
      <c r="E13" s="59"/>
      <c r="F13" s="60"/>
    </row>
    <row r="14" spans="1:8" ht="34.5" customHeight="1">
      <c r="A14" s="67">
        <v>1</v>
      </c>
      <c r="B14" s="106" t="s">
        <v>32</v>
      </c>
      <c r="C14" s="106" t="s">
        <v>33</v>
      </c>
      <c r="D14" s="112" t="s">
        <v>2151</v>
      </c>
      <c r="E14" s="113" t="s">
        <v>2152</v>
      </c>
      <c r="F14" s="114">
        <v>321</v>
      </c>
    </row>
    <row r="15" spans="1:8" ht="34.5" customHeight="1">
      <c r="A15" s="67">
        <v>2</v>
      </c>
      <c r="B15" s="106" t="s">
        <v>35</v>
      </c>
      <c r="C15" s="106" t="s">
        <v>36</v>
      </c>
      <c r="D15" s="112" t="s">
        <v>2153</v>
      </c>
      <c r="E15" s="113" t="s">
        <v>2154</v>
      </c>
      <c r="F15" s="114">
        <v>321</v>
      </c>
    </row>
    <row r="16" spans="1:8" ht="34.5" customHeight="1">
      <c r="A16" s="67">
        <v>3</v>
      </c>
      <c r="B16" s="106" t="s">
        <v>39</v>
      </c>
      <c r="C16" s="106" t="s">
        <v>40</v>
      </c>
      <c r="D16" s="112" t="s">
        <v>2155</v>
      </c>
      <c r="E16" s="113" t="s">
        <v>2156</v>
      </c>
      <c r="F16" s="114">
        <v>321</v>
      </c>
    </row>
    <row r="17" spans="1:10" ht="34.5" customHeight="1">
      <c r="A17" s="67">
        <v>4</v>
      </c>
      <c r="B17" s="115" t="s">
        <v>42</v>
      </c>
      <c r="C17" s="115" t="s">
        <v>43</v>
      </c>
      <c r="D17" s="119" t="s">
        <v>2157</v>
      </c>
      <c r="E17" s="120" t="s">
        <v>2158</v>
      </c>
      <c r="F17" s="121">
        <v>963</v>
      </c>
    </row>
    <row r="18" spans="1:10" ht="34.5" customHeight="1">
      <c r="A18" s="67">
        <v>5</v>
      </c>
      <c r="B18" s="106" t="s">
        <v>45</v>
      </c>
      <c r="C18" s="123" t="s">
        <v>46</v>
      </c>
      <c r="D18" s="112" t="s">
        <v>2155</v>
      </c>
      <c r="E18" s="113" t="s">
        <v>2159</v>
      </c>
      <c r="F18" s="114">
        <v>963</v>
      </c>
    </row>
    <row r="19" spans="1:10" ht="34.5" customHeight="1">
      <c r="A19" s="67">
        <v>6</v>
      </c>
      <c r="B19" s="106" t="s">
        <v>50</v>
      </c>
      <c r="C19" s="106" t="s">
        <v>51</v>
      </c>
      <c r="D19" s="112" t="s">
        <v>2155</v>
      </c>
      <c r="E19" s="124" t="s">
        <v>2160</v>
      </c>
      <c r="F19" s="114">
        <v>963</v>
      </c>
    </row>
    <row r="20" spans="1:10" ht="34.5" customHeight="1">
      <c r="A20" s="67">
        <v>7</v>
      </c>
      <c r="B20" s="115" t="s">
        <v>60</v>
      </c>
      <c r="C20" s="106" t="s">
        <v>61</v>
      </c>
      <c r="D20" s="112" t="s">
        <v>2161</v>
      </c>
      <c r="E20" s="113" t="s">
        <v>2162</v>
      </c>
      <c r="F20" s="114">
        <v>321</v>
      </c>
    </row>
    <row r="21" spans="1:10" ht="34.5" customHeight="1">
      <c r="A21" s="67">
        <v>8</v>
      </c>
      <c r="B21" s="125" t="s">
        <v>62</v>
      </c>
      <c r="C21" s="125" t="s">
        <v>63</v>
      </c>
      <c r="D21" s="112" t="s">
        <v>2163</v>
      </c>
      <c r="E21" s="113" t="s">
        <v>2164</v>
      </c>
      <c r="F21" s="114">
        <v>642</v>
      </c>
    </row>
    <row r="22" spans="1:10" ht="34.5" customHeight="1">
      <c r="A22" s="67">
        <v>9</v>
      </c>
      <c r="B22" s="106" t="s">
        <v>65</v>
      </c>
      <c r="C22" s="106" t="s">
        <v>66</v>
      </c>
      <c r="D22" s="112" t="s">
        <v>2163</v>
      </c>
      <c r="E22" s="113" t="s">
        <v>2165</v>
      </c>
      <c r="F22" s="114">
        <v>963</v>
      </c>
    </row>
    <row r="23" spans="1:10" ht="34.5" customHeight="1">
      <c r="A23" s="67">
        <v>10</v>
      </c>
      <c r="B23" s="106" t="s">
        <v>68</v>
      </c>
      <c r="C23" s="106" t="s">
        <v>69</v>
      </c>
      <c r="D23" s="112" t="s">
        <v>2166</v>
      </c>
      <c r="E23" s="113" t="s">
        <v>2167</v>
      </c>
      <c r="F23" s="114">
        <v>963</v>
      </c>
    </row>
    <row r="24" spans="1:10" ht="34.5" customHeight="1">
      <c r="A24" s="67">
        <v>11</v>
      </c>
      <c r="B24" s="106" t="s">
        <v>72</v>
      </c>
      <c r="C24" s="106" t="s">
        <v>66</v>
      </c>
      <c r="D24" s="112">
        <v>46053</v>
      </c>
      <c r="E24" s="113" t="s">
        <v>2168</v>
      </c>
      <c r="F24" s="114">
        <v>963</v>
      </c>
    </row>
    <row r="25" spans="1:10" ht="34.5" customHeight="1">
      <c r="A25" s="67">
        <v>12</v>
      </c>
      <c r="B25" s="106" t="s">
        <v>74</v>
      </c>
      <c r="C25" s="106" t="s">
        <v>75</v>
      </c>
      <c r="D25" s="112" t="s">
        <v>2166</v>
      </c>
      <c r="E25" s="113" t="s">
        <v>2169</v>
      </c>
      <c r="F25" s="114">
        <v>3370.5</v>
      </c>
    </row>
    <row r="26" spans="1:10" ht="34.5" customHeight="1" thickBot="1">
      <c r="A26" s="99"/>
      <c r="B26" s="100" t="s">
        <v>19</v>
      </c>
      <c r="C26" s="101"/>
      <c r="D26" s="103"/>
      <c r="E26" s="103"/>
      <c r="F26" s="102">
        <v>11074.5</v>
      </c>
      <c r="H26" s="509">
        <f>SUM(F14:F25)</f>
        <v>11074.5</v>
      </c>
    </row>
    <row r="27" spans="1:10" ht="34.5" customHeight="1" thickTop="1">
      <c r="A27" s="30"/>
      <c r="B27" s="52" t="s">
        <v>79</v>
      </c>
      <c r="C27" s="53"/>
      <c r="D27" s="58"/>
      <c r="E27" s="59"/>
      <c r="F27" s="60"/>
    </row>
    <row r="28" spans="1:10" ht="34.5" customHeight="1">
      <c r="A28" s="130">
        <v>1</v>
      </c>
      <c r="B28" s="131" t="s">
        <v>80</v>
      </c>
      <c r="C28" s="132" t="s">
        <v>81</v>
      </c>
      <c r="D28" s="112" t="s">
        <v>2171</v>
      </c>
      <c r="E28" s="113" t="s">
        <v>2172</v>
      </c>
      <c r="F28" s="134">
        <v>18205.52</v>
      </c>
      <c r="G28" s="1406"/>
      <c r="H28" s="1406"/>
      <c r="I28" s="1406"/>
      <c r="J28" s="1407"/>
    </row>
    <row r="29" spans="1:10" ht="34.5" customHeight="1">
      <c r="A29" s="130">
        <v>2</v>
      </c>
      <c r="B29" s="131" t="s">
        <v>85</v>
      </c>
      <c r="C29" s="132" t="s">
        <v>81</v>
      </c>
      <c r="D29" s="112" t="s">
        <v>2173</v>
      </c>
      <c r="E29" s="113" t="s">
        <v>2174</v>
      </c>
      <c r="F29" s="134">
        <v>7111.75</v>
      </c>
    </row>
    <row r="30" spans="1:10" ht="34.5" customHeight="1">
      <c r="A30" s="130">
        <v>3</v>
      </c>
      <c r="B30" s="131" t="s">
        <v>88</v>
      </c>
      <c r="C30" s="132" t="s">
        <v>81</v>
      </c>
      <c r="D30" s="112" t="s">
        <v>2155</v>
      </c>
      <c r="E30" s="113" t="s">
        <v>2175</v>
      </c>
      <c r="F30" s="134">
        <v>4239.6100000000006</v>
      </c>
    </row>
    <row r="31" spans="1:10" ht="34.5" customHeight="1">
      <c r="A31" s="130">
        <v>4</v>
      </c>
      <c r="B31" s="140" t="s">
        <v>98</v>
      </c>
      <c r="C31" s="141" t="s">
        <v>81</v>
      </c>
      <c r="D31" s="112" t="s">
        <v>2157</v>
      </c>
      <c r="E31" s="113" t="s">
        <v>2176</v>
      </c>
      <c r="F31" s="134">
        <v>635.58000000000004</v>
      </c>
    </row>
    <row r="32" spans="1:10" ht="34.5" customHeight="1">
      <c r="A32" s="130">
        <v>5</v>
      </c>
      <c r="B32" s="131" t="s">
        <v>103</v>
      </c>
      <c r="C32" s="141" t="s">
        <v>81</v>
      </c>
      <c r="D32" s="112" t="s">
        <v>2177</v>
      </c>
      <c r="E32" s="113" t="s">
        <v>2178</v>
      </c>
      <c r="F32" s="134">
        <v>1853.78</v>
      </c>
    </row>
    <row r="33" spans="1:9" ht="34.5" customHeight="1">
      <c r="A33" s="130">
        <v>6</v>
      </c>
      <c r="B33" s="140" t="s">
        <v>105</v>
      </c>
      <c r="C33" s="141" t="s">
        <v>81</v>
      </c>
      <c r="D33" s="112" t="s">
        <v>2155</v>
      </c>
      <c r="E33" s="113" t="s">
        <v>2179</v>
      </c>
      <c r="F33" s="134">
        <v>26.48</v>
      </c>
    </row>
    <row r="34" spans="1:9" ht="34.5" customHeight="1">
      <c r="A34" s="130">
        <v>7</v>
      </c>
      <c r="B34" s="140" t="s">
        <v>107</v>
      </c>
      <c r="C34" s="141" t="s">
        <v>81</v>
      </c>
      <c r="D34" s="112" t="s">
        <v>2155</v>
      </c>
      <c r="E34" s="113" t="s">
        <v>2180</v>
      </c>
      <c r="F34" s="134">
        <v>130.01</v>
      </c>
    </row>
    <row r="35" spans="1:9" ht="34.5" customHeight="1">
      <c r="A35" s="130">
        <v>8</v>
      </c>
      <c r="B35" s="131" t="s">
        <v>109</v>
      </c>
      <c r="C35" s="141" t="s">
        <v>81</v>
      </c>
      <c r="D35" s="112" t="s">
        <v>2155</v>
      </c>
      <c r="E35" s="113" t="s">
        <v>2181</v>
      </c>
      <c r="F35" s="134">
        <v>52.97</v>
      </c>
    </row>
    <row r="36" spans="1:9" ht="34.5" customHeight="1">
      <c r="A36" s="130">
        <v>9</v>
      </c>
      <c r="B36" s="150" t="s">
        <v>111</v>
      </c>
      <c r="C36" s="141" t="s">
        <v>81</v>
      </c>
      <c r="D36" s="112" t="s">
        <v>2163</v>
      </c>
      <c r="E36" s="113" t="s">
        <v>2182</v>
      </c>
      <c r="F36" s="134">
        <v>281.68</v>
      </c>
    </row>
    <row r="37" spans="1:9" ht="34.5" customHeight="1">
      <c r="A37" s="130">
        <v>10</v>
      </c>
      <c r="B37" s="151" t="s">
        <v>113</v>
      </c>
      <c r="C37" s="152" t="s">
        <v>81</v>
      </c>
      <c r="D37" s="112" t="s">
        <v>2183</v>
      </c>
      <c r="E37" s="113" t="s">
        <v>2184</v>
      </c>
      <c r="F37" s="134">
        <v>11700.45</v>
      </c>
    </row>
    <row r="38" spans="1:9" ht="34.5" customHeight="1">
      <c r="A38" s="130">
        <v>11</v>
      </c>
      <c r="B38" s="151" t="s">
        <v>1743</v>
      </c>
      <c r="C38" s="152" t="s">
        <v>81</v>
      </c>
      <c r="D38" s="112" t="s">
        <v>2166</v>
      </c>
      <c r="E38" s="113" t="s">
        <v>2185</v>
      </c>
      <c r="F38" s="134">
        <v>67.41</v>
      </c>
    </row>
    <row r="39" spans="1:9" ht="34.5" customHeight="1" thickBot="1">
      <c r="A39" s="99"/>
      <c r="B39" s="100" t="s">
        <v>19</v>
      </c>
      <c r="C39" s="101"/>
      <c r="D39" s="103"/>
      <c r="E39" s="103"/>
      <c r="F39" s="102">
        <v>44305.240000000005</v>
      </c>
      <c r="H39" s="510">
        <f>SUM(F28:F38)</f>
        <v>44305.240000000005</v>
      </c>
    </row>
    <row r="40" spans="1:9" ht="34.5" customHeight="1" thickTop="1">
      <c r="A40" s="30"/>
      <c r="B40" s="52" t="s">
        <v>117</v>
      </c>
      <c r="C40" s="53"/>
      <c r="D40" s="58"/>
      <c r="E40" s="59"/>
      <c r="F40" s="60"/>
    </row>
    <row r="41" spans="1:9" ht="34.5" customHeight="1">
      <c r="A41" s="30">
        <v>1</v>
      </c>
      <c r="B41" s="163" t="s">
        <v>22</v>
      </c>
      <c r="C41" s="164" t="s">
        <v>118</v>
      </c>
      <c r="D41" s="112" t="s">
        <v>2147</v>
      </c>
      <c r="E41" s="113" t="s">
        <v>2186</v>
      </c>
      <c r="F41" s="169">
        <v>7299.97</v>
      </c>
    </row>
    <row r="42" spans="1:9" ht="34.5" customHeight="1" thickBot="1">
      <c r="A42" s="99"/>
      <c r="B42" s="100" t="s">
        <v>19</v>
      </c>
      <c r="C42" s="101"/>
      <c r="D42" s="103"/>
      <c r="E42" s="103"/>
      <c r="F42" s="102">
        <v>7299.97</v>
      </c>
      <c r="H42" s="509">
        <f>SUM(F41)</f>
        <v>7299.97</v>
      </c>
    </row>
    <row r="43" spans="1:9" ht="34.5" customHeight="1" thickTop="1">
      <c r="A43" s="30"/>
      <c r="B43" s="52" t="s">
        <v>121</v>
      </c>
      <c r="C43" s="53"/>
      <c r="D43" s="58"/>
      <c r="E43" s="59"/>
      <c r="F43" s="60"/>
    </row>
    <row r="44" spans="1:9" s="181" customFormat="1" ht="34.5" customHeight="1">
      <c r="A44" s="67">
        <v>1</v>
      </c>
      <c r="B44" s="173" t="s">
        <v>122</v>
      </c>
      <c r="C44" s="173" t="s">
        <v>123</v>
      </c>
      <c r="D44" s="75" t="s">
        <v>2166</v>
      </c>
      <c r="E44" s="179" t="s">
        <v>2187</v>
      </c>
      <c r="F44" s="180">
        <v>2000</v>
      </c>
      <c r="I44" s="513"/>
    </row>
    <row r="45" spans="1:9" s="181" customFormat="1" ht="34.5" customHeight="1">
      <c r="A45" s="67">
        <v>2</v>
      </c>
      <c r="B45" s="173" t="s">
        <v>125</v>
      </c>
      <c r="C45" s="173" t="s">
        <v>123</v>
      </c>
      <c r="D45" s="75" t="s">
        <v>2163</v>
      </c>
      <c r="E45" s="76" t="s">
        <v>2188</v>
      </c>
      <c r="F45" s="180">
        <v>2000</v>
      </c>
      <c r="I45" s="513"/>
    </row>
    <row r="46" spans="1:9" s="181" customFormat="1" ht="34.5" customHeight="1">
      <c r="A46" s="67">
        <v>3</v>
      </c>
      <c r="B46" s="173" t="s">
        <v>127</v>
      </c>
      <c r="C46" s="173" t="s">
        <v>123</v>
      </c>
      <c r="D46" s="75" t="s">
        <v>2163</v>
      </c>
      <c r="E46" s="76" t="s">
        <v>2189</v>
      </c>
      <c r="F46" s="180">
        <v>2000</v>
      </c>
      <c r="I46" s="513"/>
    </row>
    <row r="47" spans="1:9" s="181" customFormat="1" ht="34.5" customHeight="1">
      <c r="A47" s="67">
        <v>4</v>
      </c>
      <c r="B47" s="173" t="s">
        <v>91</v>
      </c>
      <c r="C47" s="173" t="s">
        <v>129</v>
      </c>
      <c r="D47" s="75" t="s">
        <v>2161</v>
      </c>
      <c r="E47" s="76" t="s">
        <v>2190</v>
      </c>
      <c r="F47" s="180">
        <v>3210</v>
      </c>
      <c r="I47" s="513"/>
    </row>
    <row r="48" spans="1:9" s="181" customFormat="1" ht="34.5" customHeight="1">
      <c r="A48" s="67">
        <v>5</v>
      </c>
      <c r="B48" s="173" t="s">
        <v>91</v>
      </c>
      <c r="C48" s="173" t="s">
        <v>131</v>
      </c>
      <c r="D48" s="75" t="s">
        <v>2161</v>
      </c>
      <c r="E48" s="76" t="s">
        <v>2191</v>
      </c>
      <c r="F48" s="180">
        <v>2140</v>
      </c>
      <c r="I48" s="513"/>
    </row>
    <row r="49" spans="1:9" s="181" customFormat="1" ht="34.5" customHeight="1">
      <c r="A49" s="67">
        <v>6</v>
      </c>
      <c r="B49" s="173" t="s">
        <v>133</v>
      </c>
      <c r="C49" s="173" t="s">
        <v>131</v>
      </c>
      <c r="D49" s="75" t="s">
        <v>2157</v>
      </c>
      <c r="E49" s="76" t="s">
        <v>2192</v>
      </c>
      <c r="F49" s="180">
        <v>2140</v>
      </c>
      <c r="I49" s="513"/>
    </row>
    <row r="50" spans="1:9" s="181" customFormat="1" ht="34.5" customHeight="1">
      <c r="A50" s="67">
        <v>7</v>
      </c>
      <c r="B50" s="173" t="s">
        <v>133</v>
      </c>
      <c r="C50" s="173" t="s">
        <v>135</v>
      </c>
      <c r="D50" s="75" t="s">
        <v>2157</v>
      </c>
      <c r="E50" s="76" t="s">
        <v>2193</v>
      </c>
      <c r="F50" s="180">
        <v>3210</v>
      </c>
      <c r="I50" s="513"/>
    </row>
    <row r="51" spans="1:9" ht="34.5" customHeight="1">
      <c r="A51" s="20">
        <v>8</v>
      </c>
      <c r="B51" s="183" t="s">
        <v>137</v>
      </c>
      <c r="C51" s="183" t="s">
        <v>138</v>
      </c>
      <c r="D51" s="185" t="s">
        <v>2157</v>
      </c>
      <c r="E51" s="186" t="s">
        <v>2194</v>
      </c>
      <c r="F51" s="187">
        <v>1979.5</v>
      </c>
    </row>
    <row r="52" spans="1:9" ht="34.5" customHeight="1" thickBot="1">
      <c r="A52" s="99"/>
      <c r="B52" s="100" t="s">
        <v>19</v>
      </c>
      <c r="C52" s="101"/>
      <c r="D52" s="103"/>
      <c r="E52" s="103"/>
      <c r="F52" s="102">
        <v>18679.5</v>
      </c>
      <c r="H52" s="509">
        <f>SUM(F44:F51)</f>
        <v>18679.5</v>
      </c>
    </row>
    <row r="53" spans="1:9" ht="34.5" customHeight="1" thickTop="1">
      <c r="A53" s="30"/>
      <c r="B53" s="193" t="s">
        <v>144</v>
      </c>
      <c r="C53" s="194"/>
      <c r="D53" s="25"/>
      <c r="E53" s="26"/>
      <c r="F53" s="27"/>
    </row>
    <row r="54" spans="1:9" ht="34.5" customHeight="1">
      <c r="A54" s="67">
        <v>1</v>
      </c>
      <c r="B54" s="173" t="s">
        <v>149</v>
      </c>
      <c r="C54" s="69" t="s">
        <v>150</v>
      </c>
      <c r="D54" s="83" t="s">
        <v>2163</v>
      </c>
      <c r="E54" s="84" t="s">
        <v>2196</v>
      </c>
      <c r="F54" s="202">
        <v>4563</v>
      </c>
    </row>
    <row r="55" spans="1:9" ht="34.5" customHeight="1">
      <c r="A55" s="67">
        <v>2</v>
      </c>
      <c r="B55" s="173" t="s">
        <v>152</v>
      </c>
      <c r="C55" s="69" t="s">
        <v>153</v>
      </c>
      <c r="D55" s="83" t="s">
        <v>2155</v>
      </c>
      <c r="E55" s="84" t="s">
        <v>2197</v>
      </c>
      <c r="F55" s="202">
        <v>4563</v>
      </c>
    </row>
    <row r="56" spans="1:9" ht="34.5" customHeight="1">
      <c r="A56" s="67">
        <v>3</v>
      </c>
      <c r="B56" s="173" t="s">
        <v>155</v>
      </c>
      <c r="C56" s="69" t="s">
        <v>156</v>
      </c>
      <c r="D56" s="83" t="s">
        <v>2155</v>
      </c>
      <c r="E56" s="84" t="s">
        <v>2198</v>
      </c>
      <c r="F56" s="202">
        <v>4563</v>
      </c>
    </row>
    <row r="57" spans="1:9" ht="34.5" customHeight="1">
      <c r="A57" s="67">
        <v>4</v>
      </c>
      <c r="B57" s="68" t="s">
        <v>158</v>
      </c>
      <c r="C57" s="69" t="s">
        <v>159</v>
      </c>
      <c r="D57" s="83" t="s">
        <v>2177</v>
      </c>
      <c r="E57" s="84" t="s">
        <v>2199</v>
      </c>
      <c r="F57" s="202">
        <v>4563</v>
      </c>
    </row>
    <row r="58" spans="1:9" ht="34.5" customHeight="1">
      <c r="A58" s="67">
        <v>5</v>
      </c>
      <c r="B58" s="68" t="s">
        <v>161</v>
      </c>
      <c r="C58" s="69" t="s">
        <v>162</v>
      </c>
      <c r="D58" s="83" t="s">
        <v>2177</v>
      </c>
      <c r="E58" s="84" t="s">
        <v>2200</v>
      </c>
      <c r="F58" s="202">
        <v>4563</v>
      </c>
    </row>
    <row r="59" spans="1:9" ht="34.5" customHeight="1">
      <c r="A59" s="67">
        <v>6</v>
      </c>
      <c r="B59" s="68" t="s">
        <v>164</v>
      </c>
      <c r="C59" s="69" t="s">
        <v>165</v>
      </c>
      <c r="D59" s="83" t="s">
        <v>2166</v>
      </c>
      <c r="E59" s="84" t="s">
        <v>2201</v>
      </c>
      <c r="F59" s="202">
        <v>4563</v>
      </c>
    </row>
    <row r="60" spans="1:9" ht="34.5" customHeight="1">
      <c r="A60" s="67">
        <v>7</v>
      </c>
      <c r="B60" s="68" t="s">
        <v>164</v>
      </c>
      <c r="C60" s="69" t="s">
        <v>167</v>
      </c>
      <c r="D60" s="83" t="s">
        <v>2166</v>
      </c>
      <c r="E60" s="84" t="s">
        <v>2202</v>
      </c>
      <c r="F60" s="202">
        <v>4563</v>
      </c>
    </row>
    <row r="61" spans="1:9" ht="34.5" customHeight="1">
      <c r="A61" s="67">
        <v>8</v>
      </c>
      <c r="B61" s="207" t="s">
        <v>169</v>
      </c>
      <c r="C61" s="69" t="s">
        <v>170</v>
      </c>
      <c r="D61" s="83" t="s">
        <v>2166</v>
      </c>
      <c r="E61" s="84" t="s">
        <v>2203</v>
      </c>
      <c r="F61" s="202">
        <v>4563</v>
      </c>
    </row>
    <row r="62" spans="1:9" ht="34.5" customHeight="1">
      <c r="A62" s="67">
        <v>9</v>
      </c>
      <c r="B62" s="68" t="s">
        <v>172</v>
      </c>
      <c r="C62" s="69" t="s">
        <v>173</v>
      </c>
      <c r="D62" s="83" t="s">
        <v>2177</v>
      </c>
      <c r="E62" s="84" t="s">
        <v>2204</v>
      </c>
      <c r="F62" s="202">
        <v>4563</v>
      </c>
    </row>
    <row r="63" spans="1:9" ht="34.5" customHeight="1">
      <c r="A63" s="67">
        <v>10</v>
      </c>
      <c r="B63" s="68" t="s">
        <v>175</v>
      </c>
      <c r="C63" s="69" t="s">
        <v>176</v>
      </c>
      <c r="D63" s="83" t="s">
        <v>2205</v>
      </c>
      <c r="E63" s="84" t="s">
        <v>2206</v>
      </c>
      <c r="F63" s="202">
        <v>9126</v>
      </c>
    </row>
    <row r="64" spans="1:9" s="219" customFormat="1" ht="34.5" customHeight="1">
      <c r="A64" s="67">
        <v>11</v>
      </c>
      <c r="B64" s="209" t="s">
        <v>178</v>
      </c>
      <c r="C64" s="210" t="s">
        <v>179</v>
      </c>
      <c r="D64" s="83" t="s">
        <v>2157</v>
      </c>
      <c r="E64" s="84" t="s">
        <v>2207</v>
      </c>
      <c r="F64" s="202">
        <v>4563</v>
      </c>
      <c r="I64" s="514"/>
    </row>
    <row r="65" spans="1:6" ht="34.5" customHeight="1">
      <c r="A65" s="67">
        <v>12</v>
      </c>
      <c r="B65" s="68" t="s">
        <v>181</v>
      </c>
      <c r="C65" s="69" t="s">
        <v>182</v>
      </c>
      <c r="D65" s="83" t="s">
        <v>2155</v>
      </c>
      <c r="E65" s="84" t="s">
        <v>2208</v>
      </c>
      <c r="F65" s="202">
        <v>4563</v>
      </c>
    </row>
    <row r="66" spans="1:6" ht="34.5" customHeight="1">
      <c r="A66" s="67">
        <v>13</v>
      </c>
      <c r="B66" s="68" t="s">
        <v>184</v>
      </c>
      <c r="C66" s="69" t="s">
        <v>185</v>
      </c>
      <c r="D66" s="83" t="s">
        <v>2209</v>
      </c>
      <c r="E66" s="84" t="s">
        <v>2210</v>
      </c>
      <c r="F66" s="202">
        <v>4563</v>
      </c>
    </row>
    <row r="67" spans="1:6" ht="34.5" customHeight="1">
      <c r="A67" s="67">
        <v>14</v>
      </c>
      <c r="B67" s="68" t="s">
        <v>187</v>
      </c>
      <c r="C67" s="69" t="s">
        <v>188</v>
      </c>
      <c r="D67" s="83" t="s">
        <v>2209</v>
      </c>
      <c r="E67" s="84" t="s">
        <v>2211</v>
      </c>
      <c r="F67" s="202">
        <v>4563</v>
      </c>
    </row>
    <row r="68" spans="1:6" ht="34.5" customHeight="1">
      <c r="A68" s="67">
        <v>15</v>
      </c>
      <c r="B68" s="68" t="s">
        <v>190</v>
      </c>
      <c r="C68" s="69" t="s">
        <v>191</v>
      </c>
      <c r="D68" s="83" t="s">
        <v>2212</v>
      </c>
      <c r="E68" s="84" t="s">
        <v>2213</v>
      </c>
      <c r="F68" s="202">
        <v>6844.5</v>
      </c>
    </row>
    <row r="69" spans="1:6" ht="34.5" customHeight="1">
      <c r="A69" s="67">
        <v>16</v>
      </c>
      <c r="B69" s="68" t="s">
        <v>194</v>
      </c>
      <c r="C69" s="69" t="s">
        <v>195</v>
      </c>
      <c r="D69" s="83" t="s">
        <v>2209</v>
      </c>
      <c r="E69" s="84" t="s">
        <v>2214</v>
      </c>
      <c r="F69" s="202">
        <v>9126</v>
      </c>
    </row>
    <row r="70" spans="1:6" ht="34.5" customHeight="1">
      <c r="A70" s="67">
        <v>17</v>
      </c>
      <c r="B70" s="68" t="s">
        <v>197</v>
      </c>
      <c r="C70" s="69" t="s">
        <v>198</v>
      </c>
      <c r="D70" s="83" t="s">
        <v>2155</v>
      </c>
      <c r="E70" s="84" t="s">
        <v>2215</v>
      </c>
      <c r="F70" s="202">
        <v>4563</v>
      </c>
    </row>
    <row r="71" spans="1:6" ht="34.5" customHeight="1">
      <c r="A71" s="67">
        <v>18</v>
      </c>
      <c r="B71" s="68" t="s">
        <v>200</v>
      </c>
      <c r="C71" s="69" t="s">
        <v>201</v>
      </c>
      <c r="D71" s="83" t="s">
        <v>2209</v>
      </c>
      <c r="E71" s="84" t="s">
        <v>2216</v>
      </c>
      <c r="F71" s="202">
        <v>4563</v>
      </c>
    </row>
    <row r="72" spans="1:6" ht="34.5" customHeight="1">
      <c r="A72" s="67">
        <v>19</v>
      </c>
      <c r="B72" s="68" t="s">
        <v>203</v>
      </c>
      <c r="C72" s="69" t="s">
        <v>204</v>
      </c>
      <c r="D72" s="83" t="s">
        <v>2163</v>
      </c>
      <c r="E72" s="84" t="s">
        <v>2217</v>
      </c>
      <c r="F72" s="202">
        <v>4563</v>
      </c>
    </row>
    <row r="73" spans="1:6" ht="34.5" customHeight="1">
      <c r="A73" s="67">
        <v>20</v>
      </c>
      <c r="B73" s="68" t="s">
        <v>206</v>
      </c>
      <c r="C73" s="69" t="s">
        <v>207</v>
      </c>
      <c r="D73" s="83" t="s">
        <v>2157</v>
      </c>
      <c r="E73" s="84" t="s">
        <v>2218</v>
      </c>
      <c r="F73" s="202">
        <v>4563</v>
      </c>
    </row>
    <row r="74" spans="1:6" ht="34.5" customHeight="1">
      <c r="A74" s="67">
        <v>21</v>
      </c>
      <c r="B74" s="68" t="s">
        <v>209</v>
      </c>
      <c r="C74" s="69" t="s">
        <v>210</v>
      </c>
      <c r="D74" s="83" t="s">
        <v>2166</v>
      </c>
      <c r="E74" s="84" t="s">
        <v>2219</v>
      </c>
      <c r="F74" s="202">
        <v>4563</v>
      </c>
    </row>
    <row r="75" spans="1:6" ht="34.5" customHeight="1">
      <c r="A75" s="67">
        <v>22</v>
      </c>
      <c r="B75" s="68" t="s">
        <v>215</v>
      </c>
      <c r="C75" s="69" t="s">
        <v>216</v>
      </c>
      <c r="D75" s="83" t="s">
        <v>2155</v>
      </c>
      <c r="E75" s="84" t="s">
        <v>2220</v>
      </c>
      <c r="F75" s="202">
        <v>4563</v>
      </c>
    </row>
    <row r="76" spans="1:6" ht="34.5" customHeight="1">
      <c r="A76" s="67">
        <v>23</v>
      </c>
      <c r="B76" s="68" t="s">
        <v>218</v>
      </c>
      <c r="C76" s="69" t="s">
        <v>219</v>
      </c>
      <c r="D76" s="83" t="s">
        <v>2221</v>
      </c>
      <c r="E76" s="84" t="s">
        <v>2222</v>
      </c>
      <c r="F76" s="202">
        <v>9126</v>
      </c>
    </row>
    <row r="77" spans="1:6" ht="34.5" customHeight="1">
      <c r="A77" s="67">
        <v>24</v>
      </c>
      <c r="B77" s="68" t="s">
        <v>221</v>
      </c>
      <c r="C77" s="69" t="s">
        <v>222</v>
      </c>
      <c r="D77" s="83" t="s">
        <v>2163</v>
      </c>
      <c r="E77" s="84" t="s">
        <v>2223</v>
      </c>
      <c r="F77" s="202">
        <v>4563</v>
      </c>
    </row>
    <row r="78" spans="1:6" ht="34.5" customHeight="1">
      <c r="A78" s="67">
        <v>25</v>
      </c>
      <c r="B78" s="68" t="s">
        <v>224</v>
      </c>
      <c r="C78" s="69" t="s">
        <v>225</v>
      </c>
      <c r="D78" s="83" t="s">
        <v>2224</v>
      </c>
      <c r="E78" s="84" t="s">
        <v>2225</v>
      </c>
      <c r="F78" s="202">
        <v>4563</v>
      </c>
    </row>
    <row r="79" spans="1:6" ht="34.5" customHeight="1">
      <c r="A79" s="67">
        <v>26</v>
      </c>
      <c r="B79" s="68" t="s">
        <v>227</v>
      </c>
      <c r="C79" s="69" t="s">
        <v>228</v>
      </c>
      <c r="D79" s="83" t="s">
        <v>2226</v>
      </c>
      <c r="E79" s="84" t="s">
        <v>2227</v>
      </c>
      <c r="F79" s="202">
        <v>4563</v>
      </c>
    </row>
    <row r="80" spans="1:6" ht="34.5" customHeight="1">
      <c r="A80" s="67">
        <v>27</v>
      </c>
      <c r="B80" s="220" t="s">
        <v>230</v>
      </c>
      <c r="C80" s="221" t="s">
        <v>231</v>
      </c>
      <c r="D80" s="83" t="s">
        <v>2166</v>
      </c>
      <c r="E80" s="84" t="s">
        <v>2228</v>
      </c>
      <c r="F80" s="202">
        <v>13689</v>
      </c>
    </row>
    <row r="81" spans="1:8" ht="34.5" customHeight="1">
      <c r="A81" s="223"/>
      <c r="B81" s="1364" t="s">
        <v>19</v>
      </c>
      <c r="C81" s="1364"/>
      <c r="D81" s="228"/>
      <c r="E81" s="229"/>
      <c r="F81" s="230">
        <v>148297.5</v>
      </c>
      <c r="H81" s="508">
        <f>SUM(F54:F80)</f>
        <v>148297.5</v>
      </c>
    </row>
    <row r="82" spans="1:8" ht="34.5" customHeight="1">
      <c r="A82" s="30"/>
      <c r="B82" s="231" t="s">
        <v>233</v>
      </c>
      <c r="C82" s="232"/>
      <c r="D82" s="234"/>
      <c r="E82" s="235"/>
      <c r="F82" s="236"/>
    </row>
    <row r="83" spans="1:8" ht="34.5" customHeight="1">
      <c r="A83" s="67">
        <v>1</v>
      </c>
      <c r="B83" s="68" t="s">
        <v>234</v>
      </c>
      <c r="C83" s="173" t="s">
        <v>235</v>
      </c>
      <c r="D83" s="75" t="s">
        <v>2177</v>
      </c>
      <c r="E83" s="76" t="s">
        <v>2229</v>
      </c>
      <c r="F83" s="77">
        <v>2645</v>
      </c>
    </row>
    <row r="84" spans="1:8" ht="34.5" customHeight="1">
      <c r="A84" s="67">
        <v>2</v>
      </c>
      <c r="B84" s="244" t="s">
        <v>91</v>
      </c>
      <c r="C84" s="245" t="s">
        <v>237</v>
      </c>
      <c r="D84" s="83" t="s">
        <v>2161</v>
      </c>
      <c r="E84" s="84" t="s">
        <v>2230</v>
      </c>
      <c r="F84" s="85">
        <v>18000</v>
      </c>
    </row>
    <row r="85" spans="1:8" ht="34.5" customHeight="1" thickBot="1">
      <c r="A85" s="99"/>
      <c r="B85" s="100" t="s">
        <v>19</v>
      </c>
      <c r="C85" s="101"/>
      <c r="D85" s="103"/>
      <c r="E85" s="103"/>
      <c r="F85" s="247">
        <v>20645</v>
      </c>
      <c r="H85" s="508">
        <f>SUM(F83:F84)</f>
        <v>20645</v>
      </c>
    </row>
    <row r="86" spans="1:8" ht="34.5" customHeight="1" thickTop="1">
      <c r="A86" s="30"/>
      <c r="B86" s="52" t="s">
        <v>239</v>
      </c>
      <c r="C86" s="53"/>
      <c r="D86" s="58"/>
      <c r="E86" s="59"/>
      <c r="F86" s="248"/>
    </row>
    <row r="87" spans="1:8" ht="34.5" customHeight="1">
      <c r="A87" s="67">
        <v>1</v>
      </c>
      <c r="B87" s="173" t="s">
        <v>240</v>
      </c>
      <c r="C87" s="69" t="s">
        <v>241</v>
      </c>
      <c r="D87" s="75" t="s">
        <v>2157</v>
      </c>
      <c r="E87" s="76" t="s">
        <v>2231</v>
      </c>
      <c r="F87" s="77">
        <v>100</v>
      </c>
    </row>
    <row r="88" spans="1:8" ht="34.5" customHeight="1">
      <c r="A88" s="67">
        <v>2</v>
      </c>
      <c r="B88" s="173" t="s">
        <v>243</v>
      </c>
      <c r="C88" s="69" t="s">
        <v>244</v>
      </c>
      <c r="D88" s="75" t="s">
        <v>2163</v>
      </c>
      <c r="E88" s="76" t="s">
        <v>2232</v>
      </c>
      <c r="F88" s="77">
        <v>100</v>
      </c>
    </row>
    <row r="89" spans="1:8" ht="34.5" customHeight="1">
      <c r="A89" s="67">
        <v>3</v>
      </c>
      <c r="B89" s="173" t="s">
        <v>246</v>
      </c>
      <c r="C89" s="69" t="s">
        <v>247</v>
      </c>
      <c r="D89" s="75" t="s">
        <v>2155</v>
      </c>
      <c r="E89" s="76" t="s">
        <v>2233</v>
      </c>
      <c r="F89" s="77">
        <v>100</v>
      </c>
    </row>
    <row r="90" spans="1:8" ht="34.5" customHeight="1">
      <c r="A90" s="67">
        <v>4</v>
      </c>
      <c r="B90" s="173" t="s">
        <v>249</v>
      </c>
      <c r="C90" s="69" t="s">
        <v>250</v>
      </c>
      <c r="D90" s="75" t="s">
        <v>2155</v>
      </c>
      <c r="E90" s="76" t="s">
        <v>2234</v>
      </c>
      <c r="F90" s="77">
        <v>100</v>
      </c>
    </row>
    <row r="91" spans="1:8" ht="34.5" customHeight="1">
      <c r="A91" s="67">
        <v>5</v>
      </c>
      <c r="B91" s="68" t="s">
        <v>252</v>
      </c>
      <c r="C91" s="69" t="s">
        <v>253</v>
      </c>
      <c r="D91" s="75" t="s">
        <v>2177</v>
      </c>
      <c r="E91" s="76" t="s">
        <v>2235</v>
      </c>
      <c r="F91" s="77">
        <v>100</v>
      </c>
    </row>
    <row r="92" spans="1:8" ht="34.5" customHeight="1">
      <c r="A92" s="67">
        <v>6</v>
      </c>
      <c r="B92" s="68" t="s">
        <v>161</v>
      </c>
      <c r="C92" s="69" t="s">
        <v>255</v>
      </c>
      <c r="D92" s="75" t="s">
        <v>2177</v>
      </c>
      <c r="E92" s="76" t="s">
        <v>2236</v>
      </c>
      <c r="F92" s="77">
        <v>100</v>
      </c>
    </row>
    <row r="93" spans="1:8" ht="34.5" customHeight="1">
      <c r="A93" s="67">
        <v>7</v>
      </c>
      <c r="B93" s="68" t="s">
        <v>257</v>
      </c>
      <c r="C93" s="69" t="s">
        <v>258</v>
      </c>
      <c r="D93" s="75" t="s">
        <v>2166</v>
      </c>
      <c r="E93" s="76" t="s">
        <v>2237</v>
      </c>
      <c r="F93" s="77">
        <v>100</v>
      </c>
    </row>
    <row r="94" spans="1:8" ht="34.5" customHeight="1">
      <c r="A94" s="67">
        <v>8</v>
      </c>
      <c r="B94" s="68" t="s">
        <v>260</v>
      </c>
      <c r="C94" s="69" t="s">
        <v>261</v>
      </c>
      <c r="D94" s="75" t="s">
        <v>2166</v>
      </c>
      <c r="E94" s="76" t="s">
        <v>2238</v>
      </c>
      <c r="F94" s="77">
        <v>100</v>
      </c>
    </row>
    <row r="95" spans="1:8" ht="34.5" customHeight="1">
      <c r="A95" s="67">
        <v>9</v>
      </c>
      <c r="B95" s="68" t="s">
        <v>169</v>
      </c>
      <c r="C95" s="69" t="s">
        <v>263</v>
      </c>
      <c r="D95" s="75" t="s">
        <v>2166</v>
      </c>
      <c r="E95" s="76" t="s">
        <v>2239</v>
      </c>
      <c r="F95" s="77">
        <v>100</v>
      </c>
    </row>
    <row r="96" spans="1:8" ht="34.5" customHeight="1">
      <c r="A96" s="67">
        <v>10</v>
      </c>
      <c r="B96" s="68" t="s">
        <v>172</v>
      </c>
      <c r="C96" s="69" t="s">
        <v>265</v>
      </c>
      <c r="D96" s="75" t="s">
        <v>2177</v>
      </c>
      <c r="E96" s="76" t="s">
        <v>2240</v>
      </c>
      <c r="F96" s="77">
        <v>100</v>
      </c>
    </row>
    <row r="97" spans="1:6" ht="34.5" customHeight="1">
      <c r="A97" s="67">
        <v>11</v>
      </c>
      <c r="B97" s="68" t="s">
        <v>267</v>
      </c>
      <c r="C97" s="69" t="s">
        <v>268</v>
      </c>
      <c r="D97" s="75" t="s">
        <v>2241</v>
      </c>
      <c r="E97" s="76" t="s">
        <v>2242</v>
      </c>
      <c r="F97" s="77">
        <v>200</v>
      </c>
    </row>
    <row r="98" spans="1:6" ht="34.5" customHeight="1">
      <c r="A98" s="67">
        <v>12</v>
      </c>
      <c r="B98" s="68" t="s">
        <v>178</v>
      </c>
      <c r="C98" s="69" t="s">
        <v>270</v>
      </c>
      <c r="D98" s="75" t="s">
        <v>2157</v>
      </c>
      <c r="E98" s="76" t="s">
        <v>2243</v>
      </c>
      <c r="F98" s="77">
        <v>100</v>
      </c>
    </row>
    <row r="99" spans="1:6" ht="34.5" customHeight="1">
      <c r="A99" s="67">
        <v>13</v>
      </c>
      <c r="B99" s="68" t="s">
        <v>272</v>
      </c>
      <c r="C99" s="69" t="s">
        <v>273</v>
      </c>
      <c r="D99" s="75" t="s">
        <v>2155</v>
      </c>
      <c r="E99" s="76" t="s">
        <v>2244</v>
      </c>
      <c r="F99" s="77">
        <v>100</v>
      </c>
    </row>
    <row r="100" spans="1:6" ht="34.5" customHeight="1">
      <c r="A100" s="67">
        <v>14</v>
      </c>
      <c r="B100" s="68" t="s">
        <v>275</v>
      </c>
      <c r="C100" s="69" t="s">
        <v>276</v>
      </c>
      <c r="D100" s="75" t="s">
        <v>2209</v>
      </c>
      <c r="E100" s="76" t="s">
        <v>2245</v>
      </c>
      <c r="F100" s="77">
        <v>100</v>
      </c>
    </row>
    <row r="101" spans="1:6" ht="34.5" customHeight="1">
      <c r="A101" s="67">
        <v>15</v>
      </c>
      <c r="B101" s="68" t="s">
        <v>278</v>
      </c>
      <c r="C101" s="69" t="s">
        <v>279</v>
      </c>
      <c r="D101" s="75" t="s">
        <v>2209</v>
      </c>
      <c r="E101" s="76" t="s">
        <v>2246</v>
      </c>
      <c r="F101" s="77">
        <v>100</v>
      </c>
    </row>
    <row r="102" spans="1:6" ht="34.5" customHeight="1">
      <c r="A102" s="67">
        <v>16</v>
      </c>
      <c r="B102" s="68" t="s">
        <v>281</v>
      </c>
      <c r="C102" s="69" t="s">
        <v>282</v>
      </c>
      <c r="D102" s="75" t="s">
        <v>2212</v>
      </c>
      <c r="E102" s="76" t="s">
        <v>2247</v>
      </c>
      <c r="F102" s="77">
        <v>150</v>
      </c>
    </row>
    <row r="103" spans="1:6" ht="34.5" customHeight="1">
      <c r="A103" s="67">
        <v>17</v>
      </c>
      <c r="B103" s="68" t="s">
        <v>194</v>
      </c>
      <c r="C103" s="69" t="s">
        <v>284</v>
      </c>
      <c r="D103" s="75" t="s">
        <v>2209</v>
      </c>
      <c r="E103" s="76" t="s">
        <v>2248</v>
      </c>
      <c r="F103" s="77">
        <v>100</v>
      </c>
    </row>
    <row r="104" spans="1:6" ht="34.5" customHeight="1">
      <c r="A104" s="67">
        <v>18</v>
      </c>
      <c r="B104" s="68" t="s">
        <v>286</v>
      </c>
      <c r="C104" s="69" t="s">
        <v>287</v>
      </c>
      <c r="D104" s="75" t="s">
        <v>2155</v>
      </c>
      <c r="E104" s="76" t="s">
        <v>2249</v>
      </c>
      <c r="F104" s="77">
        <v>100</v>
      </c>
    </row>
    <row r="105" spans="1:6" ht="34.5" customHeight="1">
      <c r="A105" s="67">
        <v>19</v>
      </c>
      <c r="B105" s="68" t="s">
        <v>289</v>
      </c>
      <c r="C105" s="69" t="s">
        <v>290</v>
      </c>
      <c r="D105" s="75" t="s">
        <v>2209</v>
      </c>
      <c r="E105" s="76" t="s">
        <v>2250</v>
      </c>
      <c r="F105" s="77">
        <v>100</v>
      </c>
    </row>
    <row r="106" spans="1:6" ht="34.5" customHeight="1">
      <c r="A106" s="67">
        <v>20</v>
      </c>
      <c r="B106" s="68" t="s">
        <v>292</v>
      </c>
      <c r="C106" s="69" t="s">
        <v>293</v>
      </c>
      <c r="D106" s="75" t="s">
        <v>2163</v>
      </c>
      <c r="E106" s="76" t="s">
        <v>2251</v>
      </c>
      <c r="F106" s="77">
        <v>100</v>
      </c>
    </row>
    <row r="107" spans="1:6" ht="34.5" customHeight="1">
      <c r="A107" s="67">
        <v>21</v>
      </c>
      <c r="B107" s="68" t="s">
        <v>206</v>
      </c>
      <c r="C107" s="69" t="s">
        <v>295</v>
      </c>
      <c r="D107" s="75" t="s">
        <v>2157</v>
      </c>
      <c r="E107" s="76" t="s">
        <v>2252</v>
      </c>
      <c r="F107" s="77">
        <v>100</v>
      </c>
    </row>
    <row r="108" spans="1:6" ht="34.5" customHeight="1">
      <c r="A108" s="67">
        <v>22</v>
      </c>
      <c r="B108" s="68" t="s">
        <v>297</v>
      </c>
      <c r="C108" s="69" t="s">
        <v>298</v>
      </c>
      <c r="D108" s="75" t="s">
        <v>2166</v>
      </c>
      <c r="E108" s="76" t="s">
        <v>2253</v>
      </c>
      <c r="F108" s="77">
        <v>100</v>
      </c>
    </row>
    <row r="109" spans="1:6" ht="34.5" customHeight="1">
      <c r="A109" s="67">
        <v>23</v>
      </c>
      <c r="B109" s="68" t="s">
        <v>300</v>
      </c>
      <c r="C109" s="69" t="s">
        <v>301</v>
      </c>
      <c r="D109" s="75">
        <v>46053</v>
      </c>
      <c r="E109" s="76" t="s">
        <v>2254</v>
      </c>
      <c r="F109" s="77">
        <v>100</v>
      </c>
    </row>
    <row r="110" spans="1:6" ht="34.5" customHeight="1">
      <c r="A110" s="67">
        <v>24</v>
      </c>
      <c r="B110" s="68" t="s">
        <v>304</v>
      </c>
      <c r="C110" s="69" t="s">
        <v>305</v>
      </c>
      <c r="D110" s="75" t="s">
        <v>2155</v>
      </c>
      <c r="E110" s="76" t="s">
        <v>2255</v>
      </c>
      <c r="F110" s="77">
        <v>100</v>
      </c>
    </row>
    <row r="111" spans="1:6" ht="34.5" customHeight="1">
      <c r="A111" s="67">
        <v>25</v>
      </c>
      <c r="B111" s="68" t="s">
        <v>307</v>
      </c>
      <c r="C111" s="69" t="s">
        <v>308</v>
      </c>
      <c r="D111" s="75" t="s">
        <v>2221</v>
      </c>
      <c r="E111" s="76" t="s">
        <v>2256</v>
      </c>
      <c r="F111" s="77">
        <v>200</v>
      </c>
    </row>
    <row r="112" spans="1:6" ht="34.5" customHeight="1">
      <c r="A112" s="67">
        <v>26</v>
      </c>
      <c r="B112" s="68" t="s">
        <v>310</v>
      </c>
      <c r="C112" s="69" t="s">
        <v>311</v>
      </c>
      <c r="D112" s="75" t="s">
        <v>2163</v>
      </c>
      <c r="E112" s="76" t="s">
        <v>2257</v>
      </c>
      <c r="F112" s="77">
        <v>100</v>
      </c>
    </row>
    <row r="113" spans="1:8" ht="34.5" customHeight="1">
      <c r="A113" s="67">
        <v>27</v>
      </c>
      <c r="B113" s="68" t="s">
        <v>313</v>
      </c>
      <c r="C113" s="69" t="s">
        <v>314</v>
      </c>
      <c r="D113" s="75" t="s">
        <v>2166</v>
      </c>
      <c r="E113" s="76" t="s">
        <v>2258</v>
      </c>
      <c r="F113" s="77">
        <v>100</v>
      </c>
    </row>
    <row r="114" spans="1:8" ht="34.5" customHeight="1">
      <c r="A114" s="67">
        <v>28</v>
      </c>
      <c r="B114" s="68" t="s">
        <v>227</v>
      </c>
      <c r="C114" s="69" t="s">
        <v>316</v>
      </c>
      <c r="D114" s="75" t="s">
        <v>2259</v>
      </c>
      <c r="E114" s="76" t="s">
        <v>2260</v>
      </c>
      <c r="F114" s="77">
        <v>200</v>
      </c>
    </row>
    <row r="115" spans="1:8" ht="34.5" customHeight="1">
      <c r="A115" s="67">
        <v>29</v>
      </c>
      <c r="B115" s="68" t="s">
        <v>318</v>
      </c>
      <c r="C115" s="69" t="s">
        <v>319</v>
      </c>
      <c r="D115" s="251" t="s">
        <v>2166</v>
      </c>
      <c r="E115" s="252" t="s">
        <v>2261</v>
      </c>
      <c r="F115" s="253">
        <v>100</v>
      </c>
    </row>
    <row r="116" spans="1:8" ht="34.5" customHeight="1" thickBot="1">
      <c r="A116" s="99"/>
      <c r="B116" s="100" t="s">
        <v>19</v>
      </c>
      <c r="C116" s="101"/>
      <c r="D116" s="254"/>
      <c r="E116" s="255"/>
      <c r="F116" s="256">
        <v>3250</v>
      </c>
      <c r="H116" s="508">
        <f>SUM(F87:F115)</f>
        <v>3250</v>
      </c>
    </row>
    <row r="117" spans="1:8" ht="34.5" customHeight="1" thickTop="1">
      <c r="A117" s="30"/>
      <c r="B117" s="52" t="s">
        <v>321</v>
      </c>
      <c r="C117" s="53"/>
      <c r="D117" s="58"/>
      <c r="E117" s="59"/>
      <c r="F117" s="248"/>
    </row>
    <row r="118" spans="1:8" ht="34.5" customHeight="1">
      <c r="A118" s="67">
        <v>1</v>
      </c>
      <c r="B118" s="106" t="s">
        <v>322</v>
      </c>
      <c r="C118" s="260" t="s">
        <v>323</v>
      </c>
      <c r="D118" s="75" t="s">
        <v>2157</v>
      </c>
      <c r="E118" s="76" t="s">
        <v>2262</v>
      </c>
      <c r="F118" s="77">
        <v>674.1</v>
      </c>
    </row>
    <row r="119" spans="1:8" ht="34.5" customHeight="1">
      <c r="A119" s="67">
        <v>2</v>
      </c>
      <c r="B119" s="106" t="s">
        <v>243</v>
      </c>
      <c r="C119" s="260" t="s">
        <v>325</v>
      </c>
      <c r="D119" s="75" t="s">
        <v>2163</v>
      </c>
      <c r="E119" s="76" t="s">
        <v>2263</v>
      </c>
      <c r="F119" s="77">
        <v>374.5</v>
      </c>
    </row>
    <row r="120" spans="1:8" ht="34.5" customHeight="1">
      <c r="A120" s="67">
        <v>3</v>
      </c>
      <c r="B120" s="106" t="s">
        <v>246</v>
      </c>
      <c r="C120" s="260" t="s">
        <v>327</v>
      </c>
      <c r="D120" s="75" t="s">
        <v>2155</v>
      </c>
      <c r="E120" s="76" t="s">
        <v>2264</v>
      </c>
      <c r="F120" s="77">
        <v>112.35</v>
      </c>
    </row>
    <row r="121" spans="1:8" ht="34.5" customHeight="1">
      <c r="A121" s="67">
        <v>4</v>
      </c>
      <c r="B121" s="106" t="s">
        <v>329</v>
      </c>
      <c r="C121" s="260" t="s">
        <v>330</v>
      </c>
      <c r="D121" s="75" t="s">
        <v>2155</v>
      </c>
      <c r="E121" s="76" t="s">
        <v>2265</v>
      </c>
      <c r="F121" s="77">
        <v>112.35</v>
      </c>
    </row>
    <row r="122" spans="1:8" ht="34.5" customHeight="1">
      <c r="A122" s="67">
        <v>5</v>
      </c>
      <c r="B122" s="263" t="s">
        <v>252</v>
      </c>
      <c r="C122" s="260" t="s">
        <v>332</v>
      </c>
      <c r="D122" s="75" t="s">
        <v>2177</v>
      </c>
      <c r="E122" s="76" t="s">
        <v>2266</v>
      </c>
      <c r="F122" s="77">
        <v>1348.2</v>
      </c>
    </row>
    <row r="123" spans="1:8" ht="34.5" customHeight="1">
      <c r="A123" s="67">
        <v>6</v>
      </c>
      <c r="B123" s="263" t="s">
        <v>161</v>
      </c>
      <c r="C123" s="260" t="s">
        <v>334</v>
      </c>
      <c r="D123" s="75" t="s">
        <v>2177</v>
      </c>
      <c r="E123" s="76" t="s">
        <v>2267</v>
      </c>
      <c r="F123" s="77">
        <v>112.35</v>
      </c>
    </row>
    <row r="124" spans="1:8" ht="34.5" customHeight="1">
      <c r="A124" s="67">
        <v>7</v>
      </c>
      <c r="B124" s="263" t="s">
        <v>260</v>
      </c>
      <c r="C124" s="260" t="s">
        <v>337</v>
      </c>
      <c r="D124" s="75" t="s">
        <v>2166</v>
      </c>
      <c r="E124" s="76" t="s">
        <v>2268</v>
      </c>
      <c r="F124" s="77">
        <v>1310.75</v>
      </c>
    </row>
    <row r="125" spans="1:8" ht="34.5" customHeight="1">
      <c r="A125" s="67">
        <v>8</v>
      </c>
      <c r="B125" s="263" t="s">
        <v>169</v>
      </c>
      <c r="C125" s="260" t="s">
        <v>339</v>
      </c>
      <c r="D125" s="75" t="s">
        <v>2166</v>
      </c>
      <c r="E125" s="76" t="s">
        <v>2269</v>
      </c>
      <c r="F125" s="77">
        <v>561.75</v>
      </c>
    </row>
    <row r="126" spans="1:8" ht="34.5" customHeight="1">
      <c r="A126" s="67">
        <v>9</v>
      </c>
      <c r="B126" s="263" t="s">
        <v>341</v>
      </c>
      <c r="C126" s="260" t="s">
        <v>342</v>
      </c>
      <c r="D126" s="75" t="s">
        <v>2177</v>
      </c>
      <c r="E126" s="76" t="s">
        <v>2270</v>
      </c>
      <c r="F126" s="77">
        <v>674.1</v>
      </c>
    </row>
    <row r="127" spans="1:8" ht="34.5" customHeight="1">
      <c r="A127" s="67">
        <v>10</v>
      </c>
      <c r="B127" s="263" t="s">
        <v>267</v>
      </c>
      <c r="C127" s="260" t="s">
        <v>344</v>
      </c>
      <c r="D127" s="75" t="s">
        <v>2241</v>
      </c>
      <c r="E127" s="76" t="s">
        <v>2271</v>
      </c>
      <c r="F127" s="77">
        <v>2434.25</v>
      </c>
    </row>
    <row r="128" spans="1:8" ht="34.5" customHeight="1">
      <c r="A128" s="67">
        <v>11</v>
      </c>
      <c r="B128" s="263" t="s">
        <v>178</v>
      </c>
      <c r="C128" s="260" t="s">
        <v>346</v>
      </c>
      <c r="D128" s="75" t="s">
        <v>2157</v>
      </c>
      <c r="E128" s="76" t="s">
        <v>2272</v>
      </c>
      <c r="F128" s="77">
        <v>1086.05</v>
      </c>
    </row>
    <row r="129" spans="1:6" ht="34.5" customHeight="1">
      <c r="A129" s="67">
        <v>12</v>
      </c>
      <c r="B129" s="263" t="s">
        <v>272</v>
      </c>
      <c r="C129" s="260" t="s">
        <v>348</v>
      </c>
      <c r="D129" s="75" t="s">
        <v>2155</v>
      </c>
      <c r="E129" s="76" t="s">
        <v>2273</v>
      </c>
      <c r="F129" s="77">
        <v>112.35</v>
      </c>
    </row>
    <row r="130" spans="1:6" ht="34.5" customHeight="1">
      <c r="A130" s="67">
        <v>13</v>
      </c>
      <c r="B130" s="263" t="s">
        <v>275</v>
      </c>
      <c r="C130" s="260" t="s">
        <v>350</v>
      </c>
      <c r="D130" s="75" t="s">
        <v>2209</v>
      </c>
      <c r="E130" s="76" t="s">
        <v>2274</v>
      </c>
      <c r="F130" s="77">
        <v>1273.3</v>
      </c>
    </row>
    <row r="131" spans="1:6" ht="34.5" customHeight="1">
      <c r="A131" s="67">
        <v>14</v>
      </c>
      <c r="B131" s="263" t="s">
        <v>352</v>
      </c>
      <c r="C131" s="260" t="s">
        <v>353</v>
      </c>
      <c r="D131" s="75" t="s">
        <v>2209</v>
      </c>
      <c r="E131" s="76" t="s">
        <v>2275</v>
      </c>
      <c r="F131" s="77">
        <v>973.7</v>
      </c>
    </row>
    <row r="132" spans="1:6" ht="34.5" customHeight="1">
      <c r="A132" s="67">
        <v>15</v>
      </c>
      <c r="B132" s="263" t="s">
        <v>355</v>
      </c>
      <c r="C132" s="260" t="s">
        <v>356</v>
      </c>
      <c r="D132" s="75" t="s">
        <v>2276</v>
      </c>
      <c r="E132" s="76" t="s">
        <v>2277</v>
      </c>
      <c r="F132" s="77">
        <v>636.65</v>
      </c>
    </row>
    <row r="133" spans="1:6" ht="34.5" customHeight="1">
      <c r="A133" s="67">
        <v>16</v>
      </c>
      <c r="B133" s="263" t="s">
        <v>355</v>
      </c>
      <c r="C133" s="260" t="s">
        <v>356</v>
      </c>
      <c r="D133" s="75">
        <v>46050</v>
      </c>
      <c r="E133" s="76" t="s">
        <v>2278</v>
      </c>
      <c r="F133" s="77">
        <v>112.35</v>
      </c>
    </row>
    <row r="134" spans="1:6" ht="34.5" customHeight="1">
      <c r="A134" s="67">
        <v>17</v>
      </c>
      <c r="B134" s="263" t="s">
        <v>360</v>
      </c>
      <c r="C134" s="260" t="s">
        <v>361</v>
      </c>
      <c r="D134" s="75" t="s">
        <v>2209</v>
      </c>
      <c r="E134" s="76" t="s">
        <v>2279</v>
      </c>
      <c r="F134" s="77">
        <v>898.8</v>
      </c>
    </row>
    <row r="135" spans="1:6" ht="34.5" customHeight="1">
      <c r="A135" s="67">
        <v>18</v>
      </c>
      <c r="B135" s="263" t="s">
        <v>286</v>
      </c>
      <c r="C135" s="260" t="s">
        <v>363</v>
      </c>
      <c r="D135" s="75" t="s">
        <v>2155</v>
      </c>
      <c r="E135" s="76" t="s">
        <v>2280</v>
      </c>
      <c r="F135" s="77">
        <v>112.35</v>
      </c>
    </row>
    <row r="136" spans="1:6" ht="34.5" customHeight="1">
      <c r="A136" s="67">
        <v>19</v>
      </c>
      <c r="B136" s="263" t="s">
        <v>289</v>
      </c>
      <c r="C136" s="260" t="s">
        <v>365</v>
      </c>
      <c r="D136" s="75" t="s">
        <v>2209</v>
      </c>
      <c r="E136" s="76" t="s">
        <v>2281</v>
      </c>
      <c r="F136" s="77">
        <v>112.35</v>
      </c>
    </row>
    <row r="137" spans="1:6" ht="34.5" customHeight="1">
      <c r="A137" s="67">
        <v>20</v>
      </c>
      <c r="B137" s="263" t="s">
        <v>292</v>
      </c>
      <c r="C137" s="260" t="s">
        <v>367</v>
      </c>
      <c r="D137" s="75" t="s">
        <v>2163</v>
      </c>
      <c r="E137" s="76" t="s">
        <v>2282</v>
      </c>
      <c r="F137" s="77">
        <v>599.20000000000005</v>
      </c>
    </row>
    <row r="138" spans="1:6" ht="34.5" customHeight="1">
      <c r="A138" s="67">
        <v>21</v>
      </c>
      <c r="B138" s="263" t="s">
        <v>206</v>
      </c>
      <c r="C138" s="260" t="s">
        <v>369</v>
      </c>
      <c r="D138" s="75" t="s">
        <v>2157</v>
      </c>
      <c r="E138" s="76" t="s">
        <v>2283</v>
      </c>
      <c r="F138" s="77">
        <v>337.05</v>
      </c>
    </row>
    <row r="139" spans="1:6" ht="34.5" customHeight="1">
      <c r="A139" s="67">
        <v>22</v>
      </c>
      <c r="B139" s="263" t="s">
        <v>371</v>
      </c>
      <c r="C139" s="260" t="s">
        <v>372</v>
      </c>
      <c r="D139" s="75" t="s">
        <v>2166</v>
      </c>
      <c r="E139" s="76" t="s">
        <v>2284</v>
      </c>
      <c r="F139" s="77">
        <v>187.25</v>
      </c>
    </row>
    <row r="140" spans="1:6" ht="34.5" customHeight="1">
      <c r="A140" s="67">
        <v>23</v>
      </c>
      <c r="B140" s="263" t="s">
        <v>300</v>
      </c>
      <c r="C140" s="260" t="s">
        <v>374</v>
      </c>
      <c r="D140" s="75">
        <v>46053</v>
      </c>
      <c r="E140" s="76" t="s">
        <v>2285</v>
      </c>
      <c r="F140" s="77">
        <v>149.80000000000001</v>
      </c>
    </row>
    <row r="141" spans="1:6" ht="34.5" customHeight="1">
      <c r="A141" s="67">
        <v>24</v>
      </c>
      <c r="B141" s="263" t="s">
        <v>304</v>
      </c>
      <c r="C141" s="260" t="s">
        <v>376</v>
      </c>
      <c r="D141" s="75" t="s">
        <v>2155</v>
      </c>
      <c r="E141" s="76" t="s">
        <v>2286</v>
      </c>
      <c r="F141" s="77">
        <v>112.35</v>
      </c>
    </row>
    <row r="142" spans="1:6" ht="34.5" customHeight="1">
      <c r="A142" s="67">
        <v>25</v>
      </c>
      <c r="B142" s="263" t="s">
        <v>378</v>
      </c>
      <c r="C142" s="260" t="s">
        <v>379</v>
      </c>
      <c r="D142" s="75" t="s">
        <v>2221</v>
      </c>
      <c r="E142" s="76" t="s">
        <v>2287</v>
      </c>
      <c r="F142" s="77">
        <v>224.7</v>
      </c>
    </row>
    <row r="143" spans="1:6" ht="34.5" customHeight="1">
      <c r="A143" s="67">
        <v>26</v>
      </c>
      <c r="B143" s="263" t="s">
        <v>310</v>
      </c>
      <c r="C143" s="260" t="s">
        <v>381</v>
      </c>
      <c r="D143" s="75" t="s">
        <v>2163</v>
      </c>
      <c r="E143" s="76" t="s">
        <v>2288</v>
      </c>
      <c r="F143" s="77">
        <v>374.5</v>
      </c>
    </row>
    <row r="144" spans="1:6" ht="34.5" customHeight="1">
      <c r="A144" s="67">
        <v>27</v>
      </c>
      <c r="B144" s="263" t="s">
        <v>313</v>
      </c>
      <c r="C144" s="260" t="s">
        <v>383</v>
      </c>
      <c r="D144" s="75" t="s">
        <v>2166</v>
      </c>
      <c r="E144" s="76" t="s">
        <v>2289</v>
      </c>
      <c r="F144" s="77">
        <v>112.35</v>
      </c>
    </row>
    <row r="145" spans="1:6" ht="34.5" customHeight="1">
      <c r="A145" s="67">
        <v>28</v>
      </c>
      <c r="B145" s="263" t="s">
        <v>227</v>
      </c>
      <c r="C145" s="260" t="s">
        <v>385</v>
      </c>
      <c r="D145" s="75" t="s">
        <v>2259</v>
      </c>
      <c r="E145" s="76" t="s">
        <v>2290</v>
      </c>
      <c r="F145" s="77">
        <v>337.04999999999995</v>
      </c>
    </row>
    <row r="146" spans="1:6" ht="34.5" customHeight="1">
      <c r="A146" s="67">
        <v>29</v>
      </c>
      <c r="B146" s="263" t="s">
        <v>318</v>
      </c>
      <c r="C146" s="260" t="s">
        <v>387</v>
      </c>
      <c r="D146" s="75" t="s">
        <v>2166</v>
      </c>
      <c r="E146" s="76" t="s">
        <v>2291</v>
      </c>
      <c r="F146" s="77">
        <v>449.4</v>
      </c>
    </row>
    <row r="147" spans="1:6" ht="34.5" customHeight="1">
      <c r="A147" s="67">
        <v>30</v>
      </c>
      <c r="B147" s="263" t="s">
        <v>389</v>
      </c>
      <c r="C147" s="260" t="s">
        <v>390</v>
      </c>
      <c r="D147" s="75" t="s">
        <v>2163</v>
      </c>
      <c r="E147" s="76" t="s">
        <v>2292</v>
      </c>
      <c r="F147" s="77">
        <v>299.60000000000002</v>
      </c>
    </row>
    <row r="148" spans="1:6" ht="34.5" customHeight="1">
      <c r="A148" s="67">
        <v>31</v>
      </c>
      <c r="B148" s="263" t="s">
        <v>392</v>
      </c>
      <c r="C148" s="260" t="s">
        <v>393</v>
      </c>
      <c r="D148" s="75" t="s">
        <v>2163</v>
      </c>
      <c r="E148" s="76" t="s">
        <v>2293</v>
      </c>
      <c r="F148" s="77">
        <v>262.14999999999998</v>
      </c>
    </row>
    <row r="149" spans="1:6" ht="34.5" customHeight="1">
      <c r="A149" s="67">
        <v>32</v>
      </c>
      <c r="B149" s="263" t="s">
        <v>395</v>
      </c>
      <c r="C149" s="260" t="s">
        <v>396</v>
      </c>
      <c r="D149" s="75" t="s">
        <v>2163</v>
      </c>
      <c r="E149" s="76" t="s">
        <v>2294</v>
      </c>
      <c r="F149" s="77">
        <v>187.25</v>
      </c>
    </row>
    <row r="150" spans="1:6" ht="34.5" customHeight="1">
      <c r="A150" s="67">
        <v>33</v>
      </c>
      <c r="B150" s="263" t="s">
        <v>401</v>
      </c>
      <c r="C150" s="260" t="s">
        <v>402</v>
      </c>
      <c r="D150" s="75" t="s">
        <v>2177</v>
      </c>
      <c r="E150" s="76" t="s">
        <v>2295</v>
      </c>
      <c r="F150" s="77">
        <v>112.35</v>
      </c>
    </row>
    <row r="151" spans="1:6" ht="34.5" customHeight="1">
      <c r="A151" s="67">
        <v>34</v>
      </c>
      <c r="B151" s="263" t="s">
        <v>404</v>
      </c>
      <c r="C151" s="260" t="s">
        <v>405</v>
      </c>
      <c r="D151" s="75" t="s">
        <v>2163</v>
      </c>
      <c r="E151" s="76" t="s">
        <v>2296</v>
      </c>
      <c r="F151" s="77">
        <v>112.35</v>
      </c>
    </row>
    <row r="152" spans="1:6" ht="34.5" customHeight="1">
      <c r="A152" s="67">
        <v>35</v>
      </c>
      <c r="B152" s="263" t="s">
        <v>409</v>
      </c>
      <c r="C152" s="260" t="s">
        <v>410</v>
      </c>
      <c r="D152" s="75" t="s">
        <v>2209</v>
      </c>
      <c r="E152" s="76" t="s">
        <v>2297</v>
      </c>
      <c r="F152" s="77">
        <v>149.80000000000001</v>
      </c>
    </row>
    <row r="153" spans="1:6" ht="34.5" customHeight="1">
      <c r="A153" s="67">
        <v>36</v>
      </c>
      <c r="B153" s="263" t="s">
        <v>413</v>
      </c>
      <c r="C153" s="260" t="s">
        <v>414</v>
      </c>
      <c r="D153" s="75" t="s">
        <v>2163</v>
      </c>
      <c r="E153" s="76" t="s">
        <v>2298</v>
      </c>
      <c r="F153" s="77">
        <v>374.5</v>
      </c>
    </row>
    <row r="154" spans="1:6" ht="34.5" customHeight="1">
      <c r="A154" s="67">
        <v>37</v>
      </c>
      <c r="B154" s="263" t="s">
        <v>417</v>
      </c>
      <c r="C154" s="260" t="s">
        <v>418</v>
      </c>
      <c r="D154" s="75" t="s">
        <v>2163</v>
      </c>
      <c r="E154" s="76" t="s">
        <v>2299</v>
      </c>
      <c r="F154" s="77">
        <v>149.80000000000001</v>
      </c>
    </row>
    <row r="155" spans="1:6" ht="34.5" customHeight="1">
      <c r="A155" s="67">
        <v>38</v>
      </c>
      <c r="B155" s="263" t="s">
        <v>420</v>
      </c>
      <c r="C155" s="260" t="s">
        <v>421</v>
      </c>
      <c r="D155" s="75" t="s">
        <v>2177</v>
      </c>
      <c r="E155" s="76" t="s">
        <v>2300</v>
      </c>
      <c r="F155" s="77">
        <v>112.35</v>
      </c>
    </row>
    <row r="156" spans="1:6" ht="34.5" customHeight="1">
      <c r="A156" s="67">
        <v>39</v>
      </c>
      <c r="B156" s="263" t="s">
        <v>425</v>
      </c>
      <c r="C156" s="260" t="s">
        <v>426</v>
      </c>
      <c r="D156" s="75" t="s">
        <v>2163</v>
      </c>
      <c r="E156" s="76" t="s">
        <v>2301</v>
      </c>
      <c r="F156" s="77">
        <v>112.35</v>
      </c>
    </row>
    <row r="157" spans="1:6" ht="34.5" customHeight="1">
      <c r="A157" s="67">
        <v>40</v>
      </c>
      <c r="B157" s="263" t="s">
        <v>430</v>
      </c>
      <c r="C157" s="260" t="s">
        <v>431</v>
      </c>
      <c r="D157" s="75" t="s">
        <v>2209</v>
      </c>
      <c r="E157" s="76" t="s">
        <v>2302</v>
      </c>
      <c r="F157" s="77">
        <v>149.80000000000001</v>
      </c>
    </row>
    <row r="158" spans="1:6" ht="34.5" customHeight="1">
      <c r="A158" s="67">
        <v>41</v>
      </c>
      <c r="B158" s="263" t="s">
        <v>433</v>
      </c>
      <c r="C158" s="260" t="s">
        <v>434</v>
      </c>
      <c r="D158" s="75" t="s">
        <v>2177</v>
      </c>
      <c r="E158" s="76" t="s">
        <v>2303</v>
      </c>
      <c r="F158" s="77">
        <v>112.35</v>
      </c>
    </row>
    <row r="159" spans="1:6" ht="34.5" customHeight="1">
      <c r="A159" s="67">
        <v>42</v>
      </c>
      <c r="B159" s="263" t="s">
        <v>436</v>
      </c>
      <c r="C159" s="260" t="s">
        <v>437</v>
      </c>
      <c r="D159" s="75" t="s">
        <v>2163</v>
      </c>
      <c r="E159" s="76" t="s">
        <v>2304</v>
      </c>
      <c r="F159" s="77">
        <v>224.7</v>
      </c>
    </row>
    <row r="160" spans="1:6" ht="34.5" customHeight="1">
      <c r="A160" s="67">
        <v>43</v>
      </c>
      <c r="B160" s="263" t="s">
        <v>441</v>
      </c>
      <c r="C160" s="260" t="s">
        <v>442</v>
      </c>
      <c r="D160" s="75" t="s">
        <v>2163</v>
      </c>
      <c r="E160" s="76" t="s">
        <v>2305</v>
      </c>
      <c r="F160" s="77">
        <v>112.35</v>
      </c>
    </row>
    <row r="161" spans="1:6" ht="34.5" customHeight="1">
      <c r="A161" s="67">
        <v>44</v>
      </c>
      <c r="B161" s="263" t="s">
        <v>444</v>
      </c>
      <c r="C161" s="260" t="s">
        <v>445</v>
      </c>
      <c r="D161" s="75" t="s">
        <v>2163</v>
      </c>
      <c r="E161" s="76" t="s">
        <v>2306</v>
      </c>
      <c r="F161" s="77">
        <v>149.80000000000001</v>
      </c>
    </row>
    <row r="162" spans="1:6" ht="34.5" customHeight="1">
      <c r="A162" s="67">
        <v>45</v>
      </c>
      <c r="B162" s="263" t="s">
        <v>447</v>
      </c>
      <c r="C162" s="260" t="s">
        <v>448</v>
      </c>
      <c r="D162" s="75" t="s">
        <v>2177</v>
      </c>
      <c r="E162" s="76" t="s">
        <v>2307</v>
      </c>
      <c r="F162" s="77">
        <v>337.05</v>
      </c>
    </row>
    <row r="163" spans="1:6" ht="34.5" customHeight="1">
      <c r="A163" s="67">
        <v>46</v>
      </c>
      <c r="B163" s="263" t="s">
        <v>45</v>
      </c>
      <c r="C163" s="260" t="s">
        <v>452</v>
      </c>
      <c r="D163" s="75" t="s">
        <v>2177</v>
      </c>
      <c r="E163" s="76" t="s">
        <v>2308</v>
      </c>
      <c r="F163" s="77">
        <v>1160.95</v>
      </c>
    </row>
    <row r="164" spans="1:6" ht="34.5" customHeight="1">
      <c r="A164" s="67">
        <v>47</v>
      </c>
      <c r="B164" s="267" t="s">
        <v>45</v>
      </c>
      <c r="C164" s="260" t="s">
        <v>454</v>
      </c>
      <c r="D164" s="75" t="s">
        <v>2155</v>
      </c>
      <c r="E164" s="76" t="s">
        <v>2309</v>
      </c>
      <c r="F164" s="77">
        <v>1722.7</v>
      </c>
    </row>
    <row r="165" spans="1:6" ht="34.5" customHeight="1">
      <c r="A165" s="67">
        <v>48</v>
      </c>
      <c r="B165" s="263" t="s">
        <v>456</v>
      </c>
      <c r="C165" s="260" t="s">
        <v>457</v>
      </c>
      <c r="D165" s="75" t="s">
        <v>2157</v>
      </c>
      <c r="E165" s="76" t="s">
        <v>2310</v>
      </c>
      <c r="F165" s="77">
        <v>674.1</v>
      </c>
    </row>
    <row r="166" spans="1:6" ht="34.5" customHeight="1">
      <c r="A166" s="67">
        <v>49</v>
      </c>
      <c r="B166" s="263" t="s">
        <v>459</v>
      </c>
      <c r="C166" s="260" t="s">
        <v>460</v>
      </c>
      <c r="D166" s="75" t="s">
        <v>2311</v>
      </c>
      <c r="E166" s="76" t="s">
        <v>2312</v>
      </c>
      <c r="F166" s="77">
        <v>1085.6499999999999</v>
      </c>
    </row>
    <row r="167" spans="1:6" ht="34.5" customHeight="1">
      <c r="A167" s="67">
        <v>50</v>
      </c>
      <c r="B167" s="263" t="s">
        <v>462</v>
      </c>
      <c r="C167" s="260" t="s">
        <v>463</v>
      </c>
      <c r="D167" s="75" t="s">
        <v>2155</v>
      </c>
      <c r="E167" s="76" t="s">
        <v>2313</v>
      </c>
      <c r="F167" s="77">
        <v>374.5</v>
      </c>
    </row>
    <row r="168" spans="1:6" ht="34.5" customHeight="1">
      <c r="A168" s="67">
        <v>51</v>
      </c>
      <c r="B168" s="263" t="s">
        <v>465</v>
      </c>
      <c r="C168" s="260" t="s">
        <v>466</v>
      </c>
      <c r="D168" s="75" t="s">
        <v>2155</v>
      </c>
      <c r="E168" s="76" t="s">
        <v>2314</v>
      </c>
      <c r="F168" s="77">
        <v>112.35</v>
      </c>
    </row>
    <row r="169" spans="1:6" ht="34.5" customHeight="1">
      <c r="A169" s="67">
        <v>52</v>
      </c>
      <c r="B169" s="263" t="s">
        <v>468</v>
      </c>
      <c r="C169" s="260" t="s">
        <v>469</v>
      </c>
      <c r="D169" s="75" t="s">
        <v>2209</v>
      </c>
      <c r="E169" s="76" t="s">
        <v>2315</v>
      </c>
      <c r="F169" s="77">
        <v>299.60000000000002</v>
      </c>
    </row>
    <row r="170" spans="1:6" ht="34.5" customHeight="1">
      <c r="A170" s="67">
        <v>53</v>
      </c>
      <c r="B170" s="263" t="s">
        <v>472</v>
      </c>
      <c r="C170" s="260" t="s">
        <v>473</v>
      </c>
      <c r="D170" s="75" t="s">
        <v>2155</v>
      </c>
      <c r="E170" s="76" t="s">
        <v>2316</v>
      </c>
      <c r="F170" s="77">
        <v>823.9</v>
      </c>
    </row>
    <row r="171" spans="1:6" ht="34.5" customHeight="1">
      <c r="A171" s="67">
        <v>54</v>
      </c>
      <c r="B171" s="263" t="s">
        <v>105</v>
      </c>
      <c r="C171" s="106" t="s">
        <v>475</v>
      </c>
      <c r="D171" s="75">
        <v>46053</v>
      </c>
      <c r="E171" s="76" t="s">
        <v>2317</v>
      </c>
      <c r="F171" s="77">
        <v>187.25</v>
      </c>
    </row>
    <row r="172" spans="1:6" ht="34.5" customHeight="1">
      <c r="A172" s="67">
        <v>55</v>
      </c>
      <c r="B172" s="263" t="s">
        <v>105</v>
      </c>
      <c r="C172" s="106" t="s">
        <v>477</v>
      </c>
      <c r="D172" s="75">
        <v>46053</v>
      </c>
      <c r="E172" s="76" t="s">
        <v>2317</v>
      </c>
      <c r="F172" s="77">
        <v>112.35</v>
      </c>
    </row>
    <row r="173" spans="1:6" ht="34.5" customHeight="1">
      <c r="A173" s="67">
        <v>56</v>
      </c>
      <c r="B173" s="263" t="s">
        <v>105</v>
      </c>
      <c r="C173" s="106" t="s">
        <v>477</v>
      </c>
      <c r="D173" s="75">
        <v>46053</v>
      </c>
      <c r="E173" s="76" t="s">
        <v>2317</v>
      </c>
      <c r="F173" s="77">
        <v>149.80000000000001</v>
      </c>
    </row>
    <row r="174" spans="1:6" ht="34.5" customHeight="1">
      <c r="A174" s="67">
        <v>57</v>
      </c>
      <c r="B174" s="263" t="s">
        <v>478</v>
      </c>
      <c r="C174" s="106" t="s">
        <v>479</v>
      </c>
      <c r="D174" s="75" t="s">
        <v>2177</v>
      </c>
      <c r="E174" s="76" t="s">
        <v>2318</v>
      </c>
      <c r="F174" s="77">
        <v>3969.7</v>
      </c>
    </row>
    <row r="175" spans="1:6" ht="34.5" customHeight="1">
      <c r="A175" s="67">
        <v>58</v>
      </c>
      <c r="B175" s="263" t="s">
        <v>481</v>
      </c>
      <c r="C175" s="260" t="s">
        <v>482</v>
      </c>
      <c r="D175" s="75" t="s">
        <v>2177</v>
      </c>
      <c r="E175" s="76" t="s">
        <v>2319</v>
      </c>
      <c r="F175" s="77">
        <v>599.20000000000005</v>
      </c>
    </row>
    <row r="176" spans="1:6" ht="34.5" customHeight="1">
      <c r="A176" s="67">
        <v>59</v>
      </c>
      <c r="B176" s="263" t="s">
        <v>484</v>
      </c>
      <c r="C176" s="260" t="s">
        <v>485</v>
      </c>
      <c r="D176" s="75" t="s">
        <v>2177</v>
      </c>
      <c r="E176" s="76" t="s">
        <v>2320</v>
      </c>
      <c r="F176" s="77">
        <v>112.35</v>
      </c>
    </row>
    <row r="177" spans="1:6" ht="34.5" customHeight="1">
      <c r="A177" s="67">
        <v>60</v>
      </c>
      <c r="B177" s="263" t="s">
        <v>484</v>
      </c>
      <c r="C177" s="260" t="s">
        <v>487</v>
      </c>
      <c r="D177" s="75" t="s">
        <v>2177</v>
      </c>
      <c r="E177" s="76" t="s">
        <v>2320</v>
      </c>
      <c r="F177" s="77">
        <v>112.35</v>
      </c>
    </row>
    <row r="178" spans="1:6" ht="34.5" customHeight="1">
      <c r="A178" s="67">
        <v>61</v>
      </c>
      <c r="B178" s="263" t="s">
        <v>489</v>
      </c>
      <c r="C178" s="260" t="s">
        <v>490</v>
      </c>
      <c r="D178" s="75" t="s">
        <v>2209</v>
      </c>
      <c r="E178" s="76" t="s">
        <v>2321</v>
      </c>
      <c r="F178" s="77">
        <v>112.35</v>
      </c>
    </row>
    <row r="179" spans="1:6" ht="34.5" customHeight="1">
      <c r="A179" s="67">
        <v>62</v>
      </c>
      <c r="B179" s="263" t="s">
        <v>492</v>
      </c>
      <c r="C179" s="260" t="s">
        <v>493</v>
      </c>
      <c r="D179" s="75" t="s">
        <v>2177</v>
      </c>
      <c r="E179" s="76" t="s">
        <v>2322</v>
      </c>
      <c r="F179" s="77">
        <v>486.85</v>
      </c>
    </row>
    <row r="180" spans="1:6" ht="34.5" customHeight="1">
      <c r="A180" s="67">
        <v>63</v>
      </c>
      <c r="B180" s="268" t="s">
        <v>107</v>
      </c>
      <c r="C180" s="260" t="s">
        <v>495</v>
      </c>
      <c r="D180" s="75" t="s">
        <v>2155</v>
      </c>
      <c r="E180" s="76" t="s">
        <v>2323</v>
      </c>
      <c r="F180" s="77">
        <v>936.25</v>
      </c>
    </row>
    <row r="181" spans="1:6" ht="34.5" customHeight="1">
      <c r="A181" s="67">
        <v>64</v>
      </c>
      <c r="B181" s="106" t="s">
        <v>499</v>
      </c>
      <c r="C181" s="260" t="s">
        <v>500</v>
      </c>
      <c r="D181" s="75" t="s">
        <v>2209</v>
      </c>
      <c r="E181" s="76" t="s">
        <v>2324</v>
      </c>
      <c r="F181" s="77">
        <v>112.35</v>
      </c>
    </row>
    <row r="182" spans="1:6" ht="34.5" customHeight="1">
      <c r="A182" s="67">
        <v>65</v>
      </c>
      <c r="B182" s="263" t="s">
        <v>503</v>
      </c>
      <c r="C182" s="260" t="s">
        <v>504</v>
      </c>
      <c r="D182" s="75" t="s">
        <v>2209</v>
      </c>
      <c r="E182" s="76" t="s">
        <v>2325</v>
      </c>
      <c r="F182" s="77">
        <v>224.7</v>
      </c>
    </row>
    <row r="183" spans="1:6" ht="34.5" customHeight="1">
      <c r="A183" s="67">
        <v>66</v>
      </c>
      <c r="B183" s="263" t="s">
        <v>509</v>
      </c>
      <c r="C183" s="260" t="s">
        <v>510</v>
      </c>
      <c r="D183" s="75" t="s">
        <v>2163</v>
      </c>
      <c r="E183" s="76" t="s">
        <v>2326</v>
      </c>
      <c r="F183" s="77">
        <v>599.20000000000005</v>
      </c>
    </row>
    <row r="184" spans="1:6" ht="34.5" customHeight="1">
      <c r="A184" s="67">
        <v>67</v>
      </c>
      <c r="B184" s="263" t="s">
        <v>513</v>
      </c>
      <c r="C184" s="260" t="s">
        <v>514</v>
      </c>
      <c r="D184" s="75" t="s">
        <v>2177</v>
      </c>
      <c r="E184" s="76" t="s">
        <v>2327</v>
      </c>
      <c r="F184" s="77">
        <v>187.25</v>
      </c>
    </row>
    <row r="185" spans="1:6" ht="34.5" customHeight="1">
      <c r="A185" s="67">
        <v>68</v>
      </c>
      <c r="B185" s="263" t="s">
        <v>516</v>
      </c>
      <c r="C185" s="260" t="s">
        <v>517</v>
      </c>
      <c r="D185" s="75" t="s">
        <v>2166</v>
      </c>
      <c r="E185" s="76" t="s">
        <v>2328</v>
      </c>
      <c r="F185" s="77">
        <v>1685.25</v>
      </c>
    </row>
    <row r="186" spans="1:6" ht="34.5" customHeight="1">
      <c r="A186" s="67">
        <v>69</v>
      </c>
      <c r="B186" s="106" t="s">
        <v>521</v>
      </c>
      <c r="C186" s="260" t="s">
        <v>522</v>
      </c>
      <c r="D186" s="75" t="s">
        <v>2163</v>
      </c>
      <c r="E186" s="76" t="s">
        <v>2329</v>
      </c>
      <c r="F186" s="77">
        <v>1385.65</v>
      </c>
    </row>
    <row r="187" spans="1:6" ht="34.5" customHeight="1">
      <c r="A187" s="67">
        <v>70</v>
      </c>
      <c r="B187" s="106" t="s">
        <v>525</v>
      </c>
      <c r="C187" s="260" t="s">
        <v>526</v>
      </c>
      <c r="D187" s="75" t="s">
        <v>2166</v>
      </c>
      <c r="E187" s="76" t="s">
        <v>2330</v>
      </c>
      <c r="F187" s="77">
        <v>1160.95</v>
      </c>
    </row>
    <row r="188" spans="1:6" ht="34.5" customHeight="1">
      <c r="A188" s="67">
        <v>71</v>
      </c>
      <c r="B188" s="263" t="s">
        <v>529</v>
      </c>
      <c r="C188" s="260" t="s">
        <v>530</v>
      </c>
      <c r="D188" s="75" t="s">
        <v>2157</v>
      </c>
      <c r="E188" s="76" t="s">
        <v>2331</v>
      </c>
      <c r="F188" s="77">
        <v>786.45</v>
      </c>
    </row>
    <row r="189" spans="1:6" ht="34.5" customHeight="1">
      <c r="A189" s="67">
        <v>72</v>
      </c>
      <c r="B189" s="263" t="s">
        <v>532</v>
      </c>
      <c r="C189" s="260" t="s">
        <v>533</v>
      </c>
      <c r="D189" s="75" t="s">
        <v>2155</v>
      </c>
      <c r="E189" s="76" t="s">
        <v>2332</v>
      </c>
      <c r="F189" s="77">
        <v>299.60000000000002</v>
      </c>
    </row>
    <row r="190" spans="1:6" ht="34.5" customHeight="1">
      <c r="A190" s="67">
        <v>73</v>
      </c>
      <c r="B190" s="263" t="s">
        <v>536</v>
      </c>
      <c r="C190" s="260" t="s">
        <v>537</v>
      </c>
      <c r="D190" s="75" t="s">
        <v>2155</v>
      </c>
      <c r="E190" s="76" t="s">
        <v>2333</v>
      </c>
      <c r="F190" s="77">
        <v>112.35</v>
      </c>
    </row>
    <row r="191" spans="1:6" ht="34.5" customHeight="1">
      <c r="A191" s="67">
        <v>74</v>
      </c>
      <c r="B191" s="263" t="s">
        <v>539</v>
      </c>
      <c r="C191" s="260" t="s">
        <v>540</v>
      </c>
      <c r="D191" s="75" t="s">
        <v>2177</v>
      </c>
      <c r="E191" s="76" t="s">
        <v>2334</v>
      </c>
      <c r="F191" s="77">
        <v>149.80000000000001</v>
      </c>
    </row>
    <row r="192" spans="1:6" ht="34.5" customHeight="1">
      <c r="A192" s="67">
        <v>75</v>
      </c>
      <c r="B192" s="263" t="s">
        <v>313</v>
      </c>
      <c r="C192" s="260" t="s">
        <v>542</v>
      </c>
      <c r="D192" s="75" t="s">
        <v>2166</v>
      </c>
      <c r="E192" s="76" t="s">
        <v>2335</v>
      </c>
      <c r="F192" s="77">
        <v>149.80000000000001</v>
      </c>
    </row>
    <row r="193" spans="1:6" ht="34.5" customHeight="1">
      <c r="A193" s="67">
        <v>76</v>
      </c>
      <c r="B193" s="263" t="s">
        <v>544</v>
      </c>
      <c r="C193" s="260" t="s">
        <v>545</v>
      </c>
      <c r="D193" s="75" t="s">
        <v>2166</v>
      </c>
      <c r="E193" s="76" t="s">
        <v>2336</v>
      </c>
      <c r="F193" s="77">
        <v>374.5</v>
      </c>
    </row>
    <row r="194" spans="1:6" ht="34.5" customHeight="1">
      <c r="A194" s="67">
        <v>77</v>
      </c>
      <c r="B194" s="263" t="s">
        <v>852</v>
      </c>
      <c r="C194" s="260" t="s">
        <v>1598</v>
      </c>
      <c r="D194" s="75" t="s">
        <v>2177</v>
      </c>
      <c r="E194" s="76" t="s">
        <v>2337</v>
      </c>
      <c r="F194" s="77">
        <v>112.35</v>
      </c>
    </row>
    <row r="195" spans="1:6" ht="34.5" customHeight="1">
      <c r="A195" s="67">
        <v>78</v>
      </c>
      <c r="B195" s="263" t="s">
        <v>549</v>
      </c>
      <c r="C195" s="260" t="s">
        <v>550</v>
      </c>
      <c r="D195" s="75" t="s">
        <v>2155</v>
      </c>
      <c r="E195" s="76" t="s">
        <v>2338</v>
      </c>
      <c r="F195" s="77">
        <v>187.25</v>
      </c>
    </row>
    <row r="196" spans="1:6" ht="34.5" customHeight="1">
      <c r="A196" s="67">
        <v>79</v>
      </c>
      <c r="B196" s="263" t="s">
        <v>552</v>
      </c>
      <c r="C196" s="260" t="s">
        <v>553</v>
      </c>
      <c r="D196" s="75" t="s">
        <v>2209</v>
      </c>
      <c r="E196" s="76" t="s">
        <v>2339</v>
      </c>
      <c r="F196" s="77">
        <v>636.65</v>
      </c>
    </row>
    <row r="197" spans="1:6" ht="34.5" customHeight="1">
      <c r="A197" s="67">
        <v>80</v>
      </c>
      <c r="B197" s="263" t="s">
        <v>555</v>
      </c>
      <c r="C197" s="260" t="s">
        <v>556</v>
      </c>
      <c r="D197" s="75" t="s">
        <v>2177</v>
      </c>
      <c r="E197" s="76" t="s">
        <v>2340</v>
      </c>
      <c r="F197" s="77">
        <v>112.35</v>
      </c>
    </row>
    <row r="198" spans="1:6" ht="34.5" customHeight="1">
      <c r="A198" s="67">
        <v>81</v>
      </c>
      <c r="B198" s="263" t="s">
        <v>558</v>
      </c>
      <c r="C198" s="260" t="s">
        <v>559</v>
      </c>
      <c r="D198" s="75" t="s">
        <v>2163</v>
      </c>
      <c r="E198" s="76" t="s">
        <v>2341</v>
      </c>
      <c r="F198" s="77">
        <v>149.80000000000001</v>
      </c>
    </row>
    <row r="199" spans="1:6" ht="34.5" customHeight="1">
      <c r="A199" s="67">
        <v>82</v>
      </c>
      <c r="B199" s="263" t="s">
        <v>558</v>
      </c>
      <c r="C199" s="260" t="s">
        <v>559</v>
      </c>
      <c r="D199" s="75" t="s">
        <v>2163</v>
      </c>
      <c r="E199" s="76" t="s">
        <v>2341</v>
      </c>
      <c r="F199" s="77">
        <v>861.35</v>
      </c>
    </row>
    <row r="200" spans="1:6" ht="34.5" customHeight="1">
      <c r="A200" s="67">
        <v>83</v>
      </c>
      <c r="B200" s="263" t="s">
        <v>562</v>
      </c>
      <c r="C200" s="260" t="s">
        <v>563</v>
      </c>
      <c r="D200" s="75" t="s">
        <v>2155</v>
      </c>
      <c r="E200" s="76" t="s">
        <v>2342</v>
      </c>
      <c r="F200" s="77">
        <v>411.95</v>
      </c>
    </row>
    <row r="201" spans="1:6" ht="34.5" customHeight="1">
      <c r="A201" s="67">
        <v>84</v>
      </c>
      <c r="B201" s="263" t="s">
        <v>558</v>
      </c>
      <c r="C201" s="260" t="s">
        <v>564</v>
      </c>
      <c r="D201" s="75" t="s">
        <v>2163</v>
      </c>
      <c r="E201" s="76" t="s">
        <v>2343</v>
      </c>
      <c r="F201" s="77">
        <v>374.5</v>
      </c>
    </row>
    <row r="202" spans="1:6" ht="34.5" customHeight="1">
      <c r="A202" s="67">
        <v>85</v>
      </c>
      <c r="B202" s="263" t="s">
        <v>566</v>
      </c>
      <c r="C202" s="260" t="s">
        <v>567</v>
      </c>
      <c r="D202" s="75" t="s">
        <v>2155</v>
      </c>
      <c r="E202" s="76" t="s">
        <v>2344</v>
      </c>
      <c r="F202" s="77">
        <v>112.35</v>
      </c>
    </row>
    <row r="203" spans="1:6" ht="34.5" customHeight="1">
      <c r="A203" s="67">
        <v>86</v>
      </c>
      <c r="B203" s="267" t="s">
        <v>572</v>
      </c>
      <c r="C203" s="260" t="s">
        <v>573</v>
      </c>
      <c r="D203" s="75" t="s">
        <v>2163</v>
      </c>
      <c r="E203" s="76" t="s">
        <v>2345</v>
      </c>
      <c r="F203" s="77">
        <v>299.60000000000002</v>
      </c>
    </row>
    <row r="204" spans="1:6" ht="34.5" customHeight="1">
      <c r="A204" s="67">
        <v>87</v>
      </c>
      <c r="B204" s="263" t="s">
        <v>572</v>
      </c>
      <c r="C204" s="260" t="s">
        <v>575</v>
      </c>
      <c r="D204" s="75" t="s">
        <v>2163</v>
      </c>
      <c r="E204" s="76" t="s">
        <v>2346</v>
      </c>
      <c r="F204" s="77">
        <v>262.14999999999998</v>
      </c>
    </row>
    <row r="205" spans="1:6" ht="34.5" customHeight="1">
      <c r="A205" s="67">
        <v>88</v>
      </c>
      <c r="B205" s="263" t="s">
        <v>577</v>
      </c>
      <c r="C205" s="260" t="s">
        <v>578</v>
      </c>
      <c r="D205" s="75" t="s">
        <v>2347</v>
      </c>
      <c r="E205" s="76" t="s">
        <v>2348</v>
      </c>
      <c r="F205" s="77">
        <v>599.20000000000005</v>
      </c>
    </row>
    <row r="206" spans="1:6" ht="34.5" customHeight="1">
      <c r="A206" s="67">
        <v>89</v>
      </c>
      <c r="B206" s="267" t="s">
        <v>580</v>
      </c>
      <c r="C206" s="260" t="s">
        <v>581</v>
      </c>
      <c r="D206" s="75" t="s">
        <v>2163</v>
      </c>
      <c r="E206" s="76" t="s">
        <v>2349</v>
      </c>
      <c r="F206" s="77">
        <v>262.14999999999998</v>
      </c>
    </row>
    <row r="207" spans="1:6" ht="34.5" customHeight="1">
      <c r="A207" s="67">
        <v>90</v>
      </c>
      <c r="B207" s="267" t="s">
        <v>580</v>
      </c>
      <c r="C207" s="260" t="s">
        <v>583</v>
      </c>
      <c r="D207" s="75" t="s">
        <v>2163</v>
      </c>
      <c r="E207" s="76" t="s">
        <v>2349</v>
      </c>
      <c r="F207" s="77">
        <v>112.35</v>
      </c>
    </row>
    <row r="208" spans="1:6" ht="34.5" customHeight="1">
      <c r="A208" s="67">
        <v>91</v>
      </c>
      <c r="B208" s="267" t="s">
        <v>580</v>
      </c>
      <c r="C208" s="260" t="s">
        <v>584</v>
      </c>
      <c r="D208" s="75" t="s">
        <v>2163</v>
      </c>
      <c r="E208" s="76" t="s">
        <v>2349</v>
      </c>
      <c r="F208" s="77">
        <v>187.25</v>
      </c>
    </row>
    <row r="209" spans="1:6" ht="34.5" customHeight="1">
      <c r="A209" s="67">
        <v>92</v>
      </c>
      <c r="B209" s="267" t="s">
        <v>516</v>
      </c>
      <c r="C209" s="260" t="s">
        <v>585</v>
      </c>
      <c r="D209" s="75" t="s">
        <v>2166</v>
      </c>
      <c r="E209" s="76" t="s">
        <v>2350</v>
      </c>
      <c r="F209" s="77">
        <v>337.05</v>
      </c>
    </row>
    <row r="210" spans="1:6" ht="34.5" customHeight="1">
      <c r="A210" s="67">
        <v>93</v>
      </c>
      <c r="B210" s="263" t="s">
        <v>587</v>
      </c>
      <c r="C210" s="260" t="s">
        <v>588</v>
      </c>
      <c r="D210" s="75" t="s">
        <v>2155</v>
      </c>
      <c r="E210" s="76" t="s">
        <v>2351</v>
      </c>
      <c r="F210" s="77">
        <v>1984.85</v>
      </c>
    </row>
    <row r="211" spans="1:6" ht="34.5" customHeight="1">
      <c r="A211" s="67">
        <v>94</v>
      </c>
      <c r="B211" s="263" t="s">
        <v>591</v>
      </c>
      <c r="C211" s="260" t="s">
        <v>592</v>
      </c>
      <c r="D211" s="75" t="s">
        <v>2163</v>
      </c>
      <c r="E211" s="76" t="s">
        <v>2352</v>
      </c>
      <c r="F211" s="77">
        <v>112.35</v>
      </c>
    </row>
    <row r="212" spans="1:6" ht="34.5" customHeight="1">
      <c r="A212" s="67">
        <v>95</v>
      </c>
      <c r="B212" s="106" t="s">
        <v>91</v>
      </c>
      <c r="C212" s="106" t="s">
        <v>594</v>
      </c>
      <c r="D212" s="75" t="s">
        <v>2166</v>
      </c>
      <c r="E212" s="76" t="s">
        <v>2353</v>
      </c>
      <c r="F212" s="77">
        <v>636.65</v>
      </c>
    </row>
    <row r="213" spans="1:6" ht="34.5" customHeight="1">
      <c r="A213" s="67">
        <v>96</v>
      </c>
      <c r="B213" s="106" t="s">
        <v>91</v>
      </c>
      <c r="C213" s="106" t="s">
        <v>596</v>
      </c>
      <c r="D213" s="75" t="s">
        <v>2163</v>
      </c>
      <c r="E213" s="76" t="s">
        <v>2354</v>
      </c>
      <c r="F213" s="77">
        <v>112.35</v>
      </c>
    </row>
    <row r="214" spans="1:6" ht="34.5" customHeight="1">
      <c r="A214" s="67">
        <v>97</v>
      </c>
      <c r="B214" s="106" t="s">
        <v>91</v>
      </c>
      <c r="C214" s="106" t="s">
        <v>598</v>
      </c>
      <c r="D214" s="75" t="s">
        <v>2166</v>
      </c>
      <c r="E214" s="76" t="s">
        <v>2355</v>
      </c>
      <c r="F214" s="77">
        <v>12240</v>
      </c>
    </row>
    <row r="215" spans="1:6" ht="34.5" customHeight="1">
      <c r="A215" s="67">
        <v>98</v>
      </c>
      <c r="B215" s="106" t="s">
        <v>91</v>
      </c>
      <c r="C215" s="106" t="s">
        <v>598</v>
      </c>
      <c r="D215" s="75" t="s">
        <v>2166</v>
      </c>
      <c r="E215" s="76" t="s">
        <v>2355</v>
      </c>
      <c r="F215" s="77">
        <v>7720</v>
      </c>
    </row>
    <row r="216" spans="1:6" ht="34.5" customHeight="1">
      <c r="A216" s="67">
        <v>99</v>
      </c>
      <c r="B216" s="267" t="s">
        <v>600</v>
      </c>
      <c r="C216" s="260" t="s">
        <v>601</v>
      </c>
      <c r="D216" s="75">
        <v>46053</v>
      </c>
      <c r="E216" s="76" t="s">
        <v>2356</v>
      </c>
      <c r="F216" s="77">
        <v>112.35</v>
      </c>
    </row>
    <row r="217" spans="1:6" ht="34.5" customHeight="1">
      <c r="A217" s="67">
        <v>100</v>
      </c>
      <c r="B217" s="267" t="s">
        <v>603</v>
      </c>
      <c r="C217" s="260" t="s">
        <v>604</v>
      </c>
      <c r="D217" s="75" t="s">
        <v>2357</v>
      </c>
      <c r="E217" s="76" t="s">
        <v>2358</v>
      </c>
      <c r="F217" s="77">
        <v>374.5</v>
      </c>
    </row>
    <row r="218" spans="1:6" ht="34.5" customHeight="1">
      <c r="A218" s="67">
        <v>101</v>
      </c>
      <c r="B218" s="263" t="s">
        <v>606</v>
      </c>
      <c r="C218" s="260" t="s">
        <v>607</v>
      </c>
      <c r="D218" s="75" t="s">
        <v>2166</v>
      </c>
      <c r="E218" s="76" t="s">
        <v>2359</v>
      </c>
      <c r="F218" s="77">
        <v>861.35</v>
      </c>
    </row>
    <row r="219" spans="1:6" ht="34.5" customHeight="1">
      <c r="A219" s="67">
        <v>102</v>
      </c>
      <c r="B219" s="260" t="s">
        <v>125</v>
      </c>
      <c r="C219" s="106" t="s">
        <v>609</v>
      </c>
      <c r="D219" s="75" t="s">
        <v>2163</v>
      </c>
      <c r="E219" s="76" t="s">
        <v>2360</v>
      </c>
      <c r="F219" s="77">
        <v>187.25</v>
      </c>
    </row>
    <row r="220" spans="1:6" ht="34.5" customHeight="1">
      <c r="A220" s="67">
        <v>103</v>
      </c>
      <c r="B220" s="260" t="s">
        <v>611</v>
      </c>
      <c r="C220" s="106" t="s">
        <v>612</v>
      </c>
      <c r="D220" s="75" t="s">
        <v>2163</v>
      </c>
      <c r="E220" s="76" t="s">
        <v>2361</v>
      </c>
      <c r="F220" s="77">
        <v>112.35</v>
      </c>
    </row>
    <row r="221" spans="1:6" ht="34.5" customHeight="1">
      <c r="A221" s="67">
        <v>104</v>
      </c>
      <c r="B221" s="260" t="s">
        <v>507</v>
      </c>
      <c r="C221" s="106" t="s">
        <v>615</v>
      </c>
      <c r="D221" s="75" t="s">
        <v>2155</v>
      </c>
      <c r="E221" s="76" t="s">
        <v>2362</v>
      </c>
      <c r="F221" s="77">
        <v>1048.5999999999999</v>
      </c>
    </row>
    <row r="222" spans="1:6" ht="34.5" customHeight="1">
      <c r="A222" s="67">
        <v>105</v>
      </c>
      <c r="B222" s="270" t="s">
        <v>617</v>
      </c>
      <c r="C222" s="106" t="s">
        <v>618</v>
      </c>
      <c r="D222" s="75" t="s">
        <v>2157</v>
      </c>
      <c r="E222" s="76" t="s">
        <v>2363</v>
      </c>
      <c r="F222" s="77">
        <v>449.4</v>
      </c>
    </row>
    <row r="223" spans="1:6" ht="34.5" customHeight="1">
      <c r="A223" s="67">
        <v>106</v>
      </c>
      <c r="B223" s="270" t="s">
        <v>620</v>
      </c>
      <c r="C223" s="106" t="s">
        <v>621</v>
      </c>
      <c r="D223" s="75" t="s">
        <v>2157</v>
      </c>
      <c r="E223" s="76" t="s">
        <v>2364</v>
      </c>
      <c r="F223" s="77">
        <v>711.55</v>
      </c>
    </row>
    <row r="224" spans="1:6" ht="34.5" customHeight="1">
      <c r="A224" s="67">
        <v>107</v>
      </c>
      <c r="B224" s="270" t="s">
        <v>275</v>
      </c>
      <c r="C224" s="106" t="s">
        <v>618</v>
      </c>
      <c r="D224" s="75" t="s">
        <v>2209</v>
      </c>
      <c r="E224" s="76" t="s">
        <v>2365</v>
      </c>
      <c r="F224" s="77">
        <v>1385.65</v>
      </c>
    </row>
    <row r="225" spans="1:9" ht="34.5" customHeight="1">
      <c r="A225" s="67">
        <v>108</v>
      </c>
      <c r="B225" s="271" t="s">
        <v>624</v>
      </c>
      <c r="C225" s="271" t="s">
        <v>625</v>
      </c>
      <c r="D225" s="75" t="s">
        <v>2163</v>
      </c>
      <c r="E225" s="76" t="s">
        <v>2366</v>
      </c>
      <c r="F225" s="77">
        <v>224.7</v>
      </c>
    </row>
    <row r="226" spans="1:9" ht="34.5" customHeight="1">
      <c r="A226" s="67">
        <v>109</v>
      </c>
      <c r="B226" s="271" t="s">
        <v>627</v>
      </c>
      <c r="C226" s="106" t="s">
        <v>628</v>
      </c>
      <c r="D226" s="75" t="s">
        <v>2163</v>
      </c>
      <c r="E226" s="76" t="s">
        <v>2367</v>
      </c>
      <c r="F226" s="77">
        <v>214</v>
      </c>
    </row>
    <row r="227" spans="1:9" ht="34.5" customHeight="1">
      <c r="A227" s="67">
        <v>110</v>
      </c>
      <c r="B227" s="272" t="s">
        <v>65</v>
      </c>
      <c r="C227" s="271" t="s">
        <v>618</v>
      </c>
      <c r="D227" s="75" t="s">
        <v>2163</v>
      </c>
      <c r="E227" s="76" t="s">
        <v>2368</v>
      </c>
      <c r="F227" s="77">
        <v>936.25</v>
      </c>
    </row>
    <row r="228" spans="1:9" ht="34.5" customHeight="1">
      <c r="A228" s="67">
        <v>111</v>
      </c>
      <c r="B228" s="272" t="s">
        <v>631</v>
      </c>
      <c r="C228" s="271" t="s">
        <v>632</v>
      </c>
      <c r="D228" s="75" t="s">
        <v>2177</v>
      </c>
      <c r="E228" s="76" t="s">
        <v>2369</v>
      </c>
      <c r="F228" s="77">
        <v>561.75</v>
      </c>
    </row>
    <row r="229" spans="1:9" ht="34.5" customHeight="1">
      <c r="A229" s="67">
        <v>112</v>
      </c>
      <c r="B229" s="260" t="s">
        <v>634</v>
      </c>
      <c r="C229" s="273" t="s">
        <v>635</v>
      </c>
      <c r="D229" s="75" t="s">
        <v>2177</v>
      </c>
      <c r="E229" s="76" t="s">
        <v>2370</v>
      </c>
      <c r="F229" s="77">
        <v>112.35</v>
      </c>
    </row>
    <row r="230" spans="1:9" ht="34.5" customHeight="1">
      <c r="A230" s="67">
        <v>113</v>
      </c>
      <c r="B230" s="260" t="s">
        <v>634</v>
      </c>
      <c r="C230" s="273" t="s">
        <v>637</v>
      </c>
      <c r="D230" s="75" t="s">
        <v>2177</v>
      </c>
      <c r="E230" s="76" t="s">
        <v>2371</v>
      </c>
      <c r="F230" s="77">
        <v>561.75</v>
      </c>
    </row>
    <row r="231" spans="1:9" ht="34.5" customHeight="1">
      <c r="A231" s="67">
        <v>114</v>
      </c>
      <c r="B231" s="260" t="s">
        <v>395</v>
      </c>
      <c r="C231" s="273" t="s">
        <v>639</v>
      </c>
      <c r="D231" s="75" t="s">
        <v>2163</v>
      </c>
      <c r="E231" s="76" t="s">
        <v>2372</v>
      </c>
      <c r="F231" s="77">
        <v>112.35</v>
      </c>
    </row>
    <row r="232" spans="1:9" ht="34.5" customHeight="1">
      <c r="A232" s="67">
        <v>115</v>
      </c>
      <c r="B232" s="260" t="s">
        <v>641</v>
      </c>
      <c r="C232" s="273" t="s">
        <v>642</v>
      </c>
      <c r="D232" s="75" t="s">
        <v>2177</v>
      </c>
      <c r="E232" s="76" t="s">
        <v>2373</v>
      </c>
      <c r="F232" s="77">
        <v>337.05</v>
      </c>
    </row>
    <row r="233" spans="1:9" ht="34.5" customHeight="1">
      <c r="A233" s="67">
        <v>116</v>
      </c>
      <c r="B233" s="260" t="s">
        <v>641</v>
      </c>
      <c r="C233" s="273" t="s">
        <v>644</v>
      </c>
      <c r="D233" s="75" t="s">
        <v>2177</v>
      </c>
      <c r="E233" s="76" t="s">
        <v>2374</v>
      </c>
      <c r="F233" s="77">
        <v>112.35</v>
      </c>
    </row>
    <row r="234" spans="1:9" ht="34.5" customHeight="1">
      <c r="A234" s="67">
        <v>117</v>
      </c>
      <c r="B234" s="260" t="s">
        <v>634</v>
      </c>
      <c r="C234" s="275" t="s">
        <v>646</v>
      </c>
      <c r="D234" s="75" t="s">
        <v>2177</v>
      </c>
      <c r="E234" s="76" t="s">
        <v>2375</v>
      </c>
      <c r="F234" s="77">
        <v>561.75</v>
      </c>
    </row>
    <row r="235" spans="1:9" ht="34.5" customHeight="1">
      <c r="A235" s="67">
        <v>118</v>
      </c>
      <c r="B235" s="260" t="s">
        <v>648</v>
      </c>
      <c r="C235" s="275" t="s">
        <v>570</v>
      </c>
      <c r="D235" s="75" t="s">
        <v>2177</v>
      </c>
      <c r="E235" s="76" t="s">
        <v>2376</v>
      </c>
      <c r="F235" s="77">
        <v>149.80000000000001</v>
      </c>
    </row>
    <row r="236" spans="1:9" ht="34.5" customHeight="1">
      <c r="A236" s="67">
        <v>119</v>
      </c>
      <c r="B236" s="276" t="s">
        <v>650</v>
      </c>
      <c r="C236" s="277" t="s">
        <v>651</v>
      </c>
      <c r="D236" s="75" t="s">
        <v>2163</v>
      </c>
      <c r="E236" s="76" t="s">
        <v>2377</v>
      </c>
      <c r="F236" s="77">
        <v>711.55</v>
      </c>
    </row>
    <row r="237" spans="1:9" ht="34.5" customHeight="1">
      <c r="A237" s="67">
        <v>120</v>
      </c>
      <c r="B237" s="279" t="s">
        <v>653</v>
      </c>
      <c r="C237" s="277" t="s">
        <v>654</v>
      </c>
      <c r="D237" s="251" t="s">
        <v>2155</v>
      </c>
      <c r="E237" s="252" t="s">
        <v>2378</v>
      </c>
      <c r="F237" s="253">
        <v>337.05</v>
      </c>
    </row>
    <row r="238" spans="1:9" ht="34.5" customHeight="1">
      <c r="A238" s="67">
        <v>121</v>
      </c>
      <c r="B238" s="279" t="s">
        <v>656</v>
      </c>
      <c r="C238" s="277" t="s">
        <v>570</v>
      </c>
      <c r="D238" s="251" t="s">
        <v>2209</v>
      </c>
      <c r="E238" s="252" t="s">
        <v>2379</v>
      </c>
      <c r="F238" s="253">
        <v>973.7</v>
      </c>
    </row>
    <row r="239" spans="1:9" ht="34.5" customHeight="1">
      <c r="A239" s="67">
        <v>122</v>
      </c>
      <c r="B239" s="273" t="s">
        <v>658</v>
      </c>
      <c r="C239" s="273" t="s">
        <v>659</v>
      </c>
      <c r="D239" s="251" t="s">
        <v>2177</v>
      </c>
      <c r="E239" s="252" t="s">
        <v>2380</v>
      </c>
      <c r="F239" s="253">
        <v>936.25</v>
      </c>
    </row>
    <row r="240" spans="1:9" s="42" customFormat="1" ht="34.5" customHeight="1" thickBot="1">
      <c r="A240" s="284"/>
      <c r="B240" s="100" t="s">
        <v>19</v>
      </c>
      <c r="C240" s="101"/>
      <c r="D240" s="257"/>
      <c r="E240" s="257"/>
      <c r="F240" s="287">
        <v>79045.000000000015</v>
      </c>
      <c r="H240" s="511">
        <f>SUM(F118:F239)</f>
        <v>79045.000000000015</v>
      </c>
      <c r="I240" s="515"/>
    </row>
    <row r="241" spans="1:6" ht="34.5" customHeight="1" thickTop="1">
      <c r="A241" s="30"/>
      <c r="B241" s="231" t="s">
        <v>661</v>
      </c>
      <c r="C241" s="232"/>
      <c r="D241" s="156"/>
      <c r="E241" s="157"/>
      <c r="F241" s="289"/>
    </row>
    <row r="242" spans="1:6" ht="34.5" customHeight="1">
      <c r="A242" s="67">
        <v>1</v>
      </c>
      <c r="B242" s="106" t="s">
        <v>322</v>
      </c>
      <c r="C242" s="260" t="s">
        <v>662</v>
      </c>
      <c r="D242" s="290" t="s">
        <v>2157</v>
      </c>
      <c r="E242" s="291" t="s">
        <v>2381</v>
      </c>
      <c r="F242" s="292">
        <v>1018.64</v>
      </c>
    </row>
    <row r="243" spans="1:6" ht="34.5" customHeight="1">
      <c r="A243" s="67">
        <v>2</v>
      </c>
      <c r="B243" s="106" t="s">
        <v>243</v>
      </c>
      <c r="C243" s="260" t="s">
        <v>664</v>
      </c>
      <c r="D243" s="290" t="s">
        <v>2163</v>
      </c>
      <c r="E243" s="291" t="s">
        <v>2382</v>
      </c>
      <c r="F243" s="292">
        <v>426.93</v>
      </c>
    </row>
    <row r="244" spans="1:6" ht="34.5" customHeight="1">
      <c r="A244" s="67">
        <v>3</v>
      </c>
      <c r="B244" s="106" t="s">
        <v>246</v>
      </c>
      <c r="C244" s="260" t="s">
        <v>666</v>
      </c>
      <c r="D244" s="290" t="s">
        <v>2155</v>
      </c>
      <c r="E244" s="291" t="s">
        <v>2383</v>
      </c>
      <c r="F244" s="292">
        <v>37.450000000000003</v>
      </c>
    </row>
    <row r="245" spans="1:6" ht="34.5" customHeight="1">
      <c r="A245" s="67">
        <v>4</v>
      </c>
      <c r="B245" s="106" t="s">
        <v>249</v>
      </c>
      <c r="C245" s="260" t="s">
        <v>668</v>
      </c>
      <c r="D245" s="290" t="s">
        <v>2155</v>
      </c>
      <c r="E245" s="291" t="s">
        <v>2384</v>
      </c>
      <c r="F245" s="292">
        <v>37.450000000000003</v>
      </c>
    </row>
    <row r="246" spans="1:6" ht="34.5" customHeight="1">
      <c r="A246" s="67">
        <v>5</v>
      </c>
      <c r="B246" s="263" t="s">
        <v>252</v>
      </c>
      <c r="C246" s="260" t="s">
        <v>670</v>
      </c>
      <c r="D246" s="290" t="s">
        <v>2177</v>
      </c>
      <c r="E246" s="291" t="s">
        <v>2385</v>
      </c>
      <c r="F246" s="292">
        <v>1498</v>
      </c>
    </row>
    <row r="247" spans="1:6" ht="34.5" customHeight="1">
      <c r="A247" s="67">
        <v>6</v>
      </c>
      <c r="B247" s="263" t="s">
        <v>252</v>
      </c>
      <c r="C247" s="260" t="s">
        <v>672</v>
      </c>
      <c r="D247" s="290" t="s">
        <v>2177</v>
      </c>
      <c r="E247" s="291" t="s">
        <v>2385</v>
      </c>
      <c r="F247" s="292">
        <v>53.5</v>
      </c>
    </row>
    <row r="248" spans="1:6" ht="34.5" customHeight="1">
      <c r="A248" s="67">
        <v>7</v>
      </c>
      <c r="B248" s="263" t="s">
        <v>161</v>
      </c>
      <c r="C248" s="260" t="s">
        <v>673</v>
      </c>
      <c r="D248" s="290" t="s">
        <v>2177</v>
      </c>
      <c r="E248" s="291" t="s">
        <v>2386</v>
      </c>
      <c r="F248" s="292">
        <v>37.450000000000003</v>
      </c>
    </row>
    <row r="249" spans="1:6" ht="34.5" customHeight="1">
      <c r="A249" s="67">
        <v>8</v>
      </c>
      <c r="B249" s="263" t="s">
        <v>161</v>
      </c>
      <c r="C249" s="260" t="s">
        <v>675</v>
      </c>
      <c r="D249" s="290" t="s">
        <v>2177</v>
      </c>
      <c r="E249" s="291" t="s">
        <v>2386</v>
      </c>
      <c r="F249" s="292">
        <v>53.5</v>
      </c>
    </row>
    <row r="250" spans="1:6" ht="34.5" customHeight="1">
      <c r="A250" s="67">
        <v>9</v>
      </c>
      <c r="B250" s="263" t="s">
        <v>676</v>
      </c>
      <c r="C250" s="260" t="s">
        <v>678</v>
      </c>
      <c r="D250" s="290" t="s">
        <v>2166</v>
      </c>
      <c r="E250" s="291" t="s">
        <v>2387</v>
      </c>
      <c r="F250" s="292">
        <v>1707.72</v>
      </c>
    </row>
    <row r="251" spans="1:6" ht="34.5" customHeight="1">
      <c r="A251" s="67">
        <v>10</v>
      </c>
      <c r="B251" s="263" t="s">
        <v>169</v>
      </c>
      <c r="C251" s="260" t="s">
        <v>680</v>
      </c>
      <c r="D251" s="290" t="s">
        <v>2166</v>
      </c>
      <c r="E251" s="291" t="s">
        <v>2388</v>
      </c>
      <c r="F251" s="292">
        <v>786.45</v>
      </c>
    </row>
    <row r="252" spans="1:6" ht="34.5" customHeight="1">
      <c r="A252" s="67">
        <v>11</v>
      </c>
      <c r="B252" s="263" t="s">
        <v>341</v>
      </c>
      <c r="C252" s="260" t="s">
        <v>682</v>
      </c>
      <c r="D252" s="290" t="s">
        <v>2177</v>
      </c>
      <c r="E252" s="291" t="s">
        <v>2389</v>
      </c>
      <c r="F252" s="292">
        <v>1355.69</v>
      </c>
    </row>
    <row r="253" spans="1:6" ht="34.5" customHeight="1">
      <c r="A253" s="67">
        <v>12</v>
      </c>
      <c r="B253" s="263" t="s">
        <v>267</v>
      </c>
      <c r="C253" s="260" t="s">
        <v>684</v>
      </c>
      <c r="D253" s="290" t="s">
        <v>2390</v>
      </c>
      <c r="E253" s="291" t="s">
        <v>2391</v>
      </c>
      <c r="F253" s="292">
        <v>9191.2999999999993</v>
      </c>
    </row>
    <row r="254" spans="1:6" ht="34.5" customHeight="1">
      <c r="A254" s="67">
        <v>13</v>
      </c>
      <c r="B254" s="263" t="s">
        <v>178</v>
      </c>
      <c r="C254" s="260" t="s">
        <v>686</v>
      </c>
      <c r="D254" s="290" t="s">
        <v>2157</v>
      </c>
      <c r="E254" s="291" t="s">
        <v>2392</v>
      </c>
      <c r="F254" s="292">
        <v>2996</v>
      </c>
    </row>
    <row r="255" spans="1:6" ht="34.5" customHeight="1">
      <c r="A255" s="67">
        <v>14</v>
      </c>
      <c r="B255" s="263" t="s">
        <v>272</v>
      </c>
      <c r="C255" s="260" t="s">
        <v>688</v>
      </c>
      <c r="D255" s="290" t="s">
        <v>2155</v>
      </c>
      <c r="E255" s="291" t="s">
        <v>2393</v>
      </c>
      <c r="F255" s="292">
        <v>224.7</v>
      </c>
    </row>
    <row r="256" spans="1:6" ht="34.5" customHeight="1">
      <c r="A256" s="67">
        <v>15</v>
      </c>
      <c r="B256" s="263" t="s">
        <v>275</v>
      </c>
      <c r="C256" s="260" t="s">
        <v>690</v>
      </c>
      <c r="D256" s="290" t="s">
        <v>2209</v>
      </c>
      <c r="E256" s="291" t="s">
        <v>2394</v>
      </c>
      <c r="F256" s="292">
        <v>486.85</v>
      </c>
    </row>
    <row r="257" spans="1:6" ht="34.5" customHeight="1">
      <c r="A257" s="67">
        <v>16</v>
      </c>
      <c r="B257" s="263" t="s">
        <v>352</v>
      </c>
      <c r="C257" s="260" t="s">
        <v>692</v>
      </c>
      <c r="D257" s="290" t="s">
        <v>2209</v>
      </c>
      <c r="E257" s="291" t="s">
        <v>2395</v>
      </c>
      <c r="F257" s="292">
        <v>906.29</v>
      </c>
    </row>
    <row r="258" spans="1:6" ht="34.5" customHeight="1">
      <c r="A258" s="67">
        <v>17</v>
      </c>
      <c r="B258" s="296" t="s">
        <v>694</v>
      </c>
      <c r="C258" s="260" t="s">
        <v>695</v>
      </c>
      <c r="D258" s="290" t="s">
        <v>2311</v>
      </c>
      <c r="E258" s="291" t="s">
        <v>2396</v>
      </c>
      <c r="F258" s="292">
        <v>74.900000000000006</v>
      </c>
    </row>
    <row r="259" spans="1:6" ht="34.5" customHeight="1">
      <c r="A259" s="67">
        <v>18</v>
      </c>
      <c r="B259" s="296" t="s">
        <v>697</v>
      </c>
      <c r="C259" s="260" t="s">
        <v>695</v>
      </c>
      <c r="D259" s="290" t="s">
        <v>2155</v>
      </c>
      <c r="E259" s="291" t="s">
        <v>2397</v>
      </c>
      <c r="F259" s="292">
        <v>2943.57</v>
      </c>
    </row>
    <row r="260" spans="1:6" ht="34.5" customHeight="1">
      <c r="A260" s="67">
        <v>19</v>
      </c>
      <c r="B260" s="263" t="s">
        <v>360</v>
      </c>
      <c r="C260" s="260" t="s">
        <v>699</v>
      </c>
      <c r="D260" s="290" t="s">
        <v>2209</v>
      </c>
      <c r="E260" s="291" t="s">
        <v>2398</v>
      </c>
      <c r="F260" s="292">
        <v>695.5</v>
      </c>
    </row>
    <row r="261" spans="1:6" ht="34.5" customHeight="1">
      <c r="A261" s="67">
        <v>20</v>
      </c>
      <c r="B261" s="263" t="s">
        <v>286</v>
      </c>
      <c r="C261" s="260" t="s">
        <v>701</v>
      </c>
      <c r="D261" s="290" t="s">
        <v>2155</v>
      </c>
      <c r="E261" s="291" t="s">
        <v>2399</v>
      </c>
      <c r="F261" s="292">
        <v>3691.5</v>
      </c>
    </row>
    <row r="262" spans="1:6" ht="34.5" customHeight="1">
      <c r="A262" s="67">
        <v>21</v>
      </c>
      <c r="B262" s="263" t="s">
        <v>289</v>
      </c>
      <c r="C262" s="260" t="s">
        <v>703</v>
      </c>
      <c r="D262" s="290" t="s">
        <v>2209</v>
      </c>
      <c r="E262" s="291" t="s">
        <v>2400</v>
      </c>
      <c r="F262" s="292">
        <v>37.450000000000003</v>
      </c>
    </row>
    <row r="263" spans="1:6" ht="34.5" customHeight="1">
      <c r="A263" s="67">
        <v>22</v>
      </c>
      <c r="B263" s="263" t="s">
        <v>292</v>
      </c>
      <c r="C263" s="260" t="s">
        <v>705</v>
      </c>
      <c r="D263" s="290" t="s">
        <v>2163</v>
      </c>
      <c r="E263" s="291" t="s">
        <v>2401</v>
      </c>
      <c r="F263" s="292">
        <v>426.93</v>
      </c>
    </row>
    <row r="264" spans="1:6" ht="34.5" customHeight="1">
      <c r="A264" s="67">
        <v>23</v>
      </c>
      <c r="B264" s="263" t="s">
        <v>206</v>
      </c>
      <c r="C264" s="260" t="s">
        <v>707</v>
      </c>
      <c r="D264" s="290" t="s">
        <v>2157</v>
      </c>
      <c r="E264" s="291" t="s">
        <v>2402</v>
      </c>
      <c r="F264" s="292">
        <v>1400.63</v>
      </c>
    </row>
    <row r="265" spans="1:6" ht="34.5" customHeight="1">
      <c r="A265" s="67">
        <v>24</v>
      </c>
      <c r="B265" s="263" t="s">
        <v>371</v>
      </c>
      <c r="C265" s="260" t="s">
        <v>709</v>
      </c>
      <c r="D265" s="290" t="s">
        <v>2166</v>
      </c>
      <c r="E265" s="291" t="s">
        <v>2403</v>
      </c>
      <c r="F265" s="292">
        <v>651.63</v>
      </c>
    </row>
    <row r="266" spans="1:6" ht="34.5" customHeight="1">
      <c r="A266" s="67">
        <v>25</v>
      </c>
      <c r="B266" s="263" t="s">
        <v>300</v>
      </c>
      <c r="C266" s="260" t="s">
        <v>711</v>
      </c>
      <c r="D266" s="290">
        <v>46053</v>
      </c>
      <c r="E266" s="291" t="s">
        <v>2404</v>
      </c>
      <c r="F266" s="292">
        <v>217.21</v>
      </c>
    </row>
    <row r="267" spans="1:6" ht="34.5" customHeight="1">
      <c r="A267" s="67">
        <v>26</v>
      </c>
      <c r="B267" s="263" t="s">
        <v>300</v>
      </c>
      <c r="C267" s="260" t="s">
        <v>713</v>
      </c>
      <c r="D267" s="290">
        <v>46053</v>
      </c>
      <c r="E267" s="291" t="s">
        <v>2405</v>
      </c>
      <c r="F267" s="292">
        <v>513.6</v>
      </c>
    </row>
    <row r="268" spans="1:6" ht="34.5" customHeight="1">
      <c r="A268" s="67">
        <v>27</v>
      </c>
      <c r="B268" s="263" t="s">
        <v>304</v>
      </c>
      <c r="C268" s="260" t="s">
        <v>715</v>
      </c>
      <c r="D268" s="290" t="s">
        <v>2155</v>
      </c>
      <c r="E268" s="291" t="s">
        <v>2406</v>
      </c>
      <c r="F268" s="292">
        <v>142.31</v>
      </c>
    </row>
    <row r="269" spans="1:6" ht="34.5" customHeight="1">
      <c r="A269" s="67">
        <v>28</v>
      </c>
      <c r="B269" s="263" t="s">
        <v>378</v>
      </c>
      <c r="C269" s="260" t="s">
        <v>717</v>
      </c>
      <c r="D269" s="290" t="s">
        <v>2221</v>
      </c>
      <c r="E269" s="291" t="s">
        <v>2407</v>
      </c>
      <c r="F269" s="292">
        <v>1423.1</v>
      </c>
    </row>
    <row r="270" spans="1:6" ht="34.5" customHeight="1">
      <c r="A270" s="67">
        <v>29</v>
      </c>
      <c r="B270" s="263" t="s">
        <v>310</v>
      </c>
      <c r="C270" s="260" t="s">
        <v>719</v>
      </c>
      <c r="D270" s="290" t="s">
        <v>2163</v>
      </c>
      <c r="E270" s="291" t="s">
        <v>2408</v>
      </c>
      <c r="F270" s="292">
        <v>3048.43</v>
      </c>
    </row>
    <row r="271" spans="1:6" ht="34.5" customHeight="1">
      <c r="A271" s="67">
        <v>30</v>
      </c>
      <c r="B271" s="263" t="s">
        <v>721</v>
      </c>
      <c r="C271" s="260" t="s">
        <v>722</v>
      </c>
      <c r="D271" s="290" t="s">
        <v>2166</v>
      </c>
      <c r="E271" s="291" t="s">
        <v>2409</v>
      </c>
      <c r="F271" s="292">
        <v>44.94</v>
      </c>
    </row>
    <row r="272" spans="1:6" ht="34.5" customHeight="1">
      <c r="A272" s="67">
        <v>31</v>
      </c>
      <c r="B272" s="263" t="s">
        <v>227</v>
      </c>
      <c r="C272" s="260" t="s">
        <v>724</v>
      </c>
      <c r="D272" s="290" t="s">
        <v>2259</v>
      </c>
      <c r="E272" s="291" t="s">
        <v>2410</v>
      </c>
      <c r="F272" s="292">
        <v>891.31</v>
      </c>
    </row>
    <row r="273" spans="1:6" ht="34.5" customHeight="1">
      <c r="A273" s="67">
        <v>32</v>
      </c>
      <c r="B273" s="263" t="s">
        <v>318</v>
      </c>
      <c r="C273" s="260" t="s">
        <v>726</v>
      </c>
      <c r="D273" s="290" t="s">
        <v>2166</v>
      </c>
      <c r="E273" s="291" t="s">
        <v>2411</v>
      </c>
      <c r="F273" s="292">
        <v>1016.5</v>
      </c>
    </row>
    <row r="274" spans="1:6" ht="34.5" customHeight="1">
      <c r="A274" s="67">
        <v>33</v>
      </c>
      <c r="B274" s="263" t="s">
        <v>389</v>
      </c>
      <c r="C274" s="260" t="s">
        <v>728</v>
      </c>
      <c r="D274" s="290" t="s">
        <v>2163</v>
      </c>
      <c r="E274" s="291" t="s">
        <v>2412</v>
      </c>
      <c r="F274" s="292">
        <v>37.450000000000003</v>
      </c>
    </row>
    <row r="275" spans="1:6" ht="34.5" customHeight="1">
      <c r="A275" s="67">
        <v>34</v>
      </c>
      <c r="B275" s="263" t="s">
        <v>392</v>
      </c>
      <c r="C275" s="260" t="s">
        <v>730</v>
      </c>
      <c r="D275" s="290" t="s">
        <v>2163</v>
      </c>
      <c r="E275" s="291" t="s">
        <v>2413</v>
      </c>
      <c r="F275" s="292">
        <v>501.83</v>
      </c>
    </row>
    <row r="276" spans="1:6" ht="34.5" customHeight="1">
      <c r="A276" s="67">
        <v>35</v>
      </c>
      <c r="B276" s="263" t="s">
        <v>395</v>
      </c>
      <c r="C276" s="260" t="s">
        <v>732</v>
      </c>
      <c r="D276" s="290" t="s">
        <v>2163</v>
      </c>
      <c r="E276" s="291" t="s">
        <v>2414</v>
      </c>
      <c r="F276" s="292">
        <v>254.66</v>
      </c>
    </row>
    <row r="277" spans="1:6" ht="34.5" customHeight="1">
      <c r="A277" s="67">
        <v>36</v>
      </c>
      <c r="B277" s="263" t="s">
        <v>401</v>
      </c>
      <c r="C277" s="260" t="s">
        <v>736</v>
      </c>
      <c r="D277" s="290" t="s">
        <v>2177</v>
      </c>
      <c r="E277" s="291" t="s">
        <v>2415</v>
      </c>
      <c r="F277" s="292">
        <v>37.450000000000003</v>
      </c>
    </row>
    <row r="278" spans="1:6" ht="34.5" customHeight="1">
      <c r="A278" s="67">
        <v>37</v>
      </c>
      <c r="B278" s="263" t="s">
        <v>404</v>
      </c>
      <c r="C278" s="260" t="s">
        <v>738</v>
      </c>
      <c r="D278" s="290" t="s">
        <v>2163</v>
      </c>
      <c r="E278" s="291" t="s">
        <v>2416</v>
      </c>
      <c r="F278" s="292">
        <v>37.450000000000003</v>
      </c>
    </row>
    <row r="279" spans="1:6" ht="34.5" customHeight="1">
      <c r="A279" s="67">
        <v>38</v>
      </c>
      <c r="B279" s="263" t="s">
        <v>409</v>
      </c>
      <c r="C279" s="260" t="s">
        <v>741</v>
      </c>
      <c r="D279" s="290" t="s">
        <v>2209</v>
      </c>
      <c r="E279" s="291" t="s">
        <v>2417</v>
      </c>
      <c r="F279" s="292">
        <v>119.84</v>
      </c>
    </row>
    <row r="280" spans="1:6" ht="34.5" customHeight="1">
      <c r="A280" s="67">
        <v>39</v>
      </c>
      <c r="B280" s="263" t="s">
        <v>413</v>
      </c>
      <c r="C280" s="260" t="s">
        <v>744</v>
      </c>
      <c r="D280" s="290" t="s">
        <v>2163</v>
      </c>
      <c r="E280" s="291" t="s">
        <v>2418</v>
      </c>
      <c r="F280" s="292">
        <v>37.450000000000003</v>
      </c>
    </row>
    <row r="281" spans="1:6" ht="34.5" customHeight="1">
      <c r="A281" s="67">
        <v>40</v>
      </c>
      <c r="B281" s="263" t="s">
        <v>420</v>
      </c>
      <c r="C281" s="260" t="s">
        <v>748</v>
      </c>
      <c r="D281" s="290" t="s">
        <v>2177</v>
      </c>
      <c r="E281" s="291" t="s">
        <v>2419</v>
      </c>
      <c r="F281" s="292">
        <v>37.450000000000003</v>
      </c>
    </row>
    <row r="282" spans="1:6" ht="34.5" customHeight="1">
      <c r="A282" s="67">
        <v>41</v>
      </c>
      <c r="B282" s="263" t="s">
        <v>423</v>
      </c>
      <c r="C282" s="260" t="s">
        <v>750</v>
      </c>
      <c r="D282" s="290" t="s">
        <v>2163</v>
      </c>
      <c r="E282" s="291" t="s">
        <v>2420</v>
      </c>
      <c r="F282" s="292">
        <v>471.87</v>
      </c>
    </row>
    <row r="283" spans="1:6" ht="34.5" customHeight="1">
      <c r="A283" s="67">
        <v>42</v>
      </c>
      <c r="B283" s="263" t="s">
        <v>425</v>
      </c>
      <c r="C283" s="260" t="s">
        <v>752</v>
      </c>
      <c r="D283" s="290" t="s">
        <v>2163</v>
      </c>
      <c r="E283" s="291" t="s">
        <v>2421</v>
      </c>
      <c r="F283" s="292">
        <v>52.43</v>
      </c>
    </row>
    <row r="284" spans="1:6" ht="34.5" customHeight="1">
      <c r="A284" s="67">
        <v>43</v>
      </c>
      <c r="B284" s="263" t="s">
        <v>430</v>
      </c>
      <c r="C284" s="260" t="s">
        <v>758</v>
      </c>
      <c r="D284" s="290" t="s">
        <v>2209</v>
      </c>
      <c r="E284" s="291" t="s">
        <v>2422</v>
      </c>
      <c r="F284" s="292">
        <v>112.35</v>
      </c>
    </row>
    <row r="285" spans="1:6" ht="34.5" customHeight="1">
      <c r="A285" s="67">
        <v>44</v>
      </c>
      <c r="B285" s="263" t="s">
        <v>433</v>
      </c>
      <c r="C285" s="260" t="s">
        <v>760</v>
      </c>
      <c r="D285" s="290" t="s">
        <v>2177</v>
      </c>
      <c r="E285" s="291" t="s">
        <v>2423</v>
      </c>
      <c r="F285" s="292">
        <v>59.92</v>
      </c>
    </row>
    <row r="286" spans="1:6" ht="34.5" customHeight="1">
      <c r="A286" s="67">
        <v>45</v>
      </c>
      <c r="B286" s="263" t="s">
        <v>436</v>
      </c>
      <c r="C286" s="260" t="s">
        <v>762</v>
      </c>
      <c r="D286" s="290" t="s">
        <v>2163</v>
      </c>
      <c r="E286" s="291" t="s">
        <v>2424</v>
      </c>
      <c r="F286" s="292">
        <v>59.92</v>
      </c>
    </row>
    <row r="287" spans="1:6" ht="34.5" customHeight="1">
      <c r="A287" s="67">
        <v>46</v>
      </c>
      <c r="B287" s="263" t="s">
        <v>441</v>
      </c>
      <c r="C287" s="260" t="s">
        <v>767</v>
      </c>
      <c r="D287" s="290" t="s">
        <v>2163</v>
      </c>
      <c r="E287" s="291" t="s">
        <v>2425</v>
      </c>
      <c r="F287" s="292">
        <v>37.450000000000003</v>
      </c>
    </row>
    <row r="288" spans="1:6" ht="34.5" customHeight="1">
      <c r="A288" s="67">
        <v>47</v>
      </c>
      <c r="B288" s="263" t="s">
        <v>444</v>
      </c>
      <c r="C288" s="260" t="s">
        <v>769</v>
      </c>
      <c r="D288" s="290" t="s">
        <v>2163</v>
      </c>
      <c r="E288" s="291" t="s">
        <v>2426</v>
      </c>
      <c r="F288" s="292">
        <v>389.48</v>
      </c>
    </row>
    <row r="289" spans="1:6" ht="34.5" customHeight="1">
      <c r="A289" s="67">
        <v>48</v>
      </c>
      <c r="B289" s="263" t="s">
        <v>447</v>
      </c>
      <c r="C289" s="260" t="s">
        <v>771</v>
      </c>
      <c r="D289" s="290" t="s">
        <v>2177</v>
      </c>
      <c r="E289" s="291" t="s">
        <v>2427</v>
      </c>
      <c r="F289" s="292">
        <v>1767.64</v>
      </c>
    </row>
    <row r="290" spans="1:6" ht="34.5" customHeight="1">
      <c r="A290" s="67">
        <v>49</v>
      </c>
      <c r="B290" s="263" t="s">
        <v>45</v>
      </c>
      <c r="C290" s="260" t="s">
        <v>775</v>
      </c>
      <c r="D290" s="290" t="s">
        <v>2155</v>
      </c>
      <c r="E290" s="291" t="s">
        <v>2428</v>
      </c>
      <c r="F290" s="292">
        <v>853.86</v>
      </c>
    </row>
    <row r="291" spans="1:6" ht="34.5" customHeight="1">
      <c r="A291" s="67">
        <v>50</v>
      </c>
      <c r="B291" s="263" t="s">
        <v>456</v>
      </c>
      <c r="C291" s="260" t="s">
        <v>777</v>
      </c>
      <c r="D291" s="290" t="s">
        <v>2157</v>
      </c>
      <c r="E291" s="291" t="s">
        <v>2429</v>
      </c>
      <c r="F291" s="292">
        <v>1355.69</v>
      </c>
    </row>
    <row r="292" spans="1:6" ht="34.5" customHeight="1">
      <c r="A292" s="67">
        <v>51</v>
      </c>
      <c r="B292" s="263" t="s">
        <v>459</v>
      </c>
      <c r="C292" s="260" t="s">
        <v>779</v>
      </c>
      <c r="D292" s="290" t="s">
        <v>2276</v>
      </c>
      <c r="E292" s="291" t="s">
        <v>2430</v>
      </c>
      <c r="F292" s="292">
        <v>5879.65</v>
      </c>
    </row>
    <row r="293" spans="1:6" ht="34.5" customHeight="1">
      <c r="A293" s="67">
        <v>52</v>
      </c>
      <c r="B293" s="263" t="s">
        <v>462</v>
      </c>
      <c r="C293" s="260" t="s">
        <v>781</v>
      </c>
      <c r="D293" s="290" t="s">
        <v>2155</v>
      </c>
      <c r="E293" s="291" t="s">
        <v>2431</v>
      </c>
      <c r="F293" s="292">
        <v>1116.01</v>
      </c>
    </row>
    <row r="294" spans="1:6" ht="34.5" customHeight="1">
      <c r="A294" s="67">
        <v>53</v>
      </c>
      <c r="B294" s="263" t="s">
        <v>783</v>
      </c>
      <c r="C294" s="260" t="s">
        <v>784</v>
      </c>
      <c r="D294" s="290" t="s">
        <v>2155</v>
      </c>
      <c r="E294" s="291" t="s">
        <v>2432</v>
      </c>
      <c r="F294" s="292">
        <v>74.900000000000006</v>
      </c>
    </row>
    <row r="295" spans="1:6" ht="34.5" customHeight="1">
      <c r="A295" s="67">
        <v>54</v>
      </c>
      <c r="B295" s="263" t="s">
        <v>468</v>
      </c>
      <c r="C295" s="260" t="s">
        <v>786</v>
      </c>
      <c r="D295" s="290" t="s">
        <v>2209</v>
      </c>
      <c r="E295" s="291" t="s">
        <v>2433</v>
      </c>
      <c r="F295" s="292">
        <v>524.29999999999995</v>
      </c>
    </row>
    <row r="296" spans="1:6" ht="34.5" customHeight="1">
      <c r="A296" s="67">
        <v>55</v>
      </c>
      <c r="B296" s="263" t="s">
        <v>468</v>
      </c>
      <c r="C296" s="260" t="s">
        <v>788</v>
      </c>
      <c r="D296" s="290" t="s">
        <v>2209</v>
      </c>
      <c r="E296" s="291" t="s">
        <v>2434</v>
      </c>
      <c r="F296" s="292">
        <v>53.5</v>
      </c>
    </row>
    <row r="297" spans="1:6" ht="34.5" customHeight="1">
      <c r="A297" s="67">
        <v>56</v>
      </c>
      <c r="B297" s="263" t="s">
        <v>472</v>
      </c>
      <c r="C297" s="260" t="s">
        <v>791</v>
      </c>
      <c r="D297" s="290" t="s">
        <v>2155</v>
      </c>
      <c r="E297" s="291" t="s">
        <v>2435</v>
      </c>
      <c r="F297" s="292">
        <v>104.86</v>
      </c>
    </row>
    <row r="298" spans="1:6" ht="34.5" customHeight="1">
      <c r="A298" s="67">
        <v>57</v>
      </c>
      <c r="B298" s="263" t="s">
        <v>105</v>
      </c>
      <c r="C298" s="106" t="s">
        <v>793</v>
      </c>
      <c r="D298" s="290">
        <v>46053</v>
      </c>
      <c r="E298" s="291" t="s">
        <v>2436</v>
      </c>
      <c r="F298" s="292">
        <v>756.49</v>
      </c>
    </row>
    <row r="299" spans="1:6" ht="34.5" customHeight="1">
      <c r="A299" s="67">
        <v>58</v>
      </c>
      <c r="B299" s="263" t="s">
        <v>105</v>
      </c>
      <c r="C299" s="106" t="s">
        <v>793</v>
      </c>
      <c r="D299" s="290">
        <v>46053</v>
      </c>
      <c r="E299" s="291" t="s">
        <v>2436</v>
      </c>
      <c r="F299" s="292">
        <v>816.41</v>
      </c>
    </row>
    <row r="300" spans="1:6" ht="34.5" customHeight="1">
      <c r="A300" s="67">
        <v>59</v>
      </c>
      <c r="B300" s="263" t="s">
        <v>105</v>
      </c>
      <c r="C300" s="106" t="s">
        <v>793</v>
      </c>
      <c r="D300" s="290">
        <v>46053</v>
      </c>
      <c r="E300" s="291" t="s">
        <v>2436</v>
      </c>
      <c r="F300" s="292">
        <v>37.450000000000003</v>
      </c>
    </row>
    <row r="301" spans="1:6" ht="34.5" customHeight="1">
      <c r="A301" s="67">
        <v>60</v>
      </c>
      <c r="B301" s="263" t="s">
        <v>105</v>
      </c>
      <c r="C301" s="106" t="s">
        <v>793</v>
      </c>
      <c r="D301" s="290">
        <v>46053</v>
      </c>
      <c r="E301" s="291" t="s">
        <v>2436</v>
      </c>
      <c r="F301" s="292">
        <v>67.41</v>
      </c>
    </row>
    <row r="302" spans="1:6" ht="34.5" customHeight="1">
      <c r="A302" s="67">
        <v>61</v>
      </c>
      <c r="B302" s="263" t="s">
        <v>795</v>
      </c>
      <c r="C302" s="106" t="s">
        <v>796</v>
      </c>
      <c r="D302" s="290" t="s">
        <v>2177</v>
      </c>
      <c r="E302" s="291" t="s">
        <v>2437</v>
      </c>
      <c r="F302" s="292">
        <v>6598.69</v>
      </c>
    </row>
    <row r="303" spans="1:6" ht="34.5" customHeight="1">
      <c r="A303" s="67">
        <v>62</v>
      </c>
      <c r="B303" s="263" t="s">
        <v>795</v>
      </c>
      <c r="C303" s="106" t="s">
        <v>796</v>
      </c>
      <c r="D303" s="290" t="s">
        <v>2177</v>
      </c>
      <c r="E303" s="291" t="s">
        <v>2437</v>
      </c>
      <c r="F303" s="292">
        <v>996.17</v>
      </c>
    </row>
    <row r="304" spans="1:6" ht="34.5" customHeight="1">
      <c r="A304" s="67">
        <v>63</v>
      </c>
      <c r="B304" s="263" t="s">
        <v>795</v>
      </c>
      <c r="C304" s="106" t="s">
        <v>796</v>
      </c>
      <c r="D304" s="290" t="s">
        <v>2177</v>
      </c>
      <c r="E304" s="291" t="s">
        <v>2437</v>
      </c>
      <c r="F304" s="292">
        <v>1273.3</v>
      </c>
    </row>
    <row r="305" spans="1:6" ht="34.5" customHeight="1">
      <c r="A305" s="67">
        <v>64</v>
      </c>
      <c r="B305" s="263" t="s">
        <v>798</v>
      </c>
      <c r="C305" s="260" t="s">
        <v>799</v>
      </c>
      <c r="D305" s="290" t="s">
        <v>2177</v>
      </c>
      <c r="E305" s="291" t="s">
        <v>2438</v>
      </c>
      <c r="F305" s="292">
        <v>1153.46</v>
      </c>
    </row>
    <row r="306" spans="1:6" ht="34.5" customHeight="1">
      <c r="A306" s="67">
        <v>65</v>
      </c>
      <c r="B306" s="263" t="s">
        <v>484</v>
      </c>
      <c r="C306" s="260" t="s">
        <v>802</v>
      </c>
      <c r="D306" s="290" t="s">
        <v>2177</v>
      </c>
      <c r="E306" s="291" t="s">
        <v>2439</v>
      </c>
      <c r="F306" s="292">
        <v>37.450000000000003</v>
      </c>
    </row>
    <row r="307" spans="1:6" ht="34.5" customHeight="1">
      <c r="A307" s="67">
        <v>66</v>
      </c>
      <c r="B307" s="263" t="s">
        <v>484</v>
      </c>
      <c r="C307" s="260" t="s">
        <v>802</v>
      </c>
      <c r="D307" s="290" t="s">
        <v>2177</v>
      </c>
      <c r="E307" s="291" t="s">
        <v>2439</v>
      </c>
      <c r="F307" s="292">
        <v>37.450000000000003</v>
      </c>
    </row>
    <row r="308" spans="1:6" ht="34.5" customHeight="1">
      <c r="A308" s="67">
        <v>67</v>
      </c>
      <c r="B308" s="263" t="s">
        <v>484</v>
      </c>
      <c r="C308" s="260" t="s">
        <v>802</v>
      </c>
      <c r="D308" s="290" t="s">
        <v>2177</v>
      </c>
      <c r="E308" s="291" t="s">
        <v>2439</v>
      </c>
      <c r="F308" s="292">
        <v>37.450000000000003</v>
      </c>
    </row>
    <row r="309" spans="1:6" ht="34.5" customHeight="1">
      <c r="A309" s="67">
        <v>68</v>
      </c>
      <c r="B309" s="263" t="s">
        <v>489</v>
      </c>
      <c r="C309" s="260" t="s">
        <v>804</v>
      </c>
      <c r="D309" s="290" t="s">
        <v>2209</v>
      </c>
      <c r="E309" s="291" t="s">
        <v>2440</v>
      </c>
      <c r="F309" s="292">
        <v>2059.75</v>
      </c>
    </row>
    <row r="310" spans="1:6" ht="34.5" customHeight="1">
      <c r="A310" s="67">
        <v>69</v>
      </c>
      <c r="B310" s="263" t="s">
        <v>492</v>
      </c>
      <c r="C310" s="260" t="s">
        <v>806</v>
      </c>
      <c r="D310" s="290" t="s">
        <v>2177</v>
      </c>
      <c r="E310" s="291" t="s">
        <v>2441</v>
      </c>
      <c r="F310" s="292">
        <v>576.73</v>
      </c>
    </row>
    <row r="311" spans="1:6" ht="34.5" customHeight="1">
      <c r="A311" s="67">
        <v>70</v>
      </c>
      <c r="B311" s="263" t="s">
        <v>107</v>
      </c>
      <c r="C311" s="260" t="s">
        <v>808</v>
      </c>
      <c r="D311" s="290" t="s">
        <v>2155</v>
      </c>
      <c r="E311" s="291" t="s">
        <v>2442</v>
      </c>
      <c r="F311" s="292">
        <v>7864.5</v>
      </c>
    </row>
    <row r="312" spans="1:6" ht="34.5" customHeight="1">
      <c r="A312" s="67">
        <v>71</v>
      </c>
      <c r="B312" s="268" t="s">
        <v>810</v>
      </c>
      <c r="C312" s="260" t="s">
        <v>811</v>
      </c>
      <c r="D312" s="290" t="s">
        <v>2155</v>
      </c>
      <c r="E312" s="291" t="s">
        <v>2443</v>
      </c>
      <c r="F312" s="292">
        <v>53.5</v>
      </c>
    </row>
    <row r="313" spans="1:6" ht="34.5" customHeight="1">
      <c r="A313" s="67">
        <v>72</v>
      </c>
      <c r="B313" s="106" t="s">
        <v>489</v>
      </c>
      <c r="C313" s="260" t="s">
        <v>813</v>
      </c>
      <c r="D313" s="290" t="s">
        <v>2209</v>
      </c>
      <c r="E313" s="291" t="s">
        <v>2444</v>
      </c>
      <c r="F313" s="292">
        <v>37.450000000000003</v>
      </c>
    </row>
    <row r="314" spans="1:6" ht="34.5" customHeight="1">
      <c r="A314" s="67">
        <v>73</v>
      </c>
      <c r="B314" s="263" t="s">
        <v>503</v>
      </c>
      <c r="C314" s="260" t="s">
        <v>816</v>
      </c>
      <c r="D314" s="290" t="s">
        <v>2209</v>
      </c>
      <c r="E314" s="291" t="s">
        <v>2445</v>
      </c>
      <c r="F314" s="292">
        <v>89.88</v>
      </c>
    </row>
    <row r="315" spans="1:6" ht="34.5" customHeight="1">
      <c r="A315" s="67">
        <v>74</v>
      </c>
      <c r="B315" s="2" t="s">
        <v>509</v>
      </c>
      <c r="C315" s="260" t="s">
        <v>820</v>
      </c>
      <c r="D315" s="290" t="s">
        <v>2163</v>
      </c>
      <c r="E315" s="291" t="s">
        <v>2446</v>
      </c>
      <c r="F315" s="292">
        <v>868.84</v>
      </c>
    </row>
    <row r="316" spans="1:6" ht="34.5" customHeight="1">
      <c r="A316" s="67">
        <v>75</v>
      </c>
      <c r="B316" s="263" t="s">
        <v>823</v>
      </c>
      <c r="C316" s="260" t="s">
        <v>824</v>
      </c>
      <c r="D316" s="290" t="s">
        <v>2177</v>
      </c>
      <c r="E316" s="291" t="s">
        <v>2447</v>
      </c>
      <c r="F316" s="292">
        <v>719.04</v>
      </c>
    </row>
    <row r="317" spans="1:6" ht="34.5" customHeight="1">
      <c r="A317" s="67">
        <v>76</v>
      </c>
      <c r="B317" s="263" t="s">
        <v>516</v>
      </c>
      <c r="C317" s="260" t="s">
        <v>827</v>
      </c>
      <c r="D317" s="290" t="s">
        <v>2166</v>
      </c>
      <c r="E317" s="291" t="s">
        <v>2448</v>
      </c>
      <c r="F317" s="292">
        <v>861.35</v>
      </c>
    </row>
    <row r="318" spans="1:6" ht="34.5" customHeight="1">
      <c r="A318" s="67">
        <v>77</v>
      </c>
      <c r="B318" s="106" t="s">
        <v>519</v>
      </c>
      <c r="C318" s="260" t="s">
        <v>829</v>
      </c>
      <c r="D318" s="290" t="s">
        <v>2163</v>
      </c>
      <c r="E318" s="291" t="s">
        <v>2449</v>
      </c>
      <c r="F318" s="292">
        <v>2022.3</v>
      </c>
    </row>
    <row r="319" spans="1:6" ht="34.5" customHeight="1">
      <c r="A319" s="67">
        <v>78</v>
      </c>
      <c r="B319" s="106" t="s">
        <v>831</v>
      </c>
      <c r="C319" s="260" t="s">
        <v>832</v>
      </c>
      <c r="D319" s="290" t="s">
        <v>2163</v>
      </c>
      <c r="E319" s="291" t="s">
        <v>2450</v>
      </c>
      <c r="F319" s="292">
        <v>2029.79</v>
      </c>
    </row>
    <row r="320" spans="1:6" ht="34.5" customHeight="1">
      <c r="A320" s="67">
        <v>79</v>
      </c>
      <c r="B320" s="106" t="s">
        <v>50</v>
      </c>
      <c r="C320" s="260" t="s">
        <v>834</v>
      </c>
      <c r="D320" s="290" t="s">
        <v>2166</v>
      </c>
      <c r="E320" s="291" t="s">
        <v>2451</v>
      </c>
      <c r="F320" s="292">
        <v>1527.96</v>
      </c>
    </row>
    <row r="321" spans="1:6" ht="34.5" customHeight="1">
      <c r="A321" s="67">
        <v>80</v>
      </c>
      <c r="B321" s="263" t="s">
        <v>529</v>
      </c>
      <c r="C321" s="260" t="s">
        <v>836</v>
      </c>
      <c r="D321" s="290" t="s">
        <v>2157</v>
      </c>
      <c r="E321" s="291" t="s">
        <v>2452</v>
      </c>
      <c r="F321" s="292">
        <v>763.98</v>
      </c>
    </row>
    <row r="322" spans="1:6" ht="34.5" customHeight="1">
      <c r="A322" s="67">
        <v>81</v>
      </c>
      <c r="B322" s="263" t="s">
        <v>532</v>
      </c>
      <c r="C322" s="260" t="s">
        <v>838</v>
      </c>
      <c r="D322" s="290" t="s">
        <v>2155</v>
      </c>
      <c r="E322" s="291" t="s">
        <v>2453</v>
      </c>
      <c r="F322" s="292">
        <v>2097.1999999999998</v>
      </c>
    </row>
    <row r="323" spans="1:6" ht="34.5" customHeight="1">
      <c r="A323" s="67">
        <v>82</v>
      </c>
      <c r="B323" s="263" t="s">
        <v>532</v>
      </c>
      <c r="C323" s="260" t="s">
        <v>840</v>
      </c>
      <c r="D323" s="290" t="s">
        <v>2155</v>
      </c>
      <c r="E323" s="291" t="s">
        <v>2453</v>
      </c>
      <c r="F323" s="292">
        <v>74.900000000000006</v>
      </c>
    </row>
    <row r="324" spans="1:6" ht="34.5" customHeight="1">
      <c r="A324" s="67">
        <v>83</v>
      </c>
      <c r="B324" s="263" t="s">
        <v>536</v>
      </c>
      <c r="C324" s="260" t="s">
        <v>841</v>
      </c>
      <c r="D324" s="290" t="s">
        <v>2155</v>
      </c>
      <c r="E324" s="291" t="s">
        <v>2454</v>
      </c>
      <c r="F324" s="292">
        <v>37.450000000000003</v>
      </c>
    </row>
    <row r="325" spans="1:6" ht="34.5" customHeight="1">
      <c r="A325" s="67">
        <v>84</v>
      </c>
      <c r="B325" s="263" t="s">
        <v>539</v>
      </c>
      <c r="C325" s="260" t="s">
        <v>843</v>
      </c>
      <c r="D325" s="290" t="s">
        <v>2177</v>
      </c>
      <c r="E325" s="291" t="s">
        <v>2455</v>
      </c>
      <c r="F325" s="292">
        <v>599.20000000000005</v>
      </c>
    </row>
    <row r="326" spans="1:6" ht="34.5" customHeight="1">
      <c r="A326" s="67">
        <v>85</v>
      </c>
      <c r="B326" s="298" t="s">
        <v>544</v>
      </c>
      <c r="C326" s="299" t="s">
        <v>840</v>
      </c>
      <c r="D326" s="301" t="s">
        <v>2166</v>
      </c>
      <c r="E326" s="302" t="s">
        <v>2456</v>
      </c>
      <c r="F326" s="303">
        <v>3055.92</v>
      </c>
    </row>
    <row r="327" spans="1:6" ht="34.5" customHeight="1">
      <c r="A327" s="67">
        <v>86</v>
      </c>
      <c r="B327" s="298" t="s">
        <v>544</v>
      </c>
      <c r="C327" s="299" t="s">
        <v>848</v>
      </c>
      <c r="D327" s="301" t="s">
        <v>2166</v>
      </c>
      <c r="E327" s="302" t="s">
        <v>2456</v>
      </c>
      <c r="F327" s="303">
        <v>4387</v>
      </c>
    </row>
    <row r="328" spans="1:6" ht="34.5" customHeight="1">
      <c r="A328" s="67">
        <v>87</v>
      </c>
      <c r="B328" s="263" t="s">
        <v>547</v>
      </c>
      <c r="C328" s="260" t="s">
        <v>849</v>
      </c>
      <c r="D328" s="290" t="s">
        <v>2155</v>
      </c>
      <c r="E328" s="291" t="s">
        <v>2457</v>
      </c>
      <c r="F328" s="292">
        <v>973.7</v>
      </c>
    </row>
    <row r="329" spans="1:6" ht="34.5" customHeight="1">
      <c r="A329" s="67">
        <v>88</v>
      </c>
      <c r="B329" s="263" t="s">
        <v>547</v>
      </c>
      <c r="C329" s="260" t="s">
        <v>840</v>
      </c>
      <c r="D329" s="290" t="s">
        <v>2155</v>
      </c>
      <c r="E329" s="291" t="s">
        <v>2457</v>
      </c>
      <c r="F329" s="292">
        <v>385.2</v>
      </c>
    </row>
    <row r="330" spans="1:6" ht="34.5" customHeight="1">
      <c r="A330" s="67">
        <v>89</v>
      </c>
      <c r="B330" s="263" t="s">
        <v>852</v>
      </c>
      <c r="C330" s="260" t="s">
        <v>853</v>
      </c>
      <c r="D330" s="290" t="s">
        <v>2177</v>
      </c>
      <c r="E330" s="291" t="s">
        <v>2458</v>
      </c>
      <c r="F330" s="292">
        <v>37.450000000000003</v>
      </c>
    </row>
    <row r="331" spans="1:6" ht="34.5" customHeight="1">
      <c r="A331" s="67">
        <v>90</v>
      </c>
      <c r="B331" s="263" t="s">
        <v>855</v>
      </c>
      <c r="C331" s="260" t="s">
        <v>856</v>
      </c>
      <c r="D331" s="290" t="s">
        <v>2155</v>
      </c>
      <c r="E331" s="291" t="s">
        <v>2459</v>
      </c>
      <c r="F331" s="292">
        <v>689.08</v>
      </c>
    </row>
    <row r="332" spans="1:6" ht="34.5" customHeight="1">
      <c r="A332" s="67">
        <v>91</v>
      </c>
      <c r="B332" s="263" t="s">
        <v>858</v>
      </c>
      <c r="C332" s="260" t="s">
        <v>859</v>
      </c>
      <c r="D332" s="290" t="s">
        <v>2209</v>
      </c>
      <c r="E332" s="291" t="s">
        <v>2460</v>
      </c>
      <c r="F332" s="292">
        <v>1752.66</v>
      </c>
    </row>
    <row r="333" spans="1:6" ht="34.5" customHeight="1">
      <c r="A333" s="67">
        <v>92</v>
      </c>
      <c r="B333" s="263" t="s">
        <v>555</v>
      </c>
      <c r="C333" s="260" t="s">
        <v>861</v>
      </c>
      <c r="D333" s="290" t="s">
        <v>2177</v>
      </c>
      <c r="E333" s="291" t="s">
        <v>2461</v>
      </c>
      <c r="F333" s="292">
        <v>374.5</v>
      </c>
    </row>
    <row r="334" spans="1:6" ht="34.5" customHeight="1">
      <c r="A334" s="67">
        <v>93</v>
      </c>
      <c r="B334" s="263" t="s">
        <v>558</v>
      </c>
      <c r="C334" s="260" t="s">
        <v>863</v>
      </c>
      <c r="D334" s="290" t="s">
        <v>2163</v>
      </c>
      <c r="E334" s="291" t="s">
        <v>2462</v>
      </c>
      <c r="F334" s="292">
        <v>1909.95</v>
      </c>
    </row>
    <row r="335" spans="1:6" ht="34.5" customHeight="1">
      <c r="A335" s="67">
        <v>94</v>
      </c>
      <c r="B335" s="263" t="s">
        <v>562</v>
      </c>
      <c r="C335" s="260" t="s">
        <v>865</v>
      </c>
      <c r="D335" s="290" t="s">
        <v>2155</v>
      </c>
      <c r="E335" s="291" t="s">
        <v>2463</v>
      </c>
      <c r="F335" s="292">
        <v>816.41</v>
      </c>
    </row>
    <row r="336" spans="1:6" ht="34.5" customHeight="1">
      <c r="A336" s="67">
        <v>95</v>
      </c>
      <c r="B336" s="263" t="s">
        <v>558</v>
      </c>
      <c r="C336" s="260" t="s">
        <v>867</v>
      </c>
      <c r="D336" s="290" t="s">
        <v>2163</v>
      </c>
      <c r="E336" s="291" t="s">
        <v>2464</v>
      </c>
      <c r="F336" s="292">
        <v>2381.8200000000002</v>
      </c>
    </row>
    <row r="337" spans="1:6" ht="34.5" customHeight="1">
      <c r="A337" s="67">
        <v>96</v>
      </c>
      <c r="B337" s="263" t="s">
        <v>869</v>
      </c>
      <c r="C337" s="260" t="s">
        <v>870</v>
      </c>
      <c r="D337" s="290" t="s">
        <v>2155</v>
      </c>
      <c r="E337" s="291" t="s">
        <v>2465</v>
      </c>
      <c r="F337" s="292">
        <v>37.450000000000003</v>
      </c>
    </row>
    <row r="338" spans="1:6" ht="34.5" customHeight="1">
      <c r="A338" s="67">
        <v>97</v>
      </c>
      <c r="B338" s="263" t="s">
        <v>869</v>
      </c>
      <c r="C338" s="260" t="s">
        <v>870</v>
      </c>
      <c r="D338" s="290" t="s">
        <v>2163</v>
      </c>
      <c r="E338" s="291" t="s">
        <v>2466</v>
      </c>
      <c r="F338" s="292">
        <v>5040.7700000000004</v>
      </c>
    </row>
    <row r="339" spans="1:6" ht="34.5" customHeight="1">
      <c r="A339" s="67">
        <v>98</v>
      </c>
      <c r="B339" s="263" t="s">
        <v>869</v>
      </c>
      <c r="C339" s="260" t="s">
        <v>870</v>
      </c>
      <c r="D339" s="290" t="s">
        <v>2163</v>
      </c>
      <c r="E339" s="291" t="s">
        <v>2466</v>
      </c>
      <c r="F339" s="292">
        <v>8239</v>
      </c>
    </row>
    <row r="340" spans="1:6" ht="34.5" customHeight="1">
      <c r="A340" s="67">
        <v>99</v>
      </c>
      <c r="B340" s="263" t="s">
        <v>572</v>
      </c>
      <c r="C340" s="260" t="s">
        <v>872</v>
      </c>
      <c r="D340" s="290" t="s">
        <v>2163</v>
      </c>
      <c r="E340" s="291" t="s">
        <v>2467</v>
      </c>
      <c r="F340" s="292">
        <v>4381.6499999999996</v>
      </c>
    </row>
    <row r="341" spans="1:6" ht="34.5" customHeight="1">
      <c r="A341" s="67">
        <v>100</v>
      </c>
      <c r="B341" s="267" t="s">
        <v>572</v>
      </c>
      <c r="C341" s="260" t="s">
        <v>874</v>
      </c>
      <c r="D341" s="290" t="s">
        <v>2163</v>
      </c>
      <c r="E341" s="291" t="s">
        <v>2468</v>
      </c>
      <c r="F341" s="292">
        <v>1760.15</v>
      </c>
    </row>
    <row r="342" spans="1:6" ht="34.5" customHeight="1">
      <c r="A342" s="67">
        <v>101</v>
      </c>
      <c r="B342" s="263" t="s">
        <v>577</v>
      </c>
      <c r="C342" s="260" t="s">
        <v>876</v>
      </c>
      <c r="D342" s="290" t="s">
        <v>2226</v>
      </c>
      <c r="E342" s="291" t="s">
        <v>2469</v>
      </c>
      <c r="F342" s="292">
        <v>1116.01</v>
      </c>
    </row>
    <row r="343" spans="1:6" ht="34.5" customHeight="1">
      <c r="A343" s="67">
        <v>102</v>
      </c>
      <c r="B343" s="263" t="s">
        <v>580</v>
      </c>
      <c r="C343" s="260" t="s">
        <v>878</v>
      </c>
      <c r="D343" s="290" t="s">
        <v>2163</v>
      </c>
      <c r="E343" s="291" t="s">
        <v>2470</v>
      </c>
      <c r="F343" s="292">
        <v>726.53</v>
      </c>
    </row>
    <row r="344" spans="1:6" ht="34.5" customHeight="1">
      <c r="A344" s="67">
        <v>103</v>
      </c>
      <c r="B344" s="267" t="s">
        <v>516</v>
      </c>
      <c r="C344" s="260" t="s">
        <v>880</v>
      </c>
      <c r="D344" s="290" t="s">
        <v>2166</v>
      </c>
      <c r="E344" s="291" t="s">
        <v>2471</v>
      </c>
      <c r="F344" s="292">
        <v>406.6</v>
      </c>
    </row>
    <row r="345" spans="1:6" ht="34.5" customHeight="1">
      <c r="A345" s="67">
        <v>104</v>
      </c>
      <c r="B345" s="267" t="s">
        <v>587</v>
      </c>
      <c r="C345" s="260" t="s">
        <v>882</v>
      </c>
      <c r="D345" s="290" t="s">
        <v>2155</v>
      </c>
      <c r="E345" s="291" t="s">
        <v>2472</v>
      </c>
      <c r="F345" s="292">
        <v>2921.1</v>
      </c>
    </row>
    <row r="346" spans="1:6" ht="34.5" customHeight="1">
      <c r="A346" s="67">
        <v>105</v>
      </c>
      <c r="B346" s="263" t="s">
        <v>885</v>
      </c>
      <c r="C346" s="260" t="s">
        <v>886</v>
      </c>
      <c r="D346" s="304" t="s">
        <v>2163</v>
      </c>
      <c r="E346" s="304" t="s">
        <v>2473</v>
      </c>
      <c r="F346" s="305">
        <v>359.52</v>
      </c>
    </row>
    <row r="347" spans="1:6" ht="34.5" customHeight="1">
      <c r="A347" s="67">
        <v>106</v>
      </c>
      <c r="B347" s="263" t="s">
        <v>91</v>
      </c>
      <c r="C347" s="260" t="s">
        <v>888</v>
      </c>
      <c r="D347" s="290" t="s">
        <v>2166</v>
      </c>
      <c r="E347" s="291" t="s">
        <v>2474</v>
      </c>
      <c r="F347" s="292">
        <v>6387.9</v>
      </c>
    </row>
    <row r="348" spans="1:6" ht="34.5" customHeight="1">
      <c r="A348" s="67">
        <v>107</v>
      </c>
      <c r="B348" s="106" t="s">
        <v>91</v>
      </c>
      <c r="C348" s="106" t="s">
        <v>890</v>
      </c>
      <c r="D348" s="290" t="s">
        <v>2163</v>
      </c>
      <c r="E348" s="291" t="s">
        <v>2475</v>
      </c>
      <c r="F348" s="292">
        <v>53.5</v>
      </c>
    </row>
    <row r="349" spans="1:6" ht="34.5" customHeight="1">
      <c r="A349" s="67">
        <v>108</v>
      </c>
      <c r="B349" s="106" t="s">
        <v>91</v>
      </c>
      <c r="C349" s="106" t="s">
        <v>892</v>
      </c>
      <c r="D349" s="290" t="s">
        <v>2166</v>
      </c>
      <c r="E349" s="291" t="s">
        <v>2476</v>
      </c>
      <c r="F349" s="292">
        <v>2236.3000000000002</v>
      </c>
    </row>
    <row r="350" spans="1:6" ht="34.5" customHeight="1">
      <c r="A350" s="67">
        <v>109</v>
      </c>
      <c r="B350" s="106" t="s">
        <v>91</v>
      </c>
      <c r="C350" s="106" t="s">
        <v>894</v>
      </c>
      <c r="D350" s="290" t="s">
        <v>2166</v>
      </c>
      <c r="E350" s="291" t="s">
        <v>2477</v>
      </c>
      <c r="F350" s="306">
        <v>2899.7</v>
      </c>
    </row>
    <row r="351" spans="1:6" ht="34.5" customHeight="1">
      <c r="A351" s="67">
        <v>110</v>
      </c>
      <c r="B351" s="106" t="s">
        <v>133</v>
      </c>
      <c r="C351" s="106" t="s">
        <v>896</v>
      </c>
      <c r="D351" s="290" t="s">
        <v>2157</v>
      </c>
      <c r="E351" s="291" t="s">
        <v>2478</v>
      </c>
      <c r="F351" s="292">
        <v>25573</v>
      </c>
    </row>
    <row r="352" spans="1:6" ht="34.5" customHeight="1">
      <c r="A352" s="67">
        <v>111</v>
      </c>
      <c r="B352" s="263" t="s">
        <v>898</v>
      </c>
      <c r="C352" s="106" t="s">
        <v>899</v>
      </c>
      <c r="D352" s="290" t="s">
        <v>2357</v>
      </c>
      <c r="E352" s="291" t="s">
        <v>2479</v>
      </c>
      <c r="F352" s="292">
        <v>15750.400000000001</v>
      </c>
    </row>
    <row r="353" spans="1:6" ht="34.5" customHeight="1">
      <c r="A353" s="67">
        <v>112</v>
      </c>
      <c r="B353" s="263" t="s">
        <v>901</v>
      </c>
      <c r="C353" s="106" t="s">
        <v>902</v>
      </c>
      <c r="D353" s="290" t="s">
        <v>2163</v>
      </c>
      <c r="E353" s="291" t="s">
        <v>2480</v>
      </c>
      <c r="F353" s="292">
        <v>2204.1999999999998</v>
      </c>
    </row>
    <row r="354" spans="1:6" ht="34.5" customHeight="1">
      <c r="A354" s="67">
        <v>113</v>
      </c>
      <c r="B354" s="263" t="s">
        <v>904</v>
      </c>
      <c r="C354" s="106" t="s">
        <v>905</v>
      </c>
      <c r="D354" s="290" t="s">
        <v>2155</v>
      </c>
      <c r="E354" s="291" t="s">
        <v>2481</v>
      </c>
      <c r="F354" s="292">
        <v>1605</v>
      </c>
    </row>
    <row r="355" spans="1:6" ht="34.5" customHeight="1">
      <c r="A355" s="67">
        <v>114</v>
      </c>
      <c r="B355" s="267" t="s">
        <v>907</v>
      </c>
      <c r="C355" s="260" t="s">
        <v>908</v>
      </c>
      <c r="D355" s="290">
        <v>46053</v>
      </c>
      <c r="E355" s="291" t="s">
        <v>2482</v>
      </c>
      <c r="F355" s="292">
        <v>6152.5</v>
      </c>
    </row>
    <row r="356" spans="1:6" ht="34.5" customHeight="1">
      <c r="A356" s="67">
        <v>115</v>
      </c>
      <c r="B356" s="267" t="s">
        <v>910</v>
      </c>
      <c r="C356" s="260" t="s">
        <v>911</v>
      </c>
      <c r="D356" s="290" t="s">
        <v>2483</v>
      </c>
      <c r="E356" s="291" t="s">
        <v>2484</v>
      </c>
      <c r="F356" s="292">
        <v>4354.8999999999996</v>
      </c>
    </row>
    <row r="357" spans="1:6" ht="34.5" customHeight="1">
      <c r="A357" s="67">
        <v>116</v>
      </c>
      <c r="B357" s="260" t="s">
        <v>913</v>
      </c>
      <c r="C357" s="260" t="s">
        <v>899</v>
      </c>
      <c r="D357" s="290" t="s">
        <v>2485</v>
      </c>
      <c r="E357" s="291" t="s">
        <v>2486</v>
      </c>
      <c r="F357" s="292">
        <v>3573.8</v>
      </c>
    </row>
    <row r="358" spans="1:6" ht="34.5" customHeight="1">
      <c r="A358" s="67">
        <v>117</v>
      </c>
      <c r="B358" s="307" t="s">
        <v>916</v>
      </c>
      <c r="C358" s="308" t="s">
        <v>899</v>
      </c>
      <c r="D358" s="290" t="s">
        <v>2166</v>
      </c>
      <c r="E358" s="291" t="s">
        <v>2487</v>
      </c>
      <c r="F358" s="292">
        <v>2739.2</v>
      </c>
    </row>
    <row r="359" spans="1:6" ht="34.5" customHeight="1">
      <c r="A359" s="67">
        <v>118</v>
      </c>
      <c r="B359" s="260" t="s">
        <v>919</v>
      </c>
      <c r="C359" s="106" t="s">
        <v>899</v>
      </c>
      <c r="D359" s="290" t="s">
        <v>2155</v>
      </c>
      <c r="E359" s="291" t="s">
        <v>2488</v>
      </c>
      <c r="F359" s="292">
        <v>246.1</v>
      </c>
    </row>
    <row r="360" spans="1:6" ht="34.5" customHeight="1">
      <c r="A360" s="67">
        <v>119</v>
      </c>
      <c r="B360" s="260" t="s">
        <v>921</v>
      </c>
      <c r="C360" s="106" t="s">
        <v>922</v>
      </c>
      <c r="D360" s="290" t="s">
        <v>2166</v>
      </c>
      <c r="E360" s="291" t="s">
        <v>2489</v>
      </c>
      <c r="F360" s="292">
        <v>307.08999999999997</v>
      </c>
    </row>
    <row r="361" spans="1:6" ht="34.5" customHeight="1">
      <c r="A361" s="67">
        <v>120</v>
      </c>
      <c r="B361" s="260" t="s">
        <v>45</v>
      </c>
      <c r="C361" s="106" t="s">
        <v>924</v>
      </c>
      <c r="D361" s="290" t="s">
        <v>2155</v>
      </c>
      <c r="E361" s="291" t="s">
        <v>2490</v>
      </c>
      <c r="F361" s="292">
        <v>37.450000000000003</v>
      </c>
    </row>
    <row r="362" spans="1:6" ht="34.5" customHeight="1">
      <c r="A362" s="67">
        <v>121</v>
      </c>
      <c r="B362" s="309" t="s">
        <v>614</v>
      </c>
      <c r="C362" s="106" t="s">
        <v>925</v>
      </c>
      <c r="D362" s="290" t="s">
        <v>2209</v>
      </c>
      <c r="E362" s="291" t="s">
        <v>2491</v>
      </c>
      <c r="F362" s="292">
        <v>164.78</v>
      </c>
    </row>
    <row r="363" spans="1:6" ht="34.5" customHeight="1">
      <c r="A363" s="67">
        <v>122</v>
      </c>
      <c r="B363" s="309" t="s">
        <v>620</v>
      </c>
      <c r="C363" s="106" t="s">
        <v>927</v>
      </c>
      <c r="D363" s="290" t="s">
        <v>2157</v>
      </c>
      <c r="E363" s="291" t="s">
        <v>2492</v>
      </c>
      <c r="F363" s="292">
        <v>1512.98</v>
      </c>
    </row>
    <row r="364" spans="1:6" ht="34.5" customHeight="1">
      <c r="A364" s="67">
        <v>123</v>
      </c>
      <c r="B364" s="309" t="s">
        <v>611</v>
      </c>
      <c r="C364" s="106" t="s">
        <v>929</v>
      </c>
      <c r="D364" s="290" t="s">
        <v>2163</v>
      </c>
      <c r="E364" s="291" t="s">
        <v>2493</v>
      </c>
      <c r="F364" s="292">
        <v>127.33</v>
      </c>
    </row>
    <row r="365" spans="1:6" ht="34.5" customHeight="1">
      <c r="A365" s="67">
        <v>124</v>
      </c>
      <c r="B365" s="260" t="s">
        <v>42</v>
      </c>
      <c r="C365" s="106" t="s">
        <v>931</v>
      </c>
      <c r="D365" s="290" t="s">
        <v>2166</v>
      </c>
      <c r="E365" s="291" t="s">
        <v>2494</v>
      </c>
      <c r="F365" s="292">
        <v>7768.2</v>
      </c>
    </row>
    <row r="366" spans="1:6" ht="34.5" customHeight="1">
      <c r="A366" s="67">
        <v>125</v>
      </c>
      <c r="B366" s="260" t="s">
        <v>933</v>
      </c>
      <c r="C366" s="106" t="s">
        <v>934</v>
      </c>
      <c r="D366" s="290" t="s">
        <v>2157</v>
      </c>
      <c r="E366" s="291" t="s">
        <v>2495</v>
      </c>
      <c r="F366" s="292">
        <v>53.5</v>
      </c>
    </row>
    <row r="367" spans="1:6" ht="34.5" customHeight="1">
      <c r="A367" s="67">
        <v>126</v>
      </c>
      <c r="B367" s="260" t="s">
        <v>937</v>
      </c>
      <c r="C367" s="106" t="s">
        <v>938</v>
      </c>
      <c r="D367" s="290" t="s">
        <v>2496</v>
      </c>
      <c r="E367" s="291" t="s">
        <v>2497</v>
      </c>
      <c r="F367" s="292">
        <v>25894</v>
      </c>
    </row>
    <row r="368" spans="1:6" ht="34.5" customHeight="1">
      <c r="A368" s="67">
        <v>127</v>
      </c>
      <c r="B368" s="260" t="s">
        <v>941</v>
      </c>
      <c r="C368" s="106" t="s">
        <v>942</v>
      </c>
      <c r="D368" s="290" t="s">
        <v>2155</v>
      </c>
      <c r="E368" s="291" t="s">
        <v>2498</v>
      </c>
      <c r="F368" s="292">
        <v>866.7</v>
      </c>
    </row>
    <row r="369" spans="1:6" ht="34.5" customHeight="1">
      <c r="A369" s="67">
        <v>128</v>
      </c>
      <c r="B369" s="260" t="s">
        <v>62</v>
      </c>
      <c r="C369" s="106" t="s">
        <v>942</v>
      </c>
      <c r="D369" s="290" t="s">
        <v>2163</v>
      </c>
      <c r="E369" s="291" t="s">
        <v>2499</v>
      </c>
      <c r="F369" s="292">
        <v>706.2</v>
      </c>
    </row>
    <row r="370" spans="1:6" ht="34.5" customHeight="1">
      <c r="A370" s="67">
        <v>129</v>
      </c>
      <c r="B370" s="260" t="s">
        <v>945</v>
      </c>
      <c r="C370" s="106" t="s">
        <v>946</v>
      </c>
      <c r="D370" s="290" t="s">
        <v>2157</v>
      </c>
      <c r="E370" s="291" t="s">
        <v>2500</v>
      </c>
      <c r="F370" s="292">
        <v>1198.4000000000001</v>
      </c>
    </row>
    <row r="371" spans="1:6" ht="34.5" customHeight="1">
      <c r="A371" s="67">
        <v>130</v>
      </c>
      <c r="B371" s="260" t="s">
        <v>507</v>
      </c>
      <c r="C371" s="106" t="s">
        <v>948</v>
      </c>
      <c r="D371" s="290" t="s">
        <v>2155</v>
      </c>
      <c r="E371" s="291" t="s">
        <v>2501</v>
      </c>
      <c r="F371" s="292">
        <v>104.86</v>
      </c>
    </row>
    <row r="372" spans="1:6" ht="34.5" customHeight="1">
      <c r="A372" s="67">
        <v>131</v>
      </c>
      <c r="B372" s="260" t="s">
        <v>631</v>
      </c>
      <c r="C372" s="106" t="s">
        <v>950</v>
      </c>
      <c r="D372" s="290" t="s">
        <v>2177</v>
      </c>
      <c r="E372" s="291" t="s">
        <v>2502</v>
      </c>
      <c r="F372" s="292">
        <v>172.27</v>
      </c>
    </row>
    <row r="373" spans="1:6" ht="34.5" customHeight="1">
      <c r="A373" s="67">
        <v>132</v>
      </c>
      <c r="B373" s="270" t="s">
        <v>634</v>
      </c>
      <c r="C373" s="106" t="s">
        <v>952</v>
      </c>
      <c r="D373" s="290" t="s">
        <v>2177</v>
      </c>
      <c r="E373" s="291" t="s">
        <v>2503</v>
      </c>
      <c r="F373" s="292">
        <v>112.35</v>
      </c>
    </row>
    <row r="374" spans="1:6" ht="34.5" customHeight="1">
      <c r="A374" s="67">
        <v>133</v>
      </c>
      <c r="B374" s="270" t="s">
        <v>634</v>
      </c>
      <c r="C374" s="106" t="s">
        <v>954</v>
      </c>
      <c r="D374" s="290" t="s">
        <v>2177</v>
      </c>
      <c r="E374" s="291" t="s">
        <v>2504</v>
      </c>
      <c r="F374" s="292">
        <v>1235.8499999999999</v>
      </c>
    </row>
    <row r="375" spans="1:6" ht="34.5" customHeight="1">
      <c r="A375" s="67">
        <v>134</v>
      </c>
      <c r="B375" s="270" t="s">
        <v>395</v>
      </c>
      <c r="C375" s="106" t="s">
        <v>956</v>
      </c>
      <c r="D375" s="290" t="s">
        <v>2163</v>
      </c>
      <c r="E375" s="291" t="s">
        <v>2505</v>
      </c>
      <c r="F375" s="292">
        <v>898.8</v>
      </c>
    </row>
    <row r="376" spans="1:6" ht="34.5" customHeight="1">
      <c r="A376" s="67">
        <v>135</v>
      </c>
      <c r="B376" s="270" t="s">
        <v>641</v>
      </c>
      <c r="C376" s="106" t="s">
        <v>958</v>
      </c>
      <c r="D376" s="290" t="s">
        <v>2177</v>
      </c>
      <c r="E376" s="291" t="s">
        <v>2506</v>
      </c>
      <c r="F376" s="292">
        <v>734.02</v>
      </c>
    </row>
    <row r="377" spans="1:6" ht="34.5" customHeight="1">
      <c r="A377" s="67">
        <v>136</v>
      </c>
      <c r="B377" s="260" t="s">
        <v>641</v>
      </c>
      <c r="C377" s="106" t="s">
        <v>960</v>
      </c>
      <c r="D377" s="290" t="s">
        <v>2177</v>
      </c>
      <c r="E377" s="291" t="s">
        <v>2507</v>
      </c>
      <c r="F377" s="292">
        <v>157.29</v>
      </c>
    </row>
    <row r="378" spans="1:6" ht="34.5" customHeight="1">
      <c r="A378" s="67">
        <v>137</v>
      </c>
      <c r="B378" s="260" t="s">
        <v>634</v>
      </c>
      <c r="C378" s="106" t="s">
        <v>962</v>
      </c>
      <c r="D378" s="290" t="s">
        <v>2177</v>
      </c>
      <c r="E378" s="291" t="s">
        <v>2508</v>
      </c>
      <c r="F378" s="292">
        <v>1026.1300000000001</v>
      </c>
    </row>
    <row r="379" spans="1:6" ht="34.5" customHeight="1">
      <c r="A379" s="67">
        <v>138</v>
      </c>
      <c r="B379" s="260" t="s">
        <v>68</v>
      </c>
      <c r="C379" s="106" t="s">
        <v>713</v>
      </c>
      <c r="D379" s="290" t="s">
        <v>2166</v>
      </c>
      <c r="E379" s="291" t="s">
        <v>2509</v>
      </c>
      <c r="F379" s="292">
        <v>481.5</v>
      </c>
    </row>
    <row r="380" spans="1:6" ht="34.5" customHeight="1">
      <c r="A380" s="67">
        <v>139</v>
      </c>
      <c r="B380" s="260" t="s">
        <v>965</v>
      </c>
      <c r="C380" s="106" t="s">
        <v>966</v>
      </c>
      <c r="D380" s="290" t="s">
        <v>2166</v>
      </c>
      <c r="E380" s="291" t="s">
        <v>2510</v>
      </c>
      <c r="F380" s="292">
        <v>3500</v>
      </c>
    </row>
    <row r="381" spans="1:6" ht="34.5" customHeight="1">
      <c r="A381" s="67">
        <v>140</v>
      </c>
      <c r="B381" s="260" t="s">
        <v>968</v>
      </c>
      <c r="C381" s="106" t="s">
        <v>969</v>
      </c>
      <c r="D381" s="290" t="s">
        <v>2177</v>
      </c>
      <c r="E381" s="291" t="s">
        <v>2511</v>
      </c>
      <c r="F381" s="292">
        <v>53.5</v>
      </c>
    </row>
    <row r="382" spans="1:6" ht="34.5" customHeight="1">
      <c r="A382" s="67">
        <v>141</v>
      </c>
      <c r="B382" s="260" t="s">
        <v>968</v>
      </c>
      <c r="C382" s="106" t="s">
        <v>971</v>
      </c>
      <c r="D382" s="290" t="s">
        <v>2177</v>
      </c>
      <c r="E382" s="291" t="s">
        <v>2511</v>
      </c>
      <c r="F382" s="292">
        <v>802.5</v>
      </c>
    </row>
    <row r="383" spans="1:6" ht="34.5" customHeight="1">
      <c r="A383" s="67">
        <v>142</v>
      </c>
      <c r="B383" s="260" t="s">
        <v>972</v>
      </c>
      <c r="C383" s="106" t="s">
        <v>973</v>
      </c>
      <c r="D383" s="290" t="s">
        <v>2163</v>
      </c>
      <c r="E383" s="291" t="s">
        <v>2512</v>
      </c>
      <c r="F383" s="292">
        <v>37.450000000000003</v>
      </c>
    </row>
    <row r="384" spans="1:6" ht="34.5" customHeight="1">
      <c r="A384" s="67">
        <v>143</v>
      </c>
      <c r="B384" s="260" t="s">
        <v>624</v>
      </c>
      <c r="C384" s="106" t="s">
        <v>975</v>
      </c>
      <c r="D384" s="290" t="s">
        <v>2163</v>
      </c>
      <c r="E384" s="291" t="s">
        <v>2513</v>
      </c>
      <c r="F384" s="292">
        <v>292.11</v>
      </c>
    </row>
    <row r="385" spans="1:6" ht="34.5" customHeight="1">
      <c r="A385" s="67">
        <v>144</v>
      </c>
      <c r="B385" s="260" t="s">
        <v>977</v>
      </c>
      <c r="C385" s="106" t="s">
        <v>969</v>
      </c>
      <c r="D385" s="290" t="s">
        <v>2163</v>
      </c>
      <c r="E385" s="291" t="s">
        <v>2514</v>
      </c>
      <c r="F385" s="292">
        <v>3584.5</v>
      </c>
    </row>
    <row r="386" spans="1:6" ht="34.5" customHeight="1">
      <c r="A386" s="67">
        <v>145</v>
      </c>
      <c r="B386" s="260" t="s">
        <v>979</v>
      </c>
      <c r="C386" s="106" t="s">
        <v>980</v>
      </c>
      <c r="D386" s="290" t="s">
        <v>2155</v>
      </c>
      <c r="E386" s="291" t="s">
        <v>2515</v>
      </c>
      <c r="F386" s="292">
        <v>53.5</v>
      </c>
    </row>
    <row r="387" spans="1:6" ht="34.5" customHeight="1">
      <c r="A387" s="67">
        <v>146</v>
      </c>
      <c r="B387" s="260" t="s">
        <v>982</v>
      </c>
      <c r="C387" s="106" t="s">
        <v>980</v>
      </c>
      <c r="D387" s="290" t="s">
        <v>2155</v>
      </c>
      <c r="E387" s="291" t="s">
        <v>2516</v>
      </c>
      <c r="F387" s="292">
        <v>470.8</v>
      </c>
    </row>
    <row r="388" spans="1:6" ht="34.5" customHeight="1">
      <c r="A388" s="67">
        <v>147</v>
      </c>
      <c r="B388" s="260" t="s">
        <v>984</v>
      </c>
      <c r="C388" s="106" t="s">
        <v>985</v>
      </c>
      <c r="D388" s="290" t="s">
        <v>2226</v>
      </c>
      <c r="E388" s="291" t="s">
        <v>2517</v>
      </c>
      <c r="F388" s="292">
        <v>428</v>
      </c>
    </row>
    <row r="389" spans="1:6" ht="34.5" customHeight="1">
      <c r="A389" s="67">
        <v>148</v>
      </c>
      <c r="B389" s="260" t="s">
        <v>987</v>
      </c>
      <c r="C389" s="106" t="s">
        <v>902</v>
      </c>
      <c r="D389" s="290" t="s">
        <v>2163</v>
      </c>
      <c r="E389" s="291" t="s">
        <v>2518</v>
      </c>
      <c r="F389" s="292">
        <v>2075.8000000000002</v>
      </c>
    </row>
    <row r="390" spans="1:6" ht="34.5" customHeight="1">
      <c r="A390" s="67">
        <v>149</v>
      </c>
      <c r="B390" s="260" t="s">
        <v>987</v>
      </c>
      <c r="C390" s="106" t="s">
        <v>902</v>
      </c>
      <c r="D390" s="290" t="s">
        <v>2163</v>
      </c>
      <c r="E390" s="291" t="s">
        <v>2518</v>
      </c>
      <c r="F390" s="292">
        <v>845.3</v>
      </c>
    </row>
    <row r="391" spans="1:6" ht="34.5" customHeight="1">
      <c r="A391" s="67">
        <v>150</v>
      </c>
      <c r="B391" s="260" t="s">
        <v>989</v>
      </c>
      <c r="C391" s="106" t="s">
        <v>990</v>
      </c>
      <c r="D391" s="290" t="s">
        <v>2177</v>
      </c>
      <c r="E391" s="291" t="s">
        <v>2519</v>
      </c>
      <c r="F391" s="292">
        <v>149.80000000000001</v>
      </c>
    </row>
    <row r="392" spans="1:6" ht="34.5" customHeight="1">
      <c r="A392" s="67">
        <v>151</v>
      </c>
      <c r="B392" s="260" t="s">
        <v>648</v>
      </c>
      <c r="C392" s="106" t="s">
        <v>992</v>
      </c>
      <c r="D392" s="290" t="s">
        <v>2177</v>
      </c>
      <c r="E392" s="291" t="s">
        <v>2520</v>
      </c>
      <c r="F392" s="292">
        <v>531.79</v>
      </c>
    </row>
    <row r="393" spans="1:6" ht="34.5" customHeight="1">
      <c r="A393" s="67">
        <v>152</v>
      </c>
      <c r="B393" s="260" t="s">
        <v>994</v>
      </c>
      <c r="C393" s="106" t="s">
        <v>911</v>
      </c>
      <c r="D393" s="290" t="s">
        <v>2209</v>
      </c>
      <c r="E393" s="291" t="s">
        <v>2521</v>
      </c>
      <c r="F393" s="292">
        <v>1733.4</v>
      </c>
    </row>
    <row r="394" spans="1:6" ht="34.5" customHeight="1">
      <c r="A394" s="67">
        <v>153</v>
      </c>
      <c r="B394" s="260" t="s">
        <v>996</v>
      </c>
      <c r="C394" s="106" t="s">
        <v>969</v>
      </c>
      <c r="D394" s="290" t="s">
        <v>2157</v>
      </c>
      <c r="E394" s="291" t="s">
        <v>2522</v>
      </c>
      <c r="F394" s="292">
        <v>2065.1</v>
      </c>
    </row>
    <row r="395" spans="1:6" ht="34.5" customHeight="1">
      <c r="A395" s="67">
        <v>154</v>
      </c>
      <c r="B395" s="260" t="s">
        <v>658</v>
      </c>
      <c r="C395" s="106" t="s">
        <v>998</v>
      </c>
      <c r="D395" s="290" t="s">
        <v>2177</v>
      </c>
      <c r="E395" s="291" t="s">
        <v>2523</v>
      </c>
      <c r="F395" s="292">
        <v>866.7</v>
      </c>
    </row>
    <row r="396" spans="1:6" ht="34.5" customHeight="1">
      <c r="A396" s="67">
        <v>155</v>
      </c>
      <c r="B396" s="310" t="s">
        <v>1000</v>
      </c>
      <c r="C396" s="173" t="s">
        <v>969</v>
      </c>
      <c r="D396" s="290" t="s">
        <v>2177</v>
      </c>
      <c r="E396" s="291" t="s">
        <v>2524</v>
      </c>
      <c r="F396" s="292">
        <v>1797.6</v>
      </c>
    </row>
    <row r="397" spans="1:6" ht="34.5" customHeight="1">
      <c r="A397" s="67">
        <v>156</v>
      </c>
      <c r="B397" s="311" t="s">
        <v>1002</v>
      </c>
      <c r="C397" s="312" t="s">
        <v>899</v>
      </c>
      <c r="D397" s="290" t="s">
        <v>2155</v>
      </c>
      <c r="E397" s="291" t="s">
        <v>2525</v>
      </c>
      <c r="F397" s="292">
        <v>3038.8</v>
      </c>
    </row>
    <row r="398" spans="1:6" ht="34.5" customHeight="1">
      <c r="A398" s="67">
        <v>157</v>
      </c>
      <c r="B398" s="314" t="s">
        <v>1004</v>
      </c>
      <c r="C398" s="183" t="s">
        <v>1005</v>
      </c>
      <c r="D398" s="290" t="s">
        <v>2177</v>
      </c>
      <c r="E398" s="291" t="s">
        <v>2526</v>
      </c>
      <c r="F398" s="292">
        <v>53.5</v>
      </c>
    </row>
    <row r="399" spans="1:6" ht="34.5" customHeight="1">
      <c r="A399" s="67">
        <v>158</v>
      </c>
      <c r="B399" s="316" t="s">
        <v>1007</v>
      </c>
      <c r="C399" s="317" t="s">
        <v>1005</v>
      </c>
      <c r="D399" s="290" t="s">
        <v>2209</v>
      </c>
      <c r="E399" s="291" t="s">
        <v>2527</v>
      </c>
      <c r="F399" s="292">
        <v>53.5</v>
      </c>
    </row>
    <row r="400" spans="1:6" ht="34.5" customHeight="1">
      <c r="A400" s="67">
        <v>159</v>
      </c>
      <c r="B400" s="319" t="s">
        <v>855</v>
      </c>
      <c r="C400" s="320" t="s">
        <v>1009</v>
      </c>
      <c r="D400" s="301" t="s">
        <v>2155</v>
      </c>
      <c r="E400" s="302" t="s">
        <v>2528</v>
      </c>
      <c r="F400" s="303">
        <v>620.6</v>
      </c>
    </row>
    <row r="401" spans="1:10" ht="34.5" customHeight="1">
      <c r="A401" s="67">
        <v>160</v>
      </c>
      <c r="B401" s="319" t="s">
        <v>1011</v>
      </c>
      <c r="C401" s="320" t="s">
        <v>1005</v>
      </c>
      <c r="D401" s="290" t="s">
        <v>2155</v>
      </c>
      <c r="E401" s="291" t="s">
        <v>2529</v>
      </c>
      <c r="F401" s="292">
        <v>3434.7</v>
      </c>
    </row>
    <row r="402" spans="1:10" ht="34.5" customHeight="1">
      <c r="A402" s="67">
        <v>161</v>
      </c>
      <c r="B402" s="319" t="s">
        <v>1011</v>
      </c>
      <c r="C402" s="320" t="s">
        <v>1005</v>
      </c>
      <c r="D402" s="290" t="s">
        <v>2155</v>
      </c>
      <c r="E402" s="291" t="s">
        <v>2529</v>
      </c>
      <c r="F402" s="292">
        <v>513.6</v>
      </c>
    </row>
    <row r="403" spans="1:10" ht="34.5" customHeight="1">
      <c r="A403" s="67">
        <v>162</v>
      </c>
      <c r="B403" s="319" t="s">
        <v>653</v>
      </c>
      <c r="C403" s="320" t="s">
        <v>1013</v>
      </c>
      <c r="D403" s="290" t="s">
        <v>2155</v>
      </c>
      <c r="E403" s="291" t="s">
        <v>2530</v>
      </c>
      <c r="F403" s="292">
        <v>1391</v>
      </c>
    </row>
    <row r="404" spans="1:10" ht="34.5" customHeight="1">
      <c r="A404" s="67">
        <v>163</v>
      </c>
      <c r="B404" s="319" t="s">
        <v>1015</v>
      </c>
      <c r="C404" s="320" t="s">
        <v>1016</v>
      </c>
      <c r="D404" s="290" t="s">
        <v>2209</v>
      </c>
      <c r="E404" s="291" t="s">
        <v>2531</v>
      </c>
      <c r="F404" s="292">
        <v>53.5</v>
      </c>
    </row>
    <row r="405" spans="1:10" ht="34.5" customHeight="1">
      <c r="A405" s="67">
        <v>164</v>
      </c>
      <c r="B405" s="319" t="s">
        <v>2137</v>
      </c>
      <c r="C405" s="320"/>
      <c r="D405" s="586" t="s">
        <v>2177</v>
      </c>
      <c r="E405" s="587" t="s">
        <v>2532</v>
      </c>
      <c r="F405" s="588">
        <v>3006.7</v>
      </c>
    </row>
    <row r="406" spans="1:10" ht="34.5" customHeight="1">
      <c r="A406" s="67">
        <v>165</v>
      </c>
      <c r="B406" s="319" t="s">
        <v>2138</v>
      </c>
      <c r="C406" s="320"/>
      <c r="D406" s="586" t="s">
        <v>2177</v>
      </c>
      <c r="E406" s="587" t="s">
        <v>2533</v>
      </c>
      <c r="F406" s="588">
        <v>8934.5</v>
      </c>
    </row>
    <row r="407" spans="1:10" ht="34.5" customHeight="1" thickBot="1">
      <c r="A407" s="322"/>
      <c r="B407" s="100" t="s">
        <v>19</v>
      </c>
      <c r="C407" s="101"/>
      <c r="D407" s="103"/>
      <c r="E407" s="103"/>
      <c r="F407" s="155">
        <v>285587.30999999988</v>
      </c>
      <c r="H407" s="508">
        <f>SUM(F242:F406)</f>
        <v>285587.30999999988</v>
      </c>
    </row>
    <row r="408" spans="1:10" s="376" customFormat="1" ht="37.5" customHeight="1" thickTop="1">
      <c r="A408" s="372"/>
      <c r="B408" s="373"/>
      <c r="C408" s="373"/>
      <c r="D408" s="375"/>
      <c r="E408" s="375"/>
      <c r="F408" s="374"/>
    </row>
    <row r="409" spans="1:10" ht="34.5" customHeight="1" thickBot="1">
      <c r="A409" s="377"/>
      <c r="B409" s="378" t="s">
        <v>1022</v>
      </c>
      <c r="C409" s="379"/>
      <c r="D409" s="383"/>
      <c r="E409" s="383"/>
      <c r="F409" s="382">
        <v>654683.85999999975</v>
      </c>
      <c r="I409" s="549">
        <f>SUM(G12:J407)</f>
        <v>654683.85999999987</v>
      </c>
      <c r="J409" s="2" t="s">
        <v>1421</v>
      </c>
    </row>
    <row r="410" spans="1:10" s="386" customFormat="1" ht="48" customHeight="1" thickTop="1">
      <c r="A410" s="1332" t="s">
        <v>1023</v>
      </c>
      <c r="B410" s="1332"/>
      <c r="C410" s="1332"/>
      <c r="D410" s="1332"/>
      <c r="E410" s="1332"/>
      <c r="F410" s="1332"/>
      <c r="I410" s="516"/>
    </row>
    <row r="411" spans="1:10" ht="34.5" customHeight="1">
      <c r="A411" s="243">
        <v>1</v>
      </c>
      <c r="B411" s="393" t="s">
        <v>1024</v>
      </c>
      <c r="C411" s="394" t="s">
        <v>1025</v>
      </c>
      <c r="D411" s="396" t="s">
        <v>2177</v>
      </c>
      <c r="E411" s="397" t="s">
        <v>2534</v>
      </c>
      <c r="F411" s="398">
        <v>100</v>
      </c>
    </row>
    <row r="412" spans="1:10" ht="34.5" customHeight="1">
      <c r="A412" s="243">
        <v>2</v>
      </c>
      <c r="B412" s="394" t="s">
        <v>1028</v>
      </c>
      <c r="C412" s="394" t="s">
        <v>1029</v>
      </c>
      <c r="D412" s="290" t="s">
        <v>2535</v>
      </c>
      <c r="E412" s="291" t="s">
        <v>2536</v>
      </c>
      <c r="F412" s="400">
        <v>2045.5</v>
      </c>
    </row>
    <row r="413" spans="1:10" ht="34.5" customHeight="1" thickBot="1">
      <c r="A413" s="284"/>
      <c r="B413" s="257" t="s">
        <v>19</v>
      </c>
      <c r="C413" s="160"/>
      <c r="D413" s="105"/>
      <c r="E413" s="105"/>
      <c r="F413" s="104">
        <v>2145.5</v>
      </c>
      <c r="H413" s="508">
        <f>SUM(F411:F412)</f>
        <v>2145.5</v>
      </c>
    </row>
    <row r="414" spans="1:10" s="386" customFormat="1" ht="34.5" customHeight="1" thickTop="1">
      <c r="A414" s="385"/>
      <c r="C414" s="387"/>
      <c r="D414" s="391"/>
      <c r="E414" s="391"/>
      <c r="F414" s="390"/>
      <c r="I414" s="516"/>
    </row>
    <row r="415" spans="1:10" s="403" customFormat="1" ht="34.5" customHeight="1">
      <c r="A415" s="480"/>
      <c r="B415" s="481"/>
      <c r="C415" s="482"/>
      <c r="D415" s="484"/>
      <c r="E415" s="484"/>
      <c r="F415" s="483"/>
    </row>
    <row r="416" spans="1:10" ht="34.5" customHeight="1" thickBot="1">
      <c r="A416" s="486"/>
      <c r="B416" s="487"/>
      <c r="C416" s="488" t="s">
        <v>1066</v>
      </c>
      <c r="D416" s="491"/>
      <c r="E416" s="488"/>
      <c r="F416" s="492">
        <v>656829.35999999975</v>
      </c>
      <c r="I416" s="549">
        <f>SUM(I409+H413)</f>
        <v>656829.35999999987</v>
      </c>
      <c r="J416" s="2" t="s">
        <v>1708</v>
      </c>
    </row>
    <row r="417" spans="1:10" ht="34.5" customHeight="1" thickTop="1"/>
    <row r="418" spans="1:10" ht="34.5" customHeight="1"/>
    <row r="419" spans="1:10" s="403" customFormat="1" ht="43.5" customHeight="1">
      <c r="A419" s="1332" t="s">
        <v>1067</v>
      </c>
      <c r="B419" s="1332"/>
      <c r="C419" s="1332"/>
      <c r="D419" s="1332"/>
      <c r="E419" s="1332"/>
      <c r="F419" s="1332"/>
    </row>
    <row r="420" spans="1:10" ht="34.5" customHeight="1">
      <c r="A420" s="243">
        <v>1</v>
      </c>
      <c r="B420" s="266" t="s">
        <v>1068</v>
      </c>
      <c r="C420" s="394" t="s">
        <v>235</v>
      </c>
      <c r="D420" s="290" t="s">
        <v>2166</v>
      </c>
      <c r="E420" s="291" t="s">
        <v>2537</v>
      </c>
      <c r="F420" s="292">
        <v>6700</v>
      </c>
    </row>
    <row r="421" spans="1:10" ht="34.5" customHeight="1">
      <c r="A421" s="243">
        <v>2</v>
      </c>
      <c r="B421" s="503" t="s">
        <v>1068</v>
      </c>
      <c r="C421" s="504" t="s">
        <v>1072</v>
      </c>
      <c r="D421" s="290" t="s">
        <v>2166</v>
      </c>
      <c r="E421" s="291" t="s">
        <v>2539</v>
      </c>
      <c r="F421" s="292">
        <v>112.35</v>
      </c>
    </row>
    <row r="422" spans="1:10" ht="34.5" customHeight="1">
      <c r="A422" s="243">
        <v>3</v>
      </c>
      <c r="B422" s="503" t="s">
        <v>1068</v>
      </c>
      <c r="C422" s="504" t="s">
        <v>771</v>
      </c>
      <c r="D422" s="290" t="s">
        <v>2166</v>
      </c>
      <c r="E422" s="291" t="s">
        <v>2540</v>
      </c>
      <c r="F422" s="292">
        <v>599.20000000000005</v>
      </c>
    </row>
    <row r="423" spans="1:10" ht="34.5" customHeight="1" thickBot="1">
      <c r="A423" s="426"/>
      <c r="B423" s="257" t="s">
        <v>19</v>
      </c>
      <c r="C423" s="427"/>
      <c r="D423" s="476">
        <v>0</v>
      </c>
      <c r="E423" s="476">
        <v>0</v>
      </c>
      <c r="F423" s="430">
        <v>7411.55</v>
      </c>
      <c r="H423" s="508">
        <f>SUM(F420:F422)</f>
        <v>7411.55</v>
      </c>
      <c r="I423" s="549">
        <f>SUM(I416+H423)</f>
        <v>664240.90999999992</v>
      </c>
      <c r="J423" s="2" t="s">
        <v>2541</v>
      </c>
    </row>
    <row r="424" spans="1:10" s="446" customFormat="1" ht="34.200000000000003" thickTop="1">
      <c r="B424" s="494"/>
      <c r="C424" s="495"/>
      <c r="D424" s="498"/>
      <c r="E424" s="297"/>
      <c r="F424" s="499"/>
      <c r="I424" s="517"/>
    </row>
    <row r="426" spans="1:10">
      <c r="F426" s="499">
        <v>664240.9099999998</v>
      </c>
    </row>
  </sheetData>
  <mergeCells count="14">
    <mergeCell ref="A419:F419"/>
    <mergeCell ref="G28:J28"/>
    <mergeCell ref="B81:C81"/>
    <mergeCell ref="A410:F410"/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16" right="0.16" top="0.16" bottom="0.16" header="0.16" footer="0.3"/>
  <pageSetup scale="3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89A9-631E-4621-8B32-8ED7DCCC5E76}">
  <sheetPr codeName="Sheet14">
    <tabColor rgb="FF92D050"/>
  </sheetPr>
  <dimension ref="A1:O109"/>
  <sheetViews>
    <sheetView zoomScale="50" zoomScaleNormal="50" workbookViewId="0">
      <pane ySplit="9" topLeftCell="A90" activePane="bottomLeft" state="frozen"/>
      <selection pane="bottomLeft" activeCell="J100" sqref="J100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9" width="27.6640625" style="2"/>
    <col min="10" max="10" width="27.6640625" style="512"/>
    <col min="11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2146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1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78" t="s">
        <v>2149</v>
      </c>
      <c r="F11" s="79">
        <v>1</v>
      </c>
      <c r="G11" s="66">
        <v>5586.4700000000084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5586.4699999999975</v>
      </c>
      <c r="I12" s="497">
        <f>SUM(G11)</f>
        <v>5586.4700000000084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1</v>
      </c>
      <c r="B14" s="115" t="s">
        <v>42</v>
      </c>
      <c r="C14" s="115" t="s">
        <v>43</v>
      </c>
      <c r="D14" s="550">
        <v>642</v>
      </c>
      <c r="E14" s="122"/>
      <c r="F14" s="67"/>
      <c r="G14" s="66"/>
    </row>
    <row r="15" spans="1:9" ht="34.5" customHeight="1">
      <c r="A15" s="67">
        <v>2</v>
      </c>
      <c r="B15" s="106" t="s">
        <v>45</v>
      </c>
      <c r="C15" s="123" t="s">
        <v>46</v>
      </c>
      <c r="D15" s="528">
        <v>642</v>
      </c>
      <c r="E15" s="19"/>
      <c r="F15" s="67"/>
      <c r="G15" s="66"/>
    </row>
    <row r="16" spans="1:9" ht="34.5" customHeight="1">
      <c r="A16" s="67">
        <v>3</v>
      </c>
      <c r="B16" s="106" t="s">
        <v>50</v>
      </c>
      <c r="C16" s="106" t="s">
        <v>51</v>
      </c>
      <c r="D16" s="528">
        <v>642</v>
      </c>
      <c r="E16" s="122"/>
      <c r="F16" s="67"/>
      <c r="G16" s="66"/>
    </row>
    <row r="17" spans="1:15" ht="34.5" customHeight="1">
      <c r="A17" s="67">
        <v>4</v>
      </c>
      <c r="B17" s="106" t="s">
        <v>74</v>
      </c>
      <c r="C17" s="106" t="s">
        <v>75</v>
      </c>
      <c r="D17" s="528"/>
      <c r="E17" s="122" t="s">
        <v>2170</v>
      </c>
      <c r="F17" s="67">
        <v>1</v>
      </c>
      <c r="G17" s="66">
        <v>2546.6000000000004</v>
      </c>
    </row>
    <row r="18" spans="1:15" ht="34.5" customHeight="1" thickBot="1">
      <c r="A18" s="99"/>
      <c r="B18" s="100" t="s">
        <v>19</v>
      </c>
      <c r="C18" s="101"/>
      <c r="D18" s="527"/>
      <c r="E18" s="129"/>
      <c r="F18" s="102"/>
      <c r="G18" s="104">
        <v>2546.6000000000004</v>
      </c>
      <c r="I18" s="497">
        <f>SUM(G17)</f>
        <v>2546.6000000000004</v>
      </c>
    </row>
    <row r="19" spans="1:15" ht="34.5" customHeight="1" thickTop="1">
      <c r="A19" s="30"/>
      <c r="B19" s="52" t="s">
        <v>79</v>
      </c>
      <c r="C19" s="53"/>
      <c r="D19" s="525"/>
      <c r="E19" s="61"/>
      <c r="F19" s="62"/>
      <c r="G19" s="66"/>
    </row>
    <row r="20" spans="1:15" ht="34.5" customHeight="1">
      <c r="A20" s="130">
        <v>1</v>
      </c>
      <c r="B20" s="131" t="s">
        <v>80</v>
      </c>
      <c r="C20" s="132" t="s">
        <v>81</v>
      </c>
      <c r="D20" s="529"/>
      <c r="E20" s="108" t="s">
        <v>2149</v>
      </c>
      <c r="F20" s="79">
        <v>1</v>
      </c>
      <c r="G20" s="66">
        <v>5609.4675000000097</v>
      </c>
      <c r="H20" s="135"/>
      <c r="I20" s="138"/>
      <c r="J20" s="602"/>
      <c r="K20" s="138"/>
      <c r="L20" s="138"/>
      <c r="M20" s="138"/>
      <c r="N20" s="138"/>
      <c r="O20" s="139"/>
    </row>
    <row r="21" spans="1:15" ht="34.5" customHeight="1">
      <c r="A21" s="130">
        <v>2</v>
      </c>
      <c r="B21" s="131" t="s">
        <v>85</v>
      </c>
      <c r="C21" s="132" t="s">
        <v>81</v>
      </c>
      <c r="D21" s="529"/>
      <c r="E21" s="108" t="s">
        <v>2149</v>
      </c>
      <c r="F21" s="79">
        <v>1</v>
      </c>
      <c r="G21" s="66">
        <v>3950.6975000000039</v>
      </c>
    </row>
    <row r="22" spans="1:15" ht="34.5" customHeight="1">
      <c r="A22" s="130">
        <v>3</v>
      </c>
      <c r="B22" s="131" t="s">
        <v>88</v>
      </c>
      <c r="C22" s="132" t="s">
        <v>81</v>
      </c>
      <c r="D22" s="529"/>
      <c r="E22" s="108" t="s">
        <v>2149</v>
      </c>
      <c r="F22" s="79">
        <v>1</v>
      </c>
      <c r="G22" s="66">
        <v>2913.0649999999996</v>
      </c>
    </row>
    <row r="23" spans="1:15" ht="34.5" customHeight="1">
      <c r="A23" s="130">
        <v>4</v>
      </c>
      <c r="B23" s="140" t="s">
        <v>98</v>
      </c>
      <c r="C23" s="141" t="s">
        <v>81</v>
      </c>
      <c r="D23" s="529"/>
      <c r="E23" s="108" t="s">
        <v>2149</v>
      </c>
      <c r="F23" s="79">
        <v>1</v>
      </c>
      <c r="G23" s="66">
        <v>572.98750000000007</v>
      </c>
    </row>
    <row r="24" spans="1:15" ht="34.5" customHeight="1">
      <c r="A24" s="130">
        <v>5</v>
      </c>
      <c r="B24" s="131" t="s">
        <v>103</v>
      </c>
      <c r="C24" s="141" t="s">
        <v>81</v>
      </c>
      <c r="D24" s="529"/>
      <c r="E24" s="108" t="s">
        <v>2170</v>
      </c>
      <c r="F24" s="79">
        <v>1</v>
      </c>
      <c r="G24" s="66">
        <v>2270.2650000000012</v>
      </c>
    </row>
    <row r="25" spans="1:15" ht="34.5" customHeight="1">
      <c r="A25" s="130">
        <v>6</v>
      </c>
      <c r="B25" s="140" t="s">
        <v>105</v>
      </c>
      <c r="C25" s="141" t="s">
        <v>81</v>
      </c>
      <c r="D25" s="529"/>
      <c r="E25" s="108" t="s">
        <v>2170</v>
      </c>
      <c r="F25" s="79">
        <v>1</v>
      </c>
      <c r="G25" s="66">
        <v>130.00500000000002</v>
      </c>
    </row>
    <row r="26" spans="1:15" ht="34.5" customHeight="1">
      <c r="A26" s="130">
        <v>7</v>
      </c>
      <c r="B26" s="140" t="s">
        <v>107</v>
      </c>
      <c r="C26" s="141" t="s">
        <v>81</v>
      </c>
      <c r="D26" s="529"/>
      <c r="E26" s="108" t="s">
        <v>2170</v>
      </c>
      <c r="F26" s="79">
        <v>1</v>
      </c>
      <c r="G26" s="66">
        <v>300.94</v>
      </c>
    </row>
    <row r="27" spans="1:15" ht="34.5" customHeight="1">
      <c r="A27" s="130">
        <v>8</v>
      </c>
      <c r="B27" s="131" t="s">
        <v>109</v>
      </c>
      <c r="C27" s="141" t="s">
        <v>81</v>
      </c>
      <c r="D27" s="529"/>
      <c r="E27" s="148" t="s">
        <v>2170</v>
      </c>
      <c r="F27" s="144">
        <v>1</v>
      </c>
      <c r="G27" s="66">
        <v>33.710000000000008</v>
      </c>
    </row>
    <row r="28" spans="1:15" ht="34.5" customHeight="1">
      <c r="A28" s="130">
        <v>9</v>
      </c>
      <c r="B28" s="150" t="s">
        <v>111</v>
      </c>
      <c r="C28" s="141" t="s">
        <v>81</v>
      </c>
      <c r="D28" s="529"/>
      <c r="E28" s="148" t="s">
        <v>2170</v>
      </c>
      <c r="F28" s="144">
        <v>1</v>
      </c>
      <c r="G28" s="66">
        <v>154.07999999999998</v>
      </c>
    </row>
    <row r="29" spans="1:15" ht="34.5" customHeight="1">
      <c r="A29" s="130">
        <v>10</v>
      </c>
      <c r="B29" s="151" t="s">
        <v>113</v>
      </c>
      <c r="C29" s="152" t="s">
        <v>81</v>
      </c>
      <c r="D29" s="529"/>
      <c r="E29" s="148" t="s">
        <v>2149</v>
      </c>
      <c r="F29" s="144">
        <v>1</v>
      </c>
      <c r="G29" s="66">
        <v>3929.0400000000009</v>
      </c>
    </row>
    <row r="30" spans="1:15" ht="34.5" customHeight="1">
      <c r="A30" s="130">
        <v>11</v>
      </c>
      <c r="B30" s="151" t="s">
        <v>1743</v>
      </c>
      <c r="C30" s="152" t="s">
        <v>81</v>
      </c>
      <c r="D30" s="529"/>
      <c r="E30" s="148" t="s">
        <v>2170</v>
      </c>
      <c r="F30" s="144">
        <v>1</v>
      </c>
      <c r="G30" s="66">
        <v>86.669999999999987</v>
      </c>
    </row>
    <row r="31" spans="1:15" ht="34.5" customHeight="1" thickBot="1">
      <c r="A31" s="99"/>
      <c r="B31" s="100" t="s">
        <v>19</v>
      </c>
      <c r="C31" s="101"/>
      <c r="D31" s="527"/>
      <c r="E31" s="129"/>
      <c r="F31" s="102"/>
      <c r="G31" s="104">
        <v>19950.927500000013</v>
      </c>
      <c r="I31" s="497">
        <f>SUM(G20:G30)</f>
        <v>19950.927500000013</v>
      </c>
    </row>
    <row r="32" spans="1:15" ht="34.5" customHeight="1" thickTop="1">
      <c r="A32" s="30"/>
      <c r="B32" s="52" t="s">
        <v>117</v>
      </c>
      <c r="C32" s="53"/>
      <c r="D32" s="525"/>
      <c r="E32" s="61"/>
      <c r="F32" s="62"/>
      <c r="G32" s="66"/>
    </row>
    <row r="33" spans="1:10" ht="34.5" customHeight="1">
      <c r="A33" s="30">
        <v>1</v>
      </c>
      <c r="B33" s="163" t="s">
        <v>22</v>
      </c>
      <c r="C33" s="164" t="s">
        <v>118</v>
      </c>
      <c r="D33" s="531"/>
      <c r="E33" s="170" t="s">
        <v>2149</v>
      </c>
      <c r="F33" s="20">
        <v>1</v>
      </c>
      <c r="G33" s="66">
        <v>1117.2899999999945</v>
      </c>
    </row>
    <row r="34" spans="1:10" ht="34.5" customHeight="1" thickBot="1">
      <c r="A34" s="99"/>
      <c r="B34" s="100" t="s">
        <v>19</v>
      </c>
      <c r="C34" s="101"/>
      <c r="D34" s="527"/>
      <c r="E34" s="129"/>
      <c r="F34" s="102"/>
      <c r="G34" s="162">
        <v>1117.2899999999945</v>
      </c>
      <c r="I34" s="497">
        <f>SUM(G33)</f>
        <v>1117.2899999999945</v>
      </c>
    </row>
    <row r="35" spans="1:10" ht="34.5" customHeight="1" thickTop="1">
      <c r="A35" s="30"/>
      <c r="B35" s="52" t="s">
        <v>121</v>
      </c>
      <c r="C35" s="53"/>
      <c r="D35" s="525"/>
      <c r="E35" s="61"/>
      <c r="F35" s="62"/>
      <c r="G35" s="66"/>
    </row>
    <row r="36" spans="1:10" s="181" customFormat="1" ht="34.5" customHeight="1">
      <c r="A36" s="67">
        <v>1</v>
      </c>
      <c r="B36" s="173" t="s">
        <v>133</v>
      </c>
      <c r="C36" s="173" t="s">
        <v>131</v>
      </c>
      <c r="D36" s="526">
        <v>2140</v>
      </c>
      <c r="E36" s="182"/>
      <c r="F36" s="67"/>
      <c r="G36" s="66"/>
      <c r="J36" s="513"/>
    </row>
    <row r="37" spans="1:10" s="181" customFormat="1" ht="34.5" customHeight="1">
      <c r="A37" s="67">
        <v>2</v>
      </c>
      <c r="B37" s="173" t="s">
        <v>133</v>
      </c>
      <c r="C37" s="173" t="s">
        <v>135</v>
      </c>
      <c r="D37" s="526">
        <v>3210</v>
      </c>
      <c r="E37" s="182"/>
      <c r="F37" s="67"/>
      <c r="G37" s="66"/>
      <c r="J37" s="513"/>
    </row>
    <row r="38" spans="1:10" ht="34.5" customHeight="1">
      <c r="A38" s="20">
        <v>3</v>
      </c>
      <c r="B38" s="183" t="s">
        <v>137</v>
      </c>
      <c r="C38" s="183" t="s">
        <v>138</v>
      </c>
      <c r="D38" s="521"/>
      <c r="E38" s="188" t="s">
        <v>2195</v>
      </c>
      <c r="F38" s="144">
        <v>1</v>
      </c>
      <c r="G38" s="66">
        <v>2140</v>
      </c>
    </row>
    <row r="39" spans="1:10" ht="34.5" customHeight="1" thickBot="1">
      <c r="A39" s="99"/>
      <c r="B39" s="100" t="s">
        <v>19</v>
      </c>
      <c r="C39" s="101"/>
      <c r="D39" s="527"/>
      <c r="E39" s="129"/>
      <c r="F39" s="102"/>
      <c r="G39" s="104">
        <v>2140</v>
      </c>
      <c r="I39" s="497">
        <f>SUM(G38)</f>
        <v>2140</v>
      </c>
    </row>
    <row r="40" spans="1:10" ht="34.5" customHeight="1" thickTop="1">
      <c r="A40" s="30"/>
      <c r="B40" s="193" t="s">
        <v>144</v>
      </c>
      <c r="C40" s="194"/>
      <c r="D40" s="532"/>
      <c r="E40" s="197"/>
      <c r="F40" s="127"/>
      <c r="G40" s="66"/>
    </row>
    <row r="41" spans="1:10" ht="34.5" customHeight="1">
      <c r="A41" s="67">
        <v>1</v>
      </c>
      <c r="B41" s="173" t="s">
        <v>145</v>
      </c>
      <c r="C41" s="69" t="s">
        <v>146</v>
      </c>
      <c r="D41" s="526"/>
      <c r="E41" s="128" t="s">
        <v>2195</v>
      </c>
      <c r="F41" s="67">
        <v>1</v>
      </c>
      <c r="G41" s="203">
        <v>9126</v>
      </c>
    </row>
    <row r="42" spans="1:10" ht="34.5" customHeight="1">
      <c r="A42" s="67">
        <v>7</v>
      </c>
      <c r="B42" s="68" t="s">
        <v>164</v>
      </c>
      <c r="C42" s="69" t="s">
        <v>165</v>
      </c>
      <c r="D42" s="526">
        <v>4563</v>
      </c>
      <c r="E42" s="128"/>
      <c r="F42" s="67"/>
      <c r="G42" s="206">
        <v>0</v>
      </c>
    </row>
    <row r="43" spans="1:10" ht="34.5" customHeight="1">
      <c r="A43" s="67">
        <v>8</v>
      </c>
      <c r="B43" s="68" t="s">
        <v>164</v>
      </c>
      <c r="C43" s="69" t="s">
        <v>167</v>
      </c>
      <c r="D43" s="526">
        <v>4563</v>
      </c>
      <c r="E43" s="128"/>
      <c r="F43" s="67"/>
      <c r="G43" s="206">
        <v>0</v>
      </c>
    </row>
    <row r="44" spans="1:10" ht="34.5" customHeight="1">
      <c r="A44" s="67">
        <v>9</v>
      </c>
      <c r="B44" s="207" t="s">
        <v>169</v>
      </c>
      <c r="C44" s="69" t="s">
        <v>170</v>
      </c>
      <c r="D44" s="526">
        <v>4563</v>
      </c>
      <c r="E44" s="128"/>
      <c r="F44" s="67"/>
      <c r="G44" s="206">
        <v>0</v>
      </c>
    </row>
    <row r="45" spans="1:10" ht="34.5" customHeight="1">
      <c r="A45" s="67">
        <v>11</v>
      </c>
      <c r="B45" s="68" t="s">
        <v>175</v>
      </c>
      <c r="C45" s="69" t="s">
        <v>176</v>
      </c>
      <c r="D45" s="526"/>
      <c r="E45" s="128" t="s">
        <v>2195</v>
      </c>
      <c r="F45" s="67">
        <v>1</v>
      </c>
      <c r="G45" s="203">
        <v>9126</v>
      </c>
    </row>
    <row r="46" spans="1:10" s="219" customFormat="1" ht="34.5" customHeight="1">
      <c r="A46" s="208">
        <v>12</v>
      </c>
      <c r="B46" s="209" t="s">
        <v>178</v>
      </c>
      <c r="C46" s="210" t="s">
        <v>179</v>
      </c>
      <c r="D46" s="533">
        <v>4563</v>
      </c>
      <c r="E46" s="216"/>
      <c r="F46" s="213"/>
      <c r="G46" s="218">
        <v>0</v>
      </c>
      <c r="J46" s="514"/>
    </row>
    <row r="47" spans="1:10" ht="34.5" customHeight="1">
      <c r="A47" s="67">
        <v>14</v>
      </c>
      <c r="B47" s="68" t="s">
        <v>184</v>
      </c>
      <c r="C47" s="69" t="s">
        <v>185</v>
      </c>
      <c r="D47" s="526">
        <v>4563</v>
      </c>
      <c r="E47" s="128"/>
      <c r="F47" s="67"/>
      <c r="G47" s="206">
        <v>0</v>
      </c>
    </row>
    <row r="48" spans="1:10" ht="34.5" customHeight="1">
      <c r="A48" s="67">
        <v>15</v>
      </c>
      <c r="B48" s="68" t="s">
        <v>187</v>
      </c>
      <c r="C48" s="69" t="s">
        <v>188</v>
      </c>
      <c r="D48" s="526">
        <v>4563</v>
      </c>
      <c r="E48" s="128"/>
      <c r="F48" s="67"/>
      <c r="G48" s="206">
        <v>0</v>
      </c>
    </row>
    <row r="49" spans="1:9" ht="34.5" customHeight="1">
      <c r="A49" s="67">
        <v>19</v>
      </c>
      <c r="B49" s="68" t="s">
        <v>200</v>
      </c>
      <c r="C49" s="69" t="s">
        <v>201</v>
      </c>
      <c r="D49" s="526">
        <v>4563</v>
      </c>
      <c r="E49" s="128"/>
      <c r="F49" s="67"/>
      <c r="G49" s="206">
        <v>0</v>
      </c>
    </row>
    <row r="50" spans="1:9" ht="34.5" customHeight="1">
      <c r="A50" s="67">
        <v>20</v>
      </c>
      <c r="B50" s="68" t="s">
        <v>203</v>
      </c>
      <c r="C50" s="69" t="s">
        <v>204</v>
      </c>
      <c r="D50" s="526">
        <v>4563</v>
      </c>
      <c r="E50" s="128"/>
      <c r="F50" s="67"/>
      <c r="G50" s="206">
        <v>0</v>
      </c>
    </row>
    <row r="51" spans="1:9" ht="34.5" customHeight="1">
      <c r="A51" s="67">
        <v>22</v>
      </c>
      <c r="B51" s="68" t="s">
        <v>209</v>
      </c>
      <c r="C51" s="69" t="s">
        <v>210</v>
      </c>
      <c r="D51" s="526">
        <v>4563</v>
      </c>
      <c r="E51" s="128"/>
      <c r="F51" s="67"/>
      <c r="G51" s="203">
        <v>0</v>
      </c>
    </row>
    <row r="52" spans="1:9" ht="34.5" customHeight="1">
      <c r="A52" s="67">
        <v>23</v>
      </c>
      <c r="B52" s="68" t="s">
        <v>212</v>
      </c>
      <c r="C52" s="69" t="s">
        <v>213</v>
      </c>
      <c r="D52" s="526"/>
      <c r="E52" s="128" t="s">
        <v>2195</v>
      </c>
      <c r="F52" s="67">
        <v>1</v>
      </c>
      <c r="G52" s="203">
        <v>4563</v>
      </c>
    </row>
    <row r="53" spans="1:9" ht="34.5" customHeight="1">
      <c r="A53" s="67">
        <v>26</v>
      </c>
      <c r="B53" s="68" t="s">
        <v>221</v>
      </c>
      <c r="C53" s="69" t="s">
        <v>222</v>
      </c>
      <c r="D53" s="526">
        <v>4563</v>
      </c>
      <c r="E53" s="128"/>
      <c r="F53" s="67"/>
      <c r="G53" s="203">
        <v>0</v>
      </c>
    </row>
    <row r="54" spans="1:9" ht="34.5" customHeight="1">
      <c r="A54" s="67">
        <v>27</v>
      </c>
      <c r="B54" s="68" t="s">
        <v>224</v>
      </c>
      <c r="C54" s="69" t="s">
        <v>225</v>
      </c>
      <c r="D54" s="526"/>
      <c r="E54" s="128" t="s">
        <v>2195</v>
      </c>
      <c r="F54" s="67">
        <v>1</v>
      </c>
      <c r="G54" s="203">
        <v>4563</v>
      </c>
    </row>
    <row r="55" spans="1:9" ht="34.5" customHeight="1">
      <c r="A55" s="67">
        <v>28</v>
      </c>
      <c r="B55" s="68" t="s">
        <v>227</v>
      </c>
      <c r="C55" s="69" t="s">
        <v>228</v>
      </c>
      <c r="D55" s="526"/>
      <c r="E55" s="128" t="s">
        <v>2195</v>
      </c>
      <c r="F55" s="67">
        <v>1</v>
      </c>
      <c r="G55" s="203">
        <v>4563</v>
      </c>
    </row>
    <row r="56" spans="1:9" ht="34.5" customHeight="1">
      <c r="A56" s="223"/>
      <c r="B56" s="1364" t="s">
        <v>19</v>
      </c>
      <c r="C56" s="1364"/>
      <c r="D56" s="534"/>
      <c r="E56" s="224"/>
      <c r="F56" s="223"/>
      <c r="G56" s="227">
        <v>31941</v>
      </c>
      <c r="I56" s="497">
        <f>SUM(G41:G55)</f>
        <v>31941</v>
      </c>
    </row>
    <row r="57" spans="1:9" ht="34.5" customHeight="1">
      <c r="A57" s="30"/>
      <c r="B57" s="231" t="s">
        <v>233</v>
      </c>
      <c r="C57" s="232"/>
      <c r="D57" s="523"/>
      <c r="E57" s="237"/>
      <c r="F57" s="238"/>
      <c r="G57" s="203"/>
    </row>
    <row r="58" spans="1:9" ht="34.5" customHeight="1">
      <c r="A58" s="67">
        <v>1</v>
      </c>
      <c r="B58" s="68" t="s">
        <v>234</v>
      </c>
      <c r="C58" s="173" t="s">
        <v>235</v>
      </c>
      <c r="D58" s="535">
        <v>2645</v>
      </c>
      <c r="E58" s="242"/>
      <c r="F58" s="243"/>
      <c r="G58" s="189"/>
    </row>
    <row r="59" spans="1:9" ht="34.5" customHeight="1" thickBot="1">
      <c r="A59" s="99"/>
      <c r="B59" s="100" t="s">
        <v>19</v>
      </c>
      <c r="C59" s="101"/>
      <c r="D59" s="527"/>
      <c r="E59" s="129"/>
      <c r="F59" s="102"/>
      <c r="G59" s="162"/>
    </row>
    <row r="60" spans="1:9" ht="34.5" customHeight="1" thickTop="1">
      <c r="A60" s="30"/>
      <c r="B60" s="52" t="s">
        <v>239</v>
      </c>
      <c r="C60" s="53"/>
      <c r="D60" s="523"/>
      <c r="E60" s="237"/>
      <c r="F60" s="238"/>
      <c r="G60" s="66"/>
    </row>
    <row r="61" spans="1:9" ht="34.5" customHeight="1">
      <c r="A61" s="67">
        <v>1</v>
      </c>
      <c r="B61" s="68" t="s">
        <v>300</v>
      </c>
      <c r="C61" s="69" t="s">
        <v>301</v>
      </c>
      <c r="D61" s="521"/>
      <c r="E61" s="246" t="s">
        <v>2195</v>
      </c>
      <c r="F61" s="246">
        <v>1</v>
      </c>
      <c r="G61" s="203">
        <v>100</v>
      </c>
    </row>
    <row r="62" spans="1:9" ht="34.5" customHeight="1" thickBot="1">
      <c r="A62" s="99"/>
      <c r="B62" s="100" t="s">
        <v>19</v>
      </c>
      <c r="C62" s="101"/>
      <c r="D62" s="527"/>
      <c r="E62" s="257"/>
      <c r="F62" s="258"/>
      <c r="G62" s="227">
        <v>100</v>
      </c>
      <c r="I62" s="497">
        <f>SUM(G61)</f>
        <v>100</v>
      </c>
    </row>
    <row r="63" spans="1:9" ht="34.5" customHeight="1" thickTop="1">
      <c r="A63" s="30"/>
      <c r="B63" s="52" t="s">
        <v>321</v>
      </c>
      <c r="C63" s="53"/>
      <c r="D63" s="523"/>
      <c r="E63" s="237"/>
      <c r="F63" s="238"/>
      <c r="G63" s="66"/>
    </row>
    <row r="64" spans="1:9" ht="34.5" customHeight="1">
      <c r="A64" s="67">
        <v>1</v>
      </c>
      <c r="B64" s="263" t="s">
        <v>300</v>
      </c>
      <c r="C64" s="260" t="s">
        <v>374</v>
      </c>
      <c r="D64" s="528"/>
      <c r="E64" s="246" t="s">
        <v>2195</v>
      </c>
      <c r="F64" s="243">
        <v>1</v>
      </c>
      <c r="G64" s="203">
        <v>149.80000000000001</v>
      </c>
    </row>
    <row r="65" spans="1:11" ht="34.5" customHeight="1">
      <c r="A65" s="67">
        <v>2</v>
      </c>
      <c r="B65" s="263" t="s">
        <v>606</v>
      </c>
      <c r="C65" s="260" t="s">
        <v>607</v>
      </c>
      <c r="D65" s="528">
        <v>509.32</v>
      </c>
      <c r="E65" s="250"/>
      <c r="F65" s="243"/>
      <c r="G65" s="203">
        <v>0</v>
      </c>
    </row>
    <row r="66" spans="1:11" s="42" customFormat="1" ht="34.5" customHeight="1" thickBot="1">
      <c r="A66" s="284"/>
      <c r="B66" s="100" t="s">
        <v>19</v>
      </c>
      <c r="C66" s="101"/>
      <c r="D66" s="527"/>
      <c r="E66" s="257"/>
      <c r="F66" s="258"/>
      <c r="G66" s="227">
        <v>149.80000000000001</v>
      </c>
      <c r="H66" s="288"/>
      <c r="I66" s="548">
        <f>SUM(G64)</f>
        <v>149.80000000000001</v>
      </c>
      <c r="J66" s="515"/>
    </row>
    <row r="67" spans="1:11" ht="34.5" customHeight="1" thickTop="1">
      <c r="A67" s="30"/>
      <c r="B67" s="231" t="s">
        <v>661</v>
      </c>
      <c r="C67" s="232"/>
      <c r="D67" s="523"/>
      <c r="E67" s="237"/>
      <c r="F67" s="238"/>
      <c r="G67" s="203"/>
    </row>
    <row r="68" spans="1:11" ht="34.5" customHeight="1">
      <c r="A68" s="67">
        <v>1</v>
      </c>
      <c r="B68" s="263" t="s">
        <v>300</v>
      </c>
      <c r="C68" s="260" t="s">
        <v>711</v>
      </c>
      <c r="D68" s="528"/>
      <c r="E68" s="246" t="s">
        <v>2195</v>
      </c>
      <c r="F68" s="243">
        <v>1</v>
      </c>
      <c r="G68" s="295">
        <v>239.68000000000004</v>
      </c>
    </row>
    <row r="69" spans="1:11" ht="34.5" customHeight="1">
      <c r="A69" s="67">
        <v>2</v>
      </c>
      <c r="B69" s="263" t="s">
        <v>300</v>
      </c>
      <c r="C69" s="260" t="s">
        <v>713</v>
      </c>
      <c r="D69" s="528"/>
      <c r="E69" s="246" t="s">
        <v>2195</v>
      </c>
      <c r="F69" s="243">
        <v>1</v>
      </c>
      <c r="G69" s="295">
        <v>513.6</v>
      </c>
    </row>
    <row r="70" spans="1:11" ht="34.5" customHeight="1">
      <c r="A70" s="67">
        <v>3</v>
      </c>
      <c r="B70" s="263" t="s">
        <v>577</v>
      </c>
      <c r="C70" s="260" t="s">
        <v>876</v>
      </c>
      <c r="D70" s="528"/>
      <c r="E70" s="246" t="s">
        <v>2195</v>
      </c>
      <c r="F70" s="243">
        <v>1</v>
      </c>
      <c r="G70" s="295">
        <v>1033.6200000000001</v>
      </c>
    </row>
    <row r="71" spans="1:11" ht="34.5" customHeight="1" thickBot="1">
      <c r="A71" s="322"/>
      <c r="B71" s="100" t="s">
        <v>19</v>
      </c>
      <c r="C71" s="101"/>
      <c r="D71" s="527"/>
      <c r="E71" s="257"/>
      <c r="F71" s="258"/>
      <c r="G71" s="105">
        <v>1786.9</v>
      </c>
      <c r="I71" s="508">
        <f>SUM(G68:G70)</f>
        <v>1786.9</v>
      </c>
    </row>
    <row r="72" spans="1:11" s="376" customFormat="1" ht="37.5" customHeight="1" thickTop="1">
      <c r="A72" s="372"/>
      <c r="B72" s="373"/>
      <c r="C72" s="373"/>
      <c r="D72" s="536"/>
      <c r="E72" s="375"/>
      <c r="F72" s="374"/>
      <c r="G72" s="374"/>
    </row>
    <row r="73" spans="1:11" ht="34.5" customHeight="1" thickBot="1">
      <c r="A73" s="377"/>
      <c r="B73" s="378" t="s">
        <v>1022</v>
      </c>
      <c r="C73" s="379"/>
      <c r="D73" s="537"/>
      <c r="E73" s="384"/>
      <c r="F73" s="382"/>
      <c r="G73" s="382">
        <v>65318.987500000003</v>
      </c>
      <c r="J73" s="549">
        <f>SUM(I11:I71)</f>
        <v>65318.987500000017</v>
      </c>
      <c r="K73" s="2" t="s">
        <v>1421</v>
      </c>
    </row>
    <row r="74" spans="1:11" s="386" customFormat="1" ht="34.5" customHeight="1" thickTop="1">
      <c r="A74" s="385"/>
      <c r="C74" s="387"/>
      <c r="D74" s="538"/>
      <c r="E74" s="392"/>
      <c r="F74" s="390"/>
      <c r="G74" s="390"/>
      <c r="J74" s="516"/>
    </row>
    <row r="75" spans="1:11" s="386" customFormat="1" ht="48" customHeight="1">
      <c r="A75" s="1332" t="s">
        <v>1023</v>
      </c>
      <c r="B75" s="1332"/>
      <c r="C75" s="1332"/>
      <c r="D75" s="1332"/>
      <c r="E75" s="1332"/>
      <c r="F75" s="1332"/>
      <c r="G75" s="1332"/>
      <c r="J75" s="516"/>
    </row>
    <row r="76" spans="1:11" ht="34.5" customHeight="1">
      <c r="A76" s="243">
        <v>1</v>
      </c>
      <c r="B76" s="393" t="s">
        <v>1024</v>
      </c>
      <c r="C76" s="394" t="s">
        <v>1025</v>
      </c>
      <c r="D76" s="539"/>
      <c r="E76" s="293"/>
      <c r="F76" s="243"/>
      <c r="G76" s="203">
        <v>15071.5</v>
      </c>
    </row>
    <row r="77" spans="1:11" ht="34.5" customHeight="1" thickBot="1">
      <c r="A77" s="284"/>
      <c r="B77" s="257" t="s">
        <v>19</v>
      </c>
      <c r="C77" s="160"/>
      <c r="D77" s="530"/>
      <c r="E77" s="105"/>
      <c r="F77" s="104"/>
      <c r="G77" s="104">
        <v>15071.5</v>
      </c>
      <c r="I77" s="497">
        <f>SUM(G76)</f>
        <v>15071.5</v>
      </c>
      <c r="J77" s="549">
        <f>SUM(J73+I77)</f>
        <v>80390.487500000017</v>
      </c>
      <c r="K77" s="2" t="s">
        <v>2542</v>
      </c>
    </row>
    <row r="78" spans="1:11" s="386" customFormat="1" ht="34.5" customHeight="1" thickTop="1">
      <c r="A78" s="385"/>
      <c r="C78" s="387"/>
      <c r="D78" s="538"/>
      <c r="E78" s="392"/>
      <c r="F78" s="390"/>
      <c r="G78" s="390"/>
      <c r="J78" s="516"/>
    </row>
    <row r="79" spans="1:11" s="403" customFormat="1" ht="43.5" customHeight="1">
      <c r="A79" s="1332" t="s">
        <v>1032</v>
      </c>
      <c r="B79" s="1332"/>
      <c r="C79" s="1332"/>
      <c r="D79" s="1332"/>
      <c r="E79" s="1332"/>
      <c r="F79" s="1332"/>
      <c r="G79" s="1332"/>
    </row>
    <row r="80" spans="1:11" s="414" customFormat="1" ht="34.5" customHeight="1">
      <c r="A80" s="404">
        <v>1</v>
      </c>
      <c r="B80" s="405" t="s">
        <v>1033</v>
      </c>
      <c r="C80" s="406" t="s">
        <v>1034</v>
      </c>
      <c r="D80" s="540"/>
      <c r="E80" s="408" t="s">
        <v>1035</v>
      </c>
      <c r="F80" s="413">
        <v>4</v>
      </c>
      <c r="G80" s="410">
        <v>14582</v>
      </c>
    </row>
    <row r="81" spans="1:10" s="414" customFormat="1" ht="34.5" customHeight="1">
      <c r="A81" s="404">
        <v>2</v>
      </c>
      <c r="B81" s="405" t="s">
        <v>1033</v>
      </c>
      <c r="C81" s="406" t="s">
        <v>1036</v>
      </c>
      <c r="D81" s="540"/>
      <c r="E81" s="408" t="s">
        <v>1037</v>
      </c>
      <c r="F81" s="413">
        <v>4</v>
      </c>
      <c r="G81" s="410">
        <v>400</v>
      </c>
    </row>
    <row r="82" spans="1:10" s="414" customFormat="1" ht="34.5" customHeight="1">
      <c r="A82" s="404">
        <v>3</v>
      </c>
      <c r="B82" s="405" t="s">
        <v>1033</v>
      </c>
      <c r="C82" s="406" t="s">
        <v>1038</v>
      </c>
      <c r="D82" s="540"/>
      <c r="E82" s="408" t="s">
        <v>1039</v>
      </c>
      <c r="F82" s="413">
        <v>5</v>
      </c>
      <c r="G82" s="410">
        <v>19211.849999999999</v>
      </c>
    </row>
    <row r="83" spans="1:10" s="414" customFormat="1" ht="34.5" customHeight="1">
      <c r="A83" s="404">
        <v>4</v>
      </c>
      <c r="B83" s="405" t="s">
        <v>1033</v>
      </c>
      <c r="C83" s="406" t="s">
        <v>1040</v>
      </c>
      <c r="D83" s="540"/>
      <c r="E83" s="408" t="s">
        <v>1041</v>
      </c>
      <c r="F83" s="413">
        <v>6</v>
      </c>
      <c r="G83" s="410">
        <v>2070.4499999999998</v>
      </c>
    </row>
    <row r="84" spans="1:10" s="416" customFormat="1" ht="34.5" customHeight="1">
      <c r="A84" s="404">
        <v>5</v>
      </c>
      <c r="B84" s="405" t="s">
        <v>1033</v>
      </c>
      <c r="C84" s="406" t="s">
        <v>902</v>
      </c>
      <c r="D84" s="540"/>
      <c r="E84" s="408" t="s">
        <v>1041</v>
      </c>
      <c r="F84" s="413">
        <v>6</v>
      </c>
      <c r="G84" s="410">
        <v>47508</v>
      </c>
    </row>
    <row r="85" spans="1:10" ht="34.5" customHeight="1" thickBot="1">
      <c r="A85" s="426"/>
      <c r="B85" s="257" t="s">
        <v>19</v>
      </c>
      <c r="C85" s="427"/>
      <c r="D85" s="542"/>
      <c r="E85" s="429">
        <v>0</v>
      </c>
      <c r="F85" s="428"/>
      <c r="G85" s="430">
        <v>83772.299999999988</v>
      </c>
      <c r="H85" s="499">
        <f>SUM(G80:G84)</f>
        <v>83772.299999999988</v>
      </c>
    </row>
    <row r="86" spans="1:10" ht="34.5" customHeight="1" thickTop="1">
      <c r="A86" s="433"/>
      <c r="B86" s="297"/>
      <c r="C86" s="2"/>
      <c r="D86" s="512"/>
      <c r="E86" s="417"/>
      <c r="F86" s="419"/>
      <c r="G86" s="419"/>
    </row>
    <row r="87" spans="1:10" ht="34.5" customHeight="1">
      <c r="A87" s="433"/>
      <c r="B87" s="297"/>
      <c r="C87" s="2"/>
      <c r="D87" s="512"/>
      <c r="E87" s="417"/>
      <c r="F87" s="419"/>
      <c r="G87" s="419"/>
    </row>
    <row r="88" spans="1:10" s="386" customFormat="1" ht="40.5" customHeight="1">
      <c r="A88" s="1332" t="s">
        <v>1044</v>
      </c>
      <c r="B88" s="1332"/>
      <c r="C88" s="1332"/>
      <c r="D88" s="1332"/>
      <c r="E88" s="1332"/>
      <c r="F88" s="1332"/>
      <c r="G88" s="1332"/>
      <c r="J88" s="516"/>
    </row>
    <row r="89" spans="1:10" s="414" customFormat="1" ht="34.5" customHeight="1">
      <c r="A89" s="404">
        <v>1</v>
      </c>
      <c r="B89" s="406" t="s">
        <v>1045</v>
      </c>
      <c r="C89" s="455" t="s">
        <v>1046</v>
      </c>
      <c r="D89" s="540"/>
      <c r="E89" s="457" t="s">
        <v>1047</v>
      </c>
      <c r="F89" s="402" t="s">
        <v>1048</v>
      </c>
      <c r="G89" s="410">
        <v>234301.93</v>
      </c>
    </row>
    <row r="90" spans="1:10" s="414" customFormat="1" ht="34.5" customHeight="1">
      <c r="A90" s="404">
        <v>2</v>
      </c>
      <c r="B90" s="406" t="s">
        <v>1045</v>
      </c>
      <c r="C90" s="455" t="s">
        <v>1049</v>
      </c>
      <c r="D90" s="540"/>
      <c r="E90" s="457" t="s">
        <v>1050</v>
      </c>
      <c r="F90" s="402" t="s">
        <v>1048</v>
      </c>
      <c r="G90" s="410">
        <v>90261.49</v>
      </c>
    </row>
    <row r="91" spans="1:10" s="414" customFormat="1" ht="34.5" customHeight="1">
      <c r="A91" s="404">
        <v>3</v>
      </c>
      <c r="B91" s="406" t="s">
        <v>1045</v>
      </c>
      <c r="C91" s="455" t="s">
        <v>1051</v>
      </c>
      <c r="D91" s="540"/>
      <c r="E91" s="457" t="s">
        <v>1050</v>
      </c>
      <c r="F91" s="402" t="s">
        <v>1048</v>
      </c>
      <c r="G91" s="410">
        <v>49535.47</v>
      </c>
    </row>
    <row r="92" spans="1:10" s="414" customFormat="1" ht="34.5" customHeight="1">
      <c r="A92" s="404"/>
      <c r="B92" s="464" t="s">
        <v>1052</v>
      </c>
      <c r="C92" s="455"/>
      <c r="D92" s="540"/>
      <c r="E92" s="457"/>
      <c r="F92" s="402"/>
      <c r="G92" s="410"/>
    </row>
    <row r="93" spans="1:10" s="414" customFormat="1" ht="34.5" customHeight="1">
      <c r="A93" s="404">
        <v>4</v>
      </c>
      <c r="B93" s="406" t="s">
        <v>1061</v>
      </c>
      <c r="C93" s="455" t="s">
        <v>1054</v>
      </c>
      <c r="D93" s="540"/>
      <c r="E93" s="457" t="s">
        <v>1055</v>
      </c>
      <c r="F93" s="402">
        <v>8</v>
      </c>
      <c r="G93" s="410">
        <v>15916</v>
      </c>
    </row>
    <row r="94" spans="1:10" s="414" customFormat="1" ht="34.5" customHeight="1">
      <c r="A94" s="404">
        <v>5</v>
      </c>
      <c r="B94" s="406" t="s">
        <v>1061</v>
      </c>
      <c r="C94" s="455" t="s">
        <v>1056</v>
      </c>
      <c r="D94" s="540"/>
      <c r="E94" s="457" t="s">
        <v>1057</v>
      </c>
      <c r="F94" s="402">
        <v>7</v>
      </c>
      <c r="G94" s="410">
        <v>1123.5</v>
      </c>
    </row>
    <row r="95" spans="1:10" s="414" customFormat="1" ht="34.5" customHeight="1">
      <c r="A95" s="404">
        <v>6</v>
      </c>
      <c r="B95" s="406" t="s">
        <v>1061</v>
      </c>
      <c r="C95" s="455" t="s">
        <v>1058</v>
      </c>
      <c r="D95" s="540"/>
      <c r="E95" s="457" t="s">
        <v>1057</v>
      </c>
      <c r="F95" s="402">
        <v>7</v>
      </c>
      <c r="G95" s="410">
        <v>283.55</v>
      </c>
    </row>
    <row r="96" spans="1:10" s="414" customFormat="1" ht="34.5" customHeight="1">
      <c r="A96" s="404">
        <v>7</v>
      </c>
      <c r="B96" s="406" t="s">
        <v>1061</v>
      </c>
      <c r="C96" s="455" t="s">
        <v>1059</v>
      </c>
      <c r="D96" s="540"/>
      <c r="E96" s="457" t="s">
        <v>1060</v>
      </c>
      <c r="F96" s="402"/>
      <c r="G96" s="410">
        <v>11685.69</v>
      </c>
    </row>
    <row r="97" spans="1:11" s="414" customFormat="1" ht="34.5" customHeight="1">
      <c r="A97" s="404">
        <v>8</v>
      </c>
      <c r="B97" s="455" t="s">
        <v>1061</v>
      </c>
      <c r="C97" s="406" t="s">
        <v>1062</v>
      </c>
      <c r="D97" s="540"/>
      <c r="E97" s="465" t="s">
        <v>1063</v>
      </c>
      <c r="F97" s="407"/>
      <c r="G97" s="410">
        <v>1946.33</v>
      </c>
    </row>
    <row r="98" spans="1:11" s="414" customFormat="1" ht="34.5" customHeight="1">
      <c r="A98" s="466"/>
      <c r="B98" s="467" t="s">
        <v>1064</v>
      </c>
      <c r="C98" s="468"/>
      <c r="D98" s="543"/>
      <c r="E98" s="470"/>
      <c r="F98" s="469"/>
      <c r="G98" s="471"/>
    </row>
    <row r="99" spans="1:11" s="479" customFormat="1" ht="34.5" customHeight="1" thickBot="1">
      <c r="A99" s="475"/>
      <c r="B99" s="1333" t="s">
        <v>1065</v>
      </c>
      <c r="C99" s="1333"/>
      <c r="D99" s="544"/>
      <c r="E99" s="429"/>
      <c r="F99" s="428"/>
      <c r="G99" s="478">
        <v>405053.96</v>
      </c>
      <c r="H99" s="479">
        <f>SUM(G89:G97)</f>
        <v>405053.96</v>
      </c>
    </row>
    <row r="100" spans="1:11" s="403" customFormat="1" ht="34.5" customHeight="1" thickTop="1">
      <c r="A100" s="480"/>
      <c r="B100" s="481"/>
      <c r="C100" s="482"/>
      <c r="D100" s="545"/>
      <c r="E100" s="484"/>
      <c r="F100" s="483"/>
      <c r="G100" s="485"/>
      <c r="I100" s="403">
        <f>SUM(H85:H99)</f>
        <v>488826.26</v>
      </c>
    </row>
    <row r="101" spans="1:11" ht="34.5" customHeight="1" thickBot="1">
      <c r="A101" s="486"/>
      <c r="B101" s="487"/>
      <c r="C101" s="488" t="s">
        <v>1066</v>
      </c>
      <c r="D101" s="546"/>
      <c r="E101" s="488"/>
      <c r="F101" s="486"/>
      <c r="G101" s="383">
        <v>569216.74750000006</v>
      </c>
      <c r="J101" s="549">
        <f>SUM(J77+I100)</f>
        <v>569216.74750000006</v>
      </c>
      <c r="K101" s="2" t="s">
        <v>2543</v>
      </c>
    </row>
    <row r="102" spans="1:11" ht="34.5" customHeight="1" thickTop="1">
      <c r="G102" s="500"/>
    </row>
    <row r="103" spans="1:11" ht="34.5" customHeight="1">
      <c r="G103" s="500"/>
    </row>
    <row r="104" spans="1:11" s="403" customFormat="1" ht="43.5" customHeight="1">
      <c r="A104" s="1332" t="s">
        <v>1067</v>
      </c>
      <c r="B104" s="1332"/>
      <c r="C104" s="1332"/>
      <c r="D104" s="1332"/>
      <c r="E104" s="1332"/>
      <c r="F104" s="1332"/>
      <c r="G104" s="1332"/>
    </row>
    <row r="105" spans="1:11" ht="34.5" customHeight="1">
      <c r="A105" s="243">
        <v>1</v>
      </c>
      <c r="B105" s="266" t="s">
        <v>1068</v>
      </c>
      <c r="C105" s="394" t="s">
        <v>235</v>
      </c>
      <c r="D105" s="539"/>
      <c r="E105" s="246" t="s">
        <v>2538</v>
      </c>
      <c r="F105" s="243">
        <v>1</v>
      </c>
      <c r="G105" s="66">
        <v>12982</v>
      </c>
    </row>
    <row r="106" spans="1:11" ht="34.5" customHeight="1">
      <c r="A106" s="243">
        <v>2</v>
      </c>
      <c r="B106" s="503" t="s">
        <v>1068</v>
      </c>
      <c r="C106" s="504" t="s">
        <v>1072</v>
      </c>
      <c r="D106" s="540"/>
      <c r="E106" s="250"/>
      <c r="F106" s="243"/>
      <c r="G106" s="66">
        <v>224.69999999999996</v>
      </c>
    </row>
    <row r="107" spans="1:11" ht="34.5" customHeight="1">
      <c r="A107" s="243">
        <v>3</v>
      </c>
      <c r="B107" s="503" t="s">
        <v>1068</v>
      </c>
      <c r="C107" s="504" t="s">
        <v>771</v>
      </c>
      <c r="D107" s="540"/>
      <c r="E107" s="250"/>
      <c r="F107" s="243"/>
      <c r="G107" s="66">
        <v>1003.6600000000001</v>
      </c>
    </row>
    <row r="108" spans="1:11" ht="34.5" customHeight="1" thickBot="1">
      <c r="A108" s="426"/>
      <c r="B108" s="257" t="s">
        <v>19</v>
      </c>
      <c r="C108" s="427"/>
      <c r="D108" s="542"/>
      <c r="E108" s="429">
        <v>0</v>
      </c>
      <c r="F108" s="428"/>
      <c r="G108" s="432">
        <v>14210.36</v>
      </c>
      <c r="J108" s="549">
        <f>SUM(J101+G108)</f>
        <v>583427.10750000004</v>
      </c>
      <c r="K108" s="2" t="s">
        <v>2544</v>
      </c>
    </row>
    <row r="109" spans="1:11" s="446" customFormat="1" ht="34.200000000000003" thickTop="1">
      <c r="B109" s="494"/>
      <c r="C109" s="495"/>
      <c r="D109" s="547"/>
      <c r="E109" s="297"/>
      <c r="G109" s="249"/>
      <c r="H109" s="2"/>
      <c r="J109" s="517"/>
    </row>
  </sheetData>
  <mergeCells count="15">
    <mergeCell ref="A79:G79"/>
    <mergeCell ref="A88:G88"/>
    <mergeCell ref="B99:C99"/>
    <mergeCell ref="A104:G104"/>
    <mergeCell ref="E5:E6"/>
    <mergeCell ref="F5:F6"/>
    <mergeCell ref="B56:C56"/>
    <mergeCell ref="A75:G75"/>
    <mergeCell ref="A1:G1"/>
    <mergeCell ref="A2:G2"/>
    <mergeCell ref="A3:G3"/>
    <mergeCell ref="A4:A6"/>
    <mergeCell ref="B4:B6"/>
    <mergeCell ref="C4:C6"/>
    <mergeCell ref="E4:G4"/>
  </mergeCells>
  <pageMargins left="0.16" right="0.16" top="0.16" bottom="0.16" header="0.16" footer="0.3"/>
  <pageSetup scale="3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CFB5-99EE-423B-AA92-BF3253BD5886}">
  <sheetPr codeName="Sheet15">
    <tabColor rgb="FF92D050"/>
  </sheetPr>
  <dimension ref="A1:O70"/>
  <sheetViews>
    <sheetView zoomScale="50" zoomScaleNormal="50" workbookViewId="0">
      <pane ySplit="7" topLeftCell="A48" activePane="bottomLeft" state="frozen"/>
      <selection pane="bottomLeft" activeCell="G52" sqref="G52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8" width="27.6640625" style="2"/>
    <col min="9" max="9" width="27.6640625" style="512"/>
    <col min="10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</row>
    <row r="3" spans="1:15" ht="34.5" customHeight="1">
      <c r="A3" s="1335" t="s">
        <v>2146</v>
      </c>
      <c r="B3" s="1335"/>
      <c r="C3" s="1335"/>
      <c r="D3" s="1335"/>
      <c r="E3" s="1335"/>
      <c r="F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5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5" ht="36" customHeight="1">
      <c r="A6" s="1337"/>
      <c r="B6" s="1339"/>
      <c r="C6" s="1341"/>
      <c r="D6" s="1346"/>
      <c r="E6" s="1337"/>
      <c r="F6" s="14" t="s">
        <v>19</v>
      </c>
    </row>
    <row r="7" spans="1:15" s="512" customFormat="1" ht="1.2" customHeight="1" thickBot="1">
      <c r="A7" s="30"/>
      <c r="B7" s="42" t="s">
        <v>19</v>
      </c>
      <c r="C7" s="43"/>
      <c r="D7" s="50"/>
      <c r="E7" s="44"/>
      <c r="F7" s="51">
        <v>0</v>
      </c>
      <c r="G7" s="2"/>
      <c r="H7" s="2"/>
      <c r="J7" s="2"/>
      <c r="K7" s="2"/>
      <c r="L7" s="2"/>
      <c r="M7" s="2"/>
      <c r="N7" s="2"/>
      <c r="O7" s="2"/>
    </row>
    <row r="8" spans="1:15" s="512" customFormat="1" ht="46.2" customHeight="1" thickTop="1">
      <c r="A8" s="30"/>
      <c r="B8" s="603" t="s">
        <v>1425</v>
      </c>
      <c r="C8" s="32"/>
      <c r="D8" s="591"/>
      <c r="E8" s="33"/>
      <c r="F8" s="51"/>
      <c r="G8" s="2"/>
      <c r="H8" s="2"/>
      <c r="J8" s="2"/>
      <c r="K8" s="2"/>
      <c r="L8" s="2"/>
      <c r="M8" s="2"/>
      <c r="N8" s="2"/>
      <c r="O8" s="2"/>
    </row>
    <row r="9" spans="1:15" s="512" customFormat="1" ht="34.5" customHeight="1">
      <c r="A9" s="67">
        <v>1</v>
      </c>
      <c r="B9" s="68" t="s">
        <v>22</v>
      </c>
      <c r="C9" s="69" t="s">
        <v>23</v>
      </c>
      <c r="D9" s="78" t="s">
        <v>2149</v>
      </c>
      <c r="E9" s="79">
        <v>1</v>
      </c>
      <c r="F9" s="66">
        <v>5586.4700000000084</v>
      </c>
      <c r="G9" s="2"/>
      <c r="H9" s="2"/>
      <c r="J9" s="2"/>
      <c r="K9" s="2"/>
      <c r="L9" s="2"/>
      <c r="M9" s="2"/>
      <c r="N9" s="2"/>
      <c r="O9" s="2"/>
    </row>
    <row r="10" spans="1:15" ht="34.5" customHeight="1">
      <c r="A10" s="67">
        <v>2</v>
      </c>
      <c r="B10" s="106" t="s">
        <v>74</v>
      </c>
      <c r="C10" s="106" t="s">
        <v>75</v>
      </c>
      <c r="D10" s="122" t="s">
        <v>2170</v>
      </c>
      <c r="E10" s="67">
        <v>1</v>
      </c>
      <c r="F10" s="66">
        <v>2546.6000000000004</v>
      </c>
    </row>
    <row r="11" spans="1:15" ht="34.5" customHeight="1">
      <c r="A11" s="67">
        <v>3</v>
      </c>
      <c r="B11" s="131" t="s">
        <v>80</v>
      </c>
      <c r="C11" s="132" t="s">
        <v>81</v>
      </c>
      <c r="D11" s="108" t="s">
        <v>2149</v>
      </c>
      <c r="E11" s="79">
        <v>1</v>
      </c>
      <c r="F11" s="66">
        <v>5609.4675000000097</v>
      </c>
      <c r="G11" s="135"/>
      <c r="H11" s="138"/>
      <c r="I11" s="602"/>
      <c r="J11" s="138"/>
      <c r="K11" s="138"/>
      <c r="L11" s="138"/>
      <c r="M11" s="138"/>
      <c r="N11" s="139"/>
    </row>
    <row r="12" spans="1:15" ht="34.5" customHeight="1">
      <c r="A12" s="67">
        <v>4</v>
      </c>
      <c r="B12" s="131" t="s">
        <v>85</v>
      </c>
      <c r="C12" s="132" t="s">
        <v>81</v>
      </c>
      <c r="D12" s="108" t="s">
        <v>2149</v>
      </c>
      <c r="E12" s="79">
        <v>1</v>
      </c>
      <c r="F12" s="66">
        <v>3950.6975000000039</v>
      </c>
    </row>
    <row r="13" spans="1:15" ht="34.5" customHeight="1">
      <c r="A13" s="67">
        <v>5</v>
      </c>
      <c r="B13" s="131" t="s">
        <v>88</v>
      </c>
      <c r="C13" s="132" t="s">
        <v>81</v>
      </c>
      <c r="D13" s="108" t="s">
        <v>2149</v>
      </c>
      <c r="E13" s="79">
        <v>1</v>
      </c>
      <c r="F13" s="66">
        <v>2913.0649999999996</v>
      </c>
    </row>
    <row r="14" spans="1:15" ht="34.5" customHeight="1">
      <c r="A14" s="67">
        <v>6</v>
      </c>
      <c r="B14" s="140" t="s">
        <v>98</v>
      </c>
      <c r="C14" s="141" t="s">
        <v>81</v>
      </c>
      <c r="D14" s="108" t="s">
        <v>2149</v>
      </c>
      <c r="E14" s="79">
        <v>1</v>
      </c>
      <c r="F14" s="66">
        <v>572.98750000000007</v>
      </c>
    </row>
    <row r="15" spans="1:15" ht="34.5" customHeight="1">
      <c r="A15" s="67">
        <v>7</v>
      </c>
      <c r="B15" s="131" t="s">
        <v>103</v>
      </c>
      <c r="C15" s="141" t="s">
        <v>81</v>
      </c>
      <c r="D15" s="108" t="s">
        <v>2170</v>
      </c>
      <c r="E15" s="79">
        <v>1</v>
      </c>
      <c r="F15" s="66">
        <v>2270.2650000000012</v>
      </c>
    </row>
    <row r="16" spans="1:15" ht="34.5" customHeight="1">
      <c r="A16" s="67">
        <v>8</v>
      </c>
      <c r="B16" s="140" t="s">
        <v>105</v>
      </c>
      <c r="C16" s="141" t="s">
        <v>81</v>
      </c>
      <c r="D16" s="108" t="s">
        <v>2170</v>
      </c>
      <c r="E16" s="79">
        <v>1</v>
      </c>
      <c r="F16" s="66">
        <v>130.00500000000002</v>
      </c>
    </row>
    <row r="17" spans="1:15" ht="34.5" customHeight="1">
      <c r="A17" s="67">
        <v>9</v>
      </c>
      <c r="B17" s="140" t="s">
        <v>107</v>
      </c>
      <c r="C17" s="141" t="s">
        <v>81</v>
      </c>
      <c r="D17" s="108" t="s">
        <v>2170</v>
      </c>
      <c r="E17" s="79">
        <v>1</v>
      </c>
      <c r="F17" s="66">
        <v>300.94</v>
      </c>
    </row>
    <row r="18" spans="1:15" ht="34.5" customHeight="1">
      <c r="A18" s="67">
        <v>10</v>
      </c>
      <c r="B18" s="131" t="s">
        <v>109</v>
      </c>
      <c r="C18" s="141" t="s">
        <v>81</v>
      </c>
      <c r="D18" s="148" t="s">
        <v>2170</v>
      </c>
      <c r="E18" s="144">
        <v>1</v>
      </c>
      <c r="F18" s="66">
        <v>33.710000000000008</v>
      </c>
    </row>
    <row r="19" spans="1:15" ht="34.5" customHeight="1">
      <c r="A19" s="67">
        <v>11</v>
      </c>
      <c r="B19" s="150" t="s">
        <v>111</v>
      </c>
      <c r="C19" s="141" t="s">
        <v>81</v>
      </c>
      <c r="D19" s="148" t="s">
        <v>2170</v>
      </c>
      <c r="E19" s="144">
        <v>1</v>
      </c>
      <c r="F19" s="66">
        <v>154.07999999999998</v>
      </c>
    </row>
    <row r="20" spans="1:15" ht="34.5" customHeight="1">
      <c r="A20" s="67">
        <v>12</v>
      </c>
      <c r="B20" s="151" t="s">
        <v>113</v>
      </c>
      <c r="C20" s="152" t="s">
        <v>81</v>
      </c>
      <c r="D20" s="148" t="s">
        <v>2149</v>
      </c>
      <c r="E20" s="144">
        <v>1</v>
      </c>
      <c r="F20" s="66">
        <v>3929.0400000000009</v>
      </c>
    </row>
    <row r="21" spans="1:15" ht="34.5" customHeight="1">
      <c r="A21" s="67">
        <v>13</v>
      </c>
      <c r="B21" s="151" t="s">
        <v>1743</v>
      </c>
      <c r="C21" s="152" t="s">
        <v>81</v>
      </c>
      <c r="D21" s="148" t="s">
        <v>2170</v>
      </c>
      <c r="E21" s="144">
        <v>1</v>
      </c>
      <c r="F21" s="66">
        <v>86.669999999999987</v>
      </c>
    </row>
    <row r="22" spans="1:15" ht="34.5" customHeight="1">
      <c r="A22" s="67">
        <v>14</v>
      </c>
      <c r="B22" s="163" t="s">
        <v>22</v>
      </c>
      <c r="C22" s="164" t="s">
        <v>118</v>
      </c>
      <c r="D22" s="170" t="s">
        <v>2149</v>
      </c>
      <c r="E22" s="20">
        <v>1</v>
      </c>
      <c r="F22" s="66">
        <v>1117.2899999999945</v>
      </c>
    </row>
    <row r="23" spans="1:15" ht="34.5" customHeight="1">
      <c r="A23" s="67">
        <v>15</v>
      </c>
      <c r="B23" s="183" t="s">
        <v>137</v>
      </c>
      <c r="C23" s="183" t="s">
        <v>138</v>
      </c>
      <c r="D23" s="188" t="s">
        <v>2195</v>
      </c>
      <c r="E23" s="144">
        <v>1</v>
      </c>
      <c r="F23" s="66">
        <v>2140</v>
      </c>
    </row>
    <row r="24" spans="1:15" ht="34.5" customHeight="1">
      <c r="A24" s="67">
        <v>16</v>
      </c>
      <c r="B24" s="173" t="s">
        <v>145</v>
      </c>
      <c r="C24" s="69" t="s">
        <v>146</v>
      </c>
      <c r="D24" s="128" t="s">
        <v>2195</v>
      </c>
      <c r="E24" s="67">
        <v>1</v>
      </c>
      <c r="F24" s="203">
        <v>9126</v>
      </c>
    </row>
    <row r="25" spans="1:15" ht="34.5" customHeight="1">
      <c r="A25" s="67">
        <v>17</v>
      </c>
      <c r="B25" s="68" t="s">
        <v>175</v>
      </c>
      <c r="C25" s="69" t="s">
        <v>176</v>
      </c>
      <c r="D25" s="128" t="s">
        <v>2195</v>
      </c>
      <c r="E25" s="67">
        <v>1</v>
      </c>
      <c r="F25" s="203">
        <v>9126</v>
      </c>
    </row>
    <row r="26" spans="1:15" s="512" customFormat="1" ht="34.5" customHeight="1">
      <c r="A26" s="67">
        <v>18</v>
      </c>
      <c r="B26" s="68" t="s">
        <v>212</v>
      </c>
      <c r="C26" s="69" t="s">
        <v>213</v>
      </c>
      <c r="D26" s="128" t="s">
        <v>2195</v>
      </c>
      <c r="E26" s="67">
        <v>1</v>
      </c>
      <c r="F26" s="203">
        <v>4563</v>
      </c>
      <c r="G26" s="2"/>
      <c r="H26" s="2"/>
      <c r="J26" s="2"/>
      <c r="K26" s="2"/>
      <c r="L26" s="2"/>
      <c r="M26" s="2"/>
      <c r="N26" s="2"/>
      <c r="O26" s="2"/>
    </row>
    <row r="27" spans="1:15" s="512" customFormat="1" ht="34.5" customHeight="1">
      <c r="A27" s="67">
        <v>19</v>
      </c>
      <c r="B27" s="68" t="s">
        <v>224</v>
      </c>
      <c r="C27" s="69" t="s">
        <v>225</v>
      </c>
      <c r="D27" s="128" t="s">
        <v>2195</v>
      </c>
      <c r="E27" s="67">
        <v>1</v>
      </c>
      <c r="F27" s="203">
        <v>4563</v>
      </c>
      <c r="G27" s="2"/>
      <c r="H27" s="2"/>
      <c r="J27" s="2"/>
      <c r="K27" s="2"/>
      <c r="L27" s="2"/>
      <c r="M27" s="2"/>
      <c r="N27" s="2"/>
      <c r="O27" s="2"/>
    </row>
    <row r="28" spans="1:15" s="512" customFormat="1" ht="34.5" customHeight="1">
      <c r="A28" s="67">
        <v>20</v>
      </c>
      <c r="B28" s="68" t="s">
        <v>227</v>
      </c>
      <c r="C28" s="69" t="s">
        <v>228</v>
      </c>
      <c r="D28" s="128" t="s">
        <v>2195</v>
      </c>
      <c r="E28" s="67">
        <v>1</v>
      </c>
      <c r="F28" s="203">
        <v>4563</v>
      </c>
      <c r="G28" s="2"/>
      <c r="H28" s="2"/>
      <c r="J28" s="2"/>
      <c r="K28" s="2"/>
      <c r="L28" s="2"/>
      <c r="M28" s="2"/>
      <c r="N28" s="2"/>
      <c r="O28" s="2"/>
    </row>
    <row r="29" spans="1:15" s="512" customFormat="1" ht="34.5" customHeight="1">
      <c r="A29" s="67">
        <v>21</v>
      </c>
      <c r="B29" s="68" t="s">
        <v>300</v>
      </c>
      <c r="C29" s="69" t="s">
        <v>301</v>
      </c>
      <c r="D29" s="246" t="s">
        <v>2195</v>
      </c>
      <c r="E29" s="246">
        <v>1</v>
      </c>
      <c r="F29" s="203">
        <v>100</v>
      </c>
      <c r="G29" s="2"/>
      <c r="H29" s="2"/>
      <c r="J29" s="2"/>
      <c r="K29" s="2"/>
      <c r="L29" s="2"/>
      <c r="M29" s="2"/>
      <c r="N29" s="2"/>
      <c r="O29" s="2"/>
    </row>
    <row r="30" spans="1:15" s="512" customFormat="1" ht="34.5" customHeight="1">
      <c r="A30" s="67">
        <v>22</v>
      </c>
      <c r="B30" s="263" t="s">
        <v>300</v>
      </c>
      <c r="C30" s="260" t="s">
        <v>374</v>
      </c>
      <c r="D30" s="246" t="s">
        <v>2195</v>
      </c>
      <c r="E30" s="243">
        <v>1</v>
      </c>
      <c r="F30" s="203">
        <v>149.80000000000001</v>
      </c>
      <c r="G30" s="2"/>
      <c r="H30" s="2"/>
      <c r="J30" s="2"/>
      <c r="K30" s="2"/>
      <c r="L30" s="2"/>
      <c r="M30" s="2"/>
      <c r="N30" s="2"/>
      <c r="O30" s="2"/>
    </row>
    <row r="31" spans="1:15" ht="34.5" customHeight="1">
      <c r="A31" s="67">
        <v>23</v>
      </c>
      <c r="B31" s="263" t="s">
        <v>300</v>
      </c>
      <c r="C31" s="260" t="s">
        <v>711</v>
      </c>
      <c r="D31" s="246" t="s">
        <v>2195</v>
      </c>
      <c r="E31" s="243">
        <v>1</v>
      </c>
      <c r="F31" s="295">
        <v>239.68000000000004</v>
      </c>
    </row>
    <row r="32" spans="1:15" ht="34.5" customHeight="1">
      <c r="A32" s="67">
        <v>24</v>
      </c>
      <c r="B32" s="263" t="s">
        <v>300</v>
      </c>
      <c r="C32" s="260" t="s">
        <v>713</v>
      </c>
      <c r="D32" s="246" t="s">
        <v>2195</v>
      </c>
      <c r="E32" s="243">
        <v>1</v>
      </c>
      <c r="F32" s="295">
        <v>513.6</v>
      </c>
    </row>
    <row r="33" spans="1:10" ht="34.5" customHeight="1">
      <c r="A33" s="67">
        <v>25</v>
      </c>
      <c r="B33" s="263" t="s">
        <v>577</v>
      </c>
      <c r="C33" s="260" t="s">
        <v>876</v>
      </c>
      <c r="D33" s="246" t="s">
        <v>2195</v>
      </c>
      <c r="E33" s="243">
        <v>1</v>
      </c>
      <c r="F33" s="295">
        <v>1033.6200000000001</v>
      </c>
    </row>
    <row r="34" spans="1:10" ht="34.5" customHeight="1" thickBot="1">
      <c r="A34" s="377"/>
      <c r="B34" s="378" t="s">
        <v>1022</v>
      </c>
      <c r="C34" s="379"/>
      <c r="D34" s="384"/>
      <c r="E34" s="382"/>
      <c r="F34" s="382">
        <v>65318.987500000003</v>
      </c>
      <c r="G34" s="497">
        <f>SUM(F9:F33)</f>
        <v>65318.987500000017</v>
      </c>
      <c r="I34" s="549">
        <v>65318.987500000017</v>
      </c>
      <c r="J34" s="2" t="s">
        <v>1421</v>
      </c>
    </row>
    <row r="35" spans="1:10" s="386" customFormat="1" ht="34.5" customHeight="1" thickTop="1">
      <c r="A35" s="385"/>
      <c r="C35" s="387"/>
      <c r="D35" s="392"/>
      <c r="E35" s="390"/>
      <c r="F35" s="390"/>
      <c r="I35" s="516"/>
    </row>
    <row r="36" spans="1:10" s="386" customFormat="1" ht="48" customHeight="1">
      <c r="A36" s="1332" t="s">
        <v>1023</v>
      </c>
      <c r="B36" s="1332"/>
      <c r="C36" s="1332"/>
      <c r="D36" s="1332"/>
      <c r="E36" s="1332"/>
      <c r="F36" s="1332"/>
      <c r="I36" s="516"/>
    </row>
    <row r="37" spans="1:10" ht="34.5" customHeight="1">
      <c r="A37" s="243">
        <v>1</v>
      </c>
      <c r="B37" s="393" t="s">
        <v>1024</v>
      </c>
      <c r="C37" s="394" t="s">
        <v>1025</v>
      </c>
      <c r="D37" s="293"/>
      <c r="E37" s="243"/>
      <c r="F37" s="203">
        <v>15071.5</v>
      </c>
    </row>
    <row r="38" spans="1:10" ht="34.5" customHeight="1" thickBot="1">
      <c r="A38" s="284"/>
      <c r="B38" s="257" t="s">
        <v>19</v>
      </c>
      <c r="C38" s="160"/>
      <c r="D38" s="105"/>
      <c r="E38" s="104"/>
      <c r="F38" s="104">
        <v>15071.5</v>
      </c>
      <c r="H38" s="497">
        <v>15071.5</v>
      </c>
      <c r="I38" s="549">
        <v>80390.487500000017</v>
      </c>
      <c r="J38" s="2" t="s">
        <v>2542</v>
      </c>
    </row>
    <row r="39" spans="1:10" s="386" customFormat="1" ht="34.5" customHeight="1" thickTop="1">
      <c r="A39" s="385"/>
      <c r="C39" s="387"/>
      <c r="D39" s="392"/>
      <c r="E39" s="390"/>
      <c r="F39" s="390"/>
      <c r="I39" s="516"/>
    </row>
    <row r="40" spans="1:10" s="403" customFormat="1" ht="43.5" customHeight="1">
      <c r="A40" s="1332" t="s">
        <v>1032</v>
      </c>
      <c r="B40" s="1332"/>
      <c r="C40" s="1332"/>
      <c r="D40" s="1332"/>
      <c r="E40" s="1332"/>
      <c r="F40" s="1332"/>
    </row>
    <row r="41" spans="1:10" s="414" customFormat="1" ht="34.5" customHeight="1">
      <c r="A41" s="404">
        <v>1</v>
      </c>
      <c r="B41" s="405" t="s">
        <v>1033</v>
      </c>
      <c r="C41" s="406" t="s">
        <v>1034</v>
      </c>
      <c r="D41" s="408" t="s">
        <v>1035</v>
      </c>
      <c r="E41" s="413">
        <v>4</v>
      </c>
      <c r="F41" s="410">
        <v>14582</v>
      </c>
    </row>
    <row r="42" spans="1:10" s="414" customFormat="1" ht="34.5" customHeight="1">
      <c r="A42" s="404">
        <v>2</v>
      </c>
      <c r="B42" s="405" t="s">
        <v>1033</v>
      </c>
      <c r="C42" s="406" t="s">
        <v>1036</v>
      </c>
      <c r="D42" s="408" t="s">
        <v>1037</v>
      </c>
      <c r="E42" s="413">
        <v>4</v>
      </c>
      <c r="F42" s="410">
        <v>400</v>
      </c>
    </row>
    <row r="43" spans="1:10" s="414" customFormat="1" ht="34.5" customHeight="1">
      <c r="A43" s="404">
        <v>3</v>
      </c>
      <c r="B43" s="405" t="s">
        <v>1033</v>
      </c>
      <c r="C43" s="406" t="s">
        <v>1038</v>
      </c>
      <c r="D43" s="408" t="s">
        <v>1039</v>
      </c>
      <c r="E43" s="413">
        <v>5</v>
      </c>
      <c r="F43" s="410">
        <v>19211.849999999999</v>
      </c>
    </row>
    <row r="44" spans="1:10" s="414" customFormat="1" ht="34.5" customHeight="1">
      <c r="A44" s="404">
        <v>4</v>
      </c>
      <c r="B44" s="405" t="s">
        <v>1033</v>
      </c>
      <c r="C44" s="406" t="s">
        <v>1040</v>
      </c>
      <c r="D44" s="408" t="s">
        <v>1041</v>
      </c>
      <c r="E44" s="413">
        <v>6</v>
      </c>
      <c r="F44" s="410">
        <v>2070.4499999999998</v>
      </c>
    </row>
    <row r="45" spans="1:10" s="416" customFormat="1" ht="34.5" customHeight="1">
      <c r="A45" s="404">
        <v>5</v>
      </c>
      <c r="B45" s="405" t="s">
        <v>1033</v>
      </c>
      <c r="C45" s="406" t="s">
        <v>902</v>
      </c>
      <c r="D45" s="408" t="s">
        <v>1041</v>
      </c>
      <c r="E45" s="413">
        <v>6</v>
      </c>
      <c r="F45" s="410">
        <v>47508</v>
      </c>
    </row>
    <row r="46" spans="1:10" ht="34.5" customHeight="1" thickBot="1">
      <c r="A46" s="426"/>
      <c r="B46" s="257" t="s">
        <v>19</v>
      </c>
      <c r="C46" s="427"/>
      <c r="D46" s="429">
        <v>0</v>
      </c>
      <c r="E46" s="428"/>
      <c r="F46" s="430">
        <v>83772.299999999988</v>
      </c>
      <c r="G46" s="499">
        <v>83772.299999999988</v>
      </c>
    </row>
    <row r="47" spans="1:10" ht="34.5" customHeight="1" thickTop="1">
      <c r="A47" s="433"/>
      <c r="B47" s="297"/>
      <c r="C47" s="2"/>
      <c r="D47" s="417"/>
      <c r="E47" s="419"/>
      <c r="F47" s="419"/>
    </row>
    <row r="48" spans="1:10" ht="34.5" customHeight="1">
      <c r="A48" s="433"/>
      <c r="B48" s="297"/>
      <c r="C48" s="2"/>
      <c r="D48" s="417"/>
      <c r="E48" s="419"/>
      <c r="F48" s="419"/>
    </row>
    <row r="49" spans="1:10" s="386" customFormat="1" ht="40.5" customHeight="1">
      <c r="A49" s="1332" t="s">
        <v>1044</v>
      </c>
      <c r="B49" s="1332"/>
      <c r="C49" s="1332"/>
      <c r="D49" s="1332"/>
      <c r="E49" s="1332"/>
      <c r="F49" s="1332"/>
      <c r="I49" s="516"/>
    </row>
    <row r="50" spans="1:10" s="414" customFormat="1" ht="34.5" customHeight="1">
      <c r="A50" s="404">
        <v>1</v>
      </c>
      <c r="B50" s="406" t="s">
        <v>1045</v>
      </c>
      <c r="C50" s="455" t="s">
        <v>1046</v>
      </c>
      <c r="D50" s="457" t="s">
        <v>1047</v>
      </c>
      <c r="E50" s="402" t="s">
        <v>1048</v>
      </c>
      <c r="F50" s="410">
        <v>234301.93</v>
      </c>
    </row>
    <row r="51" spans="1:10" s="414" customFormat="1" ht="34.5" customHeight="1">
      <c r="A51" s="404">
        <v>2</v>
      </c>
      <c r="B51" s="406" t="s">
        <v>1045</v>
      </c>
      <c r="C51" s="455" t="s">
        <v>1049</v>
      </c>
      <c r="D51" s="457" t="s">
        <v>1050</v>
      </c>
      <c r="E51" s="402" t="s">
        <v>1048</v>
      </c>
      <c r="F51" s="410">
        <v>90261.49</v>
      </c>
    </row>
    <row r="52" spans="1:10" s="414" customFormat="1" ht="34.5" customHeight="1">
      <c r="A52" s="404">
        <v>3</v>
      </c>
      <c r="B52" s="406" t="s">
        <v>1045</v>
      </c>
      <c r="C52" s="455" t="s">
        <v>1051</v>
      </c>
      <c r="D52" s="457" t="s">
        <v>1050</v>
      </c>
      <c r="E52" s="402" t="s">
        <v>1048</v>
      </c>
      <c r="F52" s="410">
        <v>49535.47</v>
      </c>
    </row>
    <row r="53" spans="1:10" s="414" customFormat="1" ht="34.5" customHeight="1">
      <c r="A53" s="404"/>
      <c r="B53" s="464" t="s">
        <v>1052</v>
      </c>
      <c r="C53" s="455"/>
      <c r="D53" s="457"/>
      <c r="E53" s="402"/>
      <c r="F53" s="410"/>
    </row>
    <row r="54" spans="1:10" s="414" customFormat="1" ht="34.5" customHeight="1">
      <c r="A54" s="404">
        <v>4</v>
      </c>
      <c r="B54" s="406" t="s">
        <v>1061</v>
      </c>
      <c r="C54" s="455" t="s">
        <v>1054</v>
      </c>
      <c r="D54" s="457" t="s">
        <v>1055</v>
      </c>
      <c r="E54" s="402">
        <v>8</v>
      </c>
      <c r="F54" s="410">
        <v>15916</v>
      </c>
    </row>
    <row r="55" spans="1:10" s="414" customFormat="1" ht="34.5" customHeight="1">
      <c r="A55" s="404">
        <v>5</v>
      </c>
      <c r="B55" s="406" t="s">
        <v>1061</v>
      </c>
      <c r="C55" s="455" t="s">
        <v>1056</v>
      </c>
      <c r="D55" s="457" t="s">
        <v>1057</v>
      </c>
      <c r="E55" s="402">
        <v>7</v>
      </c>
      <c r="F55" s="410">
        <v>1123.5</v>
      </c>
    </row>
    <row r="56" spans="1:10" s="414" customFormat="1" ht="34.5" customHeight="1">
      <c r="A56" s="404">
        <v>6</v>
      </c>
      <c r="B56" s="406" t="s">
        <v>1061</v>
      </c>
      <c r="C56" s="455" t="s">
        <v>1058</v>
      </c>
      <c r="D56" s="457" t="s">
        <v>1057</v>
      </c>
      <c r="E56" s="402">
        <v>7</v>
      </c>
      <c r="F56" s="410">
        <v>283.55</v>
      </c>
    </row>
    <row r="57" spans="1:10" s="414" customFormat="1" ht="34.5" customHeight="1">
      <c r="A57" s="404">
        <v>7</v>
      </c>
      <c r="B57" s="406" t="s">
        <v>1061</v>
      </c>
      <c r="C57" s="455" t="s">
        <v>1059</v>
      </c>
      <c r="D57" s="457" t="s">
        <v>1060</v>
      </c>
      <c r="E57" s="402"/>
      <c r="F57" s="410">
        <v>11685.69</v>
      </c>
    </row>
    <row r="58" spans="1:10" s="414" customFormat="1" ht="34.5" customHeight="1">
      <c r="A58" s="404">
        <v>8</v>
      </c>
      <c r="B58" s="455" t="s">
        <v>1061</v>
      </c>
      <c r="C58" s="406" t="s">
        <v>1062</v>
      </c>
      <c r="D58" s="465" t="s">
        <v>1063</v>
      </c>
      <c r="E58" s="407"/>
      <c r="F58" s="410">
        <v>1946.33</v>
      </c>
    </row>
    <row r="59" spans="1:10" s="414" customFormat="1" ht="34.5" customHeight="1">
      <c r="A59" s="466"/>
      <c r="B59" s="467" t="s">
        <v>1064</v>
      </c>
      <c r="C59" s="468"/>
      <c r="D59" s="470"/>
      <c r="E59" s="469"/>
      <c r="F59" s="471"/>
    </row>
    <row r="60" spans="1:10" s="479" customFormat="1" ht="34.5" customHeight="1" thickBot="1">
      <c r="A60" s="475"/>
      <c r="B60" s="1333" t="s">
        <v>1065</v>
      </c>
      <c r="C60" s="1333"/>
      <c r="D60" s="429"/>
      <c r="E60" s="428"/>
      <c r="F60" s="478">
        <v>405053.96</v>
      </c>
      <c r="G60" s="479">
        <v>405053.96</v>
      </c>
    </row>
    <row r="61" spans="1:10" s="403" customFormat="1" ht="34.5" customHeight="1" thickTop="1">
      <c r="A61" s="480"/>
      <c r="B61" s="481"/>
      <c r="C61" s="482"/>
      <c r="D61" s="484"/>
      <c r="E61" s="483"/>
      <c r="F61" s="485"/>
      <c r="H61" s="403">
        <v>488826.26</v>
      </c>
    </row>
    <row r="62" spans="1:10" ht="34.5" customHeight="1" thickBot="1">
      <c r="A62" s="486"/>
      <c r="B62" s="487"/>
      <c r="C62" s="488" t="s">
        <v>1066</v>
      </c>
      <c r="D62" s="488"/>
      <c r="E62" s="486"/>
      <c r="F62" s="383">
        <v>569216.74750000006</v>
      </c>
      <c r="I62" s="549">
        <v>569216.74750000006</v>
      </c>
      <c r="J62" s="2" t="s">
        <v>2543</v>
      </c>
    </row>
    <row r="63" spans="1:10" ht="34.5" customHeight="1" thickTop="1">
      <c r="F63" s="500"/>
    </row>
    <row r="64" spans="1:10" ht="34.5" customHeight="1">
      <c r="F64" s="500"/>
    </row>
    <row r="65" spans="1:10" s="403" customFormat="1" ht="43.5" customHeight="1">
      <c r="A65" s="1332" t="s">
        <v>1067</v>
      </c>
      <c r="B65" s="1332"/>
      <c r="C65" s="1332"/>
      <c r="D65" s="1332"/>
      <c r="E65" s="1332"/>
      <c r="F65" s="1332"/>
    </row>
    <row r="66" spans="1:10" ht="34.5" customHeight="1">
      <c r="A66" s="243">
        <v>1</v>
      </c>
      <c r="B66" s="266" t="s">
        <v>1068</v>
      </c>
      <c r="C66" s="394" t="s">
        <v>235</v>
      </c>
      <c r="D66" s="246" t="s">
        <v>2538</v>
      </c>
      <c r="E66" s="243">
        <v>1</v>
      </c>
      <c r="F66" s="66">
        <v>12982</v>
      </c>
    </row>
    <row r="67" spans="1:10" ht="34.5" customHeight="1">
      <c r="A67" s="243">
        <v>2</v>
      </c>
      <c r="B67" s="503" t="s">
        <v>1068</v>
      </c>
      <c r="C67" s="504" t="s">
        <v>1072</v>
      </c>
      <c r="D67" s="250"/>
      <c r="E67" s="243"/>
      <c r="F67" s="66">
        <v>224.69999999999996</v>
      </c>
    </row>
    <row r="68" spans="1:10" ht="34.5" customHeight="1">
      <c r="A68" s="243">
        <v>3</v>
      </c>
      <c r="B68" s="503" t="s">
        <v>1068</v>
      </c>
      <c r="C68" s="504" t="s">
        <v>771</v>
      </c>
      <c r="D68" s="250"/>
      <c r="E68" s="243"/>
      <c r="F68" s="66">
        <v>1003.6600000000001</v>
      </c>
    </row>
    <row r="69" spans="1:10" ht="34.5" customHeight="1" thickBot="1">
      <c r="A69" s="426"/>
      <c r="B69" s="257" t="s">
        <v>19</v>
      </c>
      <c r="C69" s="427"/>
      <c r="D69" s="429">
        <v>0</v>
      </c>
      <c r="E69" s="428"/>
      <c r="F69" s="432">
        <v>14210.36</v>
      </c>
      <c r="I69" s="549">
        <v>583427.10750000004</v>
      </c>
      <c r="J69" s="2" t="s">
        <v>2544</v>
      </c>
    </row>
    <row r="70" spans="1:10" s="446" customFormat="1" ht="34.200000000000003" thickTop="1">
      <c r="B70" s="494"/>
      <c r="C70" s="495"/>
      <c r="D70" s="297"/>
      <c r="F70" s="249"/>
      <c r="G70" s="2"/>
      <c r="I70" s="517"/>
    </row>
  </sheetData>
  <mergeCells count="14">
    <mergeCell ref="A36:F36"/>
    <mergeCell ref="A40:F40"/>
    <mergeCell ref="A49:F49"/>
    <mergeCell ref="B60:C60"/>
    <mergeCell ref="A65:F65"/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16" right="0.16" top="0.16" bottom="0.16" header="0.16" footer="0.3"/>
  <pageSetup scale="3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64BE-A2BC-4403-B93A-9D28EB0F2333}">
  <sheetPr codeName="Sheet16">
    <tabColor rgb="FFFFFF00"/>
  </sheetPr>
  <dimension ref="A1:AA533"/>
  <sheetViews>
    <sheetView zoomScale="50" zoomScaleNormal="50" workbookViewId="0">
      <pane ySplit="9" topLeftCell="A510" activePane="bottomLeft" state="frozen"/>
      <selection pane="bottomLeft" activeCell="T527" sqref="T527:T529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1714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30564.55</v>
      </c>
      <c r="E11" s="71" t="s">
        <v>1431</v>
      </c>
      <c r="F11" s="67">
        <v>1</v>
      </c>
      <c r="G11" s="67">
        <v>1</v>
      </c>
      <c r="H11" s="72">
        <v>19281</v>
      </c>
      <c r="I11" s="73">
        <v>1349.67</v>
      </c>
      <c r="J11" s="74">
        <v>20630.669999999998</v>
      </c>
      <c r="K11" s="75" t="s">
        <v>1715</v>
      </c>
      <c r="L11" s="76" t="s">
        <v>1716</v>
      </c>
      <c r="M11" s="77">
        <v>32028.309999999998</v>
      </c>
      <c r="N11" s="78" t="s">
        <v>1717</v>
      </c>
      <c r="O11" s="79">
        <v>1</v>
      </c>
      <c r="P11" s="79">
        <v>1</v>
      </c>
      <c r="Q11" s="73">
        <f t="shared" ref="Q11:Q12" si="0">ROUND(S11*100/107,2)</f>
        <v>17913</v>
      </c>
      <c r="R11" s="80">
        <f t="shared" ref="R11:R12" si="1">ROUND((Q11*0.07),2)</f>
        <v>1253.9100000000001</v>
      </c>
      <c r="S11" s="66">
        <f t="shared" ref="S11:S12" si="2">+D11+J11-M11</f>
        <v>19166.910000000003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0</v>
      </c>
      <c r="E12" s="71" t="s">
        <v>1431</v>
      </c>
      <c r="F12" s="67">
        <v>1</v>
      </c>
      <c r="G12" s="67">
        <v>1</v>
      </c>
      <c r="H12" s="72">
        <v>5701</v>
      </c>
      <c r="I12" s="73">
        <v>399.07</v>
      </c>
      <c r="J12" s="74">
        <v>6100.0699999999888</v>
      </c>
      <c r="K12" s="83" t="s">
        <v>1718</v>
      </c>
      <c r="L12" s="84" t="s">
        <v>1719</v>
      </c>
      <c r="M12" s="85">
        <v>6100.07</v>
      </c>
      <c r="N12" s="86"/>
      <c r="O12" s="87"/>
      <c r="P12" s="87"/>
      <c r="Q12" s="73">
        <f t="shared" si="0"/>
        <v>0</v>
      </c>
      <c r="R12" s="80">
        <f t="shared" si="1"/>
        <v>0</v>
      </c>
      <c r="S12" s="66">
        <f t="shared" si="2"/>
        <v>-1.0913936421275139E-11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30564.55</v>
      </c>
      <c r="E14" s="103"/>
      <c r="F14" s="102"/>
      <c r="G14" s="102"/>
      <c r="H14" s="104">
        <f>SUM(H11:H13)</f>
        <v>24982</v>
      </c>
      <c r="I14" s="104">
        <f t="shared" ref="I14:J14" si="3">SUM(I11:I13)</f>
        <v>1748.74</v>
      </c>
      <c r="J14" s="104">
        <f t="shared" si="3"/>
        <v>26730.739999999987</v>
      </c>
      <c r="K14" s="105"/>
      <c r="L14" s="105"/>
      <c r="M14" s="104">
        <f>SUM(M11:M13)</f>
        <v>38128.379999999997</v>
      </c>
      <c r="N14" s="105"/>
      <c r="O14" s="104"/>
      <c r="P14" s="104"/>
      <c r="Q14" s="104">
        <f t="shared" ref="Q14:S14" si="4">SUM(Q11:Q13)</f>
        <v>17913</v>
      </c>
      <c r="R14" s="104">
        <f t="shared" si="4"/>
        <v>1253.9100000000001</v>
      </c>
      <c r="S14" s="104">
        <f t="shared" si="4"/>
        <v>19166.909999999993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 t="s">
        <v>1720</v>
      </c>
      <c r="L16" s="113" t="s">
        <v>1721</v>
      </c>
      <c r="M16" s="114">
        <v>321</v>
      </c>
      <c r="N16" s="19"/>
      <c r="O16" s="67"/>
      <c r="P16" s="67"/>
      <c r="Q16" s="73">
        <f t="shared" ref="Q16:Q31" si="5">ROUND(S16*100/107,2)</f>
        <v>0</v>
      </c>
      <c r="R16" s="80">
        <f t="shared" ref="R16:R31" si="6">ROUND((Q16*0.07),2)</f>
        <v>0</v>
      </c>
      <c r="S16" s="66">
        <f t="shared" ref="S16:S31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 t="s">
        <v>1722</v>
      </c>
      <c r="L17" s="113" t="s">
        <v>1723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 t="s">
        <v>1442</v>
      </c>
      <c r="F18" s="109">
        <v>1</v>
      </c>
      <c r="G18" s="109">
        <v>1</v>
      </c>
      <c r="H18" s="110">
        <v>300</v>
      </c>
      <c r="I18" s="110">
        <v>21</v>
      </c>
      <c r="J18" s="111">
        <v>321</v>
      </c>
      <c r="K18" s="112" t="s">
        <v>1724</v>
      </c>
      <c r="L18" s="113" t="s">
        <v>1725</v>
      </c>
      <c r="M18" s="114">
        <v>642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/>
      <c r="F19" s="118"/>
      <c r="G19" s="118"/>
      <c r="H19" s="110">
        <v>-300</v>
      </c>
      <c r="I19" s="110">
        <v>-21</v>
      </c>
      <c r="J19" s="111">
        <v>-321</v>
      </c>
      <c r="K19" s="119"/>
      <c r="L19" s="120"/>
      <c r="M19" s="121">
        <v>0</v>
      </c>
      <c r="N19" s="122"/>
      <c r="O19" s="67"/>
      <c r="P19" s="67"/>
      <c r="Q19" s="73">
        <f t="shared" si="5"/>
        <v>0</v>
      </c>
      <c r="R19" s="80">
        <f t="shared" si="6"/>
        <v>0</v>
      </c>
      <c r="S19" s="66">
        <f t="shared" si="7"/>
        <v>0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/>
      <c r="F20" s="109"/>
      <c r="G20" s="109"/>
      <c r="H20" s="110">
        <v>-300</v>
      </c>
      <c r="I20" s="110">
        <v>-21</v>
      </c>
      <c r="J20" s="111">
        <v>-321</v>
      </c>
      <c r="K20" s="112"/>
      <c r="L20" s="113"/>
      <c r="M20" s="114">
        <v>0</v>
      </c>
      <c r="N20" s="19"/>
      <c r="O20" s="67"/>
      <c r="P20" s="67"/>
      <c r="Q20" s="73">
        <f t="shared" si="5"/>
        <v>0</v>
      </c>
      <c r="R20" s="80">
        <f t="shared" si="6"/>
        <v>0</v>
      </c>
      <c r="S20" s="66">
        <f t="shared" si="7"/>
        <v>0</v>
      </c>
    </row>
    <row r="21" spans="1:19" ht="34.5" customHeight="1">
      <c r="A21" s="67">
        <v>6</v>
      </c>
      <c r="B21" s="106" t="s">
        <v>47</v>
      </c>
      <c r="C21" s="106" t="s">
        <v>48</v>
      </c>
      <c r="D21" s="107">
        <v>0</v>
      </c>
      <c r="E21" s="108" t="s">
        <v>1442</v>
      </c>
      <c r="F21" s="109">
        <v>1</v>
      </c>
      <c r="G21" s="109">
        <v>1</v>
      </c>
      <c r="H21" s="110">
        <v>300</v>
      </c>
      <c r="I21" s="110">
        <v>21</v>
      </c>
      <c r="J21" s="111">
        <v>321</v>
      </c>
      <c r="K21" s="112" t="s">
        <v>1720</v>
      </c>
      <c r="L21" s="113" t="s">
        <v>1726</v>
      </c>
      <c r="M21" s="114">
        <v>321</v>
      </c>
      <c r="N21" s="19"/>
      <c r="O21" s="67"/>
      <c r="P21" s="67"/>
      <c r="Q21" s="73">
        <f t="shared" si="5"/>
        <v>0</v>
      </c>
      <c r="R21" s="80">
        <f t="shared" si="6"/>
        <v>0</v>
      </c>
      <c r="S21" s="66">
        <f t="shared" si="7"/>
        <v>0</v>
      </c>
    </row>
    <row r="22" spans="1:19" ht="34.5" customHeight="1">
      <c r="A22" s="67">
        <v>7</v>
      </c>
      <c r="B22" s="106" t="s">
        <v>50</v>
      </c>
      <c r="C22" s="106" t="s">
        <v>51</v>
      </c>
      <c r="D22" s="107">
        <v>321</v>
      </c>
      <c r="E22" s="108"/>
      <c r="F22" s="109"/>
      <c r="G22" s="109"/>
      <c r="H22" s="110">
        <v>-600</v>
      </c>
      <c r="I22" s="110">
        <v>-42</v>
      </c>
      <c r="J22" s="111">
        <v>-642</v>
      </c>
      <c r="K22" s="112"/>
      <c r="L22" s="124"/>
      <c r="M22" s="114">
        <v>0</v>
      </c>
      <c r="N22" s="122"/>
      <c r="O22" s="67"/>
      <c r="P22" s="67"/>
      <c r="Q22" s="73">
        <f t="shared" si="5"/>
        <v>-300</v>
      </c>
      <c r="R22" s="80">
        <f t="shared" si="6"/>
        <v>-21</v>
      </c>
      <c r="S22" s="66">
        <f t="shared" si="7"/>
        <v>-321</v>
      </c>
    </row>
    <row r="23" spans="1:19" ht="34.5" customHeight="1">
      <c r="A23" s="67">
        <v>8</v>
      </c>
      <c r="B23" s="125" t="s">
        <v>52</v>
      </c>
      <c r="C23" s="125" t="s">
        <v>53</v>
      </c>
      <c r="D23" s="126">
        <v>963</v>
      </c>
      <c r="E23" s="108"/>
      <c r="F23" s="109"/>
      <c r="G23" s="109"/>
      <c r="H23" s="110">
        <v>0</v>
      </c>
      <c r="I23" s="110">
        <v>0</v>
      </c>
      <c r="J23" s="111">
        <v>0</v>
      </c>
      <c r="K23" s="112" t="s">
        <v>1727</v>
      </c>
      <c r="L23" s="113" t="s">
        <v>1728</v>
      </c>
      <c r="M23" s="114">
        <v>1926</v>
      </c>
      <c r="N23" s="122"/>
      <c r="O23" s="127"/>
      <c r="P23" s="127"/>
      <c r="Q23" s="73">
        <f t="shared" si="5"/>
        <v>-900</v>
      </c>
      <c r="R23" s="80">
        <f t="shared" si="6"/>
        <v>-63</v>
      </c>
      <c r="S23" s="66">
        <f t="shared" si="7"/>
        <v>-963</v>
      </c>
    </row>
    <row r="24" spans="1:19" ht="34.5" customHeight="1">
      <c r="A24" s="67">
        <v>9</v>
      </c>
      <c r="B24" s="125" t="s">
        <v>54</v>
      </c>
      <c r="C24" s="125" t="s">
        <v>55</v>
      </c>
      <c r="D24" s="126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 t="s">
        <v>1729</v>
      </c>
      <c r="L24" s="124" t="s">
        <v>1730</v>
      </c>
      <c r="M24" s="114">
        <v>642</v>
      </c>
      <c r="N24" s="128"/>
      <c r="O24" s="127"/>
      <c r="P24" s="127"/>
      <c r="Q24" s="73">
        <f t="shared" si="5"/>
        <v>-300</v>
      </c>
      <c r="R24" s="80">
        <f t="shared" si="6"/>
        <v>-21</v>
      </c>
      <c r="S24" s="66">
        <f t="shared" si="7"/>
        <v>-321</v>
      </c>
    </row>
    <row r="25" spans="1:19" ht="34.5" customHeight="1">
      <c r="A25" s="67">
        <v>10</v>
      </c>
      <c r="B25" s="125" t="s">
        <v>57</v>
      </c>
      <c r="C25" s="125" t="s">
        <v>58</v>
      </c>
      <c r="D25" s="126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2" t="s">
        <v>1729</v>
      </c>
      <c r="L25" s="124" t="s">
        <v>1731</v>
      </c>
      <c r="M25" s="114">
        <v>642</v>
      </c>
      <c r="N25" s="128"/>
      <c r="O25" s="127"/>
      <c r="P25" s="127"/>
      <c r="Q25" s="73">
        <f t="shared" si="5"/>
        <v>-300</v>
      </c>
      <c r="R25" s="80">
        <f t="shared" si="6"/>
        <v>-21</v>
      </c>
      <c r="S25" s="66">
        <f t="shared" si="7"/>
        <v>-321</v>
      </c>
    </row>
    <row r="26" spans="1:19" ht="34.5" customHeight="1">
      <c r="A26" s="67">
        <v>11</v>
      </c>
      <c r="B26" s="115" t="s">
        <v>60</v>
      </c>
      <c r="C26" s="106" t="s">
        <v>61</v>
      </c>
      <c r="D26" s="107">
        <v>321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 t="s">
        <v>1732</v>
      </c>
      <c r="L26" s="113" t="s">
        <v>1733</v>
      </c>
      <c r="M26" s="114">
        <v>321</v>
      </c>
      <c r="N26" s="19"/>
      <c r="O26" s="67"/>
      <c r="P26" s="6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25" t="s">
        <v>62</v>
      </c>
      <c r="C27" s="125" t="s">
        <v>63</v>
      </c>
      <c r="D27" s="126">
        <v>642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 t="s">
        <v>1734</v>
      </c>
      <c r="L27" s="113" t="s">
        <v>1735</v>
      </c>
      <c r="M27" s="114">
        <v>642</v>
      </c>
      <c r="N27" s="128"/>
      <c r="O27" s="127"/>
      <c r="P27" s="12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65</v>
      </c>
      <c r="C28" s="106" t="s">
        <v>66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 t="s">
        <v>1736</v>
      </c>
      <c r="L28" s="113" t="s">
        <v>1737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68</v>
      </c>
      <c r="C29" s="106" t="s">
        <v>69</v>
      </c>
      <c r="D29" s="107">
        <v>963</v>
      </c>
      <c r="E29" s="108" t="s">
        <v>1442</v>
      </c>
      <c r="F29" s="109">
        <v>1</v>
      </c>
      <c r="G29" s="109">
        <v>1</v>
      </c>
      <c r="H29" s="110">
        <v>900</v>
      </c>
      <c r="I29" s="110">
        <v>63</v>
      </c>
      <c r="J29" s="111">
        <v>963</v>
      </c>
      <c r="K29" s="112" t="s">
        <v>1738</v>
      </c>
      <c r="L29" s="113" t="s">
        <v>1739</v>
      </c>
      <c r="M29" s="114">
        <v>1926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72</v>
      </c>
      <c r="C30" s="106" t="s">
        <v>66</v>
      </c>
      <c r="D30" s="107">
        <v>963</v>
      </c>
      <c r="E30" s="108" t="s">
        <v>1442</v>
      </c>
      <c r="F30" s="109">
        <v>1</v>
      </c>
      <c r="G30" s="109">
        <v>1</v>
      </c>
      <c r="H30" s="110">
        <v>1800</v>
      </c>
      <c r="I30" s="110">
        <v>126</v>
      </c>
      <c r="J30" s="111">
        <v>1926</v>
      </c>
      <c r="K30" s="112" t="s">
        <v>1740</v>
      </c>
      <c r="L30" s="113" t="s">
        <v>1741</v>
      </c>
      <c r="M30" s="114">
        <v>2889</v>
      </c>
      <c r="N30" s="128"/>
      <c r="O30" s="67"/>
      <c r="P30" s="67"/>
      <c r="Q30" s="73">
        <f t="shared" si="5"/>
        <v>0</v>
      </c>
      <c r="R30" s="80">
        <f t="shared" si="6"/>
        <v>0</v>
      </c>
      <c r="S30" s="66">
        <f t="shared" si="7"/>
        <v>0</v>
      </c>
    </row>
    <row r="31" spans="1:19" ht="34.5" customHeight="1">
      <c r="A31" s="67">
        <v>16</v>
      </c>
      <c r="B31" s="106" t="s">
        <v>74</v>
      </c>
      <c r="C31" s="106" t="s">
        <v>75</v>
      </c>
      <c r="D31" s="107">
        <v>4889.8999999999996</v>
      </c>
      <c r="E31" s="108" t="s">
        <v>1442</v>
      </c>
      <c r="F31" s="109">
        <v>1</v>
      </c>
      <c r="G31" s="109">
        <v>1</v>
      </c>
      <c r="H31" s="110">
        <v>2520</v>
      </c>
      <c r="I31" s="110">
        <v>176.4</v>
      </c>
      <c r="J31" s="111">
        <v>2696.4000000000005</v>
      </c>
      <c r="K31" s="112">
        <v>46021</v>
      </c>
      <c r="L31" s="113" t="s">
        <v>1742</v>
      </c>
      <c r="M31" s="114">
        <v>2696.4</v>
      </c>
      <c r="N31" s="122" t="s">
        <v>1780</v>
      </c>
      <c r="O31" s="67">
        <v>1</v>
      </c>
      <c r="P31" s="67">
        <v>1</v>
      </c>
      <c r="Q31" s="73">
        <f t="shared" si="5"/>
        <v>4570</v>
      </c>
      <c r="R31" s="80">
        <f t="shared" si="6"/>
        <v>319.89999999999998</v>
      </c>
      <c r="S31" s="66">
        <f t="shared" si="7"/>
        <v>4889.8999999999996</v>
      </c>
    </row>
    <row r="32" spans="1:19" ht="34.5" customHeight="1" thickBot="1">
      <c r="A32" s="99"/>
      <c r="B32" s="100" t="s">
        <v>19</v>
      </c>
      <c r="C32" s="101"/>
      <c r="D32" s="102">
        <f>SUM(D16:D31)</f>
        <v>12272.9</v>
      </c>
      <c r="E32" s="103"/>
      <c r="F32" s="102"/>
      <c r="G32" s="102"/>
      <c r="H32" s="104">
        <f>SUM(H16:H31)-H19-H20-H22</f>
        <v>5820</v>
      </c>
      <c r="I32" s="104">
        <f t="shared" ref="I32:J32" si="8">SUM(I16:I31)-I19-I20-I22</f>
        <v>407.4</v>
      </c>
      <c r="J32" s="104">
        <f t="shared" si="8"/>
        <v>6227.4000000000005</v>
      </c>
      <c r="K32" s="103"/>
      <c r="L32" s="103"/>
      <c r="M32" s="102">
        <f>SUM(M16:M31)</f>
        <v>14252.4</v>
      </c>
      <c r="N32" s="129"/>
      <c r="O32" s="102"/>
      <c r="P32" s="102"/>
      <c r="Q32" s="104">
        <f>SUM(Q16:Q31)-Q22-Q23-Q24-Q25</f>
        <v>4570</v>
      </c>
      <c r="R32" s="104">
        <f>SUM(R16:R31)-R22-R23-R24-R25</f>
        <v>319.89999999999998</v>
      </c>
      <c r="S32" s="104">
        <f>SUM(S16:S31)-S22-S23-S24-S25</f>
        <v>4889.8999999999996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18451.080000000002</v>
      </c>
      <c r="E34" s="78" t="s">
        <v>1431</v>
      </c>
      <c r="F34" s="79">
        <v>1</v>
      </c>
      <c r="G34" s="127">
        <v>1</v>
      </c>
      <c r="H34" s="72">
        <v>2931.75</v>
      </c>
      <c r="I34" s="73">
        <v>205.22</v>
      </c>
      <c r="J34" s="74">
        <v>3136.9675000000061</v>
      </c>
      <c r="K34" s="112" t="s">
        <v>1744</v>
      </c>
      <c r="L34" s="113" t="s">
        <v>1745</v>
      </c>
      <c r="M34" s="134">
        <v>15501.89</v>
      </c>
      <c r="N34" s="108" t="s">
        <v>1717</v>
      </c>
      <c r="O34" s="79">
        <v>1</v>
      </c>
      <c r="P34" s="67">
        <v>1</v>
      </c>
      <c r="Q34" s="73">
        <f t="shared" ref="Q34:Q44" si="9">ROUND(S34*100/107,2)</f>
        <v>5688</v>
      </c>
      <c r="R34" s="80">
        <f t="shared" ref="R34:R44" si="10">ROUND((Q34*0.07),2)</f>
        <v>398.16</v>
      </c>
      <c r="S34" s="66">
        <f>+D34+J34-M34</f>
        <v>6086.1575000000084</v>
      </c>
      <c r="T34" s="1405"/>
      <c r="U34" s="1406"/>
      <c r="V34" s="1406"/>
      <c r="W34" s="1406"/>
      <c r="X34" s="1406"/>
      <c r="Y34" s="1406"/>
      <c r="Z34" s="1406"/>
      <c r="AA34" s="1407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7915.86</v>
      </c>
      <c r="E35" s="78" t="s">
        <v>1431</v>
      </c>
      <c r="F35" s="79">
        <v>1</v>
      </c>
      <c r="G35" s="127">
        <v>1</v>
      </c>
      <c r="H35" s="72">
        <v>5249.24</v>
      </c>
      <c r="I35" s="73">
        <v>367.45</v>
      </c>
      <c r="J35" s="74">
        <v>5616.6875000000055</v>
      </c>
      <c r="K35" s="112" t="s">
        <v>1746</v>
      </c>
      <c r="L35" s="113" t="s">
        <v>1747</v>
      </c>
      <c r="M35" s="134">
        <v>12369.74</v>
      </c>
      <c r="N35" s="108" t="s">
        <v>1717</v>
      </c>
      <c r="O35" s="79">
        <v>1</v>
      </c>
      <c r="P35" s="67">
        <v>1</v>
      </c>
      <c r="Q35" s="73">
        <f>ROUND(S35*100/107,2)</f>
        <v>1086.74</v>
      </c>
      <c r="R35" s="80">
        <f t="shared" si="10"/>
        <v>76.069999999999993</v>
      </c>
      <c r="S35" s="66">
        <f>+D35+J35-M35</f>
        <v>1162.8075000000044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3514.95</v>
      </c>
      <c r="E36" s="78" t="s">
        <v>1431</v>
      </c>
      <c r="F36" s="79">
        <v>1</v>
      </c>
      <c r="G36" s="127">
        <v>1</v>
      </c>
      <c r="H36" s="72">
        <v>4855.5</v>
      </c>
      <c r="I36" s="73">
        <v>339.89</v>
      </c>
      <c r="J36" s="74">
        <v>5195.3849999999993</v>
      </c>
      <c r="K36" s="112" t="s">
        <v>1748</v>
      </c>
      <c r="L36" s="113" t="s">
        <v>1749</v>
      </c>
      <c r="M36" s="134">
        <v>6871.0099999999993</v>
      </c>
      <c r="N36" s="108" t="s">
        <v>1717</v>
      </c>
      <c r="O36" s="79">
        <v>1</v>
      </c>
      <c r="P36" s="67">
        <v>1</v>
      </c>
      <c r="Q36" s="73">
        <f t="shared" si="9"/>
        <v>1719</v>
      </c>
      <c r="R36" s="80">
        <f t="shared" si="10"/>
        <v>120.33</v>
      </c>
      <c r="S36" s="66">
        <f>+D36+J36-M36</f>
        <v>1839.3249999999998</v>
      </c>
    </row>
    <row r="37" spans="1:27" ht="34.5" customHeight="1">
      <c r="A37" s="130">
        <v>7</v>
      </c>
      <c r="B37" s="140" t="s">
        <v>98</v>
      </c>
      <c r="C37" s="141" t="s">
        <v>81</v>
      </c>
      <c r="D37" s="133">
        <v>635.58000000000004</v>
      </c>
      <c r="E37" s="78" t="s">
        <v>1448</v>
      </c>
      <c r="F37" s="79">
        <v>2</v>
      </c>
      <c r="G37" s="127">
        <v>2</v>
      </c>
      <c r="H37" s="72">
        <v>1532.25</v>
      </c>
      <c r="I37" s="73">
        <v>107.26</v>
      </c>
      <c r="J37" s="74">
        <v>1639.5075000000002</v>
      </c>
      <c r="K37" s="112" t="s">
        <v>1750</v>
      </c>
      <c r="L37" s="113" t="s">
        <v>1751</v>
      </c>
      <c r="M37" s="134">
        <v>1639.51</v>
      </c>
      <c r="N37" s="108" t="s">
        <v>1717</v>
      </c>
      <c r="O37" s="79">
        <v>1</v>
      </c>
      <c r="P37" s="67">
        <v>1</v>
      </c>
      <c r="Q37" s="73">
        <f t="shared" si="9"/>
        <v>594</v>
      </c>
      <c r="R37" s="80">
        <f t="shared" si="10"/>
        <v>41.58</v>
      </c>
      <c r="S37" s="66">
        <f t="shared" ref="S37:S44" si="11">+D37+J37-M37</f>
        <v>635.5775000000001</v>
      </c>
    </row>
    <row r="38" spans="1:27" ht="34.5" customHeight="1">
      <c r="A38" s="130">
        <v>8</v>
      </c>
      <c r="B38" s="140" t="s">
        <v>100</v>
      </c>
      <c r="C38" s="141" t="s">
        <v>81</v>
      </c>
      <c r="D38" s="133">
        <v>1011.15</v>
      </c>
      <c r="E38" s="78"/>
      <c r="F38" s="79"/>
      <c r="G38" s="127"/>
      <c r="H38" s="72">
        <v>0</v>
      </c>
      <c r="I38" s="73">
        <v>0</v>
      </c>
      <c r="J38" s="74">
        <v>0</v>
      </c>
      <c r="K38" s="112" t="s">
        <v>1752</v>
      </c>
      <c r="L38" s="113" t="s">
        <v>1753</v>
      </c>
      <c r="M38" s="134">
        <v>1011.15</v>
      </c>
      <c r="N38" s="108"/>
      <c r="O38" s="79"/>
      <c r="P38" s="67"/>
      <c r="Q38" s="73">
        <f t="shared" si="9"/>
        <v>0</v>
      </c>
      <c r="R38" s="80">
        <f t="shared" si="10"/>
        <v>0</v>
      </c>
      <c r="S38" s="66">
        <f t="shared" si="11"/>
        <v>0</v>
      </c>
    </row>
    <row r="39" spans="1:27" ht="34.5" customHeight="1">
      <c r="A39" s="130">
        <v>9</v>
      </c>
      <c r="B39" s="131" t="s">
        <v>103</v>
      </c>
      <c r="C39" s="141" t="s">
        <v>81</v>
      </c>
      <c r="D39" s="133">
        <v>1853.78</v>
      </c>
      <c r="E39" s="78" t="s">
        <v>1451</v>
      </c>
      <c r="F39" s="79">
        <v>1</v>
      </c>
      <c r="G39" s="67">
        <v>1</v>
      </c>
      <c r="H39" s="142">
        <v>2070</v>
      </c>
      <c r="I39" s="73">
        <v>144.9</v>
      </c>
      <c r="J39" s="74">
        <v>2214.8950000000013</v>
      </c>
      <c r="K39" s="112" t="s">
        <v>1754</v>
      </c>
      <c r="L39" s="113" t="s">
        <v>1755</v>
      </c>
      <c r="M39" s="134">
        <v>2214.9</v>
      </c>
      <c r="N39" s="108" t="s">
        <v>1756</v>
      </c>
      <c r="O39" s="79">
        <v>1</v>
      </c>
      <c r="P39" s="67">
        <v>1</v>
      </c>
      <c r="Q39" s="73">
        <f>ROUND(S39*100/107,2)</f>
        <v>1732.5</v>
      </c>
      <c r="R39" s="80">
        <f t="shared" si="10"/>
        <v>121.28</v>
      </c>
      <c r="S39" s="66">
        <f>+D39+J39-M39</f>
        <v>1853.775000000001</v>
      </c>
    </row>
    <row r="40" spans="1:27" ht="34.5" customHeight="1">
      <c r="A40" s="130">
        <v>10</v>
      </c>
      <c r="B40" s="140" t="s">
        <v>105</v>
      </c>
      <c r="C40" s="141" t="s">
        <v>81</v>
      </c>
      <c r="D40" s="133">
        <v>26.48</v>
      </c>
      <c r="E40" s="78" t="s">
        <v>1451</v>
      </c>
      <c r="F40" s="79">
        <v>1</v>
      </c>
      <c r="G40" s="67">
        <v>1</v>
      </c>
      <c r="H40" s="142">
        <v>76.5</v>
      </c>
      <c r="I40" s="73">
        <v>5.36</v>
      </c>
      <c r="J40" s="74">
        <v>81.855000000000018</v>
      </c>
      <c r="K40" s="112" t="s">
        <v>1757</v>
      </c>
      <c r="L40" s="113" t="s">
        <v>1758</v>
      </c>
      <c r="M40" s="134">
        <v>81.86</v>
      </c>
      <c r="N40" s="108" t="s">
        <v>1756</v>
      </c>
      <c r="O40" s="79">
        <v>1</v>
      </c>
      <c r="P40" s="67">
        <v>1</v>
      </c>
      <c r="Q40" s="73">
        <f t="shared" si="9"/>
        <v>24.74</v>
      </c>
      <c r="R40" s="80">
        <f t="shared" si="10"/>
        <v>1.73</v>
      </c>
      <c r="S40" s="66">
        <f t="shared" si="11"/>
        <v>26.475000000000023</v>
      </c>
    </row>
    <row r="41" spans="1:27" ht="34.5" customHeight="1">
      <c r="A41" s="130">
        <v>11</v>
      </c>
      <c r="B41" s="140" t="s">
        <v>107</v>
      </c>
      <c r="C41" s="141" t="s">
        <v>81</v>
      </c>
      <c r="D41" s="133">
        <v>130.01</v>
      </c>
      <c r="E41" s="78" t="s">
        <v>1451</v>
      </c>
      <c r="F41" s="79">
        <v>1</v>
      </c>
      <c r="G41" s="67">
        <v>1</v>
      </c>
      <c r="H41" s="142">
        <v>247.5</v>
      </c>
      <c r="I41" s="73">
        <v>17.329999999999998</v>
      </c>
      <c r="J41" s="74">
        <v>264.83</v>
      </c>
      <c r="K41" s="112" t="s">
        <v>1757</v>
      </c>
      <c r="L41" s="113" t="s">
        <v>1759</v>
      </c>
      <c r="M41" s="134">
        <v>264.83</v>
      </c>
      <c r="N41" s="108" t="s">
        <v>1756</v>
      </c>
      <c r="O41" s="79">
        <v>1</v>
      </c>
      <c r="P41" s="67">
        <v>1</v>
      </c>
      <c r="Q41" s="73">
        <f t="shared" si="9"/>
        <v>121.5</v>
      </c>
      <c r="R41" s="80">
        <f t="shared" si="10"/>
        <v>8.51</v>
      </c>
      <c r="S41" s="66">
        <f t="shared" si="11"/>
        <v>130.01</v>
      </c>
      <c r="T41" s="2" t="s">
        <v>1768</v>
      </c>
    </row>
    <row r="42" spans="1:27" ht="34.5" customHeight="1">
      <c r="A42" s="130">
        <v>12</v>
      </c>
      <c r="B42" s="131" t="s">
        <v>109</v>
      </c>
      <c r="C42" s="141" t="s">
        <v>81</v>
      </c>
      <c r="D42" s="133">
        <v>52.97</v>
      </c>
      <c r="E42" s="143" t="s">
        <v>1451</v>
      </c>
      <c r="F42" s="144">
        <v>1</v>
      </c>
      <c r="G42" s="4">
        <v>1</v>
      </c>
      <c r="H42" s="35">
        <v>13.5</v>
      </c>
      <c r="I42" s="91">
        <v>0.95</v>
      </c>
      <c r="J42" s="92">
        <v>14.442499999999995</v>
      </c>
      <c r="K42" s="112" t="s">
        <v>1729</v>
      </c>
      <c r="L42" s="113" t="s">
        <v>1760</v>
      </c>
      <c r="M42" s="134">
        <v>14.45</v>
      </c>
      <c r="N42" s="148" t="s">
        <v>1756</v>
      </c>
      <c r="O42" s="144">
        <v>1</v>
      </c>
      <c r="P42" s="4">
        <v>1</v>
      </c>
      <c r="Q42" s="73">
        <f t="shared" si="9"/>
        <v>49.5</v>
      </c>
      <c r="R42" s="80">
        <f t="shared" si="10"/>
        <v>3.47</v>
      </c>
      <c r="S42" s="66">
        <f t="shared" si="11"/>
        <v>52.962499999999991</v>
      </c>
    </row>
    <row r="43" spans="1:27" ht="34.5" customHeight="1">
      <c r="A43" s="149">
        <v>13</v>
      </c>
      <c r="B43" s="150" t="s">
        <v>111</v>
      </c>
      <c r="C43" s="141" t="s">
        <v>81</v>
      </c>
      <c r="D43" s="133">
        <v>281.68</v>
      </c>
      <c r="E43" s="143" t="s">
        <v>1448</v>
      </c>
      <c r="F43" s="144">
        <v>2</v>
      </c>
      <c r="G43" s="4">
        <v>2</v>
      </c>
      <c r="H43" s="35">
        <v>614.25</v>
      </c>
      <c r="I43" s="91">
        <v>43</v>
      </c>
      <c r="J43" s="92">
        <v>657.24249999999995</v>
      </c>
      <c r="K43" s="112" t="s">
        <v>1720</v>
      </c>
      <c r="L43" s="113" t="s">
        <v>1761</v>
      </c>
      <c r="M43" s="134">
        <v>657.25</v>
      </c>
      <c r="N43" s="148" t="s">
        <v>1756</v>
      </c>
      <c r="O43" s="144">
        <v>1</v>
      </c>
      <c r="P43" s="4">
        <v>1</v>
      </c>
      <c r="Q43" s="73">
        <f t="shared" si="9"/>
        <v>263.25</v>
      </c>
      <c r="R43" s="80">
        <f t="shared" si="10"/>
        <v>18.43</v>
      </c>
      <c r="S43" s="66">
        <f t="shared" si="11"/>
        <v>281.6724999999999</v>
      </c>
    </row>
    <row r="44" spans="1:27" ht="34.5" customHeight="1">
      <c r="A44" s="149">
        <v>14</v>
      </c>
      <c r="B44" s="151" t="s">
        <v>113</v>
      </c>
      <c r="C44" s="152" t="s">
        <v>81</v>
      </c>
      <c r="D44" s="153">
        <v>10949.31</v>
      </c>
      <c r="E44" s="143" t="s">
        <v>1431</v>
      </c>
      <c r="F44" s="144">
        <v>1</v>
      </c>
      <c r="G44" s="4">
        <v>1</v>
      </c>
      <c r="H44" s="35">
        <v>15138</v>
      </c>
      <c r="I44" s="91">
        <v>1059.6600000000001</v>
      </c>
      <c r="J44" s="92">
        <v>16197.66</v>
      </c>
      <c r="K44" s="112" t="s">
        <v>1762</v>
      </c>
      <c r="L44" s="113" t="s">
        <v>1763</v>
      </c>
      <c r="M44" s="134">
        <v>23863.14</v>
      </c>
      <c r="N44" s="148" t="s">
        <v>1717</v>
      </c>
      <c r="O44" s="144">
        <v>1</v>
      </c>
      <c r="P44" s="4">
        <v>1</v>
      </c>
      <c r="Q44" s="73">
        <f t="shared" si="9"/>
        <v>3069</v>
      </c>
      <c r="R44" s="80">
        <f t="shared" si="10"/>
        <v>214.83</v>
      </c>
      <c r="S44" s="66">
        <f t="shared" si="11"/>
        <v>3283.8300000000017</v>
      </c>
    </row>
    <row r="45" spans="1:27" ht="34.5" customHeight="1">
      <c r="A45" s="149">
        <v>15</v>
      </c>
      <c r="B45" s="151" t="s">
        <v>1743</v>
      </c>
      <c r="C45" s="152" t="s">
        <v>81</v>
      </c>
      <c r="D45" s="153">
        <v>67.41</v>
      </c>
      <c r="E45" s="143"/>
      <c r="F45" s="144"/>
      <c r="G45" s="4"/>
      <c r="H45" s="35"/>
      <c r="I45" s="91"/>
      <c r="J45" s="92"/>
      <c r="K45" s="112"/>
      <c r="L45" s="113"/>
      <c r="M45" s="134">
        <v>0</v>
      </c>
      <c r="N45" s="148" t="s">
        <v>1756</v>
      </c>
      <c r="O45" s="144">
        <v>1</v>
      </c>
      <c r="P45" s="4">
        <v>1</v>
      </c>
      <c r="Q45" s="73">
        <f t="shared" ref="Q45:Q46" si="12">ROUND(S45*100/107,2)</f>
        <v>63</v>
      </c>
      <c r="R45" s="80">
        <f t="shared" ref="R45:R46" si="13">ROUND((Q45*0.07),2)</f>
        <v>4.41</v>
      </c>
      <c r="S45" s="66">
        <f t="shared" ref="S45:S46" si="14">+D45+J45-M45</f>
        <v>67.41</v>
      </c>
    </row>
    <row r="46" spans="1:27" ht="34.5" customHeight="1">
      <c r="A46" s="149">
        <v>16</v>
      </c>
      <c r="B46" s="151" t="s">
        <v>91</v>
      </c>
      <c r="C46" s="152" t="s">
        <v>81</v>
      </c>
      <c r="D46" s="153">
        <v>122.78</v>
      </c>
      <c r="E46" s="143"/>
      <c r="F46" s="144"/>
      <c r="G46" s="4"/>
      <c r="H46" s="35"/>
      <c r="I46" s="91"/>
      <c r="J46" s="92"/>
      <c r="K46" s="112" t="s">
        <v>1764</v>
      </c>
      <c r="L46" s="113" t="s">
        <v>1765</v>
      </c>
      <c r="M46" s="134">
        <v>122.78</v>
      </c>
      <c r="N46" s="148"/>
      <c r="O46" s="144"/>
      <c r="P46" s="4"/>
      <c r="Q46" s="73">
        <f t="shared" si="12"/>
        <v>0</v>
      </c>
      <c r="R46" s="80">
        <f t="shared" si="13"/>
        <v>0</v>
      </c>
      <c r="S46" s="66">
        <f t="shared" si="14"/>
        <v>0</v>
      </c>
    </row>
    <row r="47" spans="1:27" ht="34.5" customHeight="1" thickBot="1">
      <c r="A47" s="99"/>
      <c r="B47" s="100" t="s">
        <v>19</v>
      </c>
      <c r="C47" s="101"/>
      <c r="D47" s="154">
        <f>SUM(D34:D46)</f>
        <v>45013.040000000015</v>
      </c>
      <c r="E47" s="103"/>
      <c r="F47" s="102"/>
      <c r="G47" s="102"/>
      <c r="H47" s="104">
        <f>SUM(H34:H44)</f>
        <v>32728.489999999998</v>
      </c>
      <c r="I47" s="104">
        <f>SUM(I34:I44)</f>
        <v>2291.02</v>
      </c>
      <c r="J47" s="104">
        <f>SUM(J34:J44)</f>
        <v>35019.472500000018</v>
      </c>
      <c r="K47" s="103"/>
      <c r="L47" s="103"/>
      <c r="M47" s="102">
        <f>SUM(M34:M46)</f>
        <v>64612.51</v>
      </c>
      <c r="N47" s="129"/>
      <c r="O47" s="102"/>
      <c r="P47" s="102"/>
      <c r="Q47" s="104">
        <f>SUM(Q34:Q46)</f>
        <v>14411.23</v>
      </c>
      <c r="R47" s="104">
        <f>SUM(R34:R46)</f>
        <v>1008.8000000000001</v>
      </c>
      <c r="S47" s="104">
        <f>SUM(S34:S46)</f>
        <v>15420.002500000015</v>
      </c>
    </row>
    <row r="48" spans="1:27" ht="34.5" customHeight="1" thickTop="1">
      <c r="A48" s="30"/>
      <c r="B48" s="52" t="s">
        <v>115</v>
      </c>
      <c r="C48" s="53"/>
      <c r="D48" s="54"/>
      <c r="E48" s="55"/>
      <c r="F48" s="54"/>
      <c r="G48" s="56"/>
      <c r="H48" s="57"/>
      <c r="I48" s="57"/>
      <c r="J48" s="57"/>
      <c r="K48" s="58"/>
      <c r="L48" s="59"/>
      <c r="M48" s="60"/>
      <c r="N48" s="61"/>
      <c r="O48" s="62"/>
      <c r="P48" s="63"/>
      <c r="Q48" s="64"/>
      <c r="R48" s="65"/>
      <c r="S48" s="66"/>
    </row>
    <row r="49" spans="1:19" ht="34.5" customHeight="1">
      <c r="A49" s="30">
        <v>1</v>
      </c>
      <c r="B49" s="31" t="s">
        <v>116</v>
      </c>
      <c r="C49" s="32"/>
      <c r="D49" s="33"/>
      <c r="E49" s="34"/>
      <c r="F49" s="33"/>
      <c r="G49" s="33"/>
      <c r="H49" s="35"/>
      <c r="I49" s="35"/>
      <c r="J49" s="35"/>
      <c r="K49" s="156"/>
      <c r="L49" s="157"/>
      <c r="M49" s="158"/>
      <c r="N49" s="10"/>
      <c r="O49" s="4"/>
      <c r="P49" s="39"/>
      <c r="Q49" s="40"/>
      <c r="R49" s="159"/>
      <c r="S49" s="66"/>
    </row>
    <row r="50" spans="1:19" ht="34.5" customHeight="1" thickBot="1">
      <c r="A50" s="99"/>
      <c r="B50" s="100" t="s">
        <v>19</v>
      </c>
      <c r="C50" s="160"/>
      <c r="D50" s="102">
        <v>0</v>
      </c>
      <c r="E50" s="103"/>
      <c r="F50" s="102"/>
      <c r="G50" s="102"/>
      <c r="H50" s="104">
        <v>0</v>
      </c>
      <c r="I50" s="104">
        <v>0</v>
      </c>
      <c r="J50" s="104">
        <v>0</v>
      </c>
      <c r="K50" s="161"/>
      <c r="L50" s="103"/>
      <c r="M50" s="102">
        <v>0</v>
      </c>
      <c r="N50" s="129"/>
      <c r="O50" s="102"/>
      <c r="P50" s="102"/>
      <c r="Q50" s="104">
        <v>0</v>
      </c>
      <c r="R50" s="155">
        <v>0</v>
      </c>
      <c r="S50" s="162">
        <v>0</v>
      </c>
    </row>
    <row r="51" spans="1:19" ht="34.5" customHeight="1" thickTop="1">
      <c r="A51" s="30"/>
      <c r="B51" s="52" t="s">
        <v>117</v>
      </c>
      <c r="C51" s="53"/>
      <c r="D51" s="54"/>
      <c r="E51" s="55"/>
      <c r="F51" s="54"/>
      <c r="G51" s="56"/>
      <c r="H51" s="57"/>
      <c r="I51" s="57"/>
      <c r="J51" s="57"/>
      <c r="K51" s="58"/>
      <c r="L51" s="59"/>
      <c r="M51" s="60"/>
      <c r="N51" s="61"/>
      <c r="O51" s="62"/>
      <c r="P51" s="63"/>
      <c r="Q51" s="64"/>
      <c r="R51" s="65"/>
      <c r="S51" s="66"/>
    </row>
    <row r="52" spans="1:19" ht="34.5" customHeight="1">
      <c r="A52" s="30">
        <v>1</v>
      </c>
      <c r="B52" s="163" t="s">
        <v>22</v>
      </c>
      <c r="C52" s="164" t="s">
        <v>118</v>
      </c>
      <c r="D52" s="165">
        <v>6112.91</v>
      </c>
      <c r="E52" s="166" t="s">
        <v>1431</v>
      </c>
      <c r="F52" s="20">
        <v>1</v>
      </c>
      <c r="G52" s="167">
        <v>1</v>
      </c>
      <c r="H52" s="168">
        <v>3856.2</v>
      </c>
      <c r="I52" s="73">
        <v>269.93</v>
      </c>
      <c r="J52" s="74">
        <v>4126.1299999999937</v>
      </c>
      <c r="K52" s="112" t="s">
        <v>1715</v>
      </c>
      <c r="L52" s="113" t="s">
        <v>1769</v>
      </c>
      <c r="M52" s="169">
        <v>6405.66</v>
      </c>
      <c r="N52" s="170" t="s">
        <v>1717</v>
      </c>
      <c r="O52" s="20">
        <v>1</v>
      </c>
      <c r="P52" s="21">
        <v>1</v>
      </c>
      <c r="Q52" s="171">
        <f t="shared" ref="Q52:Q53" si="15">ROUND(S52*100/107,2)</f>
        <v>3582.6</v>
      </c>
      <c r="R52" s="172">
        <f t="shared" ref="R52:R53" si="16">ROUND((Q52*0.07),2)</f>
        <v>250.78</v>
      </c>
      <c r="S52" s="66">
        <f>+D52+J52-M52</f>
        <v>3833.3799999999937</v>
      </c>
    </row>
    <row r="53" spans="1:19" ht="34.5" customHeight="1">
      <c r="A53" s="30">
        <v>2</v>
      </c>
      <c r="B53" s="68" t="s">
        <v>28</v>
      </c>
      <c r="C53" s="173" t="s">
        <v>118</v>
      </c>
      <c r="D53" s="165">
        <v>0</v>
      </c>
      <c r="E53" s="174" t="s">
        <v>1431</v>
      </c>
      <c r="F53" s="67">
        <v>1</v>
      </c>
      <c r="G53" s="175">
        <v>1</v>
      </c>
      <c r="H53" s="176">
        <v>1140.2</v>
      </c>
      <c r="I53" s="73">
        <v>79.81</v>
      </c>
      <c r="J53" s="74">
        <v>1220.01</v>
      </c>
      <c r="K53" s="112" t="s">
        <v>1718</v>
      </c>
      <c r="L53" s="113" t="s">
        <v>1770</v>
      </c>
      <c r="M53" s="169">
        <v>1220.01</v>
      </c>
      <c r="N53" s="170"/>
      <c r="O53" s="67"/>
      <c r="P53" s="177"/>
      <c r="Q53" s="171">
        <f t="shared" si="15"/>
        <v>0</v>
      </c>
      <c r="R53" s="172">
        <f t="shared" si="16"/>
        <v>0</v>
      </c>
      <c r="S53" s="66">
        <f>+D53+J53-M53</f>
        <v>0</v>
      </c>
    </row>
    <row r="54" spans="1:19" ht="34.5" customHeight="1" thickBot="1">
      <c r="A54" s="99"/>
      <c r="B54" s="100" t="s">
        <v>19</v>
      </c>
      <c r="C54" s="101"/>
      <c r="D54" s="102">
        <f>SUM(D52:D53)</f>
        <v>6112.91</v>
      </c>
      <c r="E54" s="103"/>
      <c r="F54" s="102"/>
      <c r="G54" s="102"/>
      <c r="H54" s="104">
        <f>SUM(H52:H53)</f>
        <v>4996.3999999999996</v>
      </c>
      <c r="I54" s="104">
        <f t="shared" ref="I54:J54" si="17">SUM(I52:I53)</f>
        <v>349.74</v>
      </c>
      <c r="J54" s="104">
        <f t="shared" si="17"/>
        <v>5346.139999999994</v>
      </c>
      <c r="K54" s="103"/>
      <c r="L54" s="103"/>
      <c r="M54" s="102">
        <f>SUM(M52:M53)</f>
        <v>7625.67</v>
      </c>
      <c r="N54" s="129"/>
      <c r="O54" s="102"/>
      <c r="P54" s="102"/>
      <c r="Q54" s="104">
        <f>SUM(Q52:Q53)</f>
        <v>3582.6</v>
      </c>
      <c r="R54" s="155">
        <f>SUM(R52:R53)</f>
        <v>250.78</v>
      </c>
      <c r="S54" s="162">
        <f>SUM(S52:S53)</f>
        <v>3833.3799999999937</v>
      </c>
    </row>
    <row r="55" spans="1:19" ht="34.5" customHeight="1" thickTop="1">
      <c r="A55" s="30"/>
      <c r="B55" s="52" t="s">
        <v>121</v>
      </c>
      <c r="C55" s="53"/>
      <c r="D55" s="54"/>
      <c r="E55" s="55"/>
      <c r="F55" s="54"/>
      <c r="G55" s="56"/>
      <c r="H55" s="57"/>
      <c r="I55" s="57"/>
      <c r="J55" s="57"/>
      <c r="K55" s="58"/>
      <c r="L55" s="59"/>
      <c r="M55" s="60"/>
      <c r="N55" s="61"/>
      <c r="O55" s="62"/>
      <c r="P55" s="63"/>
      <c r="Q55" s="64"/>
      <c r="R55" s="65"/>
      <c r="S55" s="66"/>
    </row>
    <row r="56" spans="1:19" s="181" customFormat="1" ht="34.5" customHeight="1">
      <c r="A56" s="67">
        <v>1</v>
      </c>
      <c r="B56" s="173" t="s">
        <v>122</v>
      </c>
      <c r="C56" s="173" t="s">
        <v>123</v>
      </c>
      <c r="D56" s="178">
        <v>2000</v>
      </c>
      <c r="E56" s="71" t="s">
        <v>1442</v>
      </c>
      <c r="F56" s="67">
        <v>1</v>
      </c>
      <c r="G56" s="127">
        <v>1</v>
      </c>
      <c r="H56" s="72">
        <v>1869.16</v>
      </c>
      <c r="I56" s="73">
        <v>130.84</v>
      </c>
      <c r="J56" s="74">
        <v>2000</v>
      </c>
      <c r="K56" s="75" t="s">
        <v>1771</v>
      </c>
      <c r="L56" s="179" t="s">
        <v>1772</v>
      </c>
      <c r="M56" s="180">
        <v>4000</v>
      </c>
      <c r="N56" s="170"/>
      <c r="O56" s="79"/>
      <c r="P56" s="67"/>
      <c r="Q56" s="73">
        <f t="shared" ref="Q56:Q63" si="18">ROUND(S56*100/107,2)</f>
        <v>0</v>
      </c>
      <c r="R56" s="80">
        <f t="shared" ref="R56:R63" si="19">ROUND((Q56*0.07),2)</f>
        <v>0</v>
      </c>
      <c r="S56" s="66">
        <f t="shared" ref="S56:S63" si="20">+D56+J56-M56</f>
        <v>0</v>
      </c>
    </row>
    <row r="57" spans="1:19" s="181" customFormat="1" ht="34.5" customHeight="1">
      <c r="A57" s="67">
        <v>2</v>
      </c>
      <c r="B57" s="173" t="s">
        <v>125</v>
      </c>
      <c r="C57" s="173" t="s">
        <v>123</v>
      </c>
      <c r="D57" s="178">
        <v>2000</v>
      </c>
      <c r="E57" s="71"/>
      <c r="F57" s="67"/>
      <c r="G57" s="127"/>
      <c r="H57" s="72">
        <v>0</v>
      </c>
      <c r="I57" s="73">
        <v>0</v>
      </c>
      <c r="J57" s="74">
        <v>0</v>
      </c>
      <c r="K57" s="75" t="s">
        <v>1727</v>
      </c>
      <c r="L57" s="76" t="s">
        <v>1773</v>
      </c>
      <c r="M57" s="180">
        <v>2000</v>
      </c>
      <c r="N57" s="128"/>
      <c r="O57" s="67"/>
      <c r="P57" s="67"/>
      <c r="Q57" s="73">
        <f t="shared" si="18"/>
        <v>0</v>
      </c>
      <c r="R57" s="80">
        <f t="shared" si="19"/>
        <v>0</v>
      </c>
      <c r="S57" s="66">
        <f t="shared" si="20"/>
        <v>0</v>
      </c>
    </row>
    <row r="58" spans="1:19" s="181" customFormat="1" ht="34.5" customHeight="1">
      <c r="A58" s="67">
        <v>3</v>
      </c>
      <c r="B58" s="173" t="s">
        <v>127</v>
      </c>
      <c r="C58" s="173" t="s">
        <v>123</v>
      </c>
      <c r="D58" s="178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 t="s">
        <v>1727</v>
      </c>
      <c r="L58" s="76" t="s">
        <v>1774</v>
      </c>
      <c r="M58" s="180">
        <v>2000</v>
      </c>
      <c r="N58" s="128"/>
      <c r="O58" s="67"/>
      <c r="P58" s="67"/>
      <c r="Q58" s="73">
        <f t="shared" si="18"/>
        <v>0</v>
      </c>
      <c r="R58" s="80">
        <f t="shared" si="19"/>
        <v>0</v>
      </c>
      <c r="S58" s="66">
        <f t="shared" si="20"/>
        <v>0</v>
      </c>
    </row>
    <row r="59" spans="1:19" s="181" customFormat="1" ht="34.5" customHeight="1">
      <c r="A59" s="67">
        <v>4</v>
      </c>
      <c r="B59" s="173" t="s">
        <v>91</v>
      </c>
      <c r="C59" s="173" t="s">
        <v>129</v>
      </c>
      <c r="D59" s="178">
        <v>3210</v>
      </c>
      <c r="E59" s="71"/>
      <c r="F59" s="67"/>
      <c r="G59" s="127"/>
      <c r="H59" s="72">
        <v>0</v>
      </c>
      <c r="I59" s="73">
        <v>0</v>
      </c>
      <c r="J59" s="74">
        <v>0</v>
      </c>
      <c r="K59" s="75" t="s">
        <v>1720</v>
      </c>
      <c r="L59" s="76" t="s">
        <v>1775</v>
      </c>
      <c r="M59" s="180">
        <v>3210</v>
      </c>
      <c r="N59" s="128"/>
      <c r="O59" s="67"/>
      <c r="P59" s="67"/>
      <c r="Q59" s="73">
        <f t="shared" si="18"/>
        <v>0</v>
      </c>
      <c r="R59" s="80">
        <f t="shared" si="19"/>
        <v>0</v>
      </c>
      <c r="S59" s="66">
        <f t="shared" si="20"/>
        <v>0</v>
      </c>
    </row>
    <row r="60" spans="1:19" s="181" customFormat="1" ht="34.5" customHeight="1">
      <c r="A60" s="67">
        <v>5</v>
      </c>
      <c r="B60" s="173" t="s">
        <v>91</v>
      </c>
      <c r="C60" s="173" t="s">
        <v>131</v>
      </c>
      <c r="D60" s="178">
        <v>2140</v>
      </c>
      <c r="E60" s="71"/>
      <c r="F60" s="67"/>
      <c r="G60" s="127"/>
      <c r="H60" s="72">
        <v>0</v>
      </c>
      <c r="I60" s="73">
        <v>0</v>
      </c>
      <c r="J60" s="74">
        <v>0</v>
      </c>
      <c r="K60" s="75" t="s">
        <v>1720</v>
      </c>
      <c r="L60" s="76" t="s">
        <v>1776</v>
      </c>
      <c r="M60" s="180">
        <v>2140</v>
      </c>
      <c r="N60" s="128"/>
      <c r="O60" s="67"/>
      <c r="P60" s="67"/>
      <c r="Q60" s="73">
        <f t="shared" si="18"/>
        <v>0</v>
      </c>
      <c r="R60" s="80">
        <f t="shared" si="19"/>
        <v>0</v>
      </c>
      <c r="S60" s="66">
        <f t="shared" si="20"/>
        <v>0</v>
      </c>
    </row>
    <row r="61" spans="1:19" s="181" customFormat="1" ht="34.5" customHeight="1">
      <c r="A61" s="67">
        <v>6</v>
      </c>
      <c r="B61" s="173" t="s">
        <v>133</v>
      </c>
      <c r="C61" s="173" t="s">
        <v>131</v>
      </c>
      <c r="D61" s="178">
        <v>2140</v>
      </c>
      <c r="E61" s="71"/>
      <c r="F61" s="67"/>
      <c r="G61" s="127"/>
      <c r="H61" s="72">
        <v>-2000</v>
      </c>
      <c r="I61" s="73">
        <v>-140</v>
      </c>
      <c r="J61" s="74">
        <v>-2140</v>
      </c>
      <c r="K61" s="75" t="s">
        <v>1734</v>
      </c>
      <c r="L61" s="76" t="s">
        <v>1777</v>
      </c>
      <c r="M61" s="180">
        <v>2140</v>
      </c>
      <c r="N61" s="182"/>
      <c r="O61" s="67"/>
      <c r="P61" s="67"/>
      <c r="Q61" s="73">
        <f t="shared" si="18"/>
        <v>-2000</v>
      </c>
      <c r="R61" s="80">
        <f t="shared" si="19"/>
        <v>-140</v>
      </c>
      <c r="S61" s="66">
        <f t="shared" si="20"/>
        <v>-2140</v>
      </c>
    </row>
    <row r="62" spans="1:19" s="181" customFormat="1" ht="34.5" customHeight="1">
      <c r="A62" s="67">
        <v>7</v>
      </c>
      <c r="B62" s="173" t="s">
        <v>133</v>
      </c>
      <c r="C62" s="173" t="s">
        <v>135</v>
      </c>
      <c r="D62" s="178">
        <v>3210</v>
      </c>
      <c r="E62" s="71"/>
      <c r="F62" s="67"/>
      <c r="G62" s="127"/>
      <c r="H62" s="72">
        <v>-3000</v>
      </c>
      <c r="I62" s="73">
        <v>-210</v>
      </c>
      <c r="J62" s="74">
        <v>-3210</v>
      </c>
      <c r="K62" s="75" t="s">
        <v>1734</v>
      </c>
      <c r="L62" s="76" t="s">
        <v>1778</v>
      </c>
      <c r="M62" s="180">
        <v>3210</v>
      </c>
      <c r="N62" s="182"/>
      <c r="O62" s="67"/>
      <c r="P62" s="67"/>
      <c r="Q62" s="73">
        <f t="shared" si="18"/>
        <v>-3000</v>
      </c>
      <c r="R62" s="80">
        <f t="shared" si="19"/>
        <v>-210</v>
      </c>
      <c r="S62" s="66">
        <f t="shared" si="20"/>
        <v>-3210</v>
      </c>
    </row>
    <row r="63" spans="1:19" ht="34.5" customHeight="1">
      <c r="A63" s="20">
        <v>8</v>
      </c>
      <c r="B63" s="183" t="s">
        <v>137</v>
      </c>
      <c r="C63" s="183" t="s">
        <v>138</v>
      </c>
      <c r="D63" s="184">
        <v>1979.5</v>
      </c>
      <c r="E63" s="90" t="s">
        <v>1465</v>
      </c>
      <c r="F63" s="4">
        <v>2</v>
      </c>
      <c r="G63" s="4">
        <v>2</v>
      </c>
      <c r="H63" s="35">
        <v>4050</v>
      </c>
      <c r="I63" s="91">
        <v>283.5</v>
      </c>
      <c r="J63" s="92">
        <v>4333.5</v>
      </c>
      <c r="K63" s="185" t="s">
        <v>1750</v>
      </c>
      <c r="L63" s="186" t="s">
        <v>1779</v>
      </c>
      <c r="M63" s="187">
        <v>4333.5</v>
      </c>
      <c r="N63" s="188" t="s">
        <v>1780</v>
      </c>
      <c r="O63" s="144">
        <v>1</v>
      </c>
      <c r="P63" s="4">
        <v>1</v>
      </c>
      <c r="Q63" s="73">
        <f t="shared" si="18"/>
        <v>1850</v>
      </c>
      <c r="R63" s="80">
        <f t="shared" si="19"/>
        <v>129.5</v>
      </c>
      <c r="S63" s="66">
        <f t="shared" si="20"/>
        <v>1979.5</v>
      </c>
    </row>
    <row r="64" spans="1:19" ht="34.5" customHeight="1" thickBot="1">
      <c r="A64" s="99"/>
      <c r="B64" s="100" t="s">
        <v>19</v>
      </c>
      <c r="C64" s="101"/>
      <c r="D64" s="102">
        <f>SUM(D56:D63)</f>
        <v>18679.5</v>
      </c>
      <c r="E64" s="103"/>
      <c r="F64" s="102"/>
      <c r="G64" s="102"/>
      <c r="H64" s="104">
        <f>SUM(H63:H63)</f>
        <v>4050</v>
      </c>
      <c r="I64" s="104">
        <f>SUM(I63:I63)</f>
        <v>283.5</v>
      </c>
      <c r="J64" s="104">
        <f>SUM(J63:J63)</f>
        <v>4333.5</v>
      </c>
      <c r="K64" s="103"/>
      <c r="L64" s="103"/>
      <c r="M64" s="102">
        <f>SUM(M56:M63)</f>
        <v>23033.5</v>
      </c>
      <c r="N64" s="129"/>
      <c r="O64" s="102"/>
      <c r="P64" s="102"/>
      <c r="Q64" s="104">
        <f>SUM(Q56:Q63)-Q61-Q62</f>
        <v>1850</v>
      </c>
      <c r="R64" s="104">
        <f t="shared" ref="R64:S64" si="21">SUM(R56:R63)-R61-R62</f>
        <v>129.5</v>
      </c>
      <c r="S64" s="104">
        <f t="shared" si="21"/>
        <v>1979.5</v>
      </c>
    </row>
    <row r="65" spans="1:19" ht="34.5" customHeight="1" thickTop="1">
      <c r="A65" s="30"/>
      <c r="B65" s="52" t="s">
        <v>140</v>
      </c>
      <c r="C65" s="53"/>
      <c r="D65" s="54"/>
      <c r="E65" s="55"/>
      <c r="F65" s="54"/>
      <c r="G65" s="56"/>
      <c r="H65" s="57"/>
      <c r="I65" s="57"/>
      <c r="J65" s="57"/>
      <c r="K65" s="58"/>
      <c r="L65" s="59"/>
      <c r="M65" s="60"/>
      <c r="N65" s="61"/>
      <c r="O65" s="62"/>
      <c r="P65" s="63"/>
      <c r="Q65" s="64"/>
      <c r="R65" s="65"/>
      <c r="S65" s="189"/>
    </row>
    <row r="66" spans="1:19" ht="34.5" customHeight="1">
      <c r="A66" s="30">
        <v>1</v>
      </c>
      <c r="B66" s="31"/>
      <c r="C66" s="32"/>
      <c r="D66" s="33"/>
      <c r="E66" s="34"/>
      <c r="F66" s="33"/>
      <c r="G66" s="33"/>
      <c r="H66" s="35"/>
      <c r="I66" s="35"/>
      <c r="J66" s="35"/>
      <c r="K66" s="156"/>
      <c r="L66" s="157"/>
      <c r="M66" s="158"/>
      <c r="N66" s="10"/>
      <c r="O66" s="4"/>
      <c r="P66" s="39"/>
      <c r="Q66" s="40"/>
      <c r="R66" s="159"/>
      <c r="S66" s="66"/>
    </row>
    <row r="67" spans="1:19" ht="34.5" customHeight="1" thickBot="1">
      <c r="A67" s="99"/>
      <c r="B67" s="100" t="s">
        <v>19</v>
      </c>
      <c r="C67" s="160"/>
      <c r="D67" s="102">
        <v>0</v>
      </c>
      <c r="E67" s="103"/>
      <c r="F67" s="102"/>
      <c r="G67" s="102"/>
      <c r="H67" s="104">
        <v>0</v>
      </c>
      <c r="I67" s="104">
        <v>0</v>
      </c>
      <c r="J67" s="104">
        <v>0</v>
      </c>
      <c r="K67" s="161"/>
      <c r="L67" s="103"/>
      <c r="M67" s="102">
        <v>0</v>
      </c>
      <c r="N67" s="129"/>
      <c r="O67" s="102"/>
      <c r="P67" s="102"/>
      <c r="Q67" s="104">
        <v>0</v>
      </c>
      <c r="R67" s="155">
        <v>0</v>
      </c>
      <c r="S67" s="162">
        <v>0</v>
      </c>
    </row>
    <row r="68" spans="1:19" ht="34.5" customHeight="1" thickTop="1">
      <c r="A68" s="30"/>
      <c r="B68" s="52" t="s">
        <v>141</v>
      </c>
      <c r="C68" s="53"/>
      <c r="D68" s="54"/>
      <c r="E68" s="55"/>
      <c r="F68" s="54"/>
      <c r="G68" s="56"/>
      <c r="H68" s="57"/>
      <c r="I68" s="57"/>
      <c r="J68" s="57"/>
      <c r="K68" s="58"/>
      <c r="L68" s="59"/>
      <c r="M68" s="60"/>
      <c r="N68" s="61"/>
      <c r="O68" s="62"/>
      <c r="P68" s="63"/>
      <c r="Q68" s="64"/>
      <c r="R68" s="65"/>
      <c r="S68" s="66"/>
    </row>
    <row r="69" spans="1:19" ht="34.5" customHeight="1">
      <c r="A69" s="30"/>
      <c r="B69" s="190" t="s">
        <v>142</v>
      </c>
      <c r="C69" s="32"/>
      <c r="D69" s="33"/>
      <c r="E69" s="34"/>
      <c r="F69" s="33"/>
      <c r="G69" s="191"/>
      <c r="H69" s="192"/>
      <c r="I69" s="192"/>
      <c r="J69" s="192"/>
      <c r="K69" s="156"/>
      <c r="L69" s="157"/>
      <c r="M69" s="158"/>
      <c r="N69" s="10"/>
      <c r="O69" s="4"/>
      <c r="P69" s="39"/>
      <c r="Q69" s="40"/>
      <c r="R69" s="159"/>
      <c r="S69" s="66"/>
    </row>
    <row r="70" spans="1:19" ht="34.5" customHeight="1" thickBot="1">
      <c r="A70" s="99"/>
      <c r="B70" s="100" t="s">
        <v>19</v>
      </c>
      <c r="C70" s="101"/>
      <c r="D70" s="102">
        <v>0</v>
      </c>
      <c r="E70" s="103"/>
      <c r="F70" s="102"/>
      <c r="G70" s="102"/>
      <c r="H70" s="104"/>
      <c r="I70" s="104"/>
      <c r="J70" s="104"/>
      <c r="K70" s="103"/>
      <c r="L70" s="103"/>
      <c r="M70" s="102"/>
      <c r="N70" s="129"/>
      <c r="O70" s="102"/>
      <c r="P70" s="102"/>
      <c r="Q70" s="104"/>
      <c r="R70" s="155"/>
      <c r="S70" s="162"/>
    </row>
    <row r="71" spans="1:19" ht="34.5" customHeight="1" thickTop="1">
      <c r="A71" s="30"/>
      <c r="B71" s="52" t="s">
        <v>143</v>
      </c>
      <c r="C71" s="53"/>
      <c r="D71" s="54"/>
      <c r="E71" s="55"/>
      <c r="F71" s="54"/>
      <c r="G71" s="56"/>
      <c r="H71" s="57"/>
      <c r="I71" s="57"/>
      <c r="J71" s="57"/>
      <c r="K71" s="58"/>
      <c r="L71" s="59"/>
      <c r="M71" s="60"/>
      <c r="N71" s="61"/>
      <c r="O71" s="62"/>
      <c r="P71" s="63"/>
      <c r="Q71" s="64"/>
      <c r="R71" s="65"/>
      <c r="S71" s="66"/>
    </row>
    <row r="72" spans="1:19" ht="34.5" customHeight="1">
      <c r="A72" s="30">
        <v>1</v>
      </c>
      <c r="B72" s="31"/>
      <c r="C72" s="32"/>
      <c r="D72" s="33"/>
      <c r="E72" s="34"/>
      <c r="F72" s="33"/>
      <c r="G72" s="33"/>
      <c r="H72" s="35"/>
      <c r="I72" s="35"/>
      <c r="J72" s="35"/>
      <c r="K72" s="156"/>
      <c r="L72" s="157"/>
      <c r="M72" s="158"/>
      <c r="N72" s="10"/>
      <c r="O72" s="4"/>
      <c r="P72" s="39"/>
      <c r="Q72" s="40"/>
      <c r="R72" s="159"/>
      <c r="S72" s="66"/>
    </row>
    <row r="73" spans="1:19" ht="34.5" customHeight="1" thickBot="1">
      <c r="A73" s="99"/>
      <c r="B73" s="100" t="s">
        <v>19</v>
      </c>
      <c r="C73" s="160"/>
      <c r="D73" s="102">
        <v>0</v>
      </c>
      <c r="E73" s="103"/>
      <c r="F73" s="102"/>
      <c r="G73" s="102"/>
      <c r="H73" s="104">
        <v>0</v>
      </c>
      <c r="I73" s="104">
        <v>0</v>
      </c>
      <c r="J73" s="104">
        <v>0</v>
      </c>
      <c r="K73" s="161"/>
      <c r="L73" s="103"/>
      <c r="M73" s="102">
        <v>0</v>
      </c>
      <c r="N73" s="129"/>
      <c r="O73" s="102"/>
      <c r="P73" s="102"/>
      <c r="Q73" s="104">
        <v>0</v>
      </c>
      <c r="R73" s="155">
        <v>0</v>
      </c>
      <c r="S73" s="162">
        <v>0</v>
      </c>
    </row>
    <row r="74" spans="1:19" ht="34.5" customHeight="1" thickTop="1">
      <c r="A74" s="30"/>
      <c r="B74" s="193" t="s">
        <v>144</v>
      </c>
      <c r="C74" s="194"/>
      <c r="D74" s="195"/>
      <c r="E74" s="174"/>
      <c r="F74" s="195"/>
      <c r="G74" s="196"/>
      <c r="H74" s="176"/>
      <c r="I74" s="176"/>
      <c r="J74" s="176"/>
      <c r="K74" s="25"/>
      <c r="L74" s="26"/>
      <c r="M74" s="27"/>
      <c r="N74" s="197"/>
      <c r="O74" s="127"/>
      <c r="P74" s="198"/>
      <c r="Q74" s="199"/>
      <c r="R74" s="200"/>
      <c r="S74" s="66"/>
    </row>
    <row r="75" spans="1:19" ht="34.5" customHeight="1">
      <c r="A75" s="67">
        <v>1</v>
      </c>
      <c r="B75" s="173" t="s">
        <v>145</v>
      </c>
      <c r="C75" s="69" t="s">
        <v>146</v>
      </c>
      <c r="D75" s="201">
        <v>9126</v>
      </c>
      <c r="E75" s="71" t="s">
        <v>1442</v>
      </c>
      <c r="F75" s="67">
        <v>1</v>
      </c>
      <c r="G75" s="67">
        <v>1</v>
      </c>
      <c r="H75" s="73">
        <v>9126</v>
      </c>
      <c r="I75" s="73"/>
      <c r="J75" s="142">
        <v>9126</v>
      </c>
      <c r="K75" s="83" t="s">
        <v>1781</v>
      </c>
      <c r="L75" s="84" t="s">
        <v>1782</v>
      </c>
      <c r="M75" s="202">
        <v>18252</v>
      </c>
      <c r="N75" s="128"/>
      <c r="O75" s="67"/>
      <c r="P75" s="67"/>
      <c r="Q75" s="73">
        <f t="shared" ref="Q75:Q103" si="22">S75</f>
        <v>0</v>
      </c>
      <c r="R75" s="80"/>
      <c r="S75" s="203">
        <f t="shared" ref="S75:S103" si="23">+D75+J75-M75</f>
        <v>0</v>
      </c>
    </row>
    <row r="76" spans="1:19" ht="34.5" customHeight="1">
      <c r="A76" s="67">
        <v>2</v>
      </c>
      <c r="B76" s="173" t="s">
        <v>149</v>
      </c>
      <c r="C76" s="69" t="s">
        <v>150</v>
      </c>
      <c r="D76" s="201">
        <v>4563</v>
      </c>
      <c r="E76" s="128" t="s">
        <v>1442</v>
      </c>
      <c r="F76" s="67">
        <v>1</v>
      </c>
      <c r="G76" s="67">
        <v>1</v>
      </c>
      <c r="H76" s="73">
        <v>4563</v>
      </c>
      <c r="I76" s="73"/>
      <c r="J76" s="142">
        <v>4563</v>
      </c>
      <c r="K76" s="83" t="s">
        <v>1783</v>
      </c>
      <c r="L76" s="84" t="s">
        <v>1784</v>
      </c>
      <c r="M76" s="202">
        <v>9126</v>
      </c>
      <c r="N76" s="128"/>
      <c r="O76" s="67"/>
      <c r="P76" s="67"/>
      <c r="Q76" s="73">
        <f t="shared" si="22"/>
        <v>0</v>
      </c>
      <c r="R76" s="80"/>
      <c r="S76" s="203">
        <f t="shared" si="23"/>
        <v>0</v>
      </c>
    </row>
    <row r="77" spans="1:19" ht="34.5" customHeight="1">
      <c r="A77" s="67">
        <v>3</v>
      </c>
      <c r="B77" s="173" t="s">
        <v>152</v>
      </c>
      <c r="C77" s="69" t="s">
        <v>153</v>
      </c>
      <c r="D77" s="201">
        <v>4563</v>
      </c>
      <c r="E77" s="128" t="s">
        <v>1442</v>
      </c>
      <c r="F77" s="67">
        <v>1</v>
      </c>
      <c r="G77" s="67">
        <v>1</v>
      </c>
      <c r="H77" s="73">
        <v>4563</v>
      </c>
      <c r="I77" s="73"/>
      <c r="J77" s="142">
        <v>4563</v>
      </c>
      <c r="K77" s="83" t="s">
        <v>1785</v>
      </c>
      <c r="L77" s="84" t="s">
        <v>1786</v>
      </c>
      <c r="M77" s="202">
        <v>9126</v>
      </c>
      <c r="N77" s="128"/>
      <c r="O77" s="67"/>
      <c r="P77" s="67"/>
      <c r="Q77" s="73">
        <f t="shared" si="22"/>
        <v>0</v>
      </c>
      <c r="R77" s="80"/>
      <c r="S77" s="203">
        <f t="shared" si="23"/>
        <v>0</v>
      </c>
    </row>
    <row r="78" spans="1:19" ht="34.5" customHeight="1">
      <c r="A78" s="67">
        <v>4</v>
      </c>
      <c r="B78" s="173" t="s">
        <v>155</v>
      </c>
      <c r="C78" s="69" t="s">
        <v>156</v>
      </c>
      <c r="D78" s="201">
        <v>4563</v>
      </c>
      <c r="E78" s="128" t="s">
        <v>1442</v>
      </c>
      <c r="F78" s="67">
        <v>1</v>
      </c>
      <c r="G78" s="67">
        <v>1</v>
      </c>
      <c r="H78" s="73">
        <v>4563</v>
      </c>
      <c r="I78" s="73"/>
      <c r="J78" s="142">
        <v>4563</v>
      </c>
      <c r="K78" s="83" t="s">
        <v>1785</v>
      </c>
      <c r="L78" s="84" t="s">
        <v>1787</v>
      </c>
      <c r="M78" s="202">
        <v>9126</v>
      </c>
      <c r="N78" s="128"/>
      <c r="O78" s="67"/>
      <c r="P78" s="67"/>
      <c r="Q78" s="73">
        <f t="shared" si="22"/>
        <v>0</v>
      </c>
      <c r="R78" s="80"/>
      <c r="S78" s="203">
        <f t="shared" si="23"/>
        <v>0</v>
      </c>
    </row>
    <row r="79" spans="1:19" ht="34.5" customHeight="1">
      <c r="A79" s="67">
        <v>5</v>
      </c>
      <c r="B79" s="68" t="s">
        <v>158</v>
      </c>
      <c r="C79" s="69" t="s">
        <v>159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83" t="s">
        <v>1734</v>
      </c>
      <c r="L79" s="84" t="s">
        <v>1788</v>
      </c>
      <c r="M79" s="202">
        <v>4563</v>
      </c>
      <c r="N79" s="128"/>
      <c r="O79" s="67"/>
      <c r="P79" s="67"/>
      <c r="Q79" s="73">
        <f t="shared" si="22"/>
        <v>0</v>
      </c>
      <c r="R79" s="80"/>
      <c r="S79" s="203">
        <f t="shared" si="23"/>
        <v>0</v>
      </c>
    </row>
    <row r="80" spans="1:19" ht="34.5" customHeight="1">
      <c r="A80" s="67">
        <v>6</v>
      </c>
      <c r="B80" s="68" t="s">
        <v>161</v>
      </c>
      <c r="C80" s="69" t="s">
        <v>162</v>
      </c>
      <c r="D80" s="201">
        <v>4563</v>
      </c>
      <c r="E80" s="71"/>
      <c r="F80" s="67"/>
      <c r="G80" s="67"/>
      <c r="H80" s="73">
        <v>0</v>
      </c>
      <c r="I80" s="73"/>
      <c r="J80" s="142">
        <v>0</v>
      </c>
      <c r="K80" s="83" t="s">
        <v>1727</v>
      </c>
      <c r="L80" s="84" t="s">
        <v>1789</v>
      </c>
      <c r="M80" s="202">
        <v>4563</v>
      </c>
      <c r="N80" s="128"/>
      <c r="O80" s="67"/>
      <c r="P80" s="67"/>
      <c r="Q80" s="73">
        <f t="shared" si="22"/>
        <v>0</v>
      </c>
      <c r="R80" s="80"/>
      <c r="S80" s="203">
        <f t="shared" si="23"/>
        <v>0</v>
      </c>
    </row>
    <row r="81" spans="1:19" ht="34.5" customHeight="1">
      <c r="A81" s="67">
        <v>7</v>
      </c>
      <c r="B81" s="68" t="s">
        <v>164</v>
      </c>
      <c r="C81" s="69" t="s">
        <v>165</v>
      </c>
      <c r="D81" s="201">
        <v>4563</v>
      </c>
      <c r="E81" s="71"/>
      <c r="F81" s="67"/>
      <c r="G81" s="67"/>
      <c r="H81" s="73">
        <v>-4563</v>
      </c>
      <c r="I81" s="73"/>
      <c r="J81" s="142">
        <v>-4563</v>
      </c>
      <c r="K81" s="83">
        <v>46021</v>
      </c>
      <c r="L81" s="84" t="s">
        <v>1790</v>
      </c>
      <c r="M81" s="202">
        <v>4563</v>
      </c>
      <c r="N81" s="128"/>
      <c r="O81" s="67"/>
      <c r="P81" s="67"/>
      <c r="Q81" s="204">
        <f t="shared" si="22"/>
        <v>-4563</v>
      </c>
      <c r="R81" s="205"/>
      <c r="S81" s="206">
        <f t="shared" si="23"/>
        <v>-4563</v>
      </c>
    </row>
    <row r="82" spans="1:19" ht="34.5" customHeight="1">
      <c r="A82" s="67">
        <v>8</v>
      </c>
      <c r="B82" s="68" t="s">
        <v>164</v>
      </c>
      <c r="C82" s="69" t="s">
        <v>167</v>
      </c>
      <c r="D82" s="201">
        <v>4563</v>
      </c>
      <c r="E82" s="128"/>
      <c r="F82" s="67"/>
      <c r="G82" s="67"/>
      <c r="H82" s="73">
        <v>-4563</v>
      </c>
      <c r="I82" s="73"/>
      <c r="J82" s="142">
        <v>-4563</v>
      </c>
      <c r="K82" s="83">
        <v>46021</v>
      </c>
      <c r="L82" s="84" t="s">
        <v>1791</v>
      </c>
      <c r="M82" s="202">
        <v>4563</v>
      </c>
      <c r="N82" s="128"/>
      <c r="O82" s="67"/>
      <c r="P82" s="67"/>
      <c r="Q82" s="204">
        <f t="shared" si="22"/>
        <v>-4563</v>
      </c>
      <c r="R82" s="205"/>
      <c r="S82" s="206">
        <f t="shared" si="23"/>
        <v>-4563</v>
      </c>
    </row>
    <row r="83" spans="1:19" ht="34.5" customHeight="1">
      <c r="A83" s="67">
        <v>9</v>
      </c>
      <c r="B83" s="207" t="s">
        <v>169</v>
      </c>
      <c r="C83" s="69" t="s">
        <v>170</v>
      </c>
      <c r="D83" s="201">
        <v>4563</v>
      </c>
      <c r="E83" s="128"/>
      <c r="F83" s="67"/>
      <c r="G83" s="67"/>
      <c r="H83" s="73">
        <v>0</v>
      </c>
      <c r="I83" s="73"/>
      <c r="J83" s="142">
        <v>0</v>
      </c>
      <c r="K83" s="83" t="s">
        <v>1792</v>
      </c>
      <c r="L83" s="84" t="s">
        <v>1793</v>
      </c>
      <c r="M83" s="202">
        <v>9126</v>
      </c>
      <c r="N83" s="128"/>
      <c r="O83" s="67"/>
      <c r="P83" s="67"/>
      <c r="Q83" s="204">
        <f t="shared" si="22"/>
        <v>-4563</v>
      </c>
      <c r="R83" s="205"/>
      <c r="S83" s="206">
        <f t="shared" si="23"/>
        <v>-4563</v>
      </c>
    </row>
    <row r="84" spans="1:19" ht="34.5" customHeight="1">
      <c r="A84" s="67">
        <v>10</v>
      </c>
      <c r="B84" s="68" t="s">
        <v>172</v>
      </c>
      <c r="C84" s="69" t="s">
        <v>173</v>
      </c>
      <c r="D84" s="201">
        <v>4563</v>
      </c>
      <c r="E84" s="128"/>
      <c r="F84" s="67"/>
      <c r="G84" s="67"/>
      <c r="H84" s="73">
        <v>0</v>
      </c>
      <c r="I84" s="73"/>
      <c r="J84" s="142">
        <v>0</v>
      </c>
      <c r="K84" s="83" t="s">
        <v>1794</v>
      </c>
      <c r="L84" s="84" t="s">
        <v>1795</v>
      </c>
      <c r="M84" s="202">
        <v>4563</v>
      </c>
      <c r="N84" s="128"/>
      <c r="O84" s="67"/>
      <c r="P84" s="67"/>
      <c r="Q84" s="73">
        <f t="shared" si="22"/>
        <v>0</v>
      </c>
      <c r="R84" s="80"/>
      <c r="S84" s="203">
        <f t="shared" si="23"/>
        <v>0</v>
      </c>
    </row>
    <row r="85" spans="1:19" ht="34.5" customHeight="1">
      <c r="A85" s="67">
        <v>11</v>
      </c>
      <c r="B85" s="68" t="s">
        <v>175</v>
      </c>
      <c r="C85" s="69" t="s">
        <v>176</v>
      </c>
      <c r="D85" s="201">
        <v>9126</v>
      </c>
      <c r="E85" s="71" t="s">
        <v>1442</v>
      </c>
      <c r="F85" s="67">
        <v>1</v>
      </c>
      <c r="G85" s="67">
        <v>1</v>
      </c>
      <c r="H85" s="73">
        <v>9126</v>
      </c>
      <c r="I85" s="73"/>
      <c r="J85" s="142">
        <v>9126</v>
      </c>
      <c r="K85" s="83" t="s">
        <v>1720</v>
      </c>
      <c r="L85" s="84" t="s">
        <v>1796</v>
      </c>
      <c r="M85" s="202">
        <v>9126</v>
      </c>
      <c r="N85" s="128" t="s">
        <v>1780</v>
      </c>
      <c r="O85" s="67">
        <v>1</v>
      </c>
      <c r="P85" s="67">
        <v>1</v>
      </c>
      <c r="Q85" s="73">
        <f t="shared" si="22"/>
        <v>9126</v>
      </c>
      <c r="R85" s="80"/>
      <c r="S85" s="203">
        <f t="shared" si="23"/>
        <v>9126</v>
      </c>
    </row>
    <row r="86" spans="1:19" s="219" customFormat="1" ht="34.5" customHeight="1">
      <c r="A86" s="208">
        <v>12</v>
      </c>
      <c r="B86" s="209" t="s">
        <v>178</v>
      </c>
      <c r="C86" s="210" t="s">
        <v>179</v>
      </c>
      <c r="D86" s="211">
        <v>4563</v>
      </c>
      <c r="E86" s="212"/>
      <c r="F86" s="213"/>
      <c r="G86" s="213"/>
      <c r="H86" s="214">
        <v>0</v>
      </c>
      <c r="I86" s="214"/>
      <c r="J86" s="215">
        <v>0</v>
      </c>
      <c r="K86" s="83" t="s">
        <v>1797</v>
      </c>
      <c r="L86" s="84" t="s">
        <v>1798</v>
      </c>
      <c r="M86" s="202">
        <v>9126</v>
      </c>
      <c r="N86" s="216"/>
      <c r="O86" s="213"/>
      <c r="P86" s="213"/>
      <c r="Q86" s="214">
        <f t="shared" si="22"/>
        <v>-4563</v>
      </c>
      <c r="R86" s="217"/>
      <c r="S86" s="218">
        <f t="shared" si="23"/>
        <v>-4563</v>
      </c>
    </row>
    <row r="87" spans="1:19" ht="34.5" customHeight="1">
      <c r="A87" s="67">
        <v>13</v>
      </c>
      <c r="B87" s="68" t="s">
        <v>181</v>
      </c>
      <c r="C87" s="69" t="s">
        <v>182</v>
      </c>
      <c r="D87" s="201">
        <v>4563</v>
      </c>
      <c r="E87" s="128" t="s">
        <v>1442</v>
      </c>
      <c r="F87" s="67">
        <v>1</v>
      </c>
      <c r="G87" s="67">
        <v>1</v>
      </c>
      <c r="H87" s="73">
        <v>4563</v>
      </c>
      <c r="I87" s="73"/>
      <c r="J87" s="142">
        <v>4563</v>
      </c>
      <c r="K87" s="83" t="s">
        <v>1799</v>
      </c>
      <c r="L87" s="84" t="s">
        <v>1800</v>
      </c>
      <c r="M87" s="202">
        <v>9126</v>
      </c>
      <c r="N87" s="128"/>
      <c r="O87" s="67"/>
      <c r="P87" s="67"/>
      <c r="Q87" s="73">
        <f t="shared" si="22"/>
        <v>0</v>
      </c>
      <c r="R87" s="80"/>
      <c r="S87" s="203">
        <f t="shared" si="23"/>
        <v>0</v>
      </c>
    </row>
    <row r="88" spans="1:19" ht="34.5" customHeight="1">
      <c r="A88" s="67">
        <v>14</v>
      </c>
      <c r="B88" s="68" t="s">
        <v>184</v>
      </c>
      <c r="C88" s="69" t="s">
        <v>185</v>
      </c>
      <c r="D88" s="201">
        <v>4563</v>
      </c>
      <c r="E88" s="71"/>
      <c r="F88" s="67"/>
      <c r="G88" s="67"/>
      <c r="H88" s="73">
        <v>-4563</v>
      </c>
      <c r="I88" s="73"/>
      <c r="J88" s="142">
        <v>-4563</v>
      </c>
      <c r="K88" s="83" t="s">
        <v>1801</v>
      </c>
      <c r="L88" s="84" t="s">
        <v>1802</v>
      </c>
      <c r="M88" s="202">
        <v>4563</v>
      </c>
      <c r="N88" s="128"/>
      <c r="O88" s="67"/>
      <c r="P88" s="67"/>
      <c r="Q88" s="204">
        <f t="shared" si="22"/>
        <v>-4563</v>
      </c>
      <c r="R88" s="205"/>
      <c r="S88" s="206">
        <f t="shared" si="23"/>
        <v>-4563</v>
      </c>
    </row>
    <row r="89" spans="1:19" ht="34.5" customHeight="1">
      <c r="A89" s="67">
        <v>15</v>
      </c>
      <c r="B89" s="68" t="s">
        <v>187</v>
      </c>
      <c r="C89" s="69" t="s">
        <v>188</v>
      </c>
      <c r="D89" s="201">
        <v>4563</v>
      </c>
      <c r="E89" s="128"/>
      <c r="F89" s="67"/>
      <c r="G89" s="67"/>
      <c r="H89" s="73">
        <v>-4563</v>
      </c>
      <c r="I89" s="73"/>
      <c r="J89" s="142">
        <v>-4563</v>
      </c>
      <c r="K89" s="83" t="s">
        <v>1801</v>
      </c>
      <c r="L89" s="84" t="s">
        <v>1803</v>
      </c>
      <c r="M89" s="202">
        <v>4563</v>
      </c>
      <c r="N89" s="128"/>
      <c r="O89" s="67"/>
      <c r="P89" s="67"/>
      <c r="Q89" s="204">
        <f t="shared" si="22"/>
        <v>-4563</v>
      </c>
      <c r="R89" s="205"/>
      <c r="S89" s="206">
        <f t="shared" si="23"/>
        <v>-4563</v>
      </c>
    </row>
    <row r="90" spans="1:19" ht="34.5" customHeight="1">
      <c r="A90" s="67">
        <v>16</v>
      </c>
      <c r="B90" s="68" t="s">
        <v>190</v>
      </c>
      <c r="C90" s="69" t="s">
        <v>191</v>
      </c>
      <c r="D90" s="201">
        <v>4563</v>
      </c>
      <c r="E90" s="71" t="s">
        <v>1442</v>
      </c>
      <c r="F90" s="67">
        <v>1</v>
      </c>
      <c r="G90" s="67">
        <v>1</v>
      </c>
      <c r="H90" s="73">
        <v>2281.5</v>
      </c>
      <c r="I90" s="73"/>
      <c r="J90" s="142">
        <v>2281.5</v>
      </c>
      <c r="K90" s="83" t="s">
        <v>1804</v>
      </c>
      <c r="L90" s="84" t="s">
        <v>1805</v>
      </c>
      <c r="M90" s="202">
        <v>4563</v>
      </c>
      <c r="N90" s="128" t="s">
        <v>1780</v>
      </c>
      <c r="O90" s="67">
        <v>1</v>
      </c>
      <c r="P90" s="67">
        <v>1</v>
      </c>
      <c r="Q90" s="73">
        <f t="shared" si="22"/>
        <v>2281.5</v>
      </c>
      <c r="R90" s="80"/>
      <c r="S90" s="203">
        <f t="shared" si="23"/>
        <v>2281.5</v>
      </c>
    </row>
    <row r="91" spans="1:19" ht="34.5" customHeight="1">
      <c r="A91" s="67">
        <v>17</v>
      </c>
      <c r="B91" s="68" t="s">
        <v>194</v>
      </c>
      <c r="C91" s="69" t="s">
        <v>195</v>
      </c>
      <c r="D91" s="201">
        <v>9126</v>
      </c>
      <c r="E91" s="71"/>
      <c r="F91" s="67"/>
      <c r="G91" s="67"/>
      <c r="H91" s="73">
        <v>0</v>
      </c>
      <c r="I91" s="73"/>
      <c r="J91" s="142">
        <v>0</v>
      </c>
      <c r="K91" s="83" t="s">
        <v>1734</v>
      </c>
      <c r="L91" s="84" t="s">
        <v>1806</v>
      </c>
      <c r="M91" s="202">
        <v>9126</v>
      </c>
      <c r="N91" s="128"/>
      <c r="O91" s="67"/>
      <c r="P91" s="67"/>
      <c r="Q91" s="73">
        <f t="shared" si="22"/>
        <v>0</v>
      </c>
      <c r="R91" s="80"/>
      <c r="S91" s="203">
        <f t="shared" si="23"/>
        <v>0</v>
      </c>
    </row>
    <row r="92" spans="1:19" ht="34.5" customHeight="1">
      <c r="A92" s="67">
        <v>18</v>
      </c>
      <c r="B92" s="68" t="s">
        <v>197</v>
      </c>
      <c r="C92" s="69" t="s">
        <v>198</v>
      </c>
      <c r="D92" s="201">
        <v>4563</v>
      </c>
      <c r="E92" s="128" t="s">
        <v>1442</v>
      </c>
      <c r="F92" s="67">
        <v>1</v>
      </c>
      <c r="G92" s="67">
        <v>1</v>
      </c>
      <c r="H92" s="73">
        <v>4563</v>
      </c>
      <c r="I92" s="73"/>
      <c r="J92" s="142">
        <v>4563</v>
      </c>
      <c r="K92" s="83" t="s">
        <v>1807</v>
      </c>
      <c r="L92" s="84" t="s">
        <v>1808</v>
      </c>
      <c r="M92" s="202">
        <v>9126</v>
      </c>
      <c r="N92" s="128"/>
      <c r="O92" s="67"/>
      <c r="P92" s="67"/>
      <c r="Q92" s="73">
        <f t="shared" si="22"/>
        <v>0</v>
      </c>
      <c r="R92" s="80"/>
      <c r="S92" s="203">
        <f t="shared" si="23"/>
        <v>0</v>
      </c>
    </row>
    <row r="93" spans="1:19" ht="34.5" customHeight="1">
      <c r="A93" s="67">
        <v>19</v>
      </c>
      <c r="B93" s="68" t="s">
        <v>200</v>
      </c>
      <c r="C93" s="69" t="s">
        <v>201</v>
      </c>
      <c r="D93" s="201">
        <v>4563</v>
      </c>
      <c r="E93" s="128"/>
      <c r="F93" s="67"/>
      <c r="G93" s="67"/>
      <c r="H93" s="73">
        <v>-4563</v>
      </c>
      <c r="I93" s="73"/>
      <c r="J93" s="142">
        <v>-4563</v>
      </c>
      <c r="K93" s="83" t="s">
        <v>1801</v>
      </c>
      <c r="L93" s="84" t="s">
        <v>1809</v>
      </c>
      <c r="M93" s="202">
        <v>4563</v>
      </c>
      <c r="N93" s="128"/>
      <c r="O93" s="67"/>
      <c r="P93" s="67"/>
      <c r="Q93" s="204">
        <f t="shared" si="22"/>
        <v>-4563</v>
      </c>
      <c r="R93" s="205"/>
      <c r="S93" s="206">
        <f t="shared" si="23"/>
        <v>-4563</v>
      </c>
    </row>
    <row r="94" spans="1:19" ht="34.5" customHeight="1">
      <c r="A94" s="67">
        <v>20</v>
      </c>
      <c r="B94" s="68" t="s">
        <v>203</v>
      </c>
      <c r="C94" s="69" t="s">
        <v>204</v>
      </c>
      <c r="D94" s="201">
        <v>4563</v>
      </c>
      <c r="E94" s="128"/>
      <c r="F94" s="67"/>
      <c r="G94" s="67"/>
      <c r="H94" s="73">
        <v>-4563</v>
      </c>
      <c r="I94" s="73"/>
      <c r="J94" s="142">
        <v>-4563</v>
      </c>
      <c r="K94" s="83" t="s">
        <v>1736</v>
      </c>
      <c r="L94" s="84" t="s">
        <v>1810</v>
      </c>
      <c r="M94" s="202">
        <v>4563</v>
      </c>
      <c r="N94" s="128"/>
      <c r="O94" s="67"/>
      <c r="P94" s="67"/>
      <c r="Q94" s="204">
        <f t="shared" si="22"/>
        <v>-4563</v>
      </c>
      <c r="R94" s="205"/>
      <c r="S94" s="206">
        <f t="shared" si="23"/>
        <v>-4563</v>
      </c>
    </row>
    <row r="95" spans="1:19" ht="34.5" customHeight="1">
      <c r="A95" s="67">
        <v>21</v>
      </c>
      <c r="B95" s="68" t="s">
        <v>206</v>
      </c>
      <c r="C95" s="69" t="s">
        <v>207</v>
      </c>
      <c r="D95" s="201">
        <v>4563</v>
      </c>
      <c r="E95" s="128" t="s">
        <v>1442</v>
      </c>
      <c r="F95" s="67">
        <v>1</v>
      </c>
      <c r="G95" s="67">
        <v>1</v>
      </c>
      <c r="H95" s="73">
        <v>4563</v>
      </c>
      <c r="I95" s="73"/>
      <c r="J95" s="142">
        <v>4563</v>
      </c>
      <c r="K95" s="83" t="s">
        <v>1807</v>
      </c>
      <c r="L95" s="84" t="s">
        <v>1811</v>
      </c>
      <c r="M95" s="202">
        <v>9126</v>
      </c>
      <c r="N95" s="128"/>
      <c r="O95" s="67"/>
      <c r="P95" s="67"/>
      <c r="Q95" s="73">
        <f t="shared" si="22"/>
        <v>0</v>
      </c>
      <c r="R95" s="80"/>
      <c r="S95" s="203">
        <f t="shared" si="23"/>
        <v>0</v>
      </c>
    </row>
    <row r="96" spans="1:19" ht="34.5" customHeight="1">
      <c r="A96" s="67">
        <v>22</v>
      </c>
      <c r="B96" s="68" t="s">
        <v>209</v>
      </c>
      <c r="C96" s="69" t="s">
        <v>210</v>
      </c>
      <c r="D96" s="201">
        <v>4563</v>
      </c>
      <c r="E96" s="71"/>
      <c r="F96" s="67"/>
      <c r="G96" s="67"/>
      <c r="H96" s="73">
        <v>-4563</v>
      </c>
      <c r="I96" s="73"/>
      <c r="J96" s="142">
        <v>-4563</v>
      </c>
      <c r="K96" s="83" t="s">
        <v>1736</v>
      </c>
      <c r="L96" s="84" t="s">
        <v>1812</v>
      </c>
      <c r="M96" s="202">
        <v>4563</v>
      </c>
      <c r="N96" s="128"/>
      <c r="O96" s="67"/>
      <c r="P96" s="67"/>
      <c r="Q96" s="73">
        <f t="shared" si="22"/>
        <v>-4563</v>
      </c>
      <c r="R96" s="80"/>
      <c r="S96" s="203">
        <f t="shared" si="23"/>
        <v>-4563</v>
      </c>
    </row>
    <row r="97" spans="1:19" ht="34.5" customHeight="1">
      <c r="A97" s="67">
        <v>23</v>
      </c>
      <c r="B97" s="68" t="s">
        <v>212</v>
      </c>
      <c r="C97" s="69" t="s">
        <v>213</v>
      </c>
      <c r="D97" s="201">
        <v>4563</v>
      </c>
      <c r="E97" s="128"/>
      <c r="F97" s="67"/>
      <c r="G97" s="67"/>
      <c r="H97" s="73">
        <v>-4563</v>
      </c>
      <c r="I97" s="73"/>
      <c r="J97" s="142">
        <v>-4563</v>
      </c>
      <c r="K97" s="83" t="s">
        <v>1813</v>
      </c>
      <c r="L97" s="84" t="s">
        <v>1814</v>
      </c>
      <c r="M97" s="202">
        <v>4563</v>
      </c>
      <c r="N97" s="128"/>
      <c r="O97" s="67"/>
      <c r="P97" s="67"/>
      <c r="Q97" s="73">
        <v>-4563</v>
      </c>
      <c r="R97" s="80"/>
      <c r="S97" s="203">
        <v>-4563</v>
      </c>
    </row>
    <row r="98" spans="1:19" ht="34.5" customHeight="1">
      <c r="A98" s="67">
        <v>24</v>
      </c>
      <c r="B98" s="68" t="s">
        <v>215</v>
      </c>
      <c r="C98" s="69" t="s">
        <v>216</v>
      </c>
      <c r="D98" s="201">
        <v>4563</v>
      </c>
      <c r="E98" s="128"/>
      <c r="F98" s="67"/>
      <c r="G98" s="67"/>
      <c r="H98" s="73">
        <v>0</v>
      </c>
      <c r="I98" s="73"/>
      <c r="J98" s="142">
        <v>0</v>
      </c>
      <c r="K98" s="83">
        <v>46021</v>
      </c>
      <c r="L98" s="84" t="s">
        <v>1815</v>
      </c>
      <c r="M98" s="202">
        <v>4563</v>
      </c>
      <c r="N98" s="128"/>
      <c r="O98" s="67"/>
      <c r="P98" s="67"/>
      <c r="Q98" s="73">
        <f t="shared" si="22"/>
        <v>0</v>
      </c>
      <c r="R98" s="80"/>
      <c r="S98" s="203">
        <f t="shared" si="23"/>
        <v>0</v>
      </c>
    </row>
    <row r="99" spans="1:19" ht="34.5" customHeight="1">
      <c r="A99" s="67">
        <v>25</v>
      </c>
      <c r="B99" s="68" t="s">
        <v>218</v>
      </c>
      <c r="C99" s="69" t="s">
        <v>219</v>
      </c>
      <c r="D99" s="201">
        <v>4563</v>
      </c>
      <c r="E99" s="128" t="s">
        <v>1442</v>
      </c>
      <c r="F99" s="67">
        <v>1</v>
      </c>
      <c r="G99" s="67">
        <v>1</v>
      </c>
      <c r="H99" s="73">
        <v>4563</v>
      </c>
      <c r="I99" s="73"/>
      <c r="J99" s="142">
        <v>4563</v>
      </c>
      <c r="K99" s="83" t="s">
        <v>1720</v>
      </c>
      <c r="L99" s="84" t="s">
        <v>1816</v>
      </c>
      <c r="M99" s="202">
        <v>4563</v>
      </c>
      <c r="N99" s="128" t="s">
        <v>1780</v>
      </c>
      <c r="O99" s="67">
        <v>1</v>
      </c>
      <c r="P99" s="67">
        <v>1</v>
      </c>
      <c r="Q99" s="73">
        <f t="shared" si="22"/>
        <v>4563</v>
      </c>
      <c r="R99" s="80"/>
      <c r="S99" s="203">
        <f t="shared" si="23"/>
        <v>4563</v>
      </c>
    </row>
    <row r="100" spans="1:19" ht="34.5" customHeight="1">
      <c r="A100" s="67">
        <v>26</v>
      </c>
      <c r="B100" s="68" t="s">
        <v>221</v>
      </c>
      <c r="C100" s="69" t="s">
        <v>222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83" t="s">
        <v>1727</v>
      </c>
      <c r="L100" s="84" t="s">
        <v>1817</v>
      </c>
      <c r="M100" s="202">
        <v>4563</v>
      </c>
      <c r="N100" s="128"/>
      <c r="O100" s="67"/>
      <c r="P100" s="67"/>
      <c r="Q100" s="73">
        <f t="shared" si="22"/>
        <v>-4563</v>
      </c>
      <c r="R100" s="80"/>
      <c r="S100" s="203">
        <f t="shared" si="23"/>
        <v>-4563</v>
      </c>
    </row>
    <row r="101" spans="1:19" ht="34.5" customHeight="1">
      <c r="A101" s="67">
        <v>27</v>
      </c>
      <c r="B101" s="68" t="s">
        <v>224</v>
      </c>
      <c r="C101" s="69" t="s">
        <v>225</v>
      </c>
      <c r="D101" s="201">
        <v>4563</v>
      </c>
      <c r="E101" s="71" t="s">
        <v>1442</v>
      </c>
      <c r="F101" s="67">
        <v>1</v>
      </c>
      <c r="G101" s="67">
        <v>1</v>
      </c>
      <c r="H101" s="73">
        <v>4563</v>
      </c>
      <c r="I101" s="73"/>
      <c r="J101" s="142">
        <v>4563</v>
      </c>
      <c r="K101" s="83" t="s">
        <v>1754</v>
      </c>
      <c r="L101" s="84" t="s">
        <v>1818</v>
      </c>
      <c r="M101" s="202">
        <v>4563</v>
      </c>
      <c r="N101" s="128" t="s">
        <v>1780</v>
      </c>
      <c r="O101" s="67">
        <v>1</v>
      </c>
      <c r="P101" s="67">
        <v>1</v>
      </c>
      <c r="Q101" s="73">
        <f t="shared" si="22"/>
        <v>4563</v>
      </c>
      <c r="R101" s="80"/>
      <c r="S101" s="203">
        <f t="shared" si="23"/>
        <v>4563</v>
      </c>
    </row>
    <row r="102" spans="1:19" ht="34.5" customHeight="1">
      <c r="A102" s="67">
        <v>28</v>
      </c>
      <c r="B102" s="68" t="s">
        <v>227</v>
      </c>
      <c r="C102" s="69" t="s">
        <v>228</v>
      </c>
      <c r="D102" s="201">
        <v>4563</v>
      </c>
      <c r="E102" s="71"/>
      <c r="F102" s="67"/>
      <c r="G102" s="67"/>
      <c r="H102" s="73">
        <v>0</v>
      </c>
      <c r="I102" s="73"/>
      <c r="J102" s="142">
        <v>0</v>
      </c>
      <c r="K102" s="83"/>
      <c r="L102" s="84"/>
      <c r="M102" s="202">
        <v>0</v>
      </c>
      <c r="N102" s="128" t="s">
        <v>1780</v>
      </c>
      <c r="O102" s="67">
        <v>1</v>
      </c>
      <c r="P102" s="67">
        <v>1</v>
      </c>
      <c r="Q102" s="73">
        <f t="shared" si="22"/>
        <v>4563</v>
      </c>
      <c r="R102" s="80"/>
      <c r="S102" s="203">
        <f t="shared" si="23"/>
        <v>4563</v>
      </c>
    </row>
    <row r="103" spans="1:19" ht="34.5" customHeight="1">
      <c r="A103" s="67">
        <v>29</v>
      </c>
      <c r="B103" s="220" t="s">
        <v>230</v>
      </c>
      <c r="C103" s="221" t="s">
        <v>231</v>
      </c>
      <c r="D103" s="222">
        <v>13689</v>
      </c>
      <c r="E103" s="71"/>
      <c r="F103" s="67"/>
      <c r="G103" s="67"/>
      <c r="H103" s="73">
        <v>0</v>
      </c>
      <c r="I103" s="73"/>
      <c r="J103" s="142">
        <v>0</v>
      </c>
      <c r="K103" s="83" t="s">
        <v>1819</v>
      </c>
      <c r="L103" s="84" t="s">
        <v>1820</v>
      </c>
      <c r="M103" s="202">
        <v>13689</v>
      </c>
      <c r="N103" s="197"/>
      <c r="O103" s="127"/>
      <c r="P103" s="127"/>
      <c r="Q103" s="171">
        <f t="shared" si="22"/>
        <v>0</v>
      </c>
      <c r="R103" s="172"/>
      <c r="S103" s="203">
        <f t="shared" si="23"/>
        <v>0</v>
      </c>
    </row>
    <row r="104" spans="1:19" ht="34.5" customHeight="1">
      <c r="A104" s="223"/>
      <c r="B104" s="1364" t="s">
        <v>19</v>
      </c>
      <c r="C104" s="1364"/>
      <c r="D104" s="225">
        <f>SUM(D75:D103)</f>
        <v>155142</v>
      </c>
      <c r="E104" s="226"/>
      <c r="F104" s="223"/>
      <c r="G104" s="223"/>
      <c r="H104" s="227">
        <f>SUM(H75:H103)-H81-H82-H88-H89-H93-H94-H96-H97-H100</f>
        <v>57037.5</v>
      </c>
      <c r="I104" s="227">
        <f t="shared" ref="I104:J104" si="24">SUM(I75:I103)-I81-I82-I88-I89-I93-I94-I96-I97-I100</f>
        <v>0</v>
      </c>
      <c r="J104" s="227">
        <f t="shared" si="24"/>
        <v>57037.5</v>
      </c>
      <c r="K104" s="228"/>
      <c r="L104" s="229"/>
      <c r="M104" s="230">
        <f>SUM(M75:M103)</f>
        <v>196209</v>
      </c>
      <c r="N104" s="224"/>
      <c r="O104" s="223"/>
      <c r="P104" s="223"/>
      <c r="Q104" s="227">
        <f>SUM(Q75:Q103)-Q81-Q82-Q83-Q86-Q88-Q89-Q93-Q94-Q96-Q97-Q100</f>
        <v>25096.5</v>
      </c>
      <c r="R104" s="227">
        <f t="shared" ref="R104:S104" si="25">SUM(R75:R103)-R81-R82-R83-R86-R88-R89-R93-R94-R96-R97-R100</f>
        <v>0</v>
      </c>
      <c r="S104" s="227">
        <f t="shared" si="25"/>
        <v>25096.5</v>
      </c>
    </row>
    <row r="105" spans="1:19" ht="34.5" customHeight="1">
      <c r="A105" s="30"/>
      <c r="B105" s="231" t="s">
        <v>233</v>
      </c>
      <c r="C105" s="232"/>
      <c r="D105" s="18"/>
      <c r="E105" s="166"/>
      <c r="F105" s="18"/>
      <c r="G105" s="233"/>
      <c r="H105" s="168"/>
      <c r="I105" s="168"/>
      <c r="J105" s="168"/>
      <c r="K105" s="234"/>
      <c r="L105" s="235"/>
      <c r="M105" s="236"/>
      <c r="N105" s="237"/>
      <c r="O105" s="238"/>
      <c r="P105" s="238"/>
      <c r="Q105" s="239"/>
      <c r="R105" s="240"/>
      <c r="S105" s="203"/>
    </row>
    <row r="106" spans="1:19" ht="34.5" customHeight="1">
      <c r="A106" s="67">
        <v>1</v>
      </c>
      <c r="B106" s="68" t="s">
        <v>234</v>
      </c>
      <c r="C106" s="173" t="s">
        <v>235</v>
      </c>
      <c r="D106" s="201">
        <v>2645</v>
      </c>
      <c r="E106" s="71"/>
      <c r="F106" s="67"/>
      <c r="G106" s="67"/>
      <c r="H106" s="142">
        <v>-2645</v>
      </c>
      <c r="I106" s="241"/>
      <c r="J106" s="74">
        <v>-2645</v>
      </c>
      <c r="K106" s="75" t="s">
        <v>1819</v>
      </c>
      <c r="L106" s="76" t="s">
        <v>1821</v>
      </c>
      <c r="M106" s="77">
        <v>2645</v>
      </c>
      <c r="N106" s="242"/>
      <c r="O106" s="243"/>
      <c r="P106" s="243"/>
      <c r="Q106" s="189">
        <f t="shared" ref="Q106:Q107" si="26">S106</f>
        <v>-2645</v>
      </c>
      <c r="R106" s="8"/>
      <c r="S106" s="189">
        <f t="shared" ref="S106:S107" si="27">+D106+J106-M106</f>
        <v>-2645</v>
      </c>
    </row>
    <row r="107" spans="1:19" ht="34.5" customHeight="1">
      <c r="A107" s="67">
        <v>2</v>
      </c>
      <c r="B107" s="244" t="s">
        <v>91</v>
      </c>
      <c r="C107" s="245" t="s">
        <v>237</v>
      </c>
      <c r="D107" s="201">
        <v>18000</v>
      </c>
      <c r="E107" s="71"/>
      <c r="F107" s="67"/>
      <c r="G107" s="67"/>
      <c r="H107" s="142">
        <v>0</v>
      </c>
      <c r="I107" s="241"/>
      <c r="J107" s="74">
        <v>0</v>
      </c>
      <c r="K107" s="83" t="s">
        <v>1720</v>
      </c>
      <c r="L107" s="84" t="s">
        <v>1822</v>
      </c>
      <c r="M107" s="85">
        <v>18000</v>
      </c>
      <c r="N107" s="246"/>
      <c r="O107" s="243"/>
      <c r="P107" s="243"/>
      <c r="Q107" s="189">
        <f t="shared" si="26"/>
        <v>0</v>
      </c>
      <c r="R107" s="8"/>
      <c r="S107" s="203">
        <f t="shared" si="27"/>
        <v>0</v>
      </c>
    </row>
    <row r="108" spans="1:19" ht="34.5" customHeight="1" thickBot="1">
      <c r="A108" s="99"/>
      <c r="B108" s="100" t="s">
        <v>19</v>
      </c>
      <c r="C108" s="101"/>
      <c r="D108" s="102">
        <f>SUM(D106:D107)</f>
        <v>20645</v>
      </c>
      <c r="E108" s="103"/>
      <c r="F108" s="102"/>
      <c r="G108" s="102"/>
      <c r="H108" s="104"/>
      <c r="I108" s="104"/>
      <c r="J108" s="104"/>
      <c r="K108" s="103"/>
      <c r="L108" s="103"/>
      <c r="M108" s="247">
        <f>SUM(M106:M107)</f>
        <v>20645</v>
      </c>
      <c r="N108" s="129"/>
      <c r="O108" s="102"/>
      <c r="P108" s="102"/>
      <c r="Q108" s="104"/>
      <c r="R108" s="155">
        <v>0</v>
      </c>
      <c r="S108" s="162"/>
    </row>
    <row r="109" spans="1:19" ht="34.5" customHeight="1" thickTop="1">
      <c r="A109" s="30"/>
      <c r="B109" s="52" t="s">
        <v>239</v>
      </c>
      <c r="C109" s="53"/>
      <c r="D109" s="54"/>
      <c r="E109" s="55"/>
      <c r="F109" s="54"/>
      <c r="G109" s="56"/>
      <c r="H109" s="57"/>
      <c r="I109" s="57"/>
      <c r="J109" s="57"/>
      <c r="K109" s="58"/>
      <c r="L109" s="59"/>
      <c r="M109" s="248"/>
      <c r="N109" s="237"/>
      <c r="O109" s="238"/>
      <c r="P109" s="238"/>
      <c r="Q109" s="239"/>
      <c r="R109" s="240"/>
      <c r="S109" s="66"/>
    </row>
    <row r="110" spans="1:19" ht="34.5" customHeight="1">
      <c r="A110" s="67">
        <v>1</v>
      </c>
      <c r="B110" s="173" t="s">
        <v>240</v>
      </c>
      <c r="C110" s="69" t="s">
        <v>241</v>
      </c>
      <c r="D110" s="201">
        <v>100</v>
      </c>
      <c r="E110" s="128" t="s">
        <v>1442</v>
      </c>
      <c r="F110" s="67">
        <v>1</v>
      </c>
      <c r="G110" s="67">
        <v>1</v>
      </c>
      <c r="H110" s="73">
        <v>93.46</v>
      </c>
      <c r="I110" s="73">
        <v>6.54</v>
      </c>
      <c r="J110" s="249">
        <v>100</v>
      </c>
      <c r="K110" s="75" t="s">
        <v>1792</v>
      </c>
      <c r="L110" s="76" t="s">
        <v>1823</v>
      </c>
      <c r="M110" s="77">
        <v>200</v>
      </c>
      <c r="N110" s="250"/>
      <c r="O110" s="243"/>
      <c r="P110" s="243"/>
      <c r="Q110" s="189">
        <f t="shared" ref="Q110:Q138" si="28">ROUND(S110*100/107,2)</f>
        <v>0</v>
      </c>
      <c r="R110" s="8">
        <f>ROUND((Q110*0.07),2)</f>
        <v>0</v>
      </c>
      <c r="S110" s="203">
        <f t="shared" ref="S110:S138" si="29">+D110+J110-M110</f>
        <v>0</v>
      </c>
    </row>
    <row r="111" spans="1:19" ht="34.5" customHeight="1">
      <c r="A111" s="67">
        <v>2</v>
      </c>
      <c r="B111" s="173" t="s">
        <v>243</v>
      </c>
      <c r="C111" s="69" t="s">
        <v>244</v>
      </c>
      <c r="D111" s="201">
        <v>100</v>
      </c>
      <c r="E111" s="128" t="s">
        <v>1442</v>
      </c>
      <c r="F111" s="67">
        <v>1</v>
      </c>
      <c r="G111" s="67">
        <v>1</v>
      </c>
      <c r="H111" s="73">
        <v>93.46</v>
      </c>
      <c r="I111" s="73">
        <v>6.54</v>
      </c>
      <c r="J111" s="142">
        <v>100</v>
      </c>
      <c r="K111" s="75" t="s">
        <v>1783</v>
      </c>
      <c r="L111" s="76" t="s">
        <v>1824</v>
      </c>
      <c r="M111" s="77">
        <v>200</v>
      </c>
      <c r="N111" s="246"/>
      <c r="O111" s="243"/>
      <c r="P111" s="243"/>
      <c r="Q111" s="189">
        <f t="shared" si="28"/>
        <v>0</v>
      </c>
      <c r="R111" s="8">
        <f t="shared" ref="R111:R138" si="30">ROUND((Q111*0.07),2)</f>
        <v>0</v>
      </c>
      <c r="S111" s="203">
        <f t="shared" si="29"/>
        <v>0</v>
      </c>
    </row>
    <row r="112" spans="1:19" ht="34.5" customHeight="1">
      <c r="A112" s="67">
        <v>3</v>
      </c>
      <c r="B112" s="173" t="s">
        <v>246</v>
      </c>
      <c r="C112" s="69" t="s">
        <v>247</v>
      </c>
      <c r="D112" s="201">
        <v>100</v>
      </c>
      <c r="E112" s="128" t="s">
        <v>1442</v>
      </c>
      <c r="F112" s="67">
        <v>1</v>
      </c>
      <c r="G112" s="67">
        <v>1</v>
      </c>
      <c r="H112" s="73">
        <v>93.46</v>
      </c>
      <c r="I112" s="73">
        <v>6.54</v>
      </c>
      <c r="J112" s="142">
        <v>100</v>
      </c>
      <c r="K112" s="75" t="s">
        <v>1785</v>
      </c>
      <c r="L112" s="76" t="s">
        <v>1825</v>
      </c>
      <c r="M112" s="77">
        <v>200</v>
      </c>
      <c r="N112" s="246"/>
      <c r="O112" s="243"/>
      <c r="P112" s="243"/>
      <c r="Q112" s="189">
        <f t="shared" si="28"/>
        <v>0</v>
      </c>
      <c r="R112" s="8">
        <f t="shared" si="30"/>
        <v>0</v>
      </c>
      <c r="S112" s="203">
        <f t="shared" si="29"/>
        <v>0</v>
      </c>
    </row>
    <row r="113" spans="1:19" ht="34.5" customHeight="1">
      <c r="A113" s="67">
        <v>4</v>
      </c>
      <c r="B113" s="173" t="s">
        <v>249</v>
      </c>
      <c r="C113" s="69" t="s">
        <v>250</v>
      </c>
      <c r="D113" s="201">
        <v>100</v>
      </c>
      <c r="E113" s="128" t="s">
        <v>1442</v>
      </c>
      <c r="F113" s="67">
        <v>1</v>
      </c>
      <c r="G113" s="67">
        <v>1</v>
      </c>
      <c r="H113" s="73">
        <v>93.46</v>
      </c>
      <c r="I113" s="73">
        <v>6.54</v>
      </c>
      <c r="J113" s="142">
        <v>100</v>
      </c>
      <c r="K113" s="75" t="s">
        <v>1785</v>
      </c>
      <c r="L113" s="76" t="s">
        <v>1826</v>
      </c>
      <c r="M113" s="77">
        <v>200</v>
      </c>
      <c r="N113" s="246"/>
      <c r="O113" s="243"/>
      <c r="P113" s="243"/>
      <c r="Q113" s="189">
        <f t="shared" si="28"/>
        <v>0</v>
      </c>
      <c r="R113" s="8">
        <f t="shared" si="30"/>
        <v>0</v>
      </c>
      <c r="S113" s="203">
        <f t="shared" si="29"/>
        <v>0</v>
      </c>
    </row>
    <row r="114" spans="1:19" ht="34.5" customHeight="1">
      <c r="A114" s="67">
        <v>5</v>
      </c>
      <c r="B114" s="68" t="s">
        <v>252</v>
      </c>
      <c r="C114" s="69" t="s">
        <v>253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 t="s">
        <v>1734</v>
      </c>
      <c r="L114" s="76" t="s">
        <v>1827</v>
      </c>
      <c r="M114" s="77">
        <v>100</v>
      </c>
      <c r="N114" s="246"/>
      <c r="O114" s="243"/>
      <c r="P114" s="243"/>
      <c r="Q114" s="189">
        <f t="shared" si="28"/>
        <v>0</v>
      </c>
      <c r="R114" s="8">
        <f t="shared" si="30"/>
        <v>0</v>
      </c>
      <c r="S114" s="203">
        <f t="shared" si="29"/>
        <v>0</v>
      </c>
    </row>
    <row r="115" spans="1:19" ht="34.5" customHeight="1">
      <c r="A115" s="67">
        <v>6</v>
      </c>
      <c r="B115" s="68" t="s">
        <v>161</v>
      </c>
      <c r="C115" s="69" t="s">
        <v>255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 t="s">
        <v>1727</v>
      </c>
      <c r="L115" s="76" t="s">
        <v>1828</v>
      </c>
      <c r="M115" s="77">
        <v>100</v>
      </c>
      <c r="N115" s="246"/>
      <c r="O115" s="243"/>
      <c r="P115" s="243"/>
      <c r="Q115" s="189">
        <f t="shared" si="28"/>
        <v>0</v>
      </c>
      <c r="R115" s="8">
        <f t="shared" si="30"/>
        <v>0</v>
      </c>
      <c r="S115" s="203">
        <f t="shared" si="29"/>
        <v>0</v>
      </c>
    </row>
    <row r="116" spans="1:19" ht="34.5" customHeight="1">
      <c r="A116" s="67">
        <v>7</v>
      </c>
      <c r="B116" s="68" t="s">
        <v>257</v>
      </c>
      <c r="C116" s="69" t="s">
        <v>258</v>
      </c>
      <c r="D116" s="201">
        <v>100</v>
      </c>
      <c r="E116" s="71"/>
      <c r="F116" s="67"/>
      <c r="G116" s="67"/>
      <c r="H116" s="73">
        <v>0</v>
      </c>
      <c r="I116" s="73">
        <v>0</v>
      </c>
      <c r="J116" s="142">
        <v>0</v>
      </c>
      <c r="K116" s="75">
        <v>46021</v>
      </c>
      <c r="L116" s="76" t="s">
        <v>1829</v>
      </c>
      <c r="M116" s="77">
        <v>100</v>
      </c>
      <c r="N116" s="246"/>
      <c r="O116" s="243"/>
      <c r="P116" s="243"/>
      <c r="Q116" s="189">
        <f t="shared" si="28"/>
        <v>0</v>
      </c>
      <c r="R116" s="8">
        <f t="shared" si="30"/>
        <v>0</v>
      </c>
      <c r="S116" s="203">
        <f t="shared" si="29"/>
        <v>0</v>
      </c>
    </row>
    <row r="117" spans="1:19" ht="34.5" customHeight="1">
      <c r="A117" s="67">
        <v>8</v>
      </c>
      <c r="B117" s="68" t="s">
        <v>260</v>
      </c>
      <c r="C117" s="69" t="s">
        <v>261</v>
      </c>
      <c r="D117" s="201">
        <v>100</v>
      </c>
      <c r="E117" s="128"/>
      <c r="F117" s="67"/>
      <c r="G117" s="67"/>
      <c r="H117" s="73">
        <v>0</v>
      </c>
      <c r="I117" s="73">
        <v>0</v>
      </c>
      <c r="J117" s="142">
        <v>0</v>
      </c>
      <c r="K117" s="75">
        <v>46021</v>
      </c>
      <c r="L117" s="76" t="s">
        <v>1830</v>
      </c>
      <c r="M117" s="77">
        <v>100</v>
      </c>
      <c r="N117" s="246"/>
      <c r="O117" s="243"/>
      <c r="P117" s="243"/>
      <c r="Q117" s="189">
        <f t="shared" si="28"/>
        <v>0</v>
      </c>
      <c r="R117" s="8">
        <f t="shared" si="30"/>
        <v>0</v>
      </c>
      <c r="S117" s="203">
        <f t="shared" si="29"/>
        <v>0</v>
      </c>
    </row>
    <row r="118" spans="1:19" ht="34.5" customHeight="1">
      <c r="A118" s="67">
        <v>9</v>
      </c>
      <c r="B118" s="68" t="s">
        <v>169</v>
      </c>
      <c r="C118" s="69" t="s">
        <v>263</v>
      </c>
      <c r="D118" s="201">
        <v>100</v>
      </c>
      <c r="E118" s="71" t="s">
        <v>1442</v>
      </c>
      <c r="F118" s="67">
        <v>1</v>
      </c>
      <c r="G118" s="67">
        <v>1</v>
      </c>
      <c r="H118" s="73">
        <v>93.46</v>
      </c>
      <c r="I118" s="73">
        <v>6.54</v>
      </c>
      <c r="J118" s="142">
        <v>100</v>
      </c>
      <c r="K118" s="75" t="s">
        <v>1792</v>
      </c>
      <c r="L118" s="76" t="s">
        <v>1831</v>
      </c>
      <c r="M118" s="77">
        <v>200</v>
      </c>
      <c r="N118" s="246"/>
      <c r="O118" s="243"/>
      <c r="P118" s="243"/>
      <c r="Q118" s="189">
        <f t="shared" si="28"/>
        <v>0</v>
      </c>
      <c r="R118" s="8">
        <f t="shared" si="30"/>
        <v>0</v>
      </c>
      <c r="S118" s="203">
        <f t="shared" si="29"/>
        <v>0</v>
      </c>
    </row>
    <row r="119" spans="1:19" ht="34.5" customHeight="1">
      <c r="A119" s="67">
        <v>10</v>
      </c>
      <c r="B119" s="68" t="s">
        <v>172</v>
      </c>
      <c r="C119" s="69" t="s">
        <v>265</v>
      </c>
      <c r="D119" s="201">
        <v>100</v>
      </c>
      <c r="E119" s="128" t="s">
        <v>1442</v>
      </c>
      <c r="F119" s="67">
        <v>1</v>
      </c>
      <c r="G119" s="67">
        <v>1</v>
      </c>
      <c r="H119" s="73">
        <v>0</v>
      </c>
      <c r="I119" s="73">
        <v>0</v>
      </c>
      <c r="J119" s="142">
        <v>0</v>
      </c>
      <c r="K119" s="75" t="s">
        <v>1794</v>
      </c>
      <c r="L119" s="76" t="s">
        <v>1832</v>
      </c>
      <c r="M119" s="77">
        <v>100</v>
      </c>
      <c r="N119" s="246"/>
      <c r="O119" s="243"/>
      <c r="P119" s="243"/>
      <c r="Q119" s="189">
        <f t="shared" si="28"/>
        <v>0</v>
      </c>
      <c r="R119" s="8">
        <f t="shared" si="30"/>
        <v>0</v>
      </c>
      <c r="S119" s="203">
        <f t="shared" si="29"/>
        <v>0</v>
      </c>
    </row>
    <row r="120" spans="1:19" ht="34.5" customHeight="1">
      <c r="A120" s="67">
        <v>11</v>
      </c>
      <c r="B120" s="68" t="s">
        <v>267</v>
      </c>
      <c r="C120" s="69" t="s">
        <v>268</v>
      </c>
      <c r="D120" s="201">
        <v>100</v>
      </c>
      <c r="E120" s="128" t="s">
        <v>1442</v>
      </c>
      <c r="F120" s="67">
        <v>1</v>
      </c>
      <c r="G120" s="67">
        <v>1</v>
      </c>
      <c r="H120" s="73">
        <v>93.46</v>
      </c>
      <c r="I120" s="73">
        <v>6.54</v>
      </c>
      <c r="J120" s="142">
        <v>100</v>
      </c>
      <c r="K120" s="75" t="s">
        <v>1720</v>
      </c>
      <c r="L120" s="76" t="s">
        <v>1833</v>
      </c>
      <c r="M120" s="77">
        <v>100</v>
      </c>
      <c r="N120" s="246" t="s">
        <v>1780</v>
      </c>
      <c r="O120" s="243">
        <v>1</v>
      </c>
      <c r="P120" s="243">
        <v>1</v>
      </c>
      <c r="Q120" s="189">
        <f t="shared" si="28"/>
        <v>93.46</v>
      </c>
      <c r="R120" s="8">
        <f t="shared" si="30"/>
        <v>6.54</v>
      </c>
      <c r="S120" s="203">
        <f t="shared" si="29"/>
        <v>100</v>
      </c>
    </row>
    <row r="121" spans="1:19" ht="34.5" customHeight="1">
      <c r="A121" s="67">
        <v>12</v>
      </c>
      <c r="B121" s="68" t="s">
        <v>178</v>
      </c>
      <c r="C121" s="69" t="s">
        <v>270</v>
      </c>
      <c r="D121" s="201">
        <v>100</v>
      </c>
      <c r="E121" s="71" t="s">
        <v>1442</v>
      </c>
      <c r="F121" s="67">
        <v>1</v>
      </c>
      <c r="G121" s="67">
        <v>1</v>
      </c>
      <c r="H121" s="73">
        <v>93.46</v>
      </c>
      <c r="I121" s="73">
        <v>6.54</v>
      </c>
      <c r="J121" s="142">
        <v>100</v>
      </c>
      <c r="K121" s="75" t="s">
        <v>1797</v>
      </c>
      <c r="L121" s="76" t="s">
        <v>1834</v>
      </c>
      <c r="M121" s="77">
        <v>200</v>
      </c>
      <c r="N121" s="246"/>
      <c r="O121" s="243"/>
      <c r="P121" s="243"/>
      <c r="Q121" s="189">
        <f t="shared" si="28"/>
        <v>0</v>
      </c>
      <c r="R121" s="8">
        <f t="shared" si="30"/>
        <v>0</v>
      </c>
      <c r="S121" s="203">
        <f t="shared" si="29"/>
        <v>0</v>
      </c>
    </row>
    <row r="122" spans="1:19" ht="34.5" customHeight="1">
      <c r="A122" s="67">
        <v>13</v>
      </c>
      <c r="B122" s="68" t="s">
        <v>272</v>
      </c>
      <c r="C122" s="69" t="s">
        <v>273</v>
      </c>
      <c r="D122" s="201">
        <v>100</v>
      </c>
      <c r="E122" s="128" t="s">
        <v>1442</v>
      </c>
      <c r="F122" s="67">
        <v>1</v>
      </c>
      <c r="G122" s="67">
        <v>1</v>
      </c>
      <c r="H122" s="73">
        <v>93.46</v>
      </c>
      <c r="I122" s="73">
        <v>6.54</v>
      </c>
      <c r="J122" s="142">
        <v>100</v>
      </c>
      <c r="K122" s="75" t="s">
        <v>1799</v>
      </c>
      <c r="L122" s="76" t="s">
        <v>1835</v>
      </c>
      <c r="M122" s="77">
        <v>200</v>
      </c>
      <c r="N122" s="246"/>
      <c r="O122" s="243"/>
      <c r="P122" s="243"/>
      <c r="Q122" s="189">
        <f t="shared" si="28"/>
        <v>0</v>
      </c>
      <c r="R122" s="8">
        <f t="shared" si="30"/>
        <v>0</v>
      </c>
      <c r="S122" s="203">
        <f t="shared" si="29"/>
        <v>0</v>
      </c>
    </row>
    <row r="123" spans="1:19" ht="34.5" customHeight="1">
      <c r="A123" s="67">
        <v>14</v>
      </c>
      <c r="B123" s="68" t="s">
        <v>275</v>
      </c>
      <c r="C123" s="69" t="s">
        <v>276</v>
      </c>
      <c r="D123" s="201">
        <v>100</v>
      </c>
      <c r="E123" s="128"/>
      <c r="F123" s="67"/>
      <c r="G123" s="67"/>
      <c r="H123" s="73">
        <v>0</v>
      </c>
      <c r="I123" s="73">
        <v>0</v>
      </c>
      <c r="J123" s="142">
        <v>0</v>
      </c>
      <c r="K123" s="75" t="s">
        <v>1801</v>
      </c>
      <c r="L123" s="76" t="s">
        <v>1836</v>
      </c>
      <c r="M123" s="77">
        <v>100</v>
      </c>
      <c r="N123" s="246"/>
      <c r="O123" s="243"/>
      <c r="P123" s="243"/>
      <c r="Q123" s="189">
        <f t="shared" si="28"/>
        <v>0</v>
      </c>
      <c r="R123" s="8">
        <f t="shared" si="30"/>
        <v>0</v>
      </c>
      <c r="S123" s="203">
        <f t="shared" si="29"/>
        <v>0</v>
      </c>
    </row>
    <row r="124" spans="1:19" ht="34.5" customHeight="1">
      <c r="A124" s="67">
        <v>15</v>
      </c>
      <c r="B124" s="68" t="s">
        <v>278</v>
      </c>
      <c r="C124" s="69" t="s">
        <v>279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 t="s">
        <v>1801</v>
      </c>
      <c r="L124" s="76" t="s">
        <v>1837</v>
      </c>
      <c r="M124" s="77">
        <v>100</v>
      </c>
      <c r="N124" s="246"/>
      <c r="O124" s="243"/>
      <c r="P124" s="243"/>
      <c r="Q124" s="189">
        <f t="shared" si="28"/>
        <v>0</v>
      </c>
      <c r="R124" s="8">
        <f t="shared" si="30"/>
        <v>0</v>
      </c>
      <c r="S124" s="203">
        <f t="shared" si="29"/>
        <v>0</v>
      </c>
    </row>
    <row r="125" spans="1:19" ht="34.5" customHeight="1">
      <c r="A125" s="67">
        <v>16</v>
      </c>
      <c r="B125" s="68" t="s">
        <v>281</v>
      </c>
      <c r="C125" s="69" t="s">
        <v>282</v>
      </c>
      <c r="D125" s="201">
        <v>100</v>
      </c>
      <c r="E125" s="71" t="s">
        <v>1442</v>
      </c>
      <c r="F125" s="67">
        <v>1</v>
      </c>
      <c r="G125" s="67">
        <v>1</v>
      </c>
      <c r="H125" s="73">
        <v>46.73</v>
      </c>
      <c r="I125" s="73">
        <v>3.27</v>
      </c>
      <c r="J125" s="142">
        <v>50</v>
      </c>
      <c r="K125" s="75" t="s">
        <v>1838</v>
      </c>
      <c r="L125" s="76" t="s">
        <v>1839</v>
      </c>
      <c r="M125" s="77">
        <v>100</v>
      </c>
      <c r="N125" s="250" t="s">
        <v>1780</v>
      </c>
      <c r="O125" s="243">
        <v>1</v>
      </c>
      <c r="P125" s="243">
        <v>1</v>
      </c>
      <c r="Q125" s="189">
        <f t="shared" si="28"/>
        <v>46.73</v>
      </c>
      <c r="R125" s="8">
        <f t="shared" si="30"/>
        <v>3.27</v>
      </c>
      <c r="S125" s="203">
        <f t="shared" si="29"/>
        <v>50</v>
      </c>
    </row>
    <row r="126" spans="1:19" ht="34.5" customHeight="1">
      <c r="A126" s="67">
        <v>17</v>
      </c>
      <c r="B126" s="68" t="s">
        <v>194</v>
      </c>
      <c r="C126" s="69" t="s">
        <v>284</v>
      </c>
      <c r="D126" s="201">
        <v>100</v>
      </c>
      <c r="E126" s="71"/>
      <c r="F126" s="67"/>
      <c r="G126" s="67"/>
      <c r="H126" s="73">
        <v>0</v>
      </c>
      <c r="I126" s="73">
        <v>0</v>
      </c>
      <c r="J126" s="142">
        <v>0</v>
      </c>
      <c r="K126" s="75" t="s">
        <v>1734</v>
      </c>
      <c r="L126" s="76" t="s">
        <v>1840</v>
      </c>
      <c r="M126" s="77">
        <v>100</v>
      </c>
      <c r="N126" s="246"/>
      <c r="O126" s="243"/>
      <c r="P126" s="243"/>
      <c r="Q126" s="189">
        <f t="shared" si="28"/>
        <v>0</v>
      </c>
      <c r="R126" s="8">
        <f t="shared" si="30"/>
        <v>0</v>
      </c>
      <c r="S126" s="203">
        <f t="shared" si="29"/>
        <v>0</v>
      </c>
    </row>
    <row r="127" spans="1:19" ht="34.5" customHeight="1">
      <c r="A127" s="67">
        <v>18</v>
      </c>
      <c r="B127" s="68" t="s">
        <v>286</v>
      </c>
      <c r="C127" s="69" t="s">
        <v>287</v>
      </c>
      <c r="D127" s="201">
        <v>100</v>
      </c>
      <c r="E127" s="128" t="s">
        <v>1442</v>
      </c>
      <c r="F127" s="67">
        <v>1</v>
      </c>
      <c r="G127" s="67">
        <v>1</v>
      </c>
      <c r="H127" s="73">
        <v>93.46</v>
      </c>
      <c r="I127" s="73">
        <v>6.54</v>
      </c>
      <c r="J127" s="142">
        <v>100</v>
      </c>
      <c r="K127" s="75" t="s">
        <v>1807</v>
      </c>
      <c r="L127" s="76" t="s">
        <v>1841</v>
      </c>
      <c r="M127" s="77">
        <v>200</v>
      </c>
      <c r="N127" s="246"/>
      <c r="O127" s="243"/>
      <c r="P127" s="243"/>
      <c r="Q127" s="189">
        <f t="shared" si="28"/>
        <v>0</v>
      </c>
      <c r="R127" s="8">
        <f t="shared" si="30"/>
        <v>0</v>
      </c>
      <c r="S127" s="203">
        <f t="shared" si="29"/>
        <v>0</v>
      </c>
    </row>
    <row r="128" spans="1:19" ht="34.5" customHeight="1">
      <c r="A128" s="67">
        <v>19</v>
      </c>
      <c r="B128" s="68" t="s">
        <v>289</v>
      </c>
      <c r="C128" s="69" t="s">
        <v>290</v>
      </c>
      <c r="D128" s="201">
        <v>100</v>
      </c>
      <c r="E128" s="71"/>
      <c r="F128" s="67"/>
      <c r="G128" s="67"/>
      <c r="H128" s="73">
        <v>0</v>
      </c>
      <c r="I128" s="73">
        <v>0</v>
      </c>
      <c r="J128" s="142">
        <v>0</v>
      </c>
      <c r="K128" s="75" t="s">
        <v>1801</v>
      </c>
      <c r="L128" s="76" t="s">
        <v>1842</v>
      </c>
      <c r="M128" s="77">
        <v>100</v>
      </c>
      <c r="N128" s="246"/>
      <c r="O128" s="243"/>
      <c r="P128" s="243"/>
      <c r="Q128" s="189">
        <f t="shared" si="28"/>
        <v>0</v>
      </c>
      <c r="R128" s="8">
        <f t="shared" si="30"/>
        <v>0</v>
      </c>
      <c r="S128" s="203">
        <f t="shared" si="29"/>
        <v>0</v>
      </c>
    </row>
    <row r="129" spans="1:19" ht="34.5" customHeight="1">
      <c r="A129" s="67">
        <v>20</v>
      </c>
      <c r="B129" s="68" t="s">
        <v>292</v>
      </c>
      <c r="C129" s="69" t="s">
        <v>293</v>
      </c>
      <c r="D129" s="201">
        <v>100</v>
      </c>
      <c r="E129" s="128"/>
      <c r="F129" s="67"/>
      <c r="G129" s="67"/>
      <c r="H129" s="73">
        <v>0</v>
      </c>
      <c r="I129" s="73">
        <v>0</v>
      </c>
      <c r="J129" s="142">
        <v>0</v>
      </c>
      <c r="K129" s="75" t="s">
        <v>1736</v>
      </c>
      <c r="L129" s="76" t="s">
        <v>1843</v>
      </c>
      <c r="M129" s="77">
        <v>100</v>
      </c>
      <c r="N129" s="246"/>
      <c r="O129" s="243"/>
      <c r="P129" s="243"/>
      <c r="Q129" s="189">
        <f t="shared" si="28"/>
        <v>0</v>
      </c>
      <c r="R129" s="8">
        <f t="shared" si="30"/>
        <v>0</v>
      </c>
      <c r="S129" s="203">
        <f t="shared" si="29"/>
        <v>0</v>
      </c>
    </row>
    <row r="130" spans="1:19" ht="34.5" customHeight="1">
      <c r="A130" s="67">
        <v>21</v>
      </c>
      <c r="B130" s="68" t="s">
        <v>206</v>
      </c>
      <c r="C130" s="69" t="s">
        <v>295</v>
      </c>
      <c r="D130" s="201">
        <v>100</v>
      </c>
      <c r="E130" s="71" t="s">
        <v>1442</v>
      </c>
      <c r="F130" s="67">
        <v>1</v>
      </c>
      <c r="G130" s="67">
        <v>1</v>
      </c>
      <c r="H130" s="73">
        <v>93.46</v>
      </c>
      <c r="I130" s="73">
        <v>6.54</v>
      </c>
      <c r="J130" s="142">
        <v>100</v>
      </c>
      <c r="K130" s="75" t="s">
        <v>1807</v>
      </c>
      <c r="L130" s="76" t="s">
        <v>1844</v>
      </c>
      <c r="M130" s="77">
        <v>200</v>
      </c>
      <c r="N130" s="246"/>
      <c r="O130" s="243"/>
      <c r="P130" s="243"/>
      <c r="Q130" s="189">
        <f t="shared" si="28"/>
        <v>0</v>
      </c>
      <c r="R130" s="8">
        <f t="shared" si="30"/>
        <v>0</v>
      </c>
      <c r="S130" s="203">
        <f t="shared" si="29"/>
        <v>0</v>
      </c>
    </row>
    <row r="131" spans="1:19" ht="34.5" customHeight="1">
      <c r="A131" s="67">
        <v>22</v>
      </c>
      <c r="B131" s="68" t="s">
        <v>297</v>
      </c>
      <c r="C131" s="69" t="s">
        <v>298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 t="s">
        <v>1736</v>
      </c>
      <c r="L131" s="76" t="s">
        <v>1845</v>
      </c>
      <c r="M131" s="77">
        <v>100</v>
      </c>
      <c r="N131" s="246"/>
      <c r="O131" s="243"/>
      <c r="P131" s="243"/>
      <c r="Q131" s="189">
        <f t="shared" si="28"/>
        <v>0</v>
      </c>
      <c r="R131" s="8">
        <f t="shared" si="30"/>
        <v>0</v>
      </c>
      <c r="S131" s="203">
        <f t="shared" si="29"/>
        <v>0</v>
      </c>
    </row>
    <row r="132" spans="1:19" ht="34.5" customHeight="1">
      <c r="A132" s="67">
        <v>23</v>
      </c>
      <c r="B132" s="68" t="s">
        <v>300</v>
      </c>
      <c r="C132" s="69" t="s">
        <v>301</v>
      </c>
      <c r="D132" s="201">
        <v>100</v>
      </c>
      <c r="E132" s="71" t="s">
        <v>1442</v>
      </c>
      <c r="F132" s="67">
        <v>1</v>
      </c>
      <c r="G132" s="67">
        <v>1</v>
      </c>
      <c r="H132" s="73">
        <v>93.46</v>
      </c>
      <c r="I132" s="73">
        <v>6.54</v>
      </c>
      <c r="J132" s="142">
        <v>100</v>
      </c>
      <c r="K132" s="75" t="s">
        <v>1813</v>
      </c>
      <c r="L132" s="76" t="s">
        <v>1846</v>
      </c>
      <c r="M132" s="77">
        <v>100</v>
      </c>
      <c r="N132" s="246" t="s">
        <v>1780</v>
      </c>
      <c r="O132" s="246">
        <v>1</v>
      </c>
      <c r="P132" s="243">
        <v>1</v>
      </c>
      <c r="Q132" s="189">
        <f t="shared" si="28"/>
        <v>93.46</v>
      </c>
      <c r="R132" s="8">
        <f t="shared" si="30"/>
        <v>6.54</v>
      </c>
      <c r="S132" s="203">
        <f t="shared" si="29"/>
        <v>100</v>
      </c>
    </row>
    <row r="133" spans="1:19" ht="34.5" customHeight="1">
      <c r="A133" s="67">
        <v>24</v>
      </c>
      <c r="B133" s="68" t="s">
        <v>304</v>
      </c>
      <c r="C133" s="69" t="s">
        <v>305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>
        <v>46021</v>
      </c>
      <c r="L133" s="76" t="s">
        <v>1847</v>
      </c>
      <c r="M133" s="77">
        <v>100</v>
      </c>
      <c r="N133" s="246"/>
      <c r="O133" s="243"/>
      <c r="P133" s="243"/>
      <c r="Q133" s="189">
        <f t="shared" si="28"/>
        <v>0</v>
      </c>
      <c r="R133" s="8">
        <f t="shared" si="30"/>
        <v>0</v>
      </c>
      <c r="S133" s="203">
        <f t="shared" si="29"/>
        <v>0</v>
      </c>
    </row>
    <row r="134" spans="1:19" ht="34.5" customHeight="1">
      <c r="A134" s="67">
        <v>25</v>
      </c>
      <c r="B134" s="68" t="s">
        <v>307</v>
      </c>
      <c r="C134" s="69" t="s">
        <v>308</v>
      </c>
      <c r="D134" s="201">
        <v>100</v>
      </c>
      <c r="E134" s="128" t="s">
        <v>1442</v>
      </c>
      <c r="F134" s="67">
        <v>1</v>
      </c>
      <c r="G134" s="67">
        <v>1</v>
      </c>
      <c r="H134" s="73">
        <v>93.46</v>
      </c>
      <c r="I134" s="73">
        <v>6.54</v>
      </c>
      <c r="J134" s="142">
        <v>100</v>
      </c>
      <c r="K134" s="75" t="s">
        <v>1720</v>
      </c>
      <c r="L134" s="76" t="s">
        <v>1848</v>
      </c>
      <c r="M134" s="77">
        <v>100</v>
      </c>
      <c r="N134" s="246" t="s">
        <v>1780</v>
      </c>
      <c r="O134" s="243">
        <v>1</v>
      </c>
      <c r="P134" s="243">
        <v>1</v>
      </c>
      <c r="Q134" s="189">
        <f t="shared" si="28"/>
        <v>93.46</v>
      </c>
      <c r="R134" s="8">
        <f t="shared" si="30"/>
        <v>6.54</v>
      </c>
      <c r="S134" s="203">
        <f t="shared" si="29"/>
        <v>100</v>
      </c>
    </row>
    <row r="135" spans="1:19" ht="34.5" customHeight="1">
      <c r="A135" s="67">
        <v>26</v>
      </c>
      <c r="B135" s="68" t="s">
        <v>310</v>
      </c>
      <c r="C135" s="69" t="s">
        <v>311</v>
      </c>
      <c r="D135" s="201">
        <v>100</v>
      </c>
      <c r="E135" s="71"/>
      <c r="F135" s="67"/>
      <c r="G135" s="67"/>
      <c r="H135" s="73">
        <v>0</v>
      </c>
      <c r="I135" s="73">
        <v>0</v>
      </c>
      <c r="J135" s="142">
        <v>0</v>
      </c>
      <c r="K135" s="75" t="s">
        <v>1727</v>
      </c>
      <c r="L135" s="76" t="s">
        <v>1849</v>
      </c>
      <c r="M135" s="77">
        <v>100</v>
      </c>
      <c r="N135" s="246"/>
      <c r="O135" s="243"/>
      <c r="P135" s="243"/>
      <c r="Q135" s="189">
        <f t="shared" si="28"/>
        <v>0</v>
      </c>
      <c r="R135" s="8">
        <f t="shared" si="30"/>
        <v>0</v>
      </c>
      <c r="S135" s="203">
        <f t="shared" si="29"/>
        <v>0</v>
      </c>
    </row>
    <row r="136" spans="1:19" ht="34.5" customHeight="1">
      <c r="A136" s="67">
        <v>27</v>
      </c>
      <c r="B136" s="68" t="s">
        <v>313</v>
      </c>
      <c r="C136" s="69" t="s">
        <v>314</v>
      </c>
      <c r="D136" s="201">
        <v>100</v>
      </c>
      <c r="E136" s="71" t="s">
        <v>1442</v>
      </c>
      <c r="F136" s="67">
        <v>1</v>
      </c>
      <c r="G136" s="67">
        <v>1</v>
      </c>
      <c r="H136" s="73">
        <v>93.46</v>
      </c>
      <c r="I136" s="73">
        <v>6.54</v>
      </c>
      <c r="J136" s="142">
        <v>100</v>
      </c>
      <c r="K136" s="75" t="s">
        <v>1850</v>
      </c>
      <c r="L136" s="76" t="s">
        <v>1851</v>
      </c>
      <c r="M136" s="77">
        <v>200</v>
      </c>
      <c r="N136" s="246"/>
      <c r="O136" s="246"/>
      <c r="P136" s="246"/>
      <c r="Q136" s="189">
        <f t="shared" si="28"/>
        <v>0</v>
      </c>
      <c r="R136" s="8">
        <f t="shared" si="30"/>
        <v>0</v>
      </c>
      <c r="S136" s="203">
        <f t="shared" si="29"/>
        <v>0</v>
      </c>
    </row>
    <row r="137" spans="1:19" ht="34.5" customHeight="1">
      <c r="A137" s="67">
        <v>28</v>
      </c>
      <c r="B137" s="68" t="s">
        <v>227</v>
      </c>
      <c r="C137" s="69" t="s">
        <v>316</v>
      </c>
      <c r="D137" s="201">
        <v>100</v>
      </c>
      <c r="E137" s="71" t="s">
        <v>1442</v>
      </c>
      <c r="F137" s="67">
        <v>1</v>
      </c>
      <c r="G137" s="67">
        <v>1</v>
      </c>
      <c r="H137" s="73">
        <v>93.46</v>
      </c>
      <c r="I137" s="73">
        <v>6.54</v>
      </c>
      <c r="J137" s="142">
        <v>100</v>
      </c>
      <c r="K137" s="75" t="s">
        <v>1852</v>
      </c>
      <c r="L137" s="76" t="s">
        <v>1853</v>
      </c>
      <c r="M137" s="77">
        <v>100</v>
      </c>
      <c r="N137" s="250" t="s">
        <v>1780</v>
      </c>
      <c r="O137" s="243">
        <v>1</v>
      </c>
      <c r="P137" s="243">
        <v>1</v>
      </c>
      <c r="Q137" s="189">
        <f t="shared" si="28"/>
        <v>93.46</v>
      </c>
      <c r="R137" s="8">
        <f t="shared" si="30"/>
        <v>6.54</v>
      </c>
      <c r="S137" s="203">
        <f t="shared" si="29"/>
        <v>100</v>
      </c>
    </row>
    <row r="138" spans="1:19" ht="34.5" customHeight="1">
      <c r="A138" s="67">
        <v>29</v>
      </c>
      <c r="B138" s="68" t="s">
        <v>318</v>
      </c>
      <c r="C138" s="69" t="s">
        <v>319</v>
      </c>
      <c r="D138" s="201">
        <v>100</v>
      </c>
      <c r="E138" s="71"/>
      <c r="F138" s="67"/>
      <c r="G138" s="67"/>
      <c r="H138" s="73">
        <v>0</v>
      </c>
      <c r="I138" s="73">
        <v>0</v>
      </c>
      <c r="J138" s="142">
        <v>0</v>
      </c>
      <c r="K138" s="251" t="s">
        <v>1819</v>
      </c>
      <c r="L138" s="252" t="s">
        <v>1854</v>
      </c>
      <c r="M138" s="253">
        <v>100</v>
      </c>
      <c r="N138" s="246"/>
      <c r="O138" s="243"/>
      <c r="P138" s="243"/>
      <c r="Q138" s="189">
        <f t="shared" si="28"/>
        <v>0</v>
      </c>
      <c r="R138" s="8">
        <f t="shared" si="30"/>
        <v>0</v>
      </c>
      <c r="S138" s="203">
        <f t="shared" si="29"/>
        <v>0</v>
      </c>
    </row>
    <row r="139" spans="1:19" ht="34.5" customHeight="1" thickBot="1">
      <c r="A139" s="99"/>
      <c r="B139" s="100" t="s">
        <v>19</v>
      </c>
      <c r="C139" s="101"/>
      <c r="D139" s="102">
        <f>SUM(D110:D138)</f>
        <v>2900</v>
      </c>
      <c r="E139" s="103"/>
      <c r="F139" s="102"/>
      <c r="G139" s="102"/>
      <c r="H139" s="104">
        <f>SUM(H110:H138)</f>
        <v>1355.1700000000003</v>
      </c>
      <c r="I139" s="104">
        <f t="shared" ref="I139:J139" si="31">SUM(I110:I138)</f>
        <v>94.830000000000027</v>
      </c>
      <c r="J139" s="104">
        <f t="shared" si="31"/>
        <v>1450</v>
      </c>
      <c r="K139" s="254"/>
      <c r="L139" s="255"/>
      <c r="M139" s="256">
        <f>SUM(M110:M138)</f>
        <v>3900</v>
      </c>
      <c r="N139" s="257"/>
      <c r="O139" s="258"/>
      <c r="P139" s="258"/>
      <c r="Q139" s="105">
        <f>SUM(Q110:Q138)</f>
        <v>420.56999999999994</v>
      </c>
      <c r="R139" s="259">
        <f t="shared" ref="R139" si="32">SUM(R110:R138)</f>
        <v>29.43</v>
      </c>
      <c r="S139" s="227">
        <f>SUM(S110:S138)</f>
        <v>450</v>
      </c>
    </row>
    <row r="140" spans="1:19" ht="34.5" customHeight="1" thickTop="1">
      <c r="A140" s="30"/>
      <c r="B140" s="52" t="s">
        <v>321</v>
      </c>
      <c r="C140" s="53"/>
      <c r="D140" s="54"/>
      <c r="E140" s="55"/>
      <c r="F140" s="54"/>
      <c r="G140" s="56"/>
      <c r="H140" s="57"/>
      <c r="I140" s="57"/>
      <c r="J140" s="57"/>
      <c r="K140" s="58"/>
      <c r="L140" s="59"/>
      <c r="M140" s="248"/>
      <c r="N140" s="237"/>
      <c r="O140" s="238"/>
      <c r="P140" s="238"/>
      <c r="Q140" s="239"/>
      <c r="R140" s="240"/>
      <c r="S140" s="66"/>
    </row>
    <row r="141" spans="1:19" ht="34.5" customHeight="1">
      <c r="A141" s="67">
        <v>1</v>
      </c>
      <c r="B141" s="106" t="s">
        <v>322</v>
      </c>
      <c r="C141" s="260" t="s">
        <v>323</v>
      </c>
      <c r="D141" s="261">
        <v>411.95</v>
      </c>
      <c r="E141" s="71">
        <v>25143</v>
      </c>
      <c r="F141" s="67">
        <v>1</v>
      </c>
      <c r="G141" s="67">
        <v>1</v>
      </c>
      <c r="H141" s="73">
        <v>525</v>
      </c>
      <c r="I141" s="73">
        <v>36.75</v>
      </c>
      <c r="J141" s="142">
        <v>561.75</v>
      </c>
      <c r="K141" s="75" t="s">
        <v>1792</v>
      </c>
      <c r="L141" s="76" t="s">
        <v>1855</v>
      </c>
      <c r="M141" s="77">
        <v>973.7</v>
      </c>
      <c r="N141" s="250"/>
      <c r="O141" s="243"/>
      <c r="P141" s="243"/>
      <c r="Q141" s="189">
        <f t="shared" ref="Q141:Q204" si="33">ROUND(S141*100/107,2)</f>
        <v>0</v>
      </c>
      <c r="R141" s="8">
        <f t="shared" ref="R141:R204" si="34">ROUND((Q141*0.07),2)</f>
        <v>0</v>
      </c>
      <c r="S141" s="203">
        <f t="shared" ref="S141:S204" si="35">+D141+J141-M141</f>
        <v>0</v>
      </c>
    </row>
    <row r="142" spans="1:19" ht="34.5" customHeight="1">
      <c r="A142" s="67">
        <v>2</v>
      </c>
      <c r="B142" s="106" t="s">
        <v>243</v>
      </c>
      <c r="C142" s="260" t="s">
        <v>325</v>
      </c>
      <c r="D142" s="261">
        <v>299.60000000000002</v>
      </c>
      <c r="E142" s="128" t="s">
        <v>1442</v>
      </c>
      <c r="F142" s="67">
        <v>1</v>
      </c>
      <c r="G142" s="67">
        <v>1</v>
      </c>
      <c r="H142" s="73">
        <v>315</v>
      </c>
      <c r="I142" s="73">
        <v>22.05</v>
      </c>
      <c r="J142" s="142">
        <v>337.05</v>
      </c>
      <c r="K142" s="75" t="s">
        <v>1783</v>
      </c>
      <c r="L142" s="76" t="s">
        <v>1856</v>
      </c>
      <c r="M142" s="77">
        <v>636.65000000000009</v>
      </c>
      <c r="N142" s="246"/>
      <c r="O142" s="243"/>
      <c r="P142" s="243"/>
      <c r="Q142" s="189">
        <f t="shared" si="33"/>
        <v>0</v>
      </c>
      <c r="R142" s="8">
        <f t="shared" si="34"/>
        <v>0</v>
      </c>
      <c r="S142" s="203">
        <f t="shared" si="35"/>
        <v>0</v>
      </c>
    </row>
    <row r="143" spans="1:19" ht="34.5" customHeight="1">
      <c r="A143" s="67">
        <v>3</v>
      </c>
      <c r="B143" s="106" t="s">
        <v>246</v>
      </c>
      <c r="C143" s="260" t="s">
        <v>327</v>
      </c>
      <c r="D143" s="262">
        <v>112.35</v>
      </c>
      <c r="E143" s="128" t="s">
        <v>1442</v>
      </c>
      <c r="F143" s="67">
        <v>1</v>
      </c>
      <c r="G143" s="67">
        <v>1</v>
      </c>
      <c r="H143" s="73">
        <v>105</v>
      </c>
      <c r="I143" s="73">
        <v>7.35</v>
      </c>
      <c r="J143" s="142">
        <v>112.35</v>
      </c>
      <c r="K143" s="75" t="s">
        <v>1785</v>
      </c>
      <c r="L143" s="76" t="s">
        <v>1857</v>
      </c>
      <c r="M143" s="77">
        <v>224.7</v>
      </c>
      <c r="N143" s="246"/>
      <c r="O143" s="243"/>
      <c r="P143" s="243"/>
      <c r="Q143" s="189">
        <f t="shared" si="33"/>
        <v>0</v>
      </c>
      <c r="R143" s="8">
        <f t="shared" si="34"/>
        <v>0</v>
      </c>
      <c r="S143" s="203">
        <f t="shared" si="35"/>
        <v>0</v>
      </c>
    </row>
    <row r="144" spans="1:19" ht="34.5" customHeight="1">
      <c r="A144" s="67">
        <v>4</v>
      </c>
      <c r="B144" s="106" t="s">
        <v>329</v>
      </c>
      <c r="C144" s="260" t="s">
        <v>330</v>
      </c>
      <c r="D144" s="262">
        <v>112.35</v>
      </c>
      <c r="E144" s="71" t="s">
        <v>1442</v>
      </c>
      <c r="F144" s="67">
        <v>1</v>
      </c>
      <c r="G144" s="67">
        <v>1</v>
      </c>
      <c r="H144" s="73">
        <v>105</v>
      </c>
      <c r="I144" s="73">
        <v>7.35</v>
      </c>
      <c r="J144" s="142">
        <v>112.35</v>
      </c>
      <c r="K144" s="75" t="s">
        <v>1785</v>
      </c>
      <c r="L144" s="76" t="s">
        <v>1858</v>
      </c>
      <c r="M144" s="77">
        <v>224.7</v>
      </c>
      <c r="N144" s="246"/>
      <c r="O144" s="243"/>
      <c r="P144" s="243"/>
      <c r="Q144" s="189">
        <f t="shared" si="33"/>
        <v>0</v>
      </c>
      <c r="R144" s="8">
        <f t="shared" si="34"/>
        <v>0</v>
      </c>
      <c r="S144" s="203">
        <f t="shared" si="35"/>
        <v>0</v>
      </c>
    </row>
    <row r="145" spans="1:19" ht="34.5" customHeight="1">
      <c r="A145" s="67">
        <v>5</v>
      </c>
      <c r="B145" s="263" t="s">
        <v>252</v>
      </c>
      <c r="C145" s="260" t="s">
        <v>332</v>
      </c>
      <c r="D145" s="262">
        <v>936.25</v>
      </c>
      <c r="E145" s="128"/>
      <c r="F145" s="67"/>
      <c r="G145" s="67"/>
      <c r="H145" s="73">
        <v>0</v>
      </c>
      <c r="I145" s="73">
        <v>0</v>
      </c>
      <c r="J145" s="142">
        <v>0</v>
      </c>
      <c r="K145" s="75" t="s">
        <v>1734</v>
      </c>
      <c r="L145" s="76" t="s">
        <v>1859</v>
      </c>
      <c r="M145" s="77">
        <v>936.25</v>
      </c>
      <c r="N145" s="246"/>
      <c r="O145" s="243"/>
      <c r="P145" s="243"/>
      <c r="Q145" s="189">
        <f t="shared" si="33"/>
        <v>0</v>
      </c>
      <c r="R145" s="8">
        <f t="shared" si="34"/>
        <v>0</v>
      </c>
      <c r="S145" s="203">
        <f t="shared" si="35"/>
        <v>0</v>
      </c>
    </row>
    <row r="146" spans="1:19" ht="34.5" customHeight="1">
      <c r="A146" s="67">
        <v>6</v>
      </c>
      <c r="B146" s="263" t="s">
        <v>161</v>
      </c>
      <c r="C146" s="260" t="s">
        <v>334</v>
      </c>
      <c r="D146" s="262">
        <v>112.35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 t="s">
        <v>1727</v>
      </c>
      <c r="L146" s="76" t="s">
        <v>1860</v>
      </c>
      <c r="M146" s="77">
        <v>112.35</v>
      </c>
      <c r="N146" s="246"/>
      <c r="O146" s="243"/>
      <c r="P146" s="243"/>
      <c r="Q146" s="189">
        <f t="shared" si="33"/>
        <v>0</v>
      </c>
      <c r="R146" s="8">
        <f t="shared" si="34"/>
        <v>0</v>
      </c>
      <c r="S146" s="203">
        <f t="shared" si="35"/>
        <v>0</v>
      </c>
    </row>
    <row r="147" spans="1:19" ht="34.5" customHeight="1">
      <c r="A147" s="67">
        <v>7</v>
      </c>
      <c r="B147" s="263" t="s">
        <v>260</v>
      </c>
      <c r="C147" s="260" t="s">
        <v>336</v>
      </c>
      <c r="D147" s="262">
        <v>0</v>
      </c>
      <c r="E147" s="71"/>
      <c r="F147" s="67"/>
      <c r="G147" s="67"/>
      <c r="H147" s="73">
        <v>0</v>
      </c>
      <c r="I147" s="73">
        <v>0</v>
      </c>
      <c r="J147" s="142">
        <v>0</v>
      </c>
      <c r="K147" s="75"/>
      <c r="L147" s="76"/>
      <c r="M147" s="77"/>
      <c r="N147" s="246"/>
      <c r="O147" s="243"/>
      <c r="P147" s="243"/>
      <c r="Q147" s="189">
        <f t="shared" si="33"/>
        <v>0</v>
      </c>
      <c r="R147" s="8">
        <f t="shared" si="34"/>
        <v>0</v>
      </c>
      <c r="S147" s="203">
        <f t="shared" si="35"/>
        <v>0</v>
      </c>
    </row>
    <row r="148" spans="1:19" ht="34.5" customHeight="1">
      <c r="A148" s="67">
        <v>8</v>
      </c>
      <c r="B148" s="263" t="s">
        <v>260</v>
      </c>
      <c r="C148" s="260" t="s">
        <v>337</v>
      </c>
      <c r="D148" s="262">
        <v>936.25</v>
      </c>
      <c r="E148" s="128"/>
      <c r="F148" s="67"/>
      <c r="G148" s="67"/>
      <c r="H148" s="73">
        <v>0</v>
      </c>
      <c r="I148" s="73">
        <v>0</v>
      </c>
      <c r="J148" s="142">
        <v>0</v>
      </c>
      <c r="K148" s="75">
        <v>46021</v>
      </c>
      <c r="L148" s="76" t="s">
        <v>1861</v>
      </c>
      <c r="M148" s="77">
        <v>936.25</v>
      </c>
      <c r="N148" s="246"/>
      <c r="O148" s="243"/>
      <c r="P148" s="243"/>
      <c r="Q148" s="189">
        <f t="shared" si="33"/>
        <v>0</v>
      </c>
      <c r="R148" s="8">
        <f t="shared" si="34"/>
        <v>0</v>
      </c>
      <c r="S148" s="203">
        <f t="shared" si="35"/>
        <v>0</v>
      </c>
    </row>
    <row r="149" spans="1:19" ht="34.5" customHeight="1">
      <c r="A149" s="67">
        <v>9</v>
      </c>
      <c r="B149" s="263" t="s">
        <v>169</v>
      </c>
      <c r="C149" s="260" t="s">
        <v>339</v>
      </c>
      <c r="D149" s="262">
        <v>299.60000000000002</v>
      </c>
      <c r="E149" s="71" t="s">
        <v>1442</v>
      </c>
      <c r="F149" s="67">
        <v>1</v>
      </c>
      <c r="G149" s="67">
        <v>1</v>
      </c>
      <c r="H149" s="73">
        <v>490</v>
      </c>
      <c r="I149" s="73">
        <v>34.299999999999997</v>
      </c>
      <c r="J149" s="142">
        <v>524.29999999999995</v>
      </c>
      <c r="K149" s="75" t="s">
        <v>1862</v>
      </c>
      <c r="L149" s="76" t="s">
        <v>1863</v>
      </c>
      <c r="M149" s="77">
        <v>823.9</v>
      </c>
      <c r="N149" s="246"/>
      <c r="O149" s="243"/>
      <c r="P149" s="243"/>
      <c r="Q149" s="189">
        <f t="shared" si="33"/>
        <v>0</v>
      </c>
      <c r="R149" s="8">
        <f t="shared" si="34"/>
        <v>0</v>
      </c>
      <c r="S149" s="203">
        <f t="shared" si="35"/>
        <v>0</v>
      </c>
    </row>
    <row r="150" spans="1:19" ht="34.5" customHeight="1">
      <c r="A150" s="67">
        <v>10</v>
      </c>
      <c r="B150" s="263" t="s">
        <v>341</v>
      </c>
      <c r="C150" s="260" t="s">
        <v>342</v>
      </c>
      <c r="D150" s="262">
        <v>337.05</v>
      </c>
      <c r="E150" s="128"/>
      <c r="F150" s="67"/>
      <c r="G150" s="67"/>
      <c r="H150" s="73">
        <v>0</v>
      </c>
      <c r="I150" s="73">
        <v>0</v>
      </c>
      <c r="J150" s="142">
        <v>0</v>
      </c>
      <c r="K150" s="75" t="s">
        <v>1794</v>
      </c>
      <c r="L150" s="76" t="s">
        <v>1864</v>
      </c>
      <c r="M150" s="77">
        <v>337.05</v>
      </c>
      <c r="N150" s="246"/>
      <c r="O150" s="243"/>
      <c r="P150" s="243"/>
      <c r="Q150" s="189">
        <f t="shared" si="33"/>
        <v>0</v>
      </c>
      <c r="R150" s="8">
        <f t="shared" si="34"/>
        <v>0</v>
      </c>
      <c r="S150" s="203">
        <f t="shared" si="35"/>
        <v>0</v>
      </c>
    </row>
    <row r="151" spans="1:19" ht="34.5" customHeight="1">
      <c r="A151" s="67">
        <v>11</v>
      </c>
      <c r="B151" s="263" t="s">
        <v>267</v>
      </c>
      <c r="C151" s="260" t="s">
        <v>344</v>
      </c>
      <c r="D151" s="262">
        <v>898.8</v>
      </c>
      <c r="E151" s="128" t="s">
        <v>1442</v>
      </c>
      <c r="F151" s="67">
        <v>1</v>
      </c>
      <c r="G151" s="67">
        <v>1</v>
      </c>
      <c r="H151" s="73">
        <v>1330</v>
      </c>
      <c r="I151" s="73">
        <v>93.1</v>
      </c>
      <c r="J151" s="142">
        <v>1423.1</v>
      </c>
      <c r="K151" s="75" t="s">
        <v>1720</v>
      </c>
      <c r="L151" s="76" t="s">
        <v>1865</v>
      </c>
      <c r="M151" s="77">
        <v>1423.1</v>
      </c>
      <c r="N151" s="246" t="s">
        <v>1780</v>
      </c>
      <c r="O151" s="243">
        <v>1</v>
      </c>
      <c r="P151" s="243">
        <v>1</v>
      </c>
      <c r="Q151" s="189">
        <f t="shared" si="33"/>
        <v>840</v>
      </c>
      <c r="R151" s="8">
        <f t="shared" si="34"/>
        <v>58.8</v>
      </c>
      <c r="S151" s="203">
        <f t="shared" si="35"/>
        <v>898.79999999999973</v>
      </c>
    </row>
    <row r="152" spans="1:19" ht="34.5" customHeight="1">
      <c r="A152" s="67">
        <v>12</v>
      </c>
      <c r="B152" s="263" t="s">
        <v>178</v>
      </c>
      <c r="C152" s="260" t="s">
        <v>346</v>
      </c>
      <c r="D152" s="262">
        <v>711.55</v>
      </c>
      <c r="E152" s="71" t="s">
        <v>1442</v>
      </c>
      <c r="F152" s="67">
        <v>1</v>
      </c>
      <c r="G152" s="67">
        <v>1</v>
      </c>
      <c r="H152" s="73">
        <v>945</v>
      </c>
      <c r="I152" s="73">
        <v>66.150000000000006</v>
      </c>
      <c r="J152" s="142">
        <v>1011.15</v>
      </c>
      <c r="K152" s="75" t="s">
        <v>1797</v>
      </c>
      <c r="L152" s="76" t="s">
        <v>1866</v>
      </c>
      <c r="M152" s="77">
        <v>1722.6999999999998</v>
      </c>
      <c r="N152" s="246"/>
      <c r="O152" s="243"/>
      <c r="P152" s="243"/>
      <c r="Q152" s="189">
        <f t="shared" si="33"/>
        <v>0</v>
      </c>
      <c r="R152" s="8">
        <f t="shared" si="34"/>
        <v>0</v>
      </c>
      <c r="S152" s="203">
        <f t="shared" si="35"/>
        <v>0</v>
      </c>
    </row>
    <row r="153" spans="1:19" ht="34.5" customHeight="1">
      <c r="A153" s="67">
        <v>13</v>
      </c>
      <c r="B153" s="263" t="s">
        <v>272</v>
      </c>
      <c r="C153" s="260" t="s">
        <v>348</v>
      </c>
      <c r="D153" s="262">
        <v>112.35</v>
      </c>
      <c r="E153" s="128" t="s">
        <v>1442</v>
      </c>
      <c r="F153" s="67">
        <v>1</v>
      </c>
      <c r="G153" s="67">
        <v>1</v>
      </c>
      <c r="H153" s="73">
        <v>105</v>
      </c>
      <c r="I153" s="73">
        <v>7.35</v>
      </c>
      <c r="J153" s="142">
        <v>112.35</v>
      </c>
      <c r="K153" s="75" t="s">
        <v>1867</v>
      </c>
      <c r="L153" s="76" t="s">
        <v>1868</v>
      </c>
      <c r="M153" s="77">
        <v>224.7</v>
      </c>
      <c r="N153" s="246"/>
      <c r="O153" s="243"/>
      <c r="P153" s="243"/>
      <c r="Q153" s="189">
        <f t="shared" si="33"/>
        <v>0</v>
      </c>
      <c r="R153" s="8">
        <f t="shared" si="34"/>
        <v>0</v>
      </c>
      <c r="S153" s="203">
        <f t="shared" si="35"/>
        <v>0</v>
      </c>
    </row>
    <row r="154" spans="1:19" ht="34.5" customHeight="1">
      <c r="A154" s="67">
        <v>14</v>
      </c>
      <c r="B154" s="263" t="s">
        <v>275</v>
      </c>
      <c r="C154" s="260" t="s">
        <v>350</v>
      </c>
      <c r="D154" s="262">
        <v>711.55</v>
      </c>
      <c r="E154" s="128"/>
      <c r="F154" s="67"/>
      <c r="G154" s="67"/>
      <c r="H154" s="73">
        <v>0</v>
      </c>
      <c r="I154" s="73">
        <v>0</v>
      </c>
      <c r="J154" s="142">
        <v>0</v>
      </c>
      <c r="K154" s="75" t="s">
        <v>1801</v>
      </c>
      <c r="L154" s="76" t="s">
        <v>1869</v>
      </c>
      <c r="M154" s="77">
        <v>711.55</v>
      </c>
      <c r="N154" s="246"/>
      <c r="O154" s="243"/>
      <c r="P154" s="243"/>
      <c r="Q154" s="189">
        <f t="shared" si="33"/>
        <v>0</v>
      </c>
      <c r="R154" s="8">
        <f t="shared" si="34"/>
        <v>0</v>
      </c>
      <c r="S154" s="203">
        <f t="shared" si="35"/>
        <v>0</v>
      </c>
    </row>
    <row r="155" spans="1:19" ht="34.5" customHeight="1">
      <c r="A155" s="67">
        <v>15</v>
      </c>
      <c r="B155" s="263" t="s">
        <v>352</v>
      </c>
      <c r="C155" s="260" t="s">
        <v>353</v>
      </c>
      <c r="D155" s="262">
        <v>524.29999999999995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 t="s">
        <v>1801</v>
      </c>
      <c r="L155" s="76" t="s">
        <v>1870</v>
      </c>
      <c r="M155" s="77">
        <v>524.29999999999995</v>
      </c>
      <c r="N155" s="246"/>
      <c r="O155" s="243"/>
      <c r="P155" s="243"/>
      <c r="Q155" s="189">
        <f t="shared" si="33"/>
        <v>0</v>
      </c>
      <c r="R155" s="8">
        <f t="shared" si="34"/>
        <v>0</v>
      </c>
      <c r="S155" s="203">
        <f t="shared" si="35"/>
        <v>0</v>
      </c>
    </row>
    <row r="156" spans="1:19" ht="34.5" customHeight="1">
      <c r="A156" s="67">
        <v>16</v>
      </c>
      <c r="B156" s="263" t="s">
        <v>355</v>
      </c>
      <c r="C156" s="260" t="s">
        <v>356</v>
      </c>
      <c r="D156" s="262">
        <v>187.25</v>
      </c>
      <c r="E156" s="71" t="s">
        <v>1442</v>
      </c>
      <c r="F156" s="67">
        <v>1</v>
      </c>
      <c r="G156" s="67">
        <v>1</v>
      </c>
      <c r="H156" s="73">
        <v>315</v>
      </c>
      <c r="I156" s="73">
        <v>22.05</v>
      </c>
      <c r="J156" s="142">
        <v>337.04999999999995</v>
      </c>
      <c r="K156" s="75" t="s">
        <v>1813</v>
      </c>
      <c r="L156" s="76" t="s">
        <v>1871</v>
      </c>
      <c r="M156" s="77">
        <v>337.05</v>
      </c>
      <c r="N156" s="250" t="s">
        <v>1780</v>
      </c>
      <c r="O156" s="243">
        <v>1</v>
      </c>
      <c r="P156" s="243">
        <v>1</v>
      </c>
      <c r="Q156" s="189">
        <f t="shared" si="33"/>
        <v>175</v>
      </c>
      <c r="R156" s="8">
        <f t="shared" si="34"/>
        <v>12.25</v>
      </c>
      <c r="S156" s="203">
        <f>+D156+J156-M156</f>
        <v>187.24999999999994</v>
      </c>
    </row>
    <row r="157" spans="1:19" ht="34.5" customHeight="1">
      <c r="A157" s="67">
        <v>17</v>
      </c>
      <c r="B157" s="263" t="s">
        <v>355</v>
      </c>
      <c r="C157" s="260" t="s">
        <v>356</v>
      </c>
      <c r="D157" s="262">
        <v>112.35</v>
      </c>
      <c r="E157" s="71"/>
      <c r="F157" s="67"/>
      <c r="G157" s="67"/>
      <c r="H157" s="73">
        <v>0</v>
      </c>
      <c r="I157" s="73">
        <v>0</v>
      </c>
      <c r="J157" s="142">
        <v>0</v>
      </c>
      <c r="K157" s="75">
        <v>46021</v>
      </c>
      <c r="L157" s="76" t="s">
        <v>1872</v>
      </c>
      <c r="M157" s="77">
        <v>112.35</v>
      </c>
      <c r="N157" s="246"/>
      <c r="O157" s="243"/>
      <c r="P157" s="243"/>
      <c r="Q157" s="189">
        <f t="shared" si="33"/>
        <v>0</v>
      </c>
      <c r="R157" s="8">
        <f t="shared" si="34"/>
        <v>0</v>
      </c>
      <c r="S157" s="203">
        <f>+D157+J157-M157</f>
        <v>0</v>
      </c>
    </row>
    <row r="158" spans="1:19" ht="34.5" customHeight="1">
      <c r="A158" s="67">
        <v>18</v>
      </c>
      <c r="B158" s="263" t="s">
        <v>360</v>
      </c>
      <c r="C158" s="260" t="s">
        <v>361</v>
      </c>
      <c r="D158" s="262">
        <v>561.75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 t="s">
        <v>1734</v>
      </c>
      <c r="L158" s="76" t="s">
        <v>1873</v>
      </c>
      <c r="M158" s="77">
        <v>561.75</v>
      </c>
      <c r="N158" s="246"/>
      <c r="O158" s="243"/>
      <c r="P158" s="243"/>
      <c r="Q158" s="189">
        <f t="shared" si="33"/>
        <v>0</v>
      </c>
      <c r="R158" s="8">
        <f t="shared" si="34"/>
        <v>0</v>
      </c>
      <c r="S158" s="203">
        <f t="shared" si="35"/>
        <v>0</v>
      </c>
    </row>
    <row r="159" spans="1:19" ht="34.5" customHeight="1">
      <c r="A159" s="67">
        <v>19</v>
      </c>
      <c r="B159" s="263" t="s">
        <v>286</v>
      </c>
      <c r="C159" s="260" t="s">
        <v>363</v>
      </c>
      <c r="D159" s="262">
        <v>674.1</v>
      </c>
      <c r="E159" s="128" t="s">
        <v>1442</v>
      </c>
      <c r="F159" s="67">
        <v>1</v>
      </c>
      <c r="G159" s="67">
        <v>1</v>
      </c>
      <c r="H159" s="73">
        <v>140</v>
      </c>
      <c r="I159" s="73">
        <v>9.8000000000000007</v>
      </c>
      <c r="J159" s="142">
        <v>149.79999999999995</v>
      </c>
      <c r="K159" s="75" t="s">
        <v>1807</v>
      </c>
      <c r="L159" s="76" t="s">
        <v>1874</v>
      </c>
      <c r="M159" s="77">
        <v>823.90000000000009</v>
      </c>
      <c r="N159" s="246"/>
      <c r="O159" s="243"/>
      <c r="P159" s="243"/>
      <c r="Q159" s="189">
        <f t="shared" si="33"/>
        <v>0</v>
      </c>
      <c r="R159" s="8">
        <f t="shared" si="34"/>
        <v>0</v>
      </c>
      <c r="S159" s="203">
        <f t="shared" si="35"/>
        <v>0</v>
      </c>
    </row>
    <row r="160" spans="1:19" ht="34.5" customHeight="1">
      <c r="A160" s="67">
        <v>20</v>
      </c>
      <c r="B160" s="263" t="s">
        <v>289</v>
      </c>
      <c r="C160" s="260" t="s">
        <v>365</v>
      </c>
      <c r="D160" s="262">
        <v>112.35</v>
      </c>
      <c r="E160" s="71"/>
      <c r="F160" s="67"/>
      <c r="G160" s="67"/>
      <c r="H160" s="73">
        <v>0</v>
      </c>
      <c r="I160" s="73">
        <v>0</v>
      </c>
      <c r="J160" s="142">
        <v>0</v>
      </c>
      <c r="K160" s="75" t="s">
        <v>1801</v>
      </c>
      <c r="L160" s="76" t="s">
        <v>1875</v>
      </c>
      <c r="M160" s="77">
        <v>112.35</v>
      </c>
      <c r="N160" s="246"/>
      <c r="O160" s="243"/>
      <c r="P160" s="243"/>
      <c r="Q160" s="189">
        <f t="shared" si="33"/>
        <v>0</v>
      </c>
      <c r="R160" s="8">
        <f t="shared" si="34"/>
        <v>0</v>
      </c>
      <c r="S160" s="203">
        <f t="shared" si="35"/>
        <v>0</v>
      </c>
    </row>
    <row r="161" spans="1:19" ht="34.5" customHeight="1">
      <c r="A161" s="67">
        <v>21</v>
      </c>
      <c r="B161" s="263" t="s">
        <v>292</v>
      </c>
      <c r="C161" s="260" t="s">
        <v>367</v>
      </c>
      <c r="D161" s="262">
        <v>374.5</v>
      </c>
      <c r="E161" s="128"/>
      <c r="F161" s="67"/>
      <c r="G161" s="67"/>
      <c r="H161" s="73">
        <v>0</v>
      </c>
      <c r="I161" s="73">
        <v>0</v>
      </c>
      <c r="J161" s="142">
        <v>0</v>
      </c>
      <c r="K161" s="75" t="s">
        <v>1736</v>
      </c>
      <c r="L161" s="76" t="s">
        <v>1876</v>
      </c>
      <c r="M161" s="77">
        <v>374.5</v>
      </c>
      <c r="N161" s="246"/>
      <c r="O161" s="243"/>
      <c r="P161" s="243"/>
      <c r="Q161" s="189">
        <f t="shared" si="33"/>
        <v>0</v>
      </c>
      <c r="R161" s="8">
        <f t="shared" si="34"/>
        <v>0</v>
      </c>
      <c r="S161" s="203">
        <f t="shared" si="35"/>
        <v>0</v>
      </c>
    </row>
    <row r="162" spans="1:19" ht="34.5" customHeight="1">
      <c r="A162" s="67">
        <v>22</v>
      </c>
      <c r="B162" s="263" t="s">
        <v>206</v>
      </c>
      <c r="C162" s="260" t="s">
        <v>369</v>
      </c>
      <c r="D162" s="262">
        <v>411.95</v>
      </c>
      <c r="E162" s="71" t="s">
        <v>1442</v>
      </c>
      <c r="F162" s="67">
        <v>1</v>
      </c>
      <c r="G162" s="67">
        <v>1</v>
      </c>
      <c r="H162" s="73">
        <v>385</v>
      </c>
      <c r="I162" s="73">
        <v>26.95</v>
      </c>
      <c r="J162" s="142">
        <v>411.95</v>
      </c>
      <c r="K162" s="75" t="s">
        <v>1807</v>
      </c>
      <c r="L162" s="76" t="s">
        <v>1877</v>
      </c>
      <c r="M162" s="77">
        <v>823.9</v>
      </c>
      <c r="N162" s="246"/>
      <c r="O162" s="243"/>
      <c r="P162" s="243"/>
      <c r="Q162" s="189">
        <f t="shared" si="33"/>
        <v>0</v>
      </c>
      <c r="R162" s="8">
        <f t="shared" si="34"/>
        <v>0</v>
      </c>
      <c r="S162" s="203">
        <f t="shared" si="35"/>
        <v>0</v>
      </c>
    </row>
    <row r="163" spans="1:19" ht="34.5" customHeight="1">
      <c r="A163" s="67">
        <v>23</v>
      </c>
      <c r="B163" s="263" t="s">
        <v>371</v>
      </c>
      <c r="C163" s="260" t="s">
        <v>372</v>
      </c>
      <c r="D163" s="262">
        <v>149.80000000000001</v>
      </c>
      <c r="E163" s="128"/>
      <c r="F163" s="67"/>
      <c r="G163" s="67"/>
      <c r="H163" s="73">
        <v>0</v>
      </c>
      <c r="I163" s="73">
        <v>0</v>
      </c>
      <c r="J163" s="142">
        <v>0</v>
      </c>
      <c r="K163" s="75" t="s">
        <v>1736</v>
      </c>
      <c r="L163" s="76" t="s">
        <v>1878</v>
      </c>
      <c r="M163" s="77">
        <v>149.80000000000001</v>
      </c>
      <c r="N163" s="246"/>
      <c r="O163" s="243"/>
      <c r="P163" s="243"/>
      <c r="Q163" s="189">
        <f t="shared" si="33"/>
        <v>0</v>
      </c>
      <c r="R163" s="8">
        <f t="shared" si="34"/>
        <v>0</v>
      </c>
      <c r="S163" s="203">
        <f t="shared" si="35"/>
        <v>0</v>
      </c>
    </row>
    <row r="164" spans="1:19" ht="34.5" customHeight="1">
      <c r="A164" s="67">
        <v>24</v>
      </c>
      <c r="B164" s="263" t="s">
        <v>300</v>
      </c>
      <c r="C164" s="260" t="s">
        <v>374</v>
      </c>
      <c r="D164" s="262">
        <v>149.80000000000001</v>
      </c>
      <c r="E164" s="71" t="s">
        <v>1442</v>
      </c>
      <c r="F164" s="67">
        <v>1</v>
      </c>
      <c r="G164" s="67">
        <v>1</v>
      </c>
      <c r="H164" s="73">
        <v>140</v>
      </c>
      <c r="I164" s="73">
        <v>9.8000000000000007</v>
      </c>
      <c r="J164" s="142">
        <v>149.80000000000001</v>
      </c>
      <c r="K164" s="75" t="s">
        <v>1813</v>
      </c>
      <c r="L164" s="76" t="s">
        <v>1879</v>
      </c>
      <c r="M164" s="77">
        <v>149.80000000000001</v>
      </c>
      <c r="N164" s="246" t="s">
        <v>1780</v>
      </c>
      <c r="O164" s="243">
        <v>1</v>
      </c>
      <c r="P164" s="243">
        <v>1</v>
      </c>
      <c r="Q164" s="189">
        <f t="shared" si="33"/>
        <v>140</v>
      </c>
      <c r="R164" s="8">
        <f t="shared" si="34"/>
        <v>9.8000000000000007</v>
      </c>
      <c r="S164" s="203">
        <f t="shared" si="35"/>
        <v>149.80000000000001</v>
      </c>
    </row>
    <row r="165" spans="1:19" ht="34.5" customHeight="1">
      <c r="A165" s="67">
        <v>25</v>
      </c>
      <c r="B165" s="263" t="s">
        <v>304</v>
      </c>
      <c r="C165" s="260" t="s">
        <v>376</v>
      </c>
      <c r="D165" s="262">
        <v>112.35</v>
      </c>
      <c r="E165" s="71"/>
      <c r="F165" s="67"/>
      <c r="G165" s="67"/>
      <c r="H165" s="73">
        <v>0</v>
      </c>
      <c r="I165" s="73">
        <v>0</v>
      </c>
      <c r="J165" s="142">
        <v>0</v>
      </c>
      <c r="K165" s="75">
        <v>46021</v>
      </c>
      <c r="L165" s="76" t="s">
        <v>1880</v>
      </c>
      <c r="M165" s="77">
        <v>112.35</v>
      </c>
      <c r="N165" s="246"/>
      <c r="O165" s="243"/>
      <c r="P165" s="243"/>
      <c r="Q165" s="189">
        <f t="shared" si="33"/>
        <v>0</v>
      </c>
      <c r="R165" s="8">
        <f t="shared" si="34"/>
        <v>0</v>
      </c>
      <c r="S165" s="203">
        <f t="shared" si="35"/>
        <v>0</v>
      </c>
    </row>
    <row r="166" spans="1:19" ht="34.5" customHeight="1">
      <c r="A166" s="67">
        <v>26</v>
      </c>
      <c r="B166" s="263" t="s">
        <v>378</v>
      </c>
      <c r="C166" s="260" t="s">
        <v>379</v>
      </c>
      <c r="D166" s="262">
        <v>112.35</v>
      </c>
      <c r="E166" s="128" t="s">
        <v>1442</v>
      </c>
      <c r="F166" s="67">
        <v>1</v>
      </c>
      <c r="G166" s="67">
        <v>1</v>
      </c>
      <c r="H166" s="73">
        <v>385</v>
      </c>
      <c r="I166" s="73">
        <v>26.95</v>
      </c>
      <c r="J166" s="142">
        <v>411.95</v>
      </c>
      <c r="K166" s="75" t="s">
        <v>1720</v>
      </c>
      <c r="L166" s="76" t="s">
        <v>1881</v>
      </c>
      <c r="M166" s="77">
        <v>411.95</v>
      </c>
      <c r="N166" s="246" t="s">
        <v>1780</v>
      </c>
      <c r="O166" s="243">
        <v>1</v>
      </c>
      <c r="P166" s="243">
        <v>1</v>
      </c>
      <c r="Q166" s="189">
        <f t="shared" si="33"/>
        <v>105</v>
      </c>
      <c r="R166" s="8">
        <f t="shared" si="34"/>
        <v>7.35</v>
      </c>
      <c r="S166" s="203">
        <f t="shared" si="35"/>
        <v>112.34999999999997</v>
      </c>
    </row>
    <row r="167" spans="1:19" ht="34.5" customHeight="1">
      <c r="A167" s="67">
        <v>27</v>
      </c>
      <c r="B167" s="263" t="s">
        <v>310</v>
      </c>
      <c r="C167" s="260" t="s">
        <v>381</v>
      </c>
      <c r="D167" s="262">
        <v>187.25</v>
      </c>
      <c r="E167" s="71"/>
      <c r="F167" s="67"/>
      <c r="G167" s="67"/>
      <c r="H167" s="73">
        <v>0</v>
      </c>
      <c r="I167" s="73">
        <v>0</v>
      </c>
      <c r="J167" s="142">
        <v>0</v>
      </c>
      <c r="K167" s="75" t="s">
        <v>1727</v>
      </c>
      <c r="L167" s="76" t="s">
        <v>1882</v>
      </c>
      <c r="M167" s="77">
        <v>187.25</v>
      </c>
      <c r="N167" s="246"/>
      <c r="O167" s="243"/>
      <c r="P167" s="243"/>
      <c r="Q167" s="189">
        <f t="shared" si="33"/>
        <v>0</v>
      </c>
      <c r="R167" s="8">
        <f t="shared" si="34"/>
        <v>0</v>
      </c>
      <c r="S167" s="203">
        <f t="shared" si="35"/>
        <v>0</v>
      </c>
    </row>
    <row r="168" spans="1:19" ht="34.5" customHeight="1">
      <c r="A168" s="67">
        <v>28</v>
      </c>
      <c r="B168" s="263" t="s">
        <v>313</v>
      </c>
      <c r="C168" s="260" t="s">
        <v>383</v>
      </c>
      <c r="D168" s="262">
        <v>374.5</v>
      </c>
      <c r="E168" s="71" t="s">
        <v>1442</v>
      </c>
      <c r="F168" s="67">
        <v>1</v>
      </c>
      <c r="G168" s="67">
        <v>1</v>
      </c>
      <c r="H168" s="73">
        <v>280</v>
      </c>
      <c r="I168" s="73">
        <v>19.600000000000001</v>
      </c>
      <c r="J168" s="142">
        <v>299.60000000000002</v>
      </c>
      <c r="K168" s="75" t="s">
        <v>1850</v>
      </c>
      <c r="L168" s="76" t="s">
        <v>1883</v>
      </c>
      <c r="M168" s="77">
        <v>674.1</v>
      </c>
      <c r="N168" s="250"/>
      <c r="O168" s="243"/>
      <c r="P168" s="243"/>
      <c r="Q168" s="189">
        <f t="shared" si="33"/>
        <v>0</v>
      </c>
      <c r="R168" s="8">
        <f t="shared" si="34"/>
        <v>0</v>
      </c>
      <c r="S168" s="203">
        <f t="shared" si="35"/>
        <v>0</v>
      </c>
    </row>
    <row r="169" spans="1:19" ht="34.5" customHeight="1">
      <c r="A169" s="67">
        <v>29</v>
      </c>
      <c r="B169" s="263" t="s">
        <v>227</v>
      </c>
      <c r="C169" s="260" t="s">
        <v>385</v>
      </c>
      <c r="D169" s="262">
        <v>112.35</v>
      </c>
      <c r="E169" s="71" t="s">
        <v>1442</v>
      </c>
      <c r="F169" s="67">
        <v>1</v>
      </c>
      <c r="G169" s="67">
        <v>1</v>
      </c>
      <c r="H169" s="73">
        <v>245</v>
      </c>
      <c r="I169" s="73">
        <v>17.149999999999999</v>
      </c>
      <c r="J169" s="142">
        <v>262.14999999999998</v>
      </c>
      <c r="K169" s="75" t="s">
        <v>1852</v>
      </c>
      <c r="L169" s="76" t="s">
        <v>1884</v>
      </c>
      <c r="M169" s="77">
        <v>262.14999999999998</v>
      </c>
      <c r="N169" s="250" t="s">
        <v>1780</v>
      </c>
      <c r="O169" s="243">
        <v>1</v>
      </c>
      <c r="P169" s="243">
        <v>1</v>
      </c>
      <c r="Q169" s="189">
        <f t="shared" si="33"/>
        <v>105</v>
      </c>
      <c r="R169" s="8">
        <f t="shared" si="34"/>
        <v>7.35</v>
      </c>
      <c r="S169" s="203">
        <f t="shared" si="35"/>
        <v>112.35000000000002</v>
      </c>
    </row>
    <row r="170" spans="1:19" ht="34.5" customHeight="1">
      <c r="A170" s="67">
        <v>30</v>
      </c>
      <c r="B170" s="263" t="s">
        <v>318</v>
      </c>
      <c r="C170" s="260" t="s">
        <v>387</v>
      </c>
      <c r="D170" s="262">
        <v>262.14999999999998</v>
      </c>
      <c r="E170" s="71"/>
      <c r="F170" s="67"/>
      <c r="G170" s="67"/>
      <c r="H170" s="73">
        <v>0</v>
      </c>
      <c r="I170" s="73">
        <v>0</v>
      </c>
      <c r="J170" s="142">
        <v>0</v>
      </c>
      <c r="K170" s="75" t="s">
        <v>1819</v>
      </c>
      <c r="L170" s="76" t="s">
        <v>1885</v>
      </c>
      <c r="M170" s="77">
        <v>262.14999999999998</v>
      </c>
      <c r="N170" s="246"/>
      <c r="O170" s="243"/>
      <c r="P170" s="243"/>
      <c r="Q170" s="189">
        <f t="shared" si="33"/>
        <v>0</v>
      </c>
      <c r="R170" s="8">
        <f t="shared" si="34"/>
        <v>0</v>
      </c>
      <c r="S170" s="203">
        <f t="shared" si="35"/>
        <v>0</v>
      </c>
    </row>
    <row r="171" spans="1:19" ht="34.5" customHeight="1">
      <c r="A171" s="67">
        <v>31</v>
      </c>
      <c r="B171" s="263" t="s">
        <v>389</v>
      </c>
      <c r="C171" s="260" t="s">
        <v>390</v>
      </c>
      <c r="D171" s="262">
        <v>187.25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 t="s">
        <v>1819</v>
      </c>
      <c r="L171" s="76" t="s">
        <v>1886</v>
      </c>
      <c r="M171" s="77">
        <v>187.25</v>
      </c>
      <c r="N171" s="246"/>
      <c r="O171" s="243"/>
      <c r="P171" s="243"/>
      <c r="Q171" s="189">
        <f t="shared" si="33"/>
        <v>0</v>
      </c>
      <c r="R171" s="8">
        <f t="shared" si="34"/>
        <v>0</v>
      </c>
      <c r="S171" s="203">
        <f t="shared" si="35"/>
        <v>0</v>
      </c>
    </row>
    <row r="172" spans="1:19" ht="34.5" customHeight="1">
      <c r="A172" s="67">
        <v>32</v>
      </c>
      <c r="B172" s="263" t="s">
        <v>392</v>
      </c>
      <c r="C172" s="260" t="s">
        <v>393</v>
      </c>
      <c r="D172" s="262">
        <v>149.80000000000001</v>
      </c>
      <c r="E172" s="128"/>
      <c r="F172" s="67"/>
      <c r="G172" s="67"/>
      <c r="H172" s="73">
        <v>0</v>
      </c>
      <c r="I172" s="73">
        <v>0</v>
      </c>
      <c r="J172" s="142">
        <v>0</v>
      </c>
      <c r="K172" s="75" t="s">
        <v>1819</v>
      </c>
      <c r="L172" s="76" t="s">
        <v>1887</v>
      </c>
      <c r="M172" s="77">
        <v>149.80000000000001</v>
      </c>
      <c r="N172" s="246"/>
      <c r="O172" s="243"/>
      <c r="P172" s="243"/>
      <c r="Q172" s="189">
        <f t="shared" si="33"/>
        <v>0</v>
      </c>
      <c r="R172" s="8">
        <f t="shared" si="34"/>
        <v>0</v>
      </c>
      <c r="S172" s="203">
        <f t="shared" si="35"/>
        <v>0</v>
      </c>
    </row>
    <row r="173" spans="1:19" ht="34.5" customHeight="1">
      <c r="A173" s="67">
        <v>33</v>
      </c>
      <c r="B173" s="263" t="s">
        <v>395</v>
      </c>
      <c r="C173" s="260" t="s">
        <v>396</v>
      </c>
      <c r="D173" s="262">
        <v>262.14999999999998</v>
      </c>
      <c r="E173" s="71"/>
      <c r="F173" s="67"/>
      <c r="G173" s="67"/>
      <c r="H173" s="73">
        <v>0</v>
      </c>
      <c r="I173" s="73">
        <v>0</v>
      </c>
      <c r="J173" s="142">
        <v>0</v>
      </c>
      <c r="K173" s="75" t="s">
        <v>1819</v>
      </c>
      <c r="L173" s="76" t="s">
        <v>1888</v>
      </c>
      <c r="M173" s="77">
        <v>262.14999999999998</v>
      </c>
      <c r="N173" s="246"/>
      <c r="O173" s="243"/>
      <c r="P173" s="243"/>
      <c r="Q173" s="189">
        <f t="shared" si="33"/>
        <v>0</v>
      </c>
      <c r="R173" s="8">
        <f t="shared" si="34"/>
        <v>0</v>
      </c>
      <c r="S173" s="203">
        <f t="shared" si="35"/>
        <v>0</v>
      </c>
    </row>
    <row r="174" spans="1:19" ht="34.5" customHeight="1">
      <c r="A174" s="67">
        <v>34</v>
      </c>
      <c r="B174" s="263" t="s">
        <v>398</v>
      </c>
      <c r="C174" s="260" t="s">
        <v>399</v>
      </c>
      <c r="D174" s="262">
        <v>0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/>
      <c r="L174" s="76"/>
      <c r="M174" s="77"/>
      <c r="N174" s="246"/>
      <c r="O174" s="243"/>
      <c r="P174" s="243"/>
      <c r="Q174" s="189">
        <f t="shared" si="33"/>
        <v>0</v>
      </c>
      <c r="R174" s="8">
        <f t="shared" si="34"/>
        <v>0</v>
      </c>
      <c r="S174" s="203">
        <f t="shared" si="35"/>
        <v>0</v>
      </c>
    </row>
    <row r="175" spans="1:19" ht="34.5" customHeight="1">
      <c r="A175" s="67">
        <v>35</v>
      </c>
      <c r="B175" s="263" t="s">
        <v>395</v>
      </c>
      <c r="C175" s="260" t="s">
        <v>400</v>
      </c>
      <c r="D175" s="262">
        <v>0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/>
      <c r="L175" s="76"/>
      <c r="M175" s="77"/>
      <c r="N175" s="246"/>
      <c r="O175" s="243"/>
      <c r="P175" s="243"/>
      <c r="Q175" s="189">
        <f t="shared" si="33"/>
        <v>0</v>
      </c>
      <c r="R175" s="8">
        <f t="shared" si="34"/>
        <v>0</v>
      </c>
      <c r="S175" s="203">
        <f t="shared" si="35"/>
        <v>0</v>
      </c>
    </row>
    <row r="176" spans="1:19" ht="34.5" customHeight="1">
      <c r="A176" s="67">
        <v>36</v>
      </c>
      <c r="B176" s="263" t="s">
        <v>401</v>
      </c>
      <c r="C176" s="260" t="s">
        <v>402</v>
      </c>
      <c r="D176" s="262">
        <v>112.35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 t="s">
        <v>1889</v>
      </c>
      <c r="L176" s="76" t="s">
        <v>1890</v>
      </c>
      <c r="M176" s="77">
        <v>112.35</v>
      </c>
      <c r="N176" s="246"/>
      <c r="O176" s="243"/>
      <c r="P176" s="243"/>
      <c r="Q176" s="189">
        <f t="shared" si="33"/>
        <v>0</v>
      </c>
      <c r="R176" s="8">
        <f t="shared" si="34"/>
        <v>0</v>
      </c>
      <c r="S176" s="203">
        <f t="shared" si="35"/>
        <v>0</v>
      </c>
    </row>
    <row r="177" spans="1:19" ht="34.5" customHeight="1">
      <c r="A177" s="67">
        <v>37</v>
      </c>
      <c r="B177" s="263" t="s">
        <v>404</v>
      </c>
      <c r="C177" s="260" t="s">
        <v>405</v>
      </c>
      <c r="D177" s="262">
        <v>112.35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 t="s">
        <v>1819</v>
      </c>
      <c r="L177" s="76" t="s">
        <v>1891</v>
      </c>
      <c r="M177" s="77">
        <v>112.35</v>
      </c>
      <c r="N177" s="246"/>
      <c r="O177" s="243"/>
      <c r="P177" s="243"/>
      <c r="Q177" s="189">
        <f t="shared" si="33"/>
        <v>0</v>
      </c>
      <c r="R177" s="8">
        <f t="shared" si="34"/>
        <v>0</v>
      </c>
      <c r="S177" s="203">
        <f t="shared" si="35"/>
        <v>0</v>
      </c>
    </row>
    <row r="178" spans="1:19" ht="34.5" customHeight="1">
      <c r="A178" s="67">
        <v>38</v>
      </c>
      <c r="B178" s="263" t="s">
        <v>407</v>
      </c>
      <c r="C178" s="260" t="s">
        <v>408</v>
      </c>
      <c r="D178" s="262">
        <v>0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/>
      <c r="L178" s="76"/>
      <c r="M178" s="77"/>
      <c r="N178" s="246"/>
      <c r="O178" s="243"/>
      <c r="P178" s="243"/>
      <c r="Q178" s="189">
        <f t="shared" si="33"/>
        <v>0</v>
      </c>
      <c r="R178" s="8">
        <f t="shared" si="34"/>
        <v>0</v>
      </c>
      <c r="S178" s="203">
        <f t="shared" si="35"/>
        <v>0</v>
      </c>
    </row>
    <row r="179" spans="1:19" ht="34.5" customHeight="1">
      <c r="A179" s="67">
        <v>39</v>
      </c>
      <c r="B179" s="263" t="s">
        <v>409</v>
      </c>
      <c r="C179" s="260" t="s">
        <v>410</v>
      </c>
      <c r="D179" s="262">
        <v>112.35</v>
      </c>
      <c r="E179" s="128"/>
      <c r="F179" s="67"/>
      <c r="G179" s="67"/>
      <c r="H179" s="73">
        <v>0</v>
      </c>
      <c r="I179" s="73">
        <v>0</v>
      </c>
      <c r="J179" s="142">
        <v>0</v>
      </c>
      <c r="K179" s="75" t="s">
        <v>1819</v>
      </c>
      <c r="L179" s="76" t="s">
        <v>1892</v>
      </c>
      <c r="M179" s="77">
        <v>112.35</v>
      </c>
      <c r="N179" s="246"/>
      <c r="O179" s="243"/>
      <c r="P179" s="243"/>
      <c r="Q179" s="189">
        <f t="shared" si="33"/>
        <v>0</v>
      </c>
      <c r="R179" s="8">
        <f t="shared" si="34"/>
        <v>0</v>
      </c>
      <c r="S179" s="203">
        <f t="shared" si="35"/>
        <v>0</v>
      </c>
    </row>
    <row r="180" spans="1:19" ht="34.5" customHeight="1">
      <c r="A180" s="67">
        <v>40</v>
      </c>
      <c r="B180" s="263" t="s">
        <v>398</v>
      </c>
      <c r="C180" s="260" t="s">
        <v>412</v>
      </c>
      <c r="D180" s="262">
        <v>0</v>
      </c>
      <c r="E180" s="128"/>
      <c r="F180" s="67"/>
      <c r="G180" s="67"/>
      <c r="H180" s="73">
        <v>0</v>
      </c>
      <c r="I180" s="73">
        <v>0</v>
      </c>
      <c r="J180" s="142">
        <v>0</v>
      </c>
      <c r="K180" s="75"/>
      <c r="L180" s="76"/>
      <c r="M180" s="77"/>
      <c r="N180" s="246"/>
      <c r="O180" s="243"/>
      <c r="P180" s="243"/>
      <c r="Q180" s="189">
        <f t="shared" si="33"/>
        <v>0</v>
      </c>
      <c r="R180" s="8">
        <f t="shared" si="34"/>
        <v>0</v>
      </c>
      <c r="S180" s="203">
        <f t="shared" si="35"/>
        <v>0</v>
      </c>
    </row>
    <row r="181" spans="1:19" ht="34.5" customHeight="1">
      <c r="A181" s="67">
        <v>41</v>
      </c>
      <c r="B181" s="263" t="s">
        <v>413</v>
      </c>
      <c r="C181" s="260" t="s">
        <v>414</v>
      </c>
      <c r="D181" s="262">
        <v>411.95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 t="s">
        <v>1819</v>
      </c>
      <c r="L181" s="76" t="s">
        <v>1893</v>
      </c>
      <c r="M181" s="77">
        <v>411.95</v>
      </c>
      <c r="N181" s="246"/>
      <c r="O181" s="243"/>
      <c r="P181" s="243"/>
      <c r="Q181" s="189">
        <f t="shared" si="33"/>
        <v>0</v>
      </c>
      <c r="R181" s="8">
        <f t="shared" si="34"/>
        <v>0</v>
      </c>
      <c r="S181" s="203">
        <f t="shared" si="35"/>
        <v>0</v>
      </c>
    </row>
    <row r="182" spans="1:19" ht="34.5" customHeight="1">
      <c r="A182" s="67">
        <v>42</v>
      </c>
      <c r="B182" s="263" t="s">
        <v>398</v>
      </c>
      <c r="C182" s="260" t="s">
        <v>416</v>
      </c>
      <c r="D182" s="262">
        <v>0</v>
      </c>
      <c r="E182" s="128"/>
      <c r="F182" s="67"/>
      <c r="G182" s="67"/>
      <c r="H182" s="73">
        <v>0</v>
      </c>
      <c r="I182" s="73">
        <v>0</v>
      </c>
      <c r="J182" s="142">
        <v>0</v>
      </c>
      <c r="K182" s="75"/>
      <c r="L182" s="76"/>
      <c r="M182" s="77"/>
      <c r="N182" s="246"/>
      <c r="O182" s="243"/>
      <c r="P182" s="243"/>
      <c r="Q182" s="189">
        <f t="shared" si="33"/>
        <v>0</v>
      </c>
      <c r="R182" s="8">
        <f t="shared" si="34"/>
        <v>0</v>
      </c>
      <c r="S182" s="203">
        <f t="shared" si="35"/>
        <v>0</v>
      </c>
    </row>
    <row r="183" spans="1:19" ht="34.5" customHeight="1">
      <c r="A183" s="67">
        <v>43</v>
      </c>
      <c r="B183" s="263" t="s">
        <v>417</v>
      </c>
      <c r="C183" s="260" t="s">
        <v>418</v>
      </c>
      <c r="D183" s="262">
        <v>187.25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 t="s">
        <v>1819</v>
      </c>
      <c r="L183" s="76" t="s">
        <v>1894</v>
      </c>
      <c r="M183" s="77">
        <v>187.25</v>
      </c>
      <c r="N183" s="246"/>
      <c r="O183" s="243"/>
      <c r="P183" s="243"/>
      <c r="Q183" s="189">
        <f t="shared" si="33"/>
        <v>0</v>
      </c>
      <c r="R183" s="8">
        <f t="shared" si="34"/>
        <v>0</v>
      </c>
      <c r="S183" s="203">
        <f t="shared" si="35"/>
        <v>0</v>
      </c>
    </row>
    <row r="184" spans="1:19" ht="34.5" customHeight="1">
      <c r="A184" s="67">
        <v>44</v>
      </c>
      <c r="B184" s="263" t="s">
        <v>420</v>
      </c>
      <c r="C184" s="260" t="s">
        <v>421</v>
      </c>
      <c r="D184" s="262">
        <v>112.35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 t="s">
        <v>1889</v>
      </c>
      <c r="L184" s="76" t="s">
        <v>1895</v>
      </c>
      <c r="M184" s="77">
        <v>112.35</v>
      </c>
      <c r="N184" s="246"/>
      <c r="O184" s="243"/>
      <c r="P184" s="243"/>
      <c r="Q184" s="189">
        <f t="shared" si="33"/>
        <v>0</v>
      </c>
      <c r="R184" s="8">
        <f t="shared" si="34"/>
        <v>0</v>
      </c>
      <c r="S184" s="203">
        <f t="shared" si="35"/>
        <v>0</v>
      </c>
    </row>
    <row r="185" spans="1:19" ht="34.5" customHeight="1">
      <c r="A185" s="67">
        <v>45</v>
      </c>
      <c r="B185" s="263" t="s">
        <v>423</v>
      </c>
      <c r="C185" s="260" t="s">
        <v>424</v>
      </c>
      <c r="D185" s="262">
        <v>0</v>
      </c>
      <c r="E185" s="71"/>
      <c r="F185" s="67"/>
      <c r="G185" s="67"/>
      <c r="H185" s="73">
        <v>0</v>
      </c>
      <c r="I185" s="73">
        <v>0</v>
      </c>
      <c r="J185" s="142">
        <v>0</v>
      </c>
      <c r="K185" s="75"/>
      <c r="L185" s="76"/>
      <c r="M185" s="77"/>
      <c r="N185" s="246"/>
      <c r="O185" s="243"/>
      <c r="P185" s="243"/>
      <c r="Q185" s="189">
        <f t="shared" si="33"/>
        <v>0</v>
      </c>
      <c r="R185" s="8">
        <f t="shared" si="34"/>
        <v>0</v>
      </c>
      <c r="S185" s="203">
        <f t="shared" si="35"/>
        <v>0</v>
      </c>
    </row>
    <row r="186" spans="1:19" ht="34.5" customHeight="1">
      <c r="A186" s="67">
        <v>46</v>
      </c>
      <c r="B186" s="263" t="s">
        <v>425</v>
      </c>
      <c r="C186" s="260" t="s">
        <v>426</v>
      </c>
      <c r="D186" s="262">
        <v>112.35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 t="s">
        <v>1819</v>
      </c>
      <c r="L186" s="76" t="s">
        <v>1896</v>
      </c>
      <c r="M186" s="77">
        <v>112.35</v>
      </c>
      <c r="N186" s="246"/>
      <c r="O186" s="243"/>
      <c r="P186" s="243"/>
      <c r="Q186" s="189">
        <f t="shared" si="33"/>
        <v>0</v>
      </c>
      <c r="R186" s="8">
        <f t="shared" si="34"/>
        <v>0</v>
      </c>
      <c r="S186" s="203">
        <f t="shared" si="35"/>
        <v>0</v>
      </c>
    </row>
    <row r="187" spans="1:19" ht="34.5" customHeight="1">
      <c r="A187" s="67">
        <v>47</v>
      </c>
      <c r="B187" s="263" t="s">
        <v>407</v>
      </c>
      <c r="C187" s="260" t="s">
        <v>428</v>
      </c>
      <c r="D187" s="262">
        <v>0</v>
      </c>
      <c r="E187" s="128"/>
      <c r="F187" s="67"/>
      <c r="G187" s="67"/>
      <c r="H187" s="73">
        <v>0</v>
      </c>
      <c r="I187" s="73">
        <v>0</v>
      </c>
      <c r="J187" s="142">
        <v>0</v>
      </c>
      <c r="K187" s="75"/>
      <c r="L187" s="76"/>
      <c r="M187" s="77"/>
      <c r="N187" s="246"/>
      <c r="O187" s="243"/>
      <c r="P187" s="243"/>
      <c r="Q187" s="189">
        <f t="shared" si="33"/>
        <v>0</v>
      </c>
      <c r="R187" s="8">
        <f t="shared" si="34"/>
        <v>0</v>
      </c>
      <c r="S187" s="203">
        <f t="shared" si="35"/>
        <v>0</v>
      </c>
    </row>
    <row r="188" spans="1:19" ht="34.5" customHeight="1">
      <c r="A188" s="67">
        <v>48</v>
      </c>
      <c r="B188" s="263" t="s">
        <v>398</v>
      </c>
      <c r="C188" s="260" t="s">
        <v>429</v>
      </c>
      <c r="D188" s="262">
        <v>0</v>
      </c>
      <c r="E188" s="128"/>
      <c r="F188" s="67"/>
      <c r="G188" s="67"/>
      <c r="H188" s="73">
        <v>0</v>
      </c>
      <c r="I188" s="73">
        <v>0</v>
      </c>
      <c r="J188" s="142">
        <v>0</v>
      </c>
      <c r="K188" s="75"/>
      <c r="L188" s="76"/>
      <c r="M188" s="77"/>
      <c r="N188" s="246"/>
      <c r="O188" s="243"/>
      <c r="P188" s="243"/>
      <c r="Q188" s="189">
        <f t="shared" si="33"/>
        <v>0</v>
      </c>
      <c r="R188" s="8">
        <f t="shared" si="34"/>
        <v>0</v>
      </c>
      <c r="S188" s="203">
        <f t="shared" si="35"/>
        <v>0</v>
      </c>
    </row>
    <row r="189" spans="1:19" ht="34.5" customHeight="1">
      <c r="A189" s="67">
        <v>49</v>
      </c>
      <c r="B189" s="263" t="s">
        <v>430</v>
      </c>
      <c r="C189" s="260" t="s">
        <v>431</v>
      </c>
      <c r="D189" s="262">
        <v>149.80000000000001</v>
      </c>
      <c r="E189" s="71"/>
      <c r="F189" s="67"/>
      <c r="G189" s="67"/>
      <c r="H189" s="73">
        <v>0</v>
      </c>
      <c r="I189" s="73">
        <v>0</v>
      </c>
      <c r="J189" s="142">
        <v>0</v>
      </c>
      <c r="K189" s="75" t="s">
        <v>1819</v>
      </c>
      <c r="L189" s="76" t="s">
        <v>1897</v>
      </c>
      <c r="M189" s="77">
        <v>149.80000000000001</v>
      </c>
      <c r="N189" s="246"/>
      <c r="O189" s="243"/>
      <c r="P189" s="243"/>
      <c r="Q189" s="189">
        <f t="shared" si="33"/>
        <v>0</v>
      </c>
      <c r="R189" s="8">
        <f t="shared" si="34"/>
        <v>0</v>
      </c>
      <c r="S189" s="203">
        <f t="shared" si="35"/>
        <v>0</v>
      </c>
    </row>
    <row r="190" spans="1:19" ht="34.5" customHeight="1">
      <c r="A190" s="67">
        <v>50</v>
      </c>
      <c r="B190" s="263" t="s">
        <v>433</v>
      </c>
      <c r="C190" s="260" t="s">
        <v>434</v>
      </c>
      <c r="D190" s="262">
        <v>112.35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 t="s">
        <v>1819</v>
      </c>
      <c r="L190" s="76" t="s">
        <v>1898</v>
      </c>
      <c r="M190" s="77">
        <v>112.35</v>
      </c>
      <c r="N190" s="246"/>
      <c r="O190" s="243"/>
      <c r="P190" s="243"/>
      <c r="Q190" s="189">
        <f t="shared" si="33"/>
        <v>0</v>
      </c>
      <c r="R190" s="8">
        <f t="shared" si="34"/>
        <v>0</v>
      </c>
      <c r="S190" s="203">
        <f t="shared" si="35"/>
        <v>0</v>
      </c>
    </row>
    <row r="191" spans="1:19" ht="34.5" customHeight="1">
      <c r="A191" s="67">
        <v>51</v>
      </c>
      <c r="B191" s="263" t="s">
        <v>436</v>
      </c>
      <c r="C191" s="260" t="s">
        <v>437</v>
      </c>
      <c r="D191" s="262">
        <v>187.25</v>
      </c>
      <c r="E191" s="71"/>
      <c r="F191" s="67"/>
      <c r="G191" s="67"/>
      <c r="H191" s="73">
        <v>0</v>
      </c>
      <c r="I191" s="73">
        <v>0</v>
      </c>
      <c r="J191" s="142">
        <v>0</v>
      </c>
      <c r="K191" s="75" t="s">
        <v>1819</v>
      </c>
      <c r="L191" s="76" t="s">
        <v>1899</v>
      </c>
      <c r="M191" s="77">
        <v>187.25</v>
      </c>
      <c r="N191" s="246"/>
      <c r="O191" s="243"/>
      <c r="P191" s="243"/>
      <c r="Q191" s="189">
        <f t="shared" si="33"/>
        <v>0</v>
      </c>
      <c r="R191" s="8">
        <f t="shared" si="34"/>
        <v>0</v>
      </c>
      <c r="S191" s="203">
        <f t="shared" si="35"/>
        <v>0</v>
      </c>
    </row>
    <row r="192" spans="1:19" ht="34.5" customHeight="1">
      <c r="A192" s="67">
        <v>52</v>
      </c>
      <c r="B192" s="263" t="s">
        <v>398</v>
      </c>
      <c r="C192" s="260" t="s">
        <v>439</v>
      </c>
      <c r="D192" s="262">
        <v>0</v>
      </c>
      <c r="E192" s="264"/>
      <c r="F192" s="265"/>
      <c r="G192" s="67"/>
      <c r="H192" s="73">
        <v>0</v>
      </c>
      <c r="I192" s="73">
        <v>0</v>
      </c>
      <c r="J192" s="142">
        <v>0</v>
      </c>
      <c r="K192" s="75"/>
      <c r="L192" s="76"/>
      <c r="M192" s="77"/>
      <c r="N192" s="246"/>
      <c r="O192" s="243"/>
      <c r="P192" s="243"/>
      <c r="Q192" s="189">
        <f t="shared" si="33"/>
        <v>0</v>
      </c>
      <c r="R192" s="8">
        <f t="shared" si="34"/>
        <v>0</v>
      </c>
      <c r="S192" s="203">
        <f t="shared" si="35"/>
        <v>0</v>
      </c>
    </row>
    <row r="193" spans="1:19" ht="34.5" customHeight="1">
      <c r="A193" s="67">
        <v>53</v>
      </c>
      <c r="B193" s="263" t="s">
        <v>407</v>
      </c>
      <c r="C193" s="260" t="s">
        <v>440</v>
      </c>
      <c r="D193" s="262">
        <v>0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/>
      <c r="L193" s="76"/>
      <c r="M193" s="77"/>
      <c r="N193" s="246"/>
      <c r="O193" s="243"/>
      <c r="P193" s="243"/>
      <c r="Q193" s="189">
        <f t="shared" si="33"/>
        <v>0</v>
      </c>
      <c r="R193" s="8">
        <f t="shared" si="34"/>
        <v>0</v>
      </c>
      <c r="S193" s="203">
        <f t="shared" si="35"/>
        <v>0</v>
      </c>
    </row>
    <row r="194" spans="1:19" ht="34.5" customHeight="1">
      <c r="A194" s="67">
        <v>54</v>
      </c>
      <c r="B194" s="263" t="s">
        <v>441</v>
      </c>
      <c r="C194" s="260" t="s">
        <v>442</v>
      </c>
      <c r="D194" s="262">
        <v>299.60000000000002</v>
      </c>
      <c r="E194" s="71"/>
      <c r="F194" s="67"/>
      <c r="G194" s="67"/>
      <c r="H194" s="73">
        <v>0</v>
      </c>
      <c r="I194" s="73">
        <v>0</v>
      </c>
      <c r="J194" s="142">
        <v>0</v>
      </c>
      <c r="K194" s="75" t="s">
        <v>1819</v>
      </c>
      <c r="L194" s="76" t="s">
        <v>1900</v>
      </c>
      <c r="M194" s="77">
        <v>299.60000000000002</v>
      </c>
      <c r="N194" s="246"/>
      <c r="O194" s="243"/>
      <c r="P194" s="243"/>
      <c r="Q194" s="189">
        <f t="shared" si="33"/>
        <v>0</v>
      </c>
      <c r="R194" s="8">
        <f t="shared" si="34"/>
        <v>0</v>
      </c>
      <c r="S194" s="203">
        <f t="shared" si="35"/>
        <v>0</v>
      </c>
    </row>
    <row r="195" spans="1:19" ht="34.5" customHeight="1">
      <c r="A195" s="67">
        <v>55</v>
      </c>
      <c r="B195" s="263" t="s">
        <v>444</v>
      </c>
      <c r="C195" s="260" t="s">
        <v>445</v>
      </c>
      <c r="D195" s="262">
        <v>224.7</v>
      </c>
      <c r="E195" s="71"/>
      <c r="F195" s="67"/>
      <c r="G195" s="67"/>
      <c r="H195" s="73">
        <v>0</v>
      </c>
      <c r="I195" s="73">
        <v>0</v>
      </c>
      <c r="J195" s="142">
        <v>0</v>
      </c>
      <c r="K195" s="75" t="s">
        <v>1819</v>
      </c>
      <c r="L195" s="76" t="s">
        <v>1901</v>
      </c>
      <c r="M195" s="77">
        <v>224.7</v>
      </c>
      <c r="N195" s="246"/>
      <c r="O195" s="243"/>
      <c r="P195" s="243"/>
      <c r="Q195" s="189">
        <f t="shared" si="33"/>
        <v>0</v>
      </c>
      <c r="R195" s="8">
        <f t="shared" si="34"/>
        <v>0</v>
      </c>
      <c r="S195" s="203">
        <f t="shared" si="35"/>
        <v>0</v>
      </c>
    </row>
    <row r="196" spans="1:19" ht="34.5" customHeight="1">
      <c r="A196" s="67">
        <v>56</v>
      </c>
      <c r="B196" s="263" t="s">
        <v>447</v>
      </c>
      <c r="C196" s="260" t="s">
        <v>448</v>
      </c>
      <c r="D196" s="262">
        <v>337.05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 t="s">
        <v>1819</v>
      </c>
      <c r="L196" s="76" t="s">
        <v>1902</v>
      </c>
      <c r="M196" s="77">
        <v>337.05</v>
      </c>
      <c r="N196" s="246"/>
      <c r="O196" s="243"/>
      <c r="P196" s="243"/>
      <c r="Q196" s="189">
        <f t="shared" si="33"/>
        <v>0</v>
      </c>
      <c r="R196" s="8">
        <f t="shared" si="34"/>
        <v>0</v>
      </c>
      <c r="S196" s="203">
        <f t="shared" si="35"/>
        <v>0</v>
      </c>
    </row>
    <row r="197" spans="1:19" ht="34.5" customHeight="1">
      <c r="A197" s="67">
        <v>57</v>
      </c>
      <c r="B197" s="263" t="s">
        <v>398</v>
      </c>
      <c r="C197" s="260" t="s">
        <v>450</v>
      </c>
      <c r="D197" s="262">
        <v>0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/>
      <c r="L197" s="76"/>
      <c r="M197" s="77"/>
      <c r="N197" s="246"/>
      <c r="O197" s="243"/>
      <c r="P197" s="243"/>
      <c r="Q197" s="189">
        <f t="shared" si="33"/>
        <v>0</v>
      </c>
      <c r="R197" s="8">
        <f t="shared" si="34"/>
        <v>0</v>
      </c>
      <c r="S197" s="203">
        <f t="shared" si="35"/>
        <v>0</v>
      </c>
    </row>
    <row r="198" spans="1:19" ht="34.5" customHeight="1">
      <c r="A198" s="67">
        <v>58</v>
      </c>
      <c r="B198" s="263" t="s">
        <v>407</v>
      </c>
      <c r="C198" s="260" t="s">
        <v>451</v>
      </c>
      <c r="D198" s="262">
        <v>0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/>
      <c r="L198" s="76"/>
      <c r="M198" s="77"/>
      <c r="N198" s="246"/>
      <c r="O198" s="243"/>
      <c r="P198" s="243"/>
      <c r="Q198" s="189">
        <f t="shared" si="33"/>
        <v>0</v>
      </c>
      <c r="R198" s="8">
        <f t="shared" si="34"/>
        <v>0</v>
      </c>
      <c r="S198" s="203">
        <f t="shared" si="35"/>
        <v>0</v>
      </c>
    </row>
    <row r="199" spans="1:19" ht="34.5" customHeight="1">
      <c r="A199" s="67">
        <v>59</v>
      </c>
      <c r="B199" s="263" t="s">
        <v>45</v>
      </c>
      <c r="C199" s="260" t="s">
        <v>452</v>
      </c>
      <c r="D199" s="262">
        <v>749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 t="s">
        <v>1819</v>
      </c>
      <c r="L199" s="76" t="s">
        <v>1903</v>
      </c>
      <c r="M199" s="77">
        <v>749</v>
      </c>
      <c r="N199" s="246"/>
      <c r="O199" s="266"/>
      <c r="P199" s="266"/>
      <c r="Q199" s="189">
        <f t="shared" si="33"/>
        <v>0</v>
      </c>
      <c r="R199" s="8">
        <f t="shared" si="34"/>
        <v>0</v>
      </c>
      <c r="S199" s="203">
        <f t="shared" si="35"/>
        <v>0</v>
      </c>
    </row>
    <row r="200" spans="1:19" ht="34.5" customHeight="1">
      <c r="A200" s="67">
        <v>60</v>
      </c>
      <c r="B200" s="267" t="s">
        <v>45</v>
      </c>
      <c r="C200" s="260" t="s">
        <v>454</v>
      </c>
      <c r="D200" s="262">
        <v>786.45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 t="s">
        <v>1819</v>
      </c>
      <c r="L200" s="76" t="s">
        <v>1904</v>
      </c>
      <c r="M200" s="77">
        <v>786.45</v>
      </c>
      <c r="N200" s="246"/>
      <c r="O200" s="243"/>
      <c r="P200" s="243"/>
      <c r="Q200" s="189">
        <f t="shared" si="33"/>
        <v>0</v>
      </c>
      <c r="R200" s="8">
        <f t="shared" si="34"/>
        <v>0</v>
      </c>
      <c r="S200" s="203">
        <f t="shared" si="35"/>
        <v>0</v>
      </c>
    </row>
    <row r="201" spans="1:19" ht="34.5" customHeight="1">
      <c r="A201" s="67">
        <v>61</v>
      </c>
      <c r="B201" s="263" t="s">
        <v>456</v>
      </c>
      <c r="C201" s="260" t="s">
        <v>457</v>
      </c>
      <c r="D201" s="262">
        <v>337.05</v>
      </c>
      <c r="E201" s="71" t="s">
        <v>1442</v>
      </c>
      <c r="F201" s="67">
        <v>1</v>
      </c>
      <c r="G201" s="67">
        <v>1</v>
      </c>
      <c r="H201" s="73">
        <v>420</v>
      </c>
      <c r="I201" s="73">
        <v>29.4</v>
      </c>
      <c r="J201" s="142">
        <v>449.4</v>
      </c>
      <c r="K201" s="75" t="s">
        <v>1905</v>
      </c>
      <c r="L201" s="76" t="s">
        <v>1906</v>
      </c>
      <c r="M201" s="77">
        <v>786.45</v>
      </c>
      <c r="N201" s="246"/>
      <c r="O201" s="243"/>
      <c r="P201" s="243"/>
      <c r="Q201" s="189">
        <f t="shared" si="33"/>
        <v>0</v>
      </c>
      <c r="R201" s="8">
        <f t="shared" si="34"/>
        <v>0</v>
      </c>
      <c r="S201" s="203">
        <f t="shared" si="35"/>
        <v>0</v>
      </c>
    </row>
    <row r="202" spans="1:19" ht="34.5" customHeight="1">
      <c r="A202" s="67">
        <v>62</v>
      </c>
      <c r="B202" s="263" t="s">
        <v>459</v>
      </c>
      <c r="C202" s="260" t="s">
        <v>460</v>
      </c>
      <c r="D202" s="262">
        <v>186.85</v>
      </c>
      <c r="E202" s="71" t="s">
        <v>1442</v>
      </c>
      <c r="F202" s="67">
        <v>1</v>
      </c>
      <c r="G202" s="67">
        <v>1</v>
      </c>
      <c r="H202" s="73">
        <v>595</v>
      </c>
      <c r="I202" s="73">
        <v>41.65</v>
      </c>
      <c r="J202" s="142">
        <v>636.65000000000009</v>
      </c>
      <c r="K202" s="75" t="s">
        <v>1813</v>
      </c>
      <c r="L202" s="76" t="s">
        <v>1907</v>
      </c>
      <c r="M202" s="77">
        <v>636.65</v>
      </c>
      <c r="N202" s="250" t="s">
        <v>1780</v>
      </c>
      <c r="O202" s="243">
        <v>1</v>
      </c>
      <c r="P202" s="243">
        <v>1</v>
      </c>
      <c r="Q202" s="189">
        <f t="shared" si="33"/>
        <v>174.63</v>
      </c>
      <c r="R202" s="8">
        <f t="shared" si="34"/>
        <v>12.22</v>
      </c>
      <c r="S202" s="203">
        <f t="shared" si="35"/>
        <v>186.85000000000014</v>
      </c>
    </row>
    <row r="203" spans="1:19" ht="34.5" customHeight="1">
      <c r="A203" s="67">
        <v>63</v>
      </c>
      <c r="B203" s="263" t="s">
        <v>462</v>
      </c>
      <c r="C203" s="260" t="s">
        <v>463</v>
      </c>
      <c r="D203" s="262">
        <v>262.14999999999998</v>
      </c>
      <c r="E203" s="128" t="s">
        <v>1442</v>
      </c>
      <c r="F203" s="67">
        <v>1</v>
      </c>
      <c r="G203" s="67">
        <v>1</v>
      </c>
      <c r="H203" s="73">
        <v>245</v>
      </c>
      <c r="I203" s="73">
        <v>17.149999999999999</v>
      </c>
      <c r="J203" s="142">
        <v>262.14999999999998</v>
      </c>
      <c r="K203" s="75" t="s">
        <v>1908</v>
      </c>
      <c r="L203" s="76" t="s">
        <v>1909</v>
      </c>
      <c r="M203" s="77">
        <v>524.29999999999995</v>
      </c>
      <c r="N203" s="246"/>
      <c r="O203" s="243"/>
      <c r="P203" s="243"/>
      <c r="Q203" s="189">
        <f t="shared" si="33"/>
        <v>0</v>
      </c>
      <c r="R203" s="8">
        <f t="shared" si="34"/>
        <v>0</v>
      </c>
      <c r="S203" s="203">
        <f t="shared" si="35"/>
        <v>0</v>
      </c>
    </row>
    <row r="204" spans="1:19" ht="34.5" customHeight="1">
      <c r="A204" s="67">
        <v>64</v>
      </c>
      <c r="B204" s="263" t="s">
        <v>465</v>
      </c>
      <c r="C204" s="260" t="s">
        <v>466</v>
      </c>
      <c r="D204" s="262">
        <v>112.35</v>
      </c>
      <c r="E204" s="128"/>
      <c r="F204" s="67"/>
      <c r="G204" s="67"/>
      <c r="H204" s="73">
        <v>0</v>
      </c>
      <c r="I204" s="73">
        <v>0</v>
      </c>
      <c r="J204" s="142">
        <v>0</v>
      </c>
      <c r="K204" s="75" t="s">
        <v>1819</v>
      </c>
      <c r="L204" s="76" t="s">
        <v>1910</v>
      </c>
      <c r="M204" s="77">
        <v>112.35</v>
      </c>
      <c r="N204" s="246"/>
      <c r="O204" s="243"/>
      <c r="P204" s="243"/>
      <c r="Q204" s="189">
        <f t="shared" si="33"/>
        <v>0</v>
      </c>
      <c r="R204" s="8">
        <f t="shared" si="34"/>
        <v>0</v>
      </c>
      <c r="S204" s="203">
        <f t="shared" si="35"/>
        <v>0</v>
      </c>
    </row>
    <row r="205" spans="1:19" ht="34.5" customHeight="1">
      <c r="A205" s="67">
        <v>65</v>
      </c>
      <c r="B205" s="263" t="s">
        <v>468</v>
      </c>
      <c r="C205" s="260" t="s">
        <v>469</v>
      </c>
      <c r="D205" s="262">
        <v>224.7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 t="s">
        <v>1801</v>
      </c>
      <c r="L205" s="76" t="s">
        <v>1911</v>
      </c>
      <c r="M205" s="77">
        <v>224.7</v>
      </c>
      <c r="N205" s="246"/>
      <c r="O205" s="243"/>
      <c r="P205" s="243"/>
      <c r="Q205" s="189">
        <f t="shared" ref="Q205:Q271" si="36">ROUND(S205*100/107,2)</f>
        <v>0</v>
      </c>
      <c r="R205" s="8">
        <f t="shared" ref="R205:R271" si="37">ROUND((Q205*0.07),2)</f>
        <v>0</v>
      </c>
      <c r="S205" s="203">
        <f t="shared" ref="S205:S271" si="38">+D205+J205-M205</f>
        <v>0</v>
      </c>
    </row>
    <row r="206" spans="1:19" ht="34.5" customHeight="1">
      <c r="A206" s="67">
        <v>66</v>
      </c>
      <c r="B206" s="263" t="s">
        <v>398</v>
      </c>
      <c r="C206" s="260" t="s">
        <v>471</v>
      </c>
      <c r="D206" s="262">
        <v>0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/>
      <c r="L206" s="76"/>
      <c r="M206" s="77">
        <v>0</v>
      </c>
      <c r="N206" s="246"/>
      <c r="O206" s="243"/>
      <c r="P206" s="243"/>
      <c r="Q206" s="189">
        <f t="shared" si="36"/>
        <v>0</v>
      </c>
      <c r="R206" s="8">
        <f t="shared" si="37"/>
        <v>0</v>
      </c>
      <c r="S206" s="203">
        <f t="shared" si="38"/>
        <v>0</v>
      </c>
    </row>
    <row r="207" spans="1:19" ht="34.5" customHeight="1">
      <c r="A207" s="67">
        <v>67</v>
      </c>
      <c r="B207" s="263" t="s">
        <v>472</v>
      </c>
      <c r="C207" s="260" t="s">
        <v>473</v>
      </c>
      <c r="D207" s="262">
        <v>486.85</v>
      </c>
      <c r="E207" s="128"/>
      <c r="F207" s="67"/>
      <c r="G207" s="67"/>
      <c r="H207" s="73">
        <v>0</v>
      </c>
      <c r="I207" s="73">
        <v>0</v>
      </c>
      <c r="J207" s="142">
        <v>0</v>
      </c>
      <c r="K207" s="75" t="s">
        <v>1734</v>
      </c>
      <c r="L207" s="76" t="s">
        <v>1912</v>
      </c>
      <c r="M207" s="77">
        <v>486.85</v>
      </c>
      <c r="N207" s="246"/>
      <c r="O207" s="243"/>
      <c r="P207" s="243"/>
      <c r="Q207" s="189">
        <f t="shared" si="36"/>
        <v>0</v>
      </c>
      <c r="R207" s="8">
        <f t="shared" si="37"/>
        <v>0</v>
      </c>
      <c r="S207" s="203">
        <f t="shared" si="38"/>
        <v>0</v>
      </c>
    </row>
    <row r="208" spans="1:19" ht="34.5" customHeight="1">
      <c r="A208" s="67">
        <v>68</v>
      </c>
      <c r="B208" s="263" t="s">
        <v>105</v>
      </c>
      <c r="C208" s="106" t="s">
        <v>475</v>
      </c>
      <c r="D208" s="262">
        <v>112.35</v>
      </c>
      <c r="E208" s="128" t="s">
        <v>1442</v>
      </c>
      <c r="F208" s="67">
        <v>1</v>
      </c>
      <c r="G208" s="67">
        <v>1</v>
      </c>
      <c r="H208" s="73">
        <v>105</v>
      </c>
      <c r="I208" s="73">
        <v>7.35</v>
      </c>
      <c r="J208" s="142">
        <v>112.35</v>
      </c>
      <c r="K208" s="75" t="s">
        <v>1913</v>
      </c>
      <c r="L208" s="76" t="s">
        <v>1914</v>
      </c>
      <c r="M208" s="77">
        <v>224.7</v>
      </c>
      <c r="N208" s="246"/>
      <c r="O208" s="243"/>
      <c r="P208" s="243"/>
      <c r="Q208" s="189">
        <f t="shared" si="36"/>
        <v>0</v>
      </c>
      <c r="R208" s="8">
        <f t="shared" si="37"/>
        <v>0</v>
      </c>
      <c r="S208" s="203">
        <f t="shared" si="38"/>
        <v>0</v>
      </c>
    </row>
    <row r="209" spans="1:19" ht="34.5" customHeight="1">
      <c r="A209" s="67">
        <v>69</v>
      </c>
      <c r="B209" s="263" t="s">
        <v>105</v>
      </c>
      <c r="C209" s="106" t="s">
        <v>477</v>
      </c>
      <c r="D209" s="262">
        <v>112.35</v>
      </c>
      <c r="E209" s="128" t="s">
        <v>1442</v>
      </c>
      <c r="F209" s="67">
        <v>1</v>
      </c>
      <c r="G209" s="67">
        <v>1</v>
      </c>
      <c r="H209" s="73">
        <v>105</v>
      </c>
      <c r="I209" s="73">
        <v>7.35</v>
      </c>
      <c r="J209" s="142">
        <v>112.35</v>
      </c>
      <c r="K209" s="75" t="s">
        <v>1913</v>
      </c>
      <c r="L209" s="76" t="s">
        <v>1914</v>
      </c>
      <c r="M209" s="77">
        <v>224.7</v>
      </c>
      <c r="N209" s="246"/>
      <c r="O209" s="243"/>
      <c r="P209" s="243"/>
      <c r="Q209" s="189">
        <f t="shared" si="36"/>
        <v>0</v>
      </c>
      <c r="R209" s="8">
        <f t="shared" si="37"/>
        <v>0</v>
      </c>
      <c r="S209" s="203">
        <f t="shared" si="38"/>
        <v>0</v>
      </c>
    </row>
    <row r="210" spans="1:19" ht="34.5" customHeight="1">
      <c r="A210" s="67">
        <v>70</v>
      </c>
      <c r="B210" s="263" t="s">
        <v>105</v>
      </c>
      <c r="C210" s="106" t="s">
        <v>477</v>
      </c>
      <c r="D210" s="262">
        <v>112.35</v>
      </c>
      <c r="E210" s="128" t="s">
        <v>1442</v>
      </c>
      <c r="F210" s="67">
        <v>1</v>
      </c>
      <c r="G210" s="67">
        <v>1</v>
      </c>
      <c r="H210" s="73">
        <v>140</v>
      </c>
      <c r="I210" s="73">
        <v>9.8000000000000007</v>
      </c>
      <c r="J210" s="142">
        <v>149.80000000000001</v>
      </c>
      <c r="K210" s="75" t="s">
        <v>1913</v>
      </c>
      <c r="L210" s="76" t="s">
        <v>1914</v>
      </c>
      <c r="M210" s="77">
        <v>262.14999999999998</v>
      </c>
      <c r="N210" s="246"/>
      <c r="O210" s="243"/>
      <c r="P210" s="243"/>
      <c r="Q210" s="189">
        <f t="shared" si="36"/>
        <v>0</v>
      </c>
      <c r="R210" s="8">
        <f t="shared" si="37"/>
        <v>0</v>
      </c>
      <c r="S210" s="203">
        <f t="shared" si="38"/>
        <v>0</v>
      </c>
    </row>
    <row r="211" spans="1:19" ht="34.5" customHeight="1">
      <c r="A211" s="67">
        <v>71</v>
      </c>
      <c r="B211" s="263" t="s">
        <v>478</v>
      </c>
      <c r="C211" s="106" t="s">
        <v>479</v>
      </c>
      <c r="D211" s="262">
        <v>3258.15</v>
      </c>
      <c r="E211" s="128"/>
      <c r="F211" s="67"/>
      <c r="G211" s="67"/>
      <c r="H211" s="73">
        <v>0</v>
      </c>
      <c r="I211" s="73">
        <v>0</v>
      </c>
      <c r="J211" s="142">
        <v>0</v>
      </c>
      <c r="K211" s="75" t="s">
        <v>1734</v>
      </c>
      <c r="L211" s="76" t="s">
        <v>1915</v>
      </c>
      <c r="M211" s="77">
        <v>3258.15</v>
      </c>
      <c r="N211" s="246"/>
      <c r="O211" s="243"/>
      <c r="P211" s="243"/>
      <c r="Q211" s="189">
        <f t="shared" si="36"/>
        <v>0</v>
      </c>
      <c r="R211" s="8">
        <f t="shared" si="37"/>
        <v>0</v>
      </c>
      <c r="S211" s="203">
        <f t="shared" si="38"/>
        <v>0</v>
      </c>
    </row>
    <row r="212" spans="1:19" ht="34.5" customHeight="1">
      <c r="A212" s="67">
        <v>72</v>
      </c>
      <c r="B212" s="263" t="s">
        <v>481</v>
      </c>
      <c r="C212" s="260" t="s">
        <v>482</v>
      </c>
      <c r="D212" s="262">
        <v>337.05</v>
      </c>
      <c r="E212" s="71"/>
      <c r="F212" s="67"/>
      <c r="G212" s="67"/>
      <c r="H212" s="73">
        <v>0</v>
      </c>
      <c r="I212" s="73">
        <v>0</v>
      </c>
      <c r="J212" s="142">
        <v>0</v>
      </c>
      <c r="K212" s="75" t="s">
        <v>1734</v>
      </c>
      <c r="L212" s="76" t="s">
        <v>1916</v>
      </c>
      <c r="M212" s="77">
        <v>337.05</v>
      </c>
      <c r="N212" s="246"/>
      <c r="O212" s="243"/>
      <c r="P212" s="243"/>
      <c r="Q212" s="189">
        <f t="shared" si="36"/>
        <v>0</v>
      </c>
      <c r="R212" s="8">
        <f t="shared" si="37"/>
        <v>0</v>
      </c>
      <c r="S212" s="203">
        <f t="shared" si="38"/>
        <v>0</v>
      </c>
    </row>
    <row r="213" spans="1:19" ht="34.5" customHeight="1">
      <c r="A213" s="67">
        <v>73</v>
      </c>
      <c r="B213" s="263" t="s">
        <v>484</v>
      </c>
      <c r="C213" s="260" t="s">
        <v>485</v>
      </c>
      <c r="D213" s="262">
        <v>112.35</v>
      </c>
      <c r="E213" s="71" t="s">
        <v>1442</v>
      </c>
      <c r="F213" s="67">
        <v>1</v>
      </c>
      <c r="G213" s="67">
        <v>1</v>
      </c>
      <c r="H213" s="73">
        <v>105</v>
      </c>
      <c r="I213" s="73">
        <v>7.35</v>
      </c>
      <c r="J213" s="142">
        <v>112.35</v>
      </c>
      <c r="K213" s="75" t="s">
        <v>1908</v>
      </c>
      <c r="L213" s="76" t="s">
        <v>1917</v>
      </c>
      <c r="M213" s="77">
        <v>224.7</v>
      </c>
      <c r="N213" s="246"/>
      <c r="O213" s="243"/>
      <c r="P213" s="243"/>
      <c r="Q213" s="189">
        <f t="shared" si="36"/>
        <v>0</v>
      </c>
      <c r="R213" s="8">
        <f t="shared" si="37"/>
        <v>0</v>
      </c>
      <c r="S213" s="203">
        <f t="shared" si="38"/>
        <v>0</v>
      </c>
    </row>
    <row r="214" spans="1:19" ht="34.5" customHeight="1">
      <c r="A214" s="67">
        <v>74</v>
      </c>
      <c r="B214" s="263" t="s">
        <v>484</v>
      </c>
      <c r="C214" s="260" t="s">
        <v>487</v>
      </c>
      <c r="D214" s="262">
        <v>112.35</v>
      </c>
      <c r="E214" s="128" t="s">
        <v>1442</v>
      </c>
      <c r="F214" s="67">
        <v>1</v>
      </c>
      <c r="G214" s="67">
        <v>1</v>
      </c>
      <c r="H214" s="73">
        <v>105</v>
      </c>
      <c r="I214" s="73">
        <v>7.35</v>
      </c>
      <c r="J214" s="142">
        <v>112.35</v>
      </c>
      <c r="K214" s="75" t="s">
        <v>1908</v>
      </c>
      <c r="L214" s="76" t="s">
        <v>1917</v>
      </c>
      <c r="M214" s="77">
        <v>224.7</v>
      </c>
      <c r="N214" s="250"/>
      <c r="O214" s="243"/>
      <c r="P214" s="243"/>
      <c r="Q214" s="189">
        <f t="shared" si="36"/>
        <v>0</v>
      </c>
      <c r="R214" s="8">
        <f t="shared" si="37"/>
        <v>0</v>
      </c>
      <c r="S214" s="203">
        <f t="shared" si="38"/>
        <v>0</v>
      </c>
    </row>
    <row r="215" spans="1:19" ht="34.5" customHeight="1">
      <c r="A215" s="67">
        <v>75</v>
      </c>
      <c r="B215" s="263" t="s">
        <v>484</v>
      </c>
      <c r="C215" s="260" t="s">
        <v>488</v>
      </c>
      <c r="D215" s="262">
        <v>0</v>
      </c>
      <c r="E215" s="128"/>
      <c r="F215" s="67"/>
      <c r="G215" s="67"/>
      <c r="H215" s="73">
        <v>0</v>
      </c>
      <c r="I215" s="73">
        <v>0</v>
      </c>
      <c r="J215" s="142">
        <v>0</v>
      </c>
      <c r="K215" s="75"/>
      <c r="L215" s="76"/>
      <c r="M215" s="77"/>
      <c r="N215" s="250"/>
      <c r="O215" s="243"/>
      <c r="P215" s="243"/>
      <c r="Q215" s="189">
        <f t="shared" si="36"/>
        <v>0</v>
      </c>
      <c r="R215" s="8">
        <f t="shared" si="37"/>
        <v>0</v>
      </c>
      <c r="S215" s="203">
        <f t="shared" si="38"/>
        <v>0</v>
      </c>
    </row>
    <row r="216" spans="1:19" ht="34.5" customHeight="1">
      <c r="A216" s="67">
        <v>76</v>
      </c>
      <c r="B216" s="263" t="s">
        <v>489</v>
      </c>
      <c r="C216" s="260" t="s">
        <v>490</v>
      </c>
      <c r="D216" s="262">
        <v>112.35</v>
      </c>
      <c r="E216" s="71"/>
      <c r="F216" s="67"/>
      <c r="G216" s="67"/>
      <c r="H216" s="73">
        <v>0</v>
      </c>
      <c r="I216" s="73">
        <v>0</v>
      </c>
      <c r="J216" s="142">
        <v>0</v>
      </c>
      <c r="K216" s="75" t="s">
        <v>1801</v>
      </c>
      <c r="L216" s="76" t="s">
        <v>1918</v>
      </c>
      <c r="M216" s="77">
        <v>112.35</v>
      </c>
      <c r="N216" s="246"/>
      <c r="O216" s="243"/>
      <c r="P216" s="243"/>
      <c r="Q216" s="189">
        <f t="shared" si="36"/>
        <v>0</v>
      </c>
      <c r="R216" s="8">
        <f t="shared" si="37"/>
        <v>0</v>
      </c>
      <c r="S216" s="203">
        <f t="shared" si="38"/>
        <v>0</v>
      </c>
    </row>
    <row r="217" spans="1:19" ht="34.5" customHeight="1">
      <c r="A217" s="67">
        <v>77</v>
      </c>
      <c r="B217" s="263" t="s">
        <v>492</v>
      </c>
      <c r="C217" s="260" t="s">
        <v>493</v>
      </c>
      <c r="D217" s="262">
        <v>449.4</v>
      </c>
      <c r="E217" s="71"/>
      <c r="F217" s="67"/>
      <c r="G217" s="67"/>
      <c r="H217" s="73">
        <v>0</v>
      </c>
      <c r="I217" s="73">
        <v>0</v>
      </c>
      <c r="J217" s="142">
        <v>0</v>
      </c>
      <c r="K217" s="75" t="s">
        <v>1801</v>
      </c>
      <c r="L217" s="76" t="s">
        <v>1919</v>
      </c>
      <c r="M217" s="77">
        <v>449.4</v>
      </c>
      <c r="N217" s="246"/>
      <c r="O217" s="243"/>
      <c r="P217" s="243"/>
      <c r="Q217" s="189">
        <f t="shared" si="36"/>
        <v>0</v>
      </c>
      <c r="R217" s="8">
        <f t="shared" si="37"/>
        <v>0</v>
      </c>
      <c r="S217" s="203">
        <f t="shared" si="38"/>
        <v>0</v>
      </c>
    </row>
    <row r="218" spans="1:19" ht="34.5" customHeight="1">
      <c r="A218" s="67">
        <v>78</v>
      </c>
      <c r="B218" s="268" t="s">
        <v>107</v>
      </c>
      <c r="C218" s="260" t="s">
        <v>495</v>
      </c>
      <c r="D218" s="262">
        <v>561.75</v>
      </c>
      <c r="E218" s="128" t="s">
        <v>1442</v>
      </c>
      <c r="F218" s="67">
        <v>1</v>
      </c>
      <c r="G218" s="67">
        <v>1</v>
      </c>
      <c r="H218" s="73">
        <v>630</v>
      </c>
      <c r="I218" s="73">
        <v>44.1</v>
      </c>
      <c r="J218" s="142">
        <v>674.1</v>
      </c>
      <c r="K218" s="75" t="s">
        <v>1785</v>
      </c>
      <c r="L218" s="76" t="s">
        <v>1920</v>
      </c>
      <c r="M218" s="77">
        <v>1235.8499999999999</v>
      </c>
      <c r="N218" s="246"/>
      <c r="O218" s="243"/>
      <c r="P218" s="243"/>
      <c r="Q218" s="189">
        <f t="shared" si="36"/>
        <v>0</v>
      </c>
      <c r="R218" s="8">
        <f t="shared" si="37"/>
        <v>0</v>
      </c>
      <c r="S218" s="203">
        <f t="shared" si="38"/>
        <v>0</v>
      </c>
    </row>
    <row r="219" spans="1:19" ht="34.5" customHeight="1">
      <c r="A219" s="67">
        <v>79</v>
      </c>
      <c r="B219" s="268" t="s">
        <v>497</v>
      </c>
      <c r="C219" s="260" t="s">
        <v>498</v>
      </c>
      <c r="D219" s="262">
        <v>0</v>
      </c>
      <c r="E219" s="128"/>
      <c r="F219" s="67"/>
      <c r="G219" s="67"/>
      <c r="H219" s="73">
        <v>0</v>
      </c>
      <c r="I219" s="73">
        <v>0</v>
      </c>
      <c r="J219" s="142">
        <v>0</v>
      </c>
      <c r="K219" s="75"/>
      <c r="L219" s="76"/>
      <c r="M219" s="77"/>
      <c r="N219" s="246"/>
      <c r="O219" s="243"/>
      <c r="P219" s="243"/>
      <c r="Q219" s="189">
        <f t="shared" si="36"/>
        <v>0</v>
      </c>
      <c r="R219" s="8">
        <f t="shared" si="37"/>
        <v>0</v>
      </c>
      <c r="S219" s="203">
        <f t="shared" si="38"/>
        <v>0</v>
      </c>
    </row>
    <row r="220" spans="1:19" ht="34.5" customHeight="1">
      <c r="A220" s="67">
        <v>80</v>
      </c>
      <c r="B220" s="106" t="s">
        <v>499</v>
      </c>
      <c r="C220" s="260" t="s">
        <v>500</v>
      </c>
      <c r="D220" s="262">
        <v>112.35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 t="s">
        <v>1801</v>
      </c>
      <c r="L220" s="76" t="s">
        <v>1921</v>
      </c>
      <c r="M220" s="77">
        <v>112.35</v>
      </c>
      <c r="N220" s="246"/>
      <c r="O220" s="243"/>
      <c r="P220" s="243"/>
      <c r="Q220" s="189">
        <f t="shared" si="36"/>
        <v>0</v>
      </c>
      <c r="R220" s="8">
        <f t="shared" si="37"/>
        <v>0</v>
      </c>
      <c r="S220" s="203">
        <f t="shared" si="38"/>
        <v>0</v>
      </c>
    </row>
    <row r="221" spans="1:19" ht="34.5" customHeight="1">
      <c r="A221" s="67">
        <v>81</v>
      </c>
      <c r="B221" s="106" t="s">
        <v>398</v>
      </c>
      <c r="C221" s="260" t="s">
        <v>502</v>
      </c>
      <c r="D221" s="26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/>
      <c r="N221" s="246"/>
      <c r="O221" s="243"/>
      <c r="P221" s="243"/>
      <c r="Q221" s="189">
        <f t="shared" si="36"/>
        <v>0</v>
      </c>
      <c r="R221" s="8">
        <f t="shared" si="37"/>
        <v>0</v>
      </c>
      <c r="S221" s="203">
        <f t="shared" si="38"/>
        <v>0</v>
      </c>
    </row>
    <row r="222" spans="1:19" ht="34.5" customHeight="1">
      <c r="A222" s="67">
        <v>82</v>
      </c>
      <c r="B222" s="263" t="s">
        <v>503</v>
      </c>
      <c r="C222" s="260" t="s">
        <v>504</v>
      </c>
      <c r="D222" s="262">
        <v>112.35</v>
      </c>
      <c r="E222" s="71"/>
      <c r="F222" s="67"/>
      <c r="G222" s="67"/>
      <c r="H222" s="73">
        <v>0</v>
      </c>
      <c r="I222" s="73">
        <v>0</v>
      </c>
      <c r="J222" s="142">
        <v>0</v>
      </c>
      <c r="K222" s="75" t="s">
        <v>1801</v>
      </c>
      <c r="L222" s="76" t="s">
        <v>1922</v>
      </c>
      <c r="M222" s="77">
        <v>112.35</v>
      </c>
      <c r="N222" s="246"/>
      <c r="O222" s="243"/>
      <c r="P222" s="243"/>
      <c r="Q222" s="189">
        <f t="shared" si="36"/>
        <v>0</v>
      </c>
      <c r="R222" s="8">
        <f t="shared" si="37"/>
        <v>0</v>
      </c>
      <c r="S222" s="203">
        <f t="shared" si="38"/>
        <v>0</v>
      </c>
    </row>
    <row r="223" spans="1:19" ht="34.5" customHeight="1">
      <c r="A223" s="67">
        <v>83</v>
      </c>
      <c r="B223" s="263" t="s">
        <v>72</v>
      </c>
      <c r="C223" s="260" t="s">
        <v>506</v>
      </c>
      <c r="D223" s="262">
        <v>0</v>
      </c>
      <c r="E223" s="128"/>
      <c r="F223" s="67"/>
      <c r="G223" s="67"/>
      <c r="H223" s="73">
        <v>0</v>
      </c>
      <c r="I223" s="73">
        <v>0</v>
      </c>
      <c r="J223" s="142">
        <v>0</v>
      </c>
      <c r="K223" s="75"/>
      <c r="L223" s="76"/>
      <c r="M223" s="77"/>
      <c r="N223" s="246"/>
      <c r="O223" s="243"/>
      <c r="P223" s="243"/>
      <c r="Q223" s="189">
        <f>ROUND(S223*100/107,2)</f>
        <v>0</v>
      </c>
      <c r="R223" s="8">
        <f>ROUND((Q223*0.07),2)</f>
        <v>0</v>
      </c>
      <c r="S223" s="203">
        <f>+D223+J223-M223</f>
        <v>0</v>
      </c>
    </row>
    <row r="224" spans="1:19" ht="34.5" customHeight="1">
      <c r="A224" s="67">
        <v>84</v>
      </c>
      <c r="B224" s="263" t="s">
        <v>507</v>
      </c>
      <c r="C224" s="260" t="s">
        <v>508</v>
      </c>
      <c r="D224" s="262">
        <v>0</v>
      </c>
      <c r="E224" s="71"/>
      <c r="F224" s="67"/>
      <c r="G224" s="67"/>
      <c r="H224" s="73"/>
      <c r="I224" s="73"/>
      <c r="J224" s="142"/>
      <c r="K224" s="75"/>
      <c r="L224" s="76"/>
      <c r="M224" s="77"/>
      <c r="N224" s="246"/>
      <c r="O224" s="243"/>
      <c r="P224" s="243"/>
      <c r="Q224" s="189"/>
      <c r="R224" s="8"/>
      <c r="S224" s="203"/>
    </row>
    <row r="225" spans="1:19" ht="34.5" customHeight="1">
      <c r="A225" s="67">
        <v>85</v>
      </c>
      <c r="B225" s="263" t="s">
        <v>509</v>
      </c>
      <c r="C225" s="260" t="s">
        <v>510</v>
      </c>
      <c r="D225" s="262">
        <v>411.95</v>
      </c>
      <c r="E225" s="128"/>
      <c r="F225" s="67"/>
      <c r="G225" s="67"/>
      <c r="H225" s="73">
        <v>0</v>
      </c>
      <c r="I225" s="73">
        <v>0</v>
      </c>
      <c r="J225" s="142">
        <v>0</v>
      </c>
      <c r="K225" s="75" t="s">
        <v>1727</v>
      </c>
      <c r="L225" s="76" t="s">
        <v>1923</v>
      </c>
      <c r="M225" s="77">
        <v>411.95</v>
      </c>
      <c r="N225" s="246"/>
      <c r="O225" s="243"/>
      <c r="P225" s="243"/>
      <c r="Q225" s="189">
        <f t="shared" si="36"/>
        <v>0</v>
      </c>
      <c r="R225" s="8">
        <f t="shared" si="37"/>
        <v>0</v>
      </c>
      <c r="S225" s="203">
        <f t="shared" si="38"/>
        <v>0</v>
      </c>
    </row>
    <row r="226" spans="1:19" ht="34.5" customHeight="1">
      <c r="A226" s="67">
        <v>86</v>
      </c>
      <c r="B226" s="263" t="s">
        <v>398</v>
      </c>
      <c r="C226" s="260" t="s">
        <v>512</v>
      </c>
      <c r="D226" s="262">
        <v>0</v>
      </c>
      <c r="E226" s="71"/>
      <c r="F226" s="67"/>
      <c r="G226" s="67"/>
      <c r="H226" s="73">
        <v>0</v>
      </c>
      <c r="I226" s="73">
        <v>0</v>
      </c>
      <c r="J226" s="142">
        <v>0</v>
      </c>
      <c r="K226" s="75"/>
      <c r="L226" s="76"/>
      <c r="M226" s="77"/>
      <c r="N226" s="246"/>
      <c r="O226" s="243"/>
      <c r="P226" s="243"/>
      <c r="Q226" s="189">
        <f t="shared" si="36"/>
        <v>0</v>
      </c>
      <c r="R226" s="8">
        <f t="shared" si="37"/>
        <v>0</v>
      </c>
      <c r="S226" s="203">
        <f t="shared" si="38"/>
        <v>0</v>
      </c>
    </row>
    <row r="227" spans="1:19" ht="34.5" customHeight="1">
      <c r="A227" s="67">
        <v>87</v>
      </c>
      <c r="B227" s="263" t="s">
        <v>513</v>
      </c>
      <c r="C227" s="260" t="s">
        <v>514</v>
      </c>
      <c r="D227" s="262">
        <v>149.80000000000001</v>
      </c>
      <c r="E227" s="78"/>
      <c r="F227" s="79"/>
      <c r="G227" s="67"/>
      <c r="H227" s="73">
        <v>0</v>
      </c>
      <c r="I227" s="73">
        <v>0</v>
      </c>
      <c r="J227" s="142">
        <v>0</v>
      </c>
      <c r="K227" s="75" t="s">
        <v>1889</v>
      </c>
      <c r="L227" s="76" t="s">
        <v>1924</v>
      </c>
      <c r="M227" s="77">
        <v>149.80000000000001</v>
      </c>
      <c r="N227" s="246"/>
      <c r="O227" s="243"/>
      <c r="P227" s="243"/>
      <c r="Q227" s="189">
        <f t="shared" si="36"/>
        <v>0</v>
      </c>
      <c r="R227" s="8">
        <f t="shared" si="37"/>
        <v>0</v>
      </c>
      <c r="S227" s="203">
        <f t="shared" si="38"/>
        <v>0</v>
      </c>
    </row>
    <row r="228" spans="1:19" ht="34.5" customHeight="1">
      <c r="A228" s="67">
        <v>88</v>
      </c>
      <c r="B228" s="263" t="s">
        <v>516</v>
      </c>
      <c r="C228" s="260" t="s">
        <v>517</v>
      </c>
      <c r="D228" s="262">
        <v>1348.2</v>
      </c>
      <c r="E228" s="78" t="s">
        <v>1442</v>
      </c>
      <c r="F228" s="79">
        <v>1</v>
      </c>
      <c r="G228" s="67">
        <v>1</v>
      </c>
      <c r="H228" s="73">
        <v>1645</v>
      </c>
      <c r="I228" s="73">
        <v>115.15</v>
      </c>
      <c r="J228" s="142">
        <v>1760.15</v>
      </c>
      <c r="K228" s="75" t="s">
        <v>1792</v>
      </c>
      <c r="L228" s="76" t="s">
        <v>1925</v>
      </c>
      <c r="M228" s="77">
        <v>3108.3500000000004</v>
      </c>
      <c r="N228" s="246"/>
      <c r="O228" s="243"/>
      <c r="P228" s="243"/>
      <c r="Q228" s="189">
        <f t="shared" si="36"/>
        <v>0</v>
      </c>
      <c r="R228" s="8">
        <f t="shared" si="37"/>
        <v>0</v>
      </c>
      <c r="S228" s="203">
        <f t="shared" si="38"/>
        <v>0</v>
      </c>
    </row>
    <row r="229" spans="1:19" ht="34.5" customHeight="1">
      <c r="A229" s="67">
        <v>89</v>
      </c>
      <c r="B229" s="106" t="s">
        <v>519</v>
      </c>
      <c r="C229" s="260" t="s">
        <v>520</v>
      </c>
      <c r="D229" s="262">
        <v>0</v>
      </c>
      <c r="E229" s="71"/>
      <c r="F229" s="67"/>
      <c r="G229" s="67"/>
      <c r="H229" s="73">
        <v>0</v>
      </c>
      <c r="I229" s="73">
        <v>0</v>
      </c>
      <c r="J229" s="142">
        <v>0</v>
      </c>
      <c r="K229" s="75"/>
      <c r="L229" s="76"/>
      <c r="M229" s="77"/>
      <c r="N229" s="246"/>
      <c r="O229" s="243"/>
      <c r="P229" s="243"/>
      <c r="Q229" s="189">
        <f t="shared" si="36"/>
        <v>0</v>
      </c>
      <c r="R229" s="8">
        <f t="shared" si="37"/>
        <v>0</v>
      </c>
      <c r="S229" s="203">
        <f t="shared" si="38"/>
        <v>0</v>
      </c>
    </row>
    <row r="230" spans="1:19" ht="34.5" customHeight="1">
      <c r="A230" s="67">
        <v>90</v>
      </c>
      <c r="B230" s="106" t="s">
        <v>521</v>
      </c>
      <c r="C230" s="260" t="s">
        <v>522</v>
      </c>
      <c r="D230" s="262">
        <v>786.45</v>
      </c>
      <c r="E230" s="71" t="s">
        <v>1442</v>
      </c>
      <c r="F230" s="67">
        <v>1</v>
      </c>
      <c r="G230" s="67">
        <v>1</v>
      </c>
      <c r="H230" s="73">
        <v>1155</v>
      </c>
      <c r="I230" s="73">
        <v>80.849999999999994</v>
      </c>
      <c r="J230" s="142">
        <v>1235.8499999999999</v>
      </c>
      <c r="K230" s="75" t="s">
        <v>1926</v>
      </c>
      <c r="L230" s="76" t="s">
        <v>1927</v>
      </c>
      <c r="M230" s="77">
        <v>2022.3</v>
      </c>
      <c r="N230" s="250"/>
      <c r="O230" s="243"/>
      <c r="P230" s="243"/>
      <c r="Q230" s="189">
        <f t="shared" si="36"/>
        <v>0</v>
      </c>
      <c r="R230" s="8">
        <f t="shared" si="37"/>
        <v>0</v>
      </c>
      <c r="S230" s="203">
        <f t="shared" si="38"/>
        <v>0</v>
      </c>
    </row>
    <row r="231" spans="1:19" ht="34.5" customHeight="1">
      <c r="A231" s="67">
        <v>91</v>
      </c>
      <c r="B231" s="106" t="s">
        <v>525</v>
      </c>
      <c r="C231" s="260" t="s">
        <v>526</v>
      </c>
      <c r="D231" s="262">
        <v>2471.6999999999998</v>
      </c>
      <c r="E231" s="71" t="s">
        <v>1442</v>
      </c>
      <c r="F231" s="67">
        <v>1</v>
      </c>
      <c r="G231" s="67">
        <v>1</v>
      </c>
      <c r="H231" s="73">
        <v>1960</v>
      </c>
      <c r="I231" s="73">
        <v>137.19999999999999</v>
      </c>
      <c r="J231" s="142">
        <v>2097.1999999999998</v>
      </c>
      <c r="K231" s="75" t="s">
        <v>1804</v>
      </c>
      <c r="L231" s="76" t="s">
        <v>1928</v>
      </c>
      <c r="M231" s="77">
        <v>4568.8999999999996</v>
      </c>
      <c r="N231" s="250"/>
      <c r="O231" s="243"/>
      <c r="P231" s="243"/>
      <c r="Q231" s="189">
        <f t="shared" si="36"/>
        <v>0</v>
      </c>
      <c r="R231" s="8">
        <f t="shared" si="37"/>
        <v>0</v>
      </c>
      <c r="S231" s="203">
        <f t="shared" si="38"/>
        <v>0</v>
      </c>
    </row>
    <row r="232" spans="1:19" ht="34.5" customHeight="1">
      <c r="A232" s="67">
        <v>92</v>
      </c>
      <c r="B232" s="263" t="s">
        <v>529</v>
      </c>
      <c r="C232" s="260" t="s">
        <v>530</v>
      </c>
      <c r="D232" s="262">
        <v>337.05</v>
      </c>
      <c r="E232" s="128"/>
      <c r="F232" s="67"/>
      <c r="G232" s="67"/>
      <c r="H232" s="73">
        <v>0</v>
      </c>
      <c r="I232" s="73">
        <v>0</v>
      </c>
      <c r="J232" s="142">
        <v>0</v>
      </c>
      <c r="K232" s="75">
        <v>46021</v>
      </c>
      <c r="L232" s="76" t="s">
        <v>1929</v>
      </c>
      <c r="M232" s="77">
        <v>337.05</v>
      </c>
      <c r="N232" s="246"/>
      <c r="O232" s="243"/>
      <c r="P232" s="243"/>
      <c r="Q232" s="189">
        <f t="shared" si="36"/>
        <v>0</v>
      </c>
      <c r="R232" s="8">
        <f t="shared" si="37"/>
        <v>0</v>
      </c>
      <c r="S232" s="203">
        <f t="shared" si="38"/>
        <v>0</v>
      </c>
    </row>
    <row r="233" spans="1:19" ht="34.5" customHeight="1">
      <c r="A233" s="67">
        <v>93</v>
      </c>
      <c r="B233" s="263" t="s">
        <v>532</v>
      </c>
      <c r="C233" s="260" t="s">
        <v>533</v>
      </c>
      <c r="D233" s="262">
        <v>486.85</v>
      </c>
      <c r="E233" s="128" t="s">
        <v>1442</v>
      </c>
      <c r="F233" s="67">
        <v>1</v>
      </c>
      <c r="G233" s="67">
        <v>1</v>
      </c>
      <c r="H233" s="73">
        <v>245</v>
      </c>
      <c r="I233" s="73">
        <v>17.149999999999999</v>
      </c>
      <c r="J233" s="142">
        <v>262.14999999999998</v>
      </c>
      <c r="K233" s="75" t="s">
        <v>1799</v>
      </c>
      <c r="L233" s="76" t="s">
        <v>1930</v>
      </c>
      <c r="M233" s="77">
        <v>749</v>
      </c>
      <c r="N233" s="246"/>
      <c r="O233" s="243"/>
      <c r="P233" s="243"/>
      <c r="Q233" s="189">
        <f t="shared" si="36"/>
        <v>0</v>
      </c>
      <c r="R233" s="8">
        <f t="shared" si="37"/>
        <v>0</v>
      </c>
      <c r="S233" s="203">
        <f t="shared" si="38"/>
        <v>0</v>
      </c>
    </row>
    <row r="234" spans="1:19" ht="34.5" customHeight="1">
      <c r="A234" s="67">
        <v>94</v>
      </c>
      <c r="B234" s="263" t="s">
        <v>536</v>
      </c>
      <c r="C234" s="260" t="s">
        <v>537</v>
      </c>
      <c r="D234" s="262">
        <v>112.35</v>
      </c>
      <c r="E234" s="71"/>
      <c r="F234" s="67"/>
      <c r="G234" s="67"/>
      <c r="H234" s="73">
        <v>0</v>
      </c>
      <c r="I234" s="73">
        <v>0</v>
      </c>
      <c r="J234" s="142">
        <v>0</v>
      </c>
      <c r="K234" s="75" t="s">
        <v>1801</v>
      </c>
      <c r="L234" s="76" t="s">
        <v>1931</v>
      </c>
      <c r="M234" s="77">
        <v>112.35</v>
      </c>
      <c r="N234" s="246"/>
      <c r="O234" s="243"/>
      <c r="P234" s="243"/>
      <c r="Q234" s="189">
        <f t="shared" si="36"/>
        <v>0</v>
      </c>
      <c r="R234" s="8">
        <f t="shared" si="37"/>
        <v>0</v>
      </c>
      <c r="S234" s="203">
        <f t="shared" si="38"/>
        <v>0</v>
      </c>
    </row>
    <row r="235" spans="1:19" ht="34.5" customHeight="1">
      <c r="A235" s="67">
        <v>95</v>
      </c>
      <c r="B235" s="263" t="s">
        <v>539</v>
      </c>
      <c r="C235" s="260" t="s">
        <v>540</v>
      </c>
      <c r="D235" s="262">
        <v>486.85</v>
      </c>
      <c r="E235" s="78"/>
      <c r="F235" s="79"/>
      <c r="G235" s="67"/>
      <c r="H235" s="73">
        <v>0</v>
      </c>
      <c r="I235" s="73">
        <v>0</v>
      </c>
      <c r="J235" s="142">
        <v>0</v>
      </c>
      <c r="K235" s="75" t="s">
        <v>1801</v>
      </c>
      <c r="L235" s="76" t="s">
        <v>1932</v>
      </c>
      <c r="M235" s="77">
        <v>486.85</v>
      </c>
      <c r="N235" s="246"/>
      <c r="O235" s="243"/>
      <c r="P235" s="243"/>
      <c r="Q235" s="189">
        <f t="shared" si="36"/>
        <v>0</v>
      </c>
      <c r="R235" s="8">
        <f t="shared" si="37"/>
        <v>0</v>
      </c>
      <c r="S235" s="203">
        <f t="shared" si="38"/>
        <v>0</v>
      </c>
    </row>
    <row r="236" spans="1:19" ht="34.5" customHeight="1">
      <c r="A236" s="67">
        <v>96</v>
      </c>
      <c r="B236" s="263" t="s">
        <v>313</v>
      </c>
      <c r="C236" s="260" t="s">
        <v>542</v>
      </c>
      <c r="D236" s="262">
        <v>149.80000000000001</v>
      </c>
      <c r="E236" s="128" t="s">
        <v>1442</v>
      </c>
      <c r="F236" s="67">
        <v>1</v>
      </c>
      <c r="G236" s="67">
        <v>1</v>
      </c>
      <c r="H236" s="73">
        <v>105</v>
      </c>
      <c r="I236" s="73">
        <v>7.35</v>
      </c>
      <c r="J236" s="142">
        <v>112.35</v>
      </c>
      <c r="K236" s="75" t="s">
        <v>1850</v>
      </c>
      <c r="L236" s="76" t="s">
        <v>1933</v>
      </c>
      <c r="M236" s="77">
        <v>262.14999999999998</v>
      </c>
      <c r="N236" s="250"/>
      <c r="O236" s="243"/>
      <c r="P236" s="243"/>
      <c r="Q236" s="189">
        <f t="shared" si="36"/>
        <v>0</v>
      </c>
      <c r="R236" s="8">
        <f t="shared" si="37"/>
        <v>0</v>
      </c>
      <c r="S236" s="203">
        <f t="shared" si="38"/>
        <v>0</v>
      </c>
    </row>
    <row r="237" spans="1:19" ht="34.5" customHeight="1">
      <c r="A237" s="67">
        <v>97</v>
      </c>
      <c r="B237" s="263" t="s">
        <v>544</v>
      </c>
      <c r="C237" s="260" t="s">
        <v>545</v>
      </c>
      <c r="D237" s="262">
        <v>262.14999999999998</v>
      </c>
      <c r="E237" s="71" t="s">
        <v>1442</v>
      </c>
      <c r="F237" s="67">
        <v>1</v>
      </c>
      <c r="G237" s="67">
        <v>1</v>
      </c>
      <c r="H237" s="73">
        <v>315</v>
      </c>
      <c r="I237" s="73">
        <v>22.05</v>
      </c>
      <c r="J237" s="142">
        <v>337.05</v>
      </c>
      <c r="K237" s="75" t="s">
        <v>1862</v>
      </c>
      <c r="L237" s="76" t="s">
        <v>1934</v>
      </c>
      <c r="M237" s="77">
        <v>599.20000000000005</v>
      </c>
      <c r="N237" s="246"/>
      <c r="O237" s="243"/>
      <c r="P237" s="243"/>
      <c r="Q237" s="189">
        <f t="shared" si="36"/>
        <v>0</v>
      </c>
      <c r="R237" s="8">
        <f t="shared" si="37"/>
        <v>0</v>
      </c>
      <c r="S237" s="203">
        <f t="shared" si="38"/>
        <v>0</v>
      </c>
    </row>
    <row r="238" spans="1:19" ht="34.5" customHeight="1">
      <c r="A238" s="67">
        <v>98</v>
      </c>
      <c r="B238" s="263" t="s">
        <v>547</v>
      </c>
      <c r="C238" s="260" t="s">
        <v>548</v>
      </c>
      <c r="D238" s="262">
        <v>0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/>
      <c r="L238" s="76"/>
      <c r="M238" s="77"/>
      <c r="N238" s="246"/>
      <c r="O238" s="243"/>
      <c r="P238" s="243"/>
      <c r="Q238" s="189">
        <f t="shared" si="36"/>
        <v>0</v>
      </c>
      <c r="R238" s="8">
        <f t="shared" si="37"/>
        <v>0</v>
      </c>
      <c r="S238" s="203">
        <f t="shared" si="38"/>
        <v>0</v>
      </c>
    </row>
    <row r="239" spans="1:19" ht="34.5" customHeight="1">
      <c r="A239" s="67"/>
      <c r="B239" s="263" t="s">
        <v>852</v>
      </c>
      <c r="C239" s="260" t="s">
        <v>1598</v>
      </c>
      <c r="D239" s="262">
        <v>112.35</v>
      </c>
      <c r="E239" s="71"/>
      <c r="F239" s="67"/>
      <c r="G239" s="67"/>
      <c r="H239" s="73"/>
      <c r="I239" s="73"/>
      <c r="J239" s="142"/>
      <c r="K239" s="75" t="s">
        <v>1801</v>
      </c>
      <c r="L239" s="76" t="s">
        <v>1935</v>
      </c>
      <c r="M239" s="77">
        <v>112.35</v>
      </c>
      <c r="N239" s="246"/>
      <c r="O239" s="243"/>
      <c r="P239" s="243"/>
      <c r="Q239" s="189"/>
      <c r="R239" s="8"/>
      <c r="S239" s="203"/>
    </row>
    <row r="240" spans="1:19" ht="34.5" customHeight="1">
      <c r="A240" s="67">
        <v>99</v>
      </c>
      <c r="B240" s="263" t="s">
        <v>549</v>
      </c>
      <c r="C240" s="260" t="s">
        <v>550</v>
      </c>
      <c r="D240" s="262">
        <v>149.80000000000001</v>
      </c>
      <c r="E240" s="128"/>
      <c r="F240" s="67"/>
      <c r="G240" s="67"/>
      <c r="H240" s="73">
        <v>0</v>
      </c>
      <c r="I240" s="73">
        <v>0</v>
      </c>
      <c r="J240" s="142">
        <v>0</v>
      </c>
      <c r="K240" s="75" t="s">
        <v>1819</v>
      </c>
      <c r="L240" s="76" t="s">
        <v>1936</v>
      </c>
      <c r="M240" s="77">
        <v>149.80000000000001</v>
      </c>
      <c r="N240" s="246"/>
      <c r="O240" s="243"/>
      <c r="P240" s="243"/>
      <c r="Q240" s="189">
        <f t="shared" si="36"/>
        <v>0</v>
      </c>
      <c r="R240" s="8">
        <f t="shared" si="37"/>
        <v>0</v>
      </c>
      <c r="S240" s="203">
        <f t="shared" si="38"/>
        <v>0</v>
      </c>
    </row>
    <row r="241" spans="1:19" ht="34.5" customHeight="1">
      <c r="A241" s="67">
        <v>100</v>
      </c>
      <c r="B241" s="263" t="s">
        <v>552</v>
      </c>
      <c r="C241" s="260" t="s">
        <v>553</v>
      </c>
      <c r="D241" s="262">
        <v>299.60000000000002</v>
      </c>
      <c r="E241" s="71"/>
      <c r="F241" s="67"/>
      <c r="G241" s="67"/>
      <c r="H241" s="73">
        <v>0</v>
      </c>
      <c r="I241" s="73">
        <v>0</v>
      </c>
      <c r="J241" s="142">
        <v>0</v>
      </c>
      <c r="K241" s="75" t="s">
        <v>1734</v>
      </c>
      <c r="L241" s="76" t="s">
        <v>1937</v>
      </c>
      <c r="M241" s="77">
        <v>299.60000000000002</v>
      </c>
      <c r="N241" s="246"/>
      <c r="O241" s="243"/>
      <c r="P241" s="243"/>
      <c r="Q241" s="189">
        <f t="shared" si="36"/>
        <v>0</v>
      </c>
      <c r="R241" s="8">
        <f t="shared" si="37"/>
        <v>0</v>
      </c>
      <c r="S241" s="203">
        <f t="shared" si="38"/>
        <v>0</v>
      </c>
    </row>
    <row r="242" spans="1:19" ht="34.5" customHeight="1">
      <c r="A242" s="67">
        <v>101</v>
      </c>
      <c r="B242" s="263" t="s">
        <v>555</v>
      </c>
      <c r="C242" s="260" t="s">
        <v>556</v>
      </c>
      <c r="D242" s="262">
        <v>112.35</v>
      </c>
      <c r="E242" s="128"/>
      <c r="F242" s="67"/>
      <c r="G242" s="67"/>
      <c r="H242" s="73">
        <v>0</v>
      </c>
      <c r="I242" s="73">
        <v>0</v>
      </c>
      <c r="J242" s="142">
        <v>0</v>
      </c>
      <c r="K242" s="75" t="s">
        <v>1734</v>
      </c>
      <c r="L242" s="76" t="s">
        <v>1938</v>
      </c>
      <c r="M242" s="77">
        <v>112.35</v>
      </c>
      <c r="N242" s="246"/>
      <c r="O242" s="243"/>
      <c r="P242" s="243"/>
      <c r="Q242" s="189">
        <f t="shared" si="36"/>
        <v>0</v>
      </c>
      <c r="R242" s="8">
        <f t="shared" si="37"/>
        <v>0</v>
      </c>
      <c r="S242" s="203">
        <f t="shared" si="38"/>
        <v>0</v>
      </c>
    </row>
    <row r="243" spans="1:19" ht="34.5" customHeight="1">
      <c r="A243" s="67">
        <v>102</v>
      </c>
      <c r="B243" s="263" t="s">
        <v>558</v>
      </c>
      <c r="C243" s="260" t="s">
        <v>559</v>
      </c>
      <c r="D243" s="262">
        <v>187.25</v>
      </c>
      <c r="E243" s="71"/>
      <c r="F243" s="67"/>
      <c r="G243" s="67"/>
      <c r="H243" s="73">
        <v>0</v>
      </c>
      <c r="I243" s="73">
        <v>0</v>
      </c>
      <c r="J243" s="142">
        <v>0</v>
      </c>
      <c r="K243" s="75" t="s">
        <v>1819</v>
      </c>
      <c r="L243" s="76" t="s">
        <v>1939</v>
      </c>
      <c r="M243" s="77">
        <v>187.25</v>
      </c>
      <c r="N243" s="246"/>
      <c r="O243" s="243"/>
      <c r="P243" s="243"/>
      <c r="Q243" s="189">
        <f t="shared" si="36"/>
        <v>0</v>
      </c>
      <c r="R243" s="8">
        <f t="shared" si="37"/>
        <v>0</v>
      </c>
      <c r="S243" s="203">
        <f t="shared" si="38"/>
        <v>0</v>
      </c>
    </row>
    <row r="244" spans="1:19" ht="34.5" customHeight="1">
      <c r="A244" s="67">
        <v>103</v>
      </c>
      <c r="B244" s="263" t="s">
        <v>558</v>
      </c>
      <c r="C244" s="260" t="s">
        <v>559</v>
      </c>
      <c r="D244" s="262">
        <v>674.1</v>
      </c>
      <c r="E244" s="71"/>
      <c r="F244" s="67"/>
      <c r="G244" s="67"/>
      <c r="H244" s="73">
        <v>0</v>
      </c>
      <c r="I244" s="73">
        <v>0</v>
      </c>
      <c r="J244" s="142">
        <v>0</v>
      </c>
      <c r="K244" s="75" t="s">
        <v>1819</v>
      </c>
      <c r="L244" s="76" t="s">
        <v>1939</v>
      </c>
      <c r="M244" s="77">
        <v>674.1</v>
      </c>
      <c r="N244" s="246"/>
      <c r="O244" s="243"/>
      <c r="P244" s="243"/>
      <c r="Q244" s="189">
        <f t="shared" si="36"/>
        <v>0</v>
      </c>
      <c r="R244" s="8">
        <f t="shared" si="37"/>
        <v>0</v>
      </c>
      <c r="S244" s="203">
        <f t="shared" si="38"/>
        <v>0</v>
      </c>
    </row>
    <row r="245" spans="1:19" ht="34.5" customHeight="1">
      <c r="A245" s="67">
        <v>104</v>
      </c>
      <c r="B245" s="263" t="s">
        <v>562</v>
      </c>
      <c r="C245" s="260" t="s">
        <v>563</v>
      </c>
      <c r="D245" s="262">
        <v>262.14999999999998</v>
      </c>
      <c r="E245" s="71"/>
      <c r="F245" s="67"/>
      <c r="G245" s="67"/>
      <c r="H245" s="73">
        <v>0</v>
      </c>
      <c r="I245" s="73">
        <v>0</v>
      </c>
      <c r="J245" s="142">
        <v>0</v>
      </c>
      <c r="K245" s="75" t="s">
        <v>1819</v>
      </c>
      <c r="L245" s="76" t="s">
        <v>1940</v>
      </c>
      <c r="M245" s="77">
        <v>262.14999999999998</v>
      </c>
      <c r="N245" s="246"/>
      <c r="O245" s="243"/>
      <c r="P245" s="243"/>
      <c r="Q245" s="189">
        <f t="shared" si="36"/>
        <v>0</v>
      </c>
      <c r="R245" s="8">
        <f t="shared" si="37"/>
        <v>0</v>
      </c>
      <c r="S245" s="203">
        <f t="shared" si="38"/>
        <v>0</v>
      </c>
    </row>
    <row r="246" spans="1:19" ht="34.5" customHeight="1">
      <c r="A246" s="67">
        <v>105</v>
      </c>
      <c r="B246" s="263" t="s">
        <v>558</v>
      </c>
      <c r="C246" s="260" t="s">
        <v>564</v>
      </c>
      <c r="D246" s="262">
        <v>262.14999999999998</v>
      </c>
      <c r="E246" s="71"/>
      <c r="F246" s="67"/>
      <c r="G246" s="67"/>
      <c r="H246" s="73">
        <v>0</v>
      </c>
      <c r="I246" s="73">
        <v>0</v>
      </c>
      <c r="J246" s="142">
        <v>0</v>
      </c>
      <c r="K246" s="75" t="s">
        <v>1819</v>
      </c>
      <c r="L246" s="76" t="s">
        <v>1941</v>
      </c>
      <c r="M246" s="77">
        <v>262.14999999999998</v>
      </c>
      <c r="N246" s="246"/>
      <c r="O246" s="243"/>
      <c r="P246" s="243"/>
      <c r="Q246" s="189">
        <f t="shared" si="36"/>
        <v>0</v>
      </c>
      <c r="R246" s="8">
        <f t="shared" si="37"/>
        <v>0</v>
      </c>
      <c r="S246" s="203">
        <v>0</v>
      </c>
    </row>
    <row r="247" spans="1:19" ht="34.5" customHeight="1">
      <c r="A247" s="67">
        <v>106</v>
      </c>
      <c r="B247" s="263" t="s">
        <v>566</v>
      </c>
      <c r="C247" s="260" t="s">
        <v>567</v>
      </c>
      <c r="D247" s="262">
        <v>112.35</v>
      </c>
      <c r="E247" s="71"/>
      <c r="F247" s="67"/>
      <c r="G247" s="67"/>
      <c r="H247" s="73">
        <v>0</v>
      </c>
      <c r="I247" s="73">
        <v>0</v>
      </c>
      <c r="J247" s="142">
        <v>0</v>
      </c>
      <c r="K247" s="75" t="s">
        <v>1801</v>
      </c>
      <c r="L247" s="76" t="s">
        <v>1942</v>
      </c>
      <c r="M247" s="77">
        <v>112.35</v>
      </c>
      <c r="N247" s="246"/>
      <c r="O247" s="243"/>
      <c r="P247" s="243"/>
      <c r="Q247" s="189">
        <f t="shared" si="36"/>
        <v>0</v>
      </c>
      <c r="R247" s="8">
        <f t="shared" si="37"/>
        <v>0</v>
      </c>
      <c r="S247" s="203">
        <f t="shared" si="38"/>
        <v>0</v>
      </c>
    </row>
    <row r="248" spans="1:19" ht="34.5" customHeight="1">
      <c r="A248" s="67">
        <v>107</v>
      </c>
      <c r="B248" s="263" t="s">
        <v>569</v>
      </c>
      <c r="C248" s="260" t="s">
        <v>570</v>
      </c>
      <c r="D248" s="262">
        <v>0</v>
      </c>
      <c r="E248" s="71"/>
      <c r="F248" s="67"/>
      <c r="G248" s="67"/>
      <c r="H248" s="73">
        <v>0</v>
      </c>
      <c r="I248" s="73">
        <v>0</v>
      </c>
      <c r="J248" s="142">
        <v>0</v>
      </c>
      <c r="K248" s="75"/>
      <c r="L248" s="76"/>
      <c r="M248" s="77"/>
      <c r="N248" s="246"/>
      <c r="O248" s="243"/>
      <c r="P248" s="243"/>
      <c r="Q248" s="189">
        <f t="shared" si="36"/>
        <v>0</v>
      </c>
      <c r="R248" s="8">
        <f t="shared" si="37"/>
        <v>0</v>
      </c>
      <c r="S248" s="203">
        <f t="shared" si="38"/>
        <v>0</v>
      </c>
    </row>
    <row r="249" spans="1:19" ht="34.5" customHeight="1">
      <c r="A249" s="67">
        <v>108</v>
      </c>
      <c r="B249" s="267" t="s">
        <v>572</v>
      </c>
      <c r="C249" s="260" t="s">
        <v>573</v>
      </c>
      <c r="D249" s="262">
        <v>187.25</v>
      </c>
      <c r="E249" s="71"/>
      <c r="F249" s="67"/>
      <c r="G249" s="67"/>
      <c r="H249" s="73">
        <v>0</v>
      </c>
      <c r="I249" s="73">
        <v>0</v>
      </c>
      <c r="J249" s="142">
        <v>0</v>
      </c>
      <c r="K249" s="75" t="s">
        <v>1727</v>
      </c>
      <c r="L249" s="76" t="s">
        <v>1943</v>
      </c>
      <c r="M249" s="77">
        <v>187.25</v>
      </c>
      <c r="N249" s="246"/>
      <c r="O249" s="243"/>
      <c r="P249" s="243"/>
      <c r="Q249" s="189">
        <f t="shared" si="36"/>
        <v>0</v>
      </c>
      <c r="R249" s="8">
        <f t="shared" si="37"/>
        <v>0</v>
      </c>
      <c r="S249" s="203">
        <f t="shared" si="38"/>
        <v>0</v>
      </c>
    </row>
    <row r="250" spans="1:19" ht="34.5" customHeight="1">
      <c r="A250" s="67">
        <v>109</v>
      </c>
      <c r="B250" s="263" t="s">
        <v>572</v>
      </c>
      <c r="C250" s="260" t="s">
        <v>575</v>
      </c>
      <c r="D250" s="262">
        <v>149.80000000000001</v>
      </c>
      <c r="E250" s="128"/>
      <c r="F250" s="67"/>
      <c r="G250" s="67"/>
      <c r="H250" s="73">
        <v>0</v>
      </c>
      <c r="I250" s="73">
        <v>0</v>
      </c>
      <c r="J250" s="142">
        <v>0</v>
      </c>
      <c r="K250" s="75" t="s">
        <v>1727</v>
      </c>
      <c r="L250" s="76" t="s">
        <v>1944</v>
      </c>
      <c r="M250" s="77">
        <v>149.80000000000001</v>
      </c>
      <c r="N250" s="246"/>
      <c r="O250" s="243"/>
      <c r="P250" s="243"/>
      <c r="Q250" s="189">
        <f t="shared" si="36"/>
        <v>0</v>
      </c>
      <c r="R250" s="8">
        <f t="shared" si="37"/>
        <v>0</v>
      </c>
      <c r="S250" s="203">
        <f t="shared" si="38"/>
        <v>0</v>
      </c>
    </row>
    <row r="251" spans="1:19" ht="34.5" customHeight="1">
      <c r="A251" s="67">
        <v>110</v>
      </c>
      <c r="B251" s="263" t="s">
        <v>577</v>
      </c>
      <c r="C251" s="260" t="s">
        <v>578</v>
      </c>
      <c r="D251" s="262">
        <v>374.5</v>
      </c>
      <c r="E251" s="128" t="s">
        <v>1442</v>
      </c>
      <c r="F251" s="67">
        <v>1</v>
      </c>
      <c r="G251" s="67">
        <v>1</v>
      </c>
      <c r="H251" s="73">
        <v>840</v>
      </c>
      <c r="I251" s="73">
        <v>58.8</v>
      </c>
      <c r="J251" s="142">
        <v>898.8</v>
      </c>
      <c r="K251" s="75" t="s">
        <v>1722</v>
      </c>
      <c r="L251" s="76" t="s">
        <v>1945</v>
      </c>
      <c r="M251" s="77">
        <v>898.8</v>
      </c>
      <c r="N251" s="246" t="s">
        <v>1780</v>
      </c>
      <c r="O251" s="243">
        <v>1</v>
      </c>
      <c r="P251" s="243">
        <v>1</v>
      </c>
      <c r="Q251" s="189">
        <f t="shared" si="36"/>
        <v>350</v>
      </c>
      <c r="R251" s="8">
        <f t="shared" si="37"/>
        <v>24.5</v>
      </c>
      <c r="S251" s="203">
        <f t="shared" si="38"/>
        <v>374.5</v>
      </c>
    </row>
    <row r="252" spans="1:19" ht="34.5" customHeight="1">
      <c r="A252" s="67">
        <v>111</v>
      </c>
      <c r="B252" s="267" t="s">
        <v>580</v>
      </c>
      <c r="C252" s="260" t="s">
        <v>581</v>
      </c>
      <c r="D252" s="262">
        <v>187.25</v>
      </c>
      <c r="E252" s="128"/>
      <c r="F252" s="67"/>
      <c r="G252" s="67"/>
      <c r="H252" s="73">
        <v>0</v>
      </c>
      <c r="I252" s="73">
        <v>0</v>
      </c>
      <c r="J252" s="142">
        <v>0</v>
      </c>
      <c r="K252" s="75">
        <v>46021</v>
      </c>
      <c r="L252" s="76" t="s">
        <v>1946</v>
      </c>
      <c r="M252" s="77">
        <v>187.25</v>
      </c>
      <c r="N252" s="246"/>
      <c r="O252" s="243"/>
      <c r="P252" s="243"/>
      <c r="Q252" s="189">
        <f t="shared" si="36"/>
        <v>0</v>
      </c>
      <c r="R252" s="8">
        <f t="shared" si="37"/>
        <v>0</v>
      </c>
      <c r="S252" s="203">
        <f t="shared" si="38"/>
        <v>0</v>
      </c>
    </row>
    <row r="253" spans="1:19" ht="34.5" customHeight="1">
      <c r="A253" s="67">
        <v>112</v>
      </c>
      <c r="B253" s="267" t="s">
        <v>580</v>
      </c>
      <c r="C253" s="260" t="s">
        <v>583</v>
      </c>
      <c r="D253" s="262">
        <v>112.35</v>
      </c>
      <c r="E253" s="128"/>
      <c r="F253" s="67"/>
      <c r="G253" s="67"/>
      <c r="H253" s="73"/>
      <c r="I253" s="73"/>
      <c r="J253" s="142"/>
      <c r="K253" s="75">
        <v>46021</v>
      </c>
      <c r="L253" s="76" t="s">
        <v>1946</v>
      </c>
      <c r="M253" s="77">
        <v>112.35</v>
      </c>
      <c r="N253" s="246"/>
      <c r="O253" s="243"/>
      <c r="P253" s="243"/>
      <c r="Q253" s="189"/>
      <c r="R253" s="8"/>
      <c r="S253" s="203"/>
    </row>
    <row r="254" spans="1:19" ht="34.5" customHeight="1">
      <c r="A254" s="67">
        <v>113</v>
      </c>
      <c r="B254" s="267" t="s">
        <v>580</v>
      </c>
      <c r="C254" s="260" t="s">
        <v>584</v>
      </c>
      <c r="D254" s="262">
        <v>112.35</v>
      </c>
      <c r="E254" s="128"/>
      <c r="F254" s="67"/>
      <c r="G254" s="67"/>
      <c r="H254" s="73"/>
      <c r="I254" s="73"/>
      <c r="J254" s="142"/>
      <c r="K254" s="75">
        <v>46021</v>
      </c>
      <c r="L254" s="76" t="s">
        <v>1946</v>
      </c>
      <c r="M254" s="77">
        <v>112.35</v>
      </c>
      <c r="N254" s="246"/>
      <c r="O254" s="243"/>
      <c r="P254" s="243"/>
      <c r="Q254" s="189"/>
      <c r="R254" s="8"/>
      <c r="S254" s="203"/>
    </row>
    <row r="255" spans="1:19" ht="34.5" customHeight="1">
      <c r="A255" s="67">
        <v>114</v>
      </c>
      <c r="B255" s="267" t="s">
        <v>516</v>
      </c>
      <c r="C255" s="260" t="s">
        <v>585</v>
      </c>
      <c r="D255" s="262">
        <v>149.80000000000001</v>
      </c>
      <c r="E255" s="128" t="s">
        <v>1442</v>
      </c>
      <c r="F255" s="67">
        <v>1</v>
      </c>
      <c r="G255" s="67">
        <v>1</v>
      </c>
      <c r="H255" s="73">
        <v>210</v>
      </c>
      <c r="I255" s="73">
        <v>14.7</v>
      </c>
      <c r="J255" s="142">
        <v>224.7</v>
      </c>
      <c r="K255" s="75" t="s">
        <v>1792</v>
      </c>
      <c r="L255" s="76" t="s">
        <v>1947</v>
      </c>
      <c r="M255" s="77">
        <v>374.5</v>
      </c>
      <c r="N255" s="246"/>
      <c r="O255" s="243"/>
      <c r="P255" s="243"/>
      <c r="Q255" s="189">
        <f t="shared" si="36"/>
        <v>0</v>
      </c>
      <c r="R255" s="8">
        <f t="shared" si="37"/>
        <v>0</v>
      </c>
      <c r="S255" s="203">
        <f t="shared" si="38"/>
        <v>0</v>
      </c>
    </row>
    <row r="256" spans="1:19" ht="34.5" customHeight="1">
      <c r="A256" s="67">
        <v>115</v>
      </c>
      <c r="B256" s="263" t="s">
        <v>587</v>
      </c>
      <c r="C256" s="260" t="s">
        <v>588</v>
      </c>
      <c r="D256" s="262">
        <v>1123.5</v>
      </c>
      <c r="E256" s="78"/>
      <c r="F256" s="79"/>
      <c r="G256" s="67"/>
      <c r="H256" s="73">
        <v>0</v>
      </c>
      <c r="I256" s="73">
        <v>0</v>
      </c>
      <c r="J256" s="142">
        <v>0</v>
      </c>
      <c r="K256" s="75">
        <v>46021</v>
      </c>
      <c r="L256" s="76" t="s">
        <v>1948</v>
      </c>
      <c r="M256" s="77">
        <v>1123.5</v>
      </c>
      <c r="N256" s="246"/>
      <c r="O256" s="243"/>
      <c r="P256" s="243"/>
      <c r="Q256" s="189">
        <f t="shared" si="36"/>
        <v>0</v>
      </c>
      <c r="R256" s="8">
        <f t="shared" si="37"/>
        <v>0</v>
      </c>
      <c r="S256" s="203">
        <f t="shared" si="38"/>
        <v>0</v>
      </c>
    </row>
    <row r="257" spans="1:19" ht="34.5" customHeight="1">
      <c r="A257" s="67">
        <v>116</v>
      </c>
      <c r="B257" s="263" t="s">
        <v>398</v>
      </c>
      <c r="C257" s="260" t="s">
        <v>590</v>
      </c>
      <c r="D257" s="262">
        <v>0</v>
      </c>
      <c r="E257" s="264"/>
      <c r="F257" s="265"/>
      <c r="G257" s="67"/>
      <c r="H257" s="73">
        <v>0</v>
      </c>
      <c r="I257" s="73">
        <v>0</v>
      </c>
      <c r="J257" s="142">
        <v>0</v>
      </c>
      <c r="K257" s="75"/>
      <c r="L257" s="76"/>
      <c r="M257" s="77"/>
      <c r="N257" s="246"/>
      <c r="O257" s="243"/>
      <c r="P257" s="243"/>
      <c r="Q257" s="189">
        <f t="shared" si="36"/>
        <v>0</v>
      </c>
      <c r="R257" s="8">
        <f t="shared" si="37"/>
        <v>0</v>
      </c>
      <c r="S257" s="203">
        <f t="shared" si="38"/>
        <v>0</v>
      </c>
    </row>
    <row r="258" spans="1:19" ht="34.5" customHeight="1">
      <c r="A258" s="67">
        <v>117</v>
      </c>
      <c r="B258" s="263" t="s">
        <v>591</v>
      </c>
      <c r="C258" s="260" t="s">
        <v>592</v>
      </c>
      <c r="D258" s="262">
        <v>112.35</v>
      </c>
      <c r="E258" s="128"/>
      <c r="F258" s="67"/>
      <c r="G258" s="67"/>
      <c r="H258" s="73">
        <v>0</v>
      </c>
      <c r="I258" s="73">
        <v>0</v>
      </c>
      <c r="J258" s="142">
        <v>0</v>
      </c>
      <c r="K258" s="75" t="s">
        <v>1734</v>
      </c>
      <c r="L258" s="76" t="s">
        <v>1949</v>
      </c>
      <c r="M258" s="77">
        <v>112.35</v>
      </c>
      <c r="N258" s="246"/>
      <c r="O258" s="243"/>
      <c r="P258" s="243"/>
      <c r="Q258" s="189">
        <f t="shared" si="36"/>
        <v>0</v>
      </c>
      <c r="R258" s="8">
        <f t="shared" si="37"/>
        <v>0</v>
      </c>
      <c r="S258" s="203">
        <f t="shared" si="38"/>
        <v>0</v>
      </c>
    </row>
    <row r="259" spans="1:19" ht="34.5" customHeight="1">
      <c r="A259" s="67">
        <v>118</v>
      </c>
      <c r="B259" s="106" t="s">
        <v>91</v>
      </c>
      <c r="C259" s="106" t="s">
        <v>594</v>
      </c>
      <c r="D259" s="262">
        <v>411.95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>
        <v>46021</v>
      </c>
      <c r="L259" s="76" t="s">
        <v>1950</v>
      </c>
      <c r="M259" s="77">
        <v>411.95</v>
      </c>
      <c r="N259" s="246"/>
      <c r="O259" s="243"/>
      <c r="P259" s="243"/>
      <c r="Q259" s="189">
        <f t="shared" si="36"/>
        <v>0</v>
      </c>
      <c r="R259" s="8">
        <f t="shared" si="37"/>
        <v>0</v>
      </c>
      <c r="S259" s="203">
        <f t="shared" si="38"/>
        <v>0</v>
      </c>
    </row>
    <row r="260" spans="1:19" ht="34.5" customHeight="1">
      <c r="A260" s="67">
        <v>119</v>
      </c>
      <c r="B260" s="106" t="s">
        <v>91</v>
      </c>
      <c r="C260" s="106" t="s">
        <v>596</v>
      </c>
      <c r="D260" s="262">
        <v>112.35</v>
      </c>
      <c r="E260" s="128"/>
      <c r="F260" s="67"/>
      <c r="G260" s="67"/>
      <c r="H260" s="73">
        <v>0</v>
      </c>
      <c r="I260" s="73">
        <v>0</v>
      </c>
      <c r="J260" s="142">
        <v>0</v>
      </c>
      <c r="K260" s="75">
        <v>46021</v>
      </c>
      <c r="L260" s="76" t="s">
        <v>1951</v>
      </c>
      <c r="M260" s="77">
        <v>112.35</v>
      </c>
      <c r="N260" s="246"/>
      <c r="O260" s="243"/>
      <c r="P260" s="243"/>
      <c r="Q260" s="189">
        <f t="shared" si="36"/>
        <v>0</v>
      </c>
      <c r="R260" s="8">
        <f t="shared" si="37"/>
        <v>0</v>
      </c>
      <c r="S260" s="203">
        <f t="shared" si="38"/>
        <v>0</v>
      </c>
    </row>
    <row r="261" spans="1:19" ht="34.5" customHeight="1">
      <c r="A261" s="67">
        <v>120</v>
      </c>
      <c r="B261" s="106" t="s">
        <v>91</v>
      </c>
      <c r="C261" s="106" t="s">
        <v>598</v>
      </c>
      <c r="D261" s="262">
        <v>10200</v>
      </c>
      <c r="E261" s="264"/>
      <c r="F261" s="67"/>
      <c r="G261" s="67"/>
      <c r="H261" s="73">
        <v>0</v>
      </c>
      <c r="I261" s="73">
        <v>0</v>
      </c>
      <c r="J261" s="142">
        <v>0</v>
      </c>
      <c r="K261" s="75">
        <v>46021</v>
      </c>
      <c r="L261" s="76" t="s">
        <v>1952</v>
      </c>
      <c r="M261" s="77">
        <v>10200</v>
      </c>
      <c r="N261" s="246"/>
      <c r="O261" s="243"/>
      <c r="P261" s="243"/>
      <c r="Q261" s="189">
        <f t="shared" si="36"/>
        <v>0</v>
      </c>
      <c r="R261" s="8">
        <f t="shared" si="37"/>
        <v>0</v>
      </c>
      <c r="S261" s="203">
        <f t="shared" si="38"/>
        <v>0</v>
      </c>
    </row>
    <row r="262" spans="1:19" ht="34.5" customHeight="1">
      <c r="A262" s="67">
        <v>121</v>
      </c>
      <c r="B262" s="106" t="s">
        <v>91</v>
      </c>
      <c r="C262" s="106" t="s">
        <v>598</v>
      </c>
      <c r="D262" s="262">
        <v>5800</v>
      </c>
      <c r="E262" s="264"/>
      <c r="F262" s="67"/>
      <c r="G262" s="67"/>
      <c r="H262" s="73">
        <v>0</v>
      </c>
      <c r="I262" s="73">
        <v>0</v>
      </c>
      <c r="J262" s="142">
        <v>0</v>
      </c>
      <c r="K262" s="75">
        <v>46021</v>
      </c>
      <c r="L262" s="76" t="s">
        <v>1952</v>
      </c>
      <c r="M262" s="77">
        <v>5800</v>
      </c>
      <c r="N262" s="246"/>
      <c r="O262" s="243"/>
      <c r="P262" s="243"/>
      <c r="Q262" s="189">
        <f t="shared" si="36"/>
        <v>0</v>
      </c>
      <c r="R262" s="8">
        <f t="shared" si="37"/>
        <v>0</v>
      </c>
      <c r="S262" s="203">
        <f t="shared" si="38"/>
        <v>0</v>
      </c>
    </row>
    <row r="263" spans="1:19" ht="34.5" customHeight="1">
      <c r="A263" s="67">
        <v>122</v>
      </c>
      <c r="B263" s="267" t="s">
        <v>600</v>
      </c>
      <c r="C263" s="260" t="s">
        <v>601</v>
      </c>
      <c r="D263" s="262">
        <v>112.35</v>
      </c>
      <c r="E263" s="78" t="s">
        <v>1442</v>
      </c>
      <c r="F263" s="79">
        <v>1</v>
      </c>
      <c r="G263" s="67">
        <v>1</v>
      </c>
      <c r="H263" s="73">
        <v>140</v>
      </c>
      <c r="I263" s="73">
        <v>9.8000000000000007</v>
      </c>
      <c r="J263" s="142">
        <v>149.80000000000001</v>
      </c>
      <c r="K263" s="75" t="s">
        <v>1913</v>
      </c>
      <c r="L263" s="76" t="s">
        <v>1953</v>
      </c>
      <c r="M263" s="77">
        <v>262.14999999999998</v>
      </c>
      <c r="N263" s="246"/>
      <c r="O263" s="243"/>
      <c r="P263" s="243"/>
      <c r="Q263" s="189">
        <f t="shared" si="36"/>
        <v>0</v>
      </c>
      <c r="R263" s="8">
        <f t="shared" si="37"/>
        <v>0</v>
      </c>
      <c r="S263" s="203">
        <f t="shared" si="38"/>
        <v>0</v>
      </c>
    </row>
    <row r="264" spans="1:19" ht="34.5" customHeight="1">
      <c r="A264" s="67">
        <v>123</v>
      </c>
      <c r="B264" s="267" t="s">
        <v>603</v>
      </c>
      <c r="C264" s="260" t="s">
        <v>604</v>
      </c>
      <c r="D264" s="262">
        <v>149.80000000000001</v>
      </c>
      <c r="E264" s="269" t="s">
        <v>1442</v>
      </c>
      <c r="F264" s="2">
        <v>1</v>
      </c>
      <c r="G264" s="2">
        <v>1</v>
      </c>
      <c r="H264" s="73">
        <v>210</v>
      </c>
      <c r="I264" s="73">
        <v>14.7</v>
      </c>
      <c r="J264" s="142">
        <v>224.7</v>
      </c>
      <c r="K264" s="75" t="s">
        <v>1954</v>
      </c>
      <c r="L264" s="76" t="s">
        <v>1955</v>
      </c>
      <c r="M264" s="77">
        <v>224.7</v>
      </c>
      <c r="N264" s="250" t="s">
        <v>1780</v>
      </c>
      <c r="O264" s="243">
        <v>1</v>
      </c>
      <c r="P264" s="243">
        <v>1</v>
      </c>
      <c r="Q264" s="189">
        <f t="shared" si="36"/>
        <v>140</v>
      </c>
      <c r="R264" s="8">
        <f t="shared" si="37"/>
        <v>9.8000000000000007</v>
      </c>
      <c r="S264" s="203">
        <f t="shared" si="38"/>
        <v>149.80000000000001</v>
      </c>
    </row>
    <row r="265" spans="1:19" ht="34.5" customHeight="1">
      <c r="A265" s="67">
        <v>124</v>
      </c>
      <c r="B265" s="263" t="s">
        <v>606</v>
      </c>
      <c r="C265" s="260" t="s">
        <v>607</v>
      </c>
      <c r="D265" s="262">
        <v>486.85</v>
      </c>
      <c r="E265" s="78" t="s">
        <v>1442</v>
      </c>
      <c r="F265" s="79">
        <v>1</v>
      </c>
      <c r="G265" s="67">
        <v>1</v>
      </c>
      <c r="H265" s="73">
        <v>154</v>
      </c>
      <c r="I265" s="73">
        <v>10.78</v>
      </c>
      <c r="J265" s="142">
        <v>164.78</v>
      </c>
      <c r="K265" s="75" t="s">
        <v>1956</v>
      </c>
      <c r="L265" s="76" t="s">
        <v>1957</v>
      </c>
      <c r="M265" s="77">
        <v>1160.95</v>
      </c>
      <c r="N265" s="250"/>
      <c r="O265" s="243"/>
      <c r="P265" s="243"/>
      <c r="Q265" s="189">
        <f t="shared" si="36"/>
        <v>-476</v>
      </c>
      <c r="R265" s="8">
        <f t="shared" si="37"/>
        <v>-33.32</v>
      </c>
      <c r="S265" s="203">
        <f t="shared" si="38"/>
        <v>-509.32000000000005</v>
      </c>
    </row>
    <row r="266" spans="1:19" ht="34.5" customHeight="1">
      <c r="A266" s="67">
        <v>125</v>
      </c>
      <c r="B266" s="260" t="s">
        <v>125</v>
      </c>
      <c r="C266" s="106" t="s">
        <v>609</v>
      </c>
      <c r="D266" s="262">
        <v>112.35</v>
      </c>
      <c r="E266" s="78"/>
      <c r="F266" s="79"/>
      <c r="G266" s="67"/>
      <c r="H266" s="73">
        <v>0</v>
      </c>
      <c r="I266" s="73">
        <v>0</v>
      </c>
      <c r="J266" s="142">
        <v>0</v>
      </c>
      <c r="K266" s="75" t="s">
        <v>1727</v>
      </c>
      <c r="L266" s="76" t="s">
        <v>1958</v>
      </c>
      <c r="M266" s="77">
        <v>112.35</v>
      </c>
      <c r="N266" s="246"/>
      <c r="O266" s="243"/>
      <c r="P266" s="243"/>
      <c r="Q266" s="189">
        <f t="shared" si="36"/>
        <v>0</v>
      </c>
      <c r="R266" s="8">
        <f t="shared" si="37"/>
        <v>0</v>
      </c>
      <c r="S266" s="203">
        <f t="shared" si="38"/>
        <v>0</v>
      </c>
    </row>
    <row r="267" spans="1:19" ht="34.5" customHeight="1">
      <c r="A267" s="67">
        <v>126</v>
      </c>
      <c r="B267" s="260" t="s">
        <v>611</v>
      </c>
      <c r="C267" s="106" t="s">
        <v>612</v>
      </c>
      <c r="D267" s="262">
        <v>112.35</v>
      </c>
      <c r="E267" s="78"/>
      <c r="F267" s="79"/>
      <c r="G267" s="67"/>
      <c r="H267" s="73">
        <v>0</v>
      </c>
      <c r="I267" s="73">
        <v>0</v>
      </c>
      <c r="J267" s="142">
        <v>0</v>
      </c>
      <c r="K267" s="75" t="s">
        <v>1736</v>
      </c>
      <c r="L267" s="76" t="s">
        <v>1959</v>
      </c>
      <c r="M267" s="77">
        <v>112.35</v>
      </c>
      <c r="N267" s="246"/>
      <c r="O267" s="243"/>
      <c r="P267" s="243"/>
      <c r="Q267" s="189">
        <f t="shared" si="36"/>
        <v>0</v>
      </c>
      <c r="R267" s="8">
        <f t="shared" si="37"/>
        <v>0</v>
      </c>
      <c r="S267" s="203">
        <f t="shared" si="38"/>
        <v>0</v>
      </c>
    </row>
    <row r="268" spans="1:19" ht="34.5" customHeight="1">
      <c r="A268" s="67">
        <v>127</v>
      </c>
      <c r="B268" s="260" t="s">
        <v>614</v>
      </c>
      <c r="C268" s="106" t="s">
        <v>615</v>
      </c>
      <c r="D268" s="262">
        <v>0</v>
      </c>
      <c r="E268" s="128"/>
      <c r="F268" s="67"/>
      <c r="G268" s="67"/>
      <c r="H268" s="73">
        <v>0</v>
      </c>
      <c r="I268" s="73">
        <v>0</v>
      </c>
      <c r="J268" s="142">
        <v>0</v>
      </c>
      <c r="K268" s="75"/>
      <c r="L268" s="76"/>
      <c r="M268" s="77"/>
      <c r="N268" s="246"/>
      <c r="O268" s="243"/>
      <c r="P268" s="243"/>
      <c r="Q268" s="189">
        <f t="shared" si="36"/>
        <v>0</v>
      </c>
      <c r="R268" s="8">
        <f t="shared" si="37"/>
        <v>0</v>
      </c>
      <c r="S268" s="203">
        <f t="shared" si="38"/>
        <v>0</v>
      </c>
    </row>
    <row r="269" spans="1:19" ht="34.5" customHeight="1">
      <c r="A269" s="67">
        <v>128</v>
      </c>
      <c r="B269" s="260" t="s">
        <v>507</v>
      </c>
      <c r="C269" s="106" t="s">
        <v>615</v>
      </c>
      <c r="D269" s="262">
        <v>599.20000000000005</v>
      </c>
      <c r="E269" s="128"/>
      <c r="F269" s="67"/>
      <c r="G269" s="67"/>
      <c r="H269" s="73">
        <v>0</v>
      </c>
      <c r="I269" s="73">
        <v>0</v>
      </c>
      <c r="J269" s="142">
        <v>0</v>
      </c>
      <c r="K269" s="75" t="s">
        <v>1960</v>
      </c>
      <c r="L269" s="76" t="s">
        <v>1961</v>
      </c>
      <c r="M269" s="77">
        <v>599.20000000000005</v>
      </c>
      <c r="N269" s="246"/>
      <c r="O269" s="243"/>
      <c r="P269" s="243"/>
      <c r="Q269" s="189">
        <f t="shared" si="36"/>
        <v>0</v>
      </c>
      <c r="R269" s="8">
        <f t="shared" si="37"/>
        <v>0</v>
      </c>
      <c r="S269" s="203">
        <f t="shared" si="38"/>
        <v>0</v>
      </c>
    </row>
    <row r="270" spans="1:19" ht="34.5" customHeight="1">
      <c r="A270" s="67">
        <v>129</v>
      </c>
      <c r="B270" s="270" t="s">
        <v>617</v>
      </c>
      <c r="C270" s="106" t="s">
        <v>618</v>
      </c>
      <c r="D270" s="262">
        <v>224.7</v>
      </c>
      <c r="E270" s="128" t="s">
        <v>1442</v>
      </c>
      <c r="F270" s="67">
        <v>1</v>
      </c>
      <c r="G270" s="67">
        <v>1</v>
      </c>
      <c r="H270" s="73">
        <v>490</v>
      </c>
      <c r="I270" s="73">
        <v>34.299999999999997</v>
      </c>
      <c r="J270" s="142">
        <v>524.29999999999995</v>
      </c>
      <c r="K270" s="75" t="s">
        <v>1807</v>
      </c>
      <c r="L270" s="76" t="s">
        <v>1962</v>
      </c>
      <c r="M270" s="77">
        <v>749</v>
      </c>
      <c r="N270" s="246"/>
      <c r="O270" s="243"/>
      <c r="P270" s="243"/>
      <c r="Q270" s="189">
        <f t="shared" si="36"/>
        <v>0</v>
      </c>
      <c r="R270" s="8">
        <f t="shared" si="37"/>
        <v>0</v>
      </c>
      <c r="S270" s="203">
        <f t="shared" si="38"/>
        <v>0</v>
      </c>
    </row>
    <row r="271" spans="1:19" ht="34.5" customHeight="1">
      <c r="A271" s="67">
        <v>130</v>
      </c>
      <c r="B271" s="270" t="s">
        <v>620</v>
      </c>
      <c r="C271" s="106" t="s">
        <v>621</v>
      </c>
      <c r="D271" s="262">
        <v>411.95</v>
      </c>
      <c r="E271" s="128" t="s">
        <v>1442</v>
      </c>
      <c r="F271" s="67">
        <v>1</v>
      </c>
      <c r="G271" s="67">
        <v>1</v>
      </c>
      <c r="H271" s="73">
        <v>525</v>
      </c>
      <c r="I271" s="73">
        <v>36.75</v>
      </c>
      <c r="J271" s="142">
        <v>561.75</v>
      </c>
      <c r="K271" s="75" t="s">
        <v>1771</v>
      </c>
      <c r="L271" s="76" t="s">
        <v>1963</v>
      </c>
      <c r="M271" s="77">
        <v>973.7</v>
      </c>
      <c r="N271" s="246"/>
      <c r="O271" s="243"/>
      <c r="P271" s="243"/>
      <c r="Q271" s="189">
        <f t="shared" si="36"/>
        <v>0</v>
      </c>
      <c r="R271" s="8">
        <f t="shared" si="37"/>
        <v>0</v>
      </c>
      <c r="S271" s="203">
        <f t="shared" si="38"/>
        <v>0</v>
      </c>
    </row>
    <row r="272" spans="1:19" ht="34.5" customHeight="1">
      <c r="A272" s="67">
        <v>131</v>
      </c>
      <c r="B272" s="270" t="s">
        <v>275</v>
      </c>
      <c r="C272" s="106" t="s">
        <v>618</v>
      </c>
      <c r="D272" s="262">
        <v>449.4</v>
      </c>
      <c r="E272" s="78"/>
      <c r="F272" s="79"/>
      <c r="G272" s="67"/>
      <c r="H272" s="73">
        <v>0</v>
      </c>
      <c r="I272" s="73">
        <v>0</v>
      </c>
      <c r="J272" s="142">
        <v>0</v>
      </c>
      <c r="K272" s="75" t="s">
        <v>1801</v>
      </c>
      <c r="L272" s="76" t="s">
        <v>1964</v>
      </c>
      <c r="M272" s="77">
        <v>449.4</v>
      </c>
      <c r="N272" s="246"/>
      <c r="O272" s="243"/>
      <c r="P272" s="243"/>
      <c r="Q272" s="189">
        <f t="shared" ref="Q272:Q287" si="39">ROUND(S272*100/107,2)</f>
        <v>0</v>
      </c>
      <c r="R272" s="8">
        <f t="shared" ref="R272:R287" si="40">ROUND((Q272*0.07),2)</f>
        <v>0</v>
      </c>
      <c r="S272" s="203">
        <f t="shared" ref="S272:S287" si="41">+D272+J272-M272</f>
        <v>0</v>
      </c>
    </row>
    <row r="273" spans="1:20" ht="34.5" customHeight="1">
      <c r="A273" s="67">
        <v>132</v>
      </c>
      <c r="B273" s="271" t="s">
        <v>624</v>
      </c>
      <c r="C273" s="271" t="s">
        <v>625</v>
      </c>
      <c r="D273" s="262">
        <v>112.35</v>
      </c>
      <c r="E273" s="19"/>
      <c r="F273" s="20"/>
      <c r="G273" s="20"/>
      <c r="H273" s="73">
        <v>0</v>
      </c>
      <c r="I273" s="73">
        <v>0</v>
      </c>
      <c r="J273" s="142">
        <v>0</v>
      </c>
      <c r="K273" s="75" t="s">
        <v>1819</v>
      </c>
      <c r="L273" s="76" t="s">
        <v>1965</v>
      </c>
      <c r="M273" s="77">
        <v>112.35</v>
      </c>
      <c r="N273" s="246"/>
      <c r="O273" s="243"/>
      <c r="P273" s="243"/>
      <c r="Q273" s="189">
        <f t="shared" si="39"/>
        <v>0</v>
      </c>
      <c r="R273" s="8">
        <f t="shared" si="40"/>
        <v>0</v>
      </c>
      <c r="S273" s="203">
        <f t="shared" si="41"/>
        <v>0</v>
      </c>
    </row>
    <row r="274" spans="1:20" ht="34.5" customHeight="1">
      <c r="A274" s="67">
        <v>133</v>
      </c>
      <c r="B274" s="271" t="s">
        <v>627</v>
      </c>
      <c r="C274" s="106" t="s">
        <v>628</v>
      </c>
      <c r="D274" s="262">
        <v>214</v>
      </c>
      <c r="E274" s="128"/>
      <c r="F274" s="67"/>
      <c r="G274" s="67"/>
      <c r="H274" s="73">
        <v>0</v>
      </c>
      <c r="I274" s="73">
        <v>0</v>
      </c>
      <c r="J274" s="142">
        <v>0</v>
      </c>
      <c r="K274" s="75" t="s">
        <v>1727</v>
      </c>
      <c r="L274" s="76" t="s">
        <v>1966</v>
      </c>
      <c r="M274" s="77">
        <v>214</v>
      </c>
      <c r="N274" s="246"/>
      <c r="O274" s="243"/>
      <c r="P274" s="243"/>
      <c r="Q274" s="189">
        <f t="shared" si="39"/>
        <v>0</v>
      </c>
      <c r="R274" s="8">
        <f t="shared" si="40"/>
        <v>0</v>
      </c>
      <c r="S274" s="203">
        <f t="shared" si="41"/>
        <v>0</v>
      </c>
    </row>
    <row r="275" spans="1:20" ht="34.5" customHeight="1">
      <c r="A275" s="67">
        <v>134</v>
      </c>
      <c r="B275" s="272" t="s">
        <v>65</v>
      </c>
      <c r="C275" s="271" t="s">
        <v>618</v>
      </c>
      <c r="D275" s="262">
        <v>524.29999999999995</v>
      </c>
      <c r="E275" s="19"/>
      <c r="F275" s="20"/>
      <c r="G275" s="20"/>
      <c r="H275" s="73">
        <v>0</v>
      </c>
      <c r="I275" s="73">
        <v>0</v>
      </c>
      <c r="J275" s="142">
        <v>0</v>
      </c>
      <c r="K275" s="75" t="s">
        <v>1736</v>
      </c>
      <c r="L275" s="76" t="s">
        <v>1967</v>
      </c>
      <c r="M275" s="77">
        <v>524.29999999999995</v>
      </c>
      <c r="N275" s="246"/>
      <c r="O275" s="243"/>
      <c r="P275" s="243"/>
      <c r="Q275" s="189">
        <f t="shared" si="39"/>
        <v>0</v>
      </c>
      <c r="R275" s="8">
        <f t="shared" si="40"/>
        <v>0</v>
      </c>
      <c r="S275" s="203">
        <f t="shared" si="41"/>
        <v>0</v>
      </c>
    </row>
    <row r="276" spans="1:20" ht="34.5" customHeight="1">
      <c r="A276" s="67">
        <v>135</v>
      </c>
      <c r="B276" s="272" t="s">
        <v>631</v>
      </c>
      <c r="C276" s="271" t="s">
        <v>632</v>
      </c>
      <c r="D276" s="262">
        <v>299.60000000000002</v>
      </c>
      <c r="E276" s="19"/>
      <c r="F276" s="20"/>
      <c r="G276" s="20"/>
      <c r="H276" s="73">
        <v>0</v>
      </c>
      <c r="I276" s="73">
        <v>0</v>
      </c>
      <c r="J276" s="142">
        <v>0</v>
      </c>
      <c r="K276" s="75" t="s">
        <v>1734</v>
      </c>
      <c r="L276" s="76" t="s">
        <v>1968</v>
      </c>
      <c r="M276" s="77">
        <v>299.60000000000002</v>
      </c>
      <c r="N276" s="246"/>
      <c r="O276" s="243"/>
      <c r="P276" s="243"/>
      <c r="Q276" s="189">
        <f t="shared" si="39"/>
        <v>0</v>
      </c>
      <c r="R276" s="8">
        <f t="shared" si="40"/>
        <v>0</v>
      </c>
      <c r="S276" s="203">
        <f t="shared" si="41"/>
        <v>0</v>
      </c>
    </row>
    <row r="277" spans="1:20" ht="34.5" customHeight="1">
      <c r="A277" s="67">
        <v>136</v>
      </c>
      <c r="B277" s="260" t="s">
        <v>634</v>
      </c>
      <c r="C277" s="273" t="s">
        <v>635</v>
      </c>
      <c r="D277" s="262">
        <v>112.35</v>
      </c>
      <c r="E277" s="264"/>
      <c r="F277" s="265"/>
      <c r="G277" s="67"/>
      <c r="H277" s="73">
        <v>0</v>
      </c>
      <c r="I277" s="73">
        <v>0</v>
      </c>
      <c r="J277" s="142">
        <v>0</v>
      </c>
      <c r="K277" s="75" t="s">
        <v>1734</v>
      </c>
      <c r="L277" s="76" t="s">
        <v>1969</v>
      </c>
      <c r="M277" s="77">
        <v>112.35</v>
      </c>
      <c r="N277" s="246"/>
      <c r="O277" s="243"/>
      <c r="P277" s="243"/>
      <c r="Q277" s="189">
        <f t="shared" si="39"/>
        <v>0</v>
      </c>
      <c r="R277" s="8">
        <f t="shared" si="40"/>
        <v>0</v>
      </c>
      <c r="S277" s="203">
        <f t="shared" si="41"/>
        <v>0</v>
      </c>
    </row>
    <row r="278" spans="1:20" ht="34.5" customHeight="1">
      <c r="A278" s="67">
        <v>137</v>
      </c>
      <c r="B278" s="260" t="s">
        <v>634</v>
      </c>
      <c r="C278" s="273" t="s">
        <v>637</v>
      </c>
      <c r="D278" s="262">
        <v>337.05</v>
      </c>
      <c r="E278" s="264"/>
      <c r="F278" s="265"/>
      <c r="G278" s="67"/>
      <c r="H278" s="73">
        <v>0</v>
      </c>
      <c r="I278" s="73">
        <v>0</v>
      </c>
      <c r="J278" s="142">
        <v>0</v>
      </c>
      <c r="K278" s="75" t="s">
        <v>1734</v>
      </c>
      <c r="L278" s="76" t="s">
        <v>1970</v>
      </c>
      <c r="M278" s="77">
        <v>337.05</v>
      </c>
      <c r="N278" s="246"/>
      <c r="O278" s="243"/>
      <c r="P278" s="243"/>
      <c r="Q278" s="189">
        <f t="shared" si="39"/>
        <v>0</v>
      </c>
      <c r="R278" s="8">
        <f t="shared" si="40"/>
        <v>0</v>
      </c>
      <c r="S278" s="203">
        <f t="shared" si="41"/>
        <v>0</v>
      </c>
    </row>
    <row r="279" spans="1:20" ht="34.5" customHeight="1">
      <c r="A279" s="67">
        <v>138</v>
      </c>
      <c r="B279" s="260" t="s">
        <v>395</v>
      </c>
      <c r="C279" s="273" t="s">
        <v>639</v>
      </c>
      <c r="D279" s="262">
        <v>187.25</v>
      </c>
      <c r="E279" s="264"/>
      <c r="F279" s="265"/>
      <c r="G279" s="67"/>
      <c r="H279" s="73">
        <v>0</v>
      </c>
      <c r="I279" s="73">
        <v>0</v>
      </c>
      <c r="J279" s="142">
        <v>0</v>
      </c>
      <c r="K279" s="75" t="s">
        <v>1734</v>
      </c>
      <c r="L279" s="76" t="s">
        <v>1971</v>
      </c>
      <c r="M279" s="77">
        <v>187.25</v>
      </c>
      <c r="N279" s="246"/>
      <c r="O279" s="243"/>
      <c r="P279" s="243"/>
      <c r="Q279" s="189">
        <f t="shared" si="39"/>
        <v>0</v>
      </c>
      <c r="R279" s="8">
        <f t="shared" si="40"/>
        <v>0</v>
      </c>
      <c r="S279" s="203">
        <f t="shared" si="41"/>
        <v>0</v>
      </c>
    </row>
    <row r="280" spans="1:20" ht="34.5" customHeight="1">
      <c r="A280" s="67">
        <v>139</v>
      </c>
      <c r="B280" s="260" t="s">
        <v>641</v>
      </c>
      <c r="C280" s="273" t="s">
        <v>642</v>
      </c>
      <c r="D280" s="274">
        <v>262.14999999999998</v>
      </c>
      <c r="E280" s="264"/>
      <c r="F280" s="265"/>
      <c r="G280" s="67"/>
      <c r="H280" s="73">
        <v>0</v>
      </c>
      <c r="I280" s="73">
        <v>0</v>
      </c>
      <c r="J280" s="142">
        <v>0</v>
      </c>
      <c r="K280" s="75" t="s">
        <v>1960</v>
      </c>
      <c r="L280" s="76" t="s">
        <v>1972</v>
      </c>
      <c r="M280" s="77">
        <v>262.14999999999998</v>
      </c>
      <c r="N280" s="246"/>
      <c r="O280" s="243"/>
      <c r="P280" s="243"/>
      <c r="Q280" s="189">
        <f t="shared" si="39"/>
        <v>0</v>
      </c>
      <c r="R280" s="8">
        <f t="shared" si="40"/>
        <v>0</v>
      </c>
      <c r="S280" s="203">
        <f t="shared" si="41"/>
        <v>0</v>
      </c>
    </row>
    <row r="281" spans="1:20" ht="34.5" customHeight="1">
      <c r="A281" s="67">
        <v>140</v>
      </c>
      <c r="B281" s="260" t="s">
        <v>641</v>
      </c>
      <c r="C281" s="273" t="s">
        <v>644</v>
      </c>
      <c r="D281" s="274">
        <v>112.35</v>
      </c>
      <c r="E281" s="264"/>
      <c r="F281" s="265"/>
      <c r="G281" s="67"/>
      <c r="H281" s="73">
        <v>0</v>
      </c>
      <c r="I281" s="73">
        <v>0</v>
      </c>
      <c r="J281" s="142">
        <v>0</v>
      </c>
      <c r="K281" s="75" t="s">
        <v>1734</v>
      </c>
      <c r="L281" s="76" t="s">
        <v>1973</v>
      </c>
      <c r="M281" s="77">
        <v>112.35</v>
      </c>
      <c r="N281" s="246"/>
      <c r="O281" s="243"/>
      <c r="P281" s="243"/>
      <c r="Q281" s="189">
        <f t="shared" si="39"/>
        <v>0</v>
      </c>
      <c r="R281" s="8">
        <f t="shared" si="40"/>
        <v>0</v>
      </c>
      <c r="S281" s="203">
        <f t="shared" si="41"/>
        <v>0</v>
      </c>
    </row>
    <row r="282" spans="1:20" ht="34.5" customHeight="1">
      <c r="A282" s="67">
        <v>141</v>
      </c>
      <c r="B282" s="260" t="s">
        <v>634</v>
      </c>
      <c r="C282" s="275" t="s">
        <v>646</v>
      </c>
      <c r="D282" s="262">
        <v>187.25</v>
      </c>
      <c r="E282" s="264"/>
      <c r="F282" s="265"/>
      <c r="G282" s="67"/>
      <c r="H282" s="73">
        <v>0</v>
      </c>
      <c r="I282" s="73">
        <v>0</v>
      </c>
      <c r="J282" s="142">
        <v>0</v>
      </c>
      <c r="K282" s="75" t="s">
        <v>1734</v>
      </c>
      <c r="L282" s="76" t="s">
        <v>1974</v>
      </c>
      <c r="M282" s="77">
        <v>187.25</v>
      </c>
      <c r="N282" s="246"/>
      <c r="O282" s="243"/>
      <c r="P282" s="243"/>
      <c r="Q282" s="189">
        <f t="shared" si="39"/>
        <v>0</v>
      </c>
      <c r="R282" s="8">
        <f t="shared" si="40"/>
        <v>0</v>
      </c>
      <c r="S282" s="203">
        <f t="shared" si="41"/>
        <v>0</v>
      </c>
    </row>
    <row r="283" spans="1:20" ht="34.5" customHeight="1">
      <c r="A283" s="67">
        <v>142</v>
      </c>
      <c r="B283" s="260" t="s">
        <v>648</v>
      </c>
      <c r="C283" s="275" t="s">
        <v>570</v>
      </c>
      <c r="D283" s="262">
        <v>112.35</v>
      </c>
      <c r="E283" s="264"/>
      <c r="F283" s="265"/>
      <c r="G283" s="67"/>
      <c r="H283" s="73">
        <v>0</v>
      </c>
      <c r="I283" s="73">
        <v>0</v>
      </c>
      <c r="J283" s="142">
        <v>0</v>
      </c>
      <c r="K283" s="75" t="s">
        <v>1960</v>
      </c>
      <c r="L283" s="76" t="s">
        <v>1975</v>
      </c>
      <c r="M283" s="77">
        <v>112.35</v>
      </c>
      <c r="N283" s="246"/>
      <c r="O283" s="243"/>
      <c r="P283" s="243"/>
      <c r="Q283" s="189">
        <f t="shared" si="39"/>
        <v>0</v>
      </c>
      <c r="R283" s="8">
        <f t="shared" si="40"/>
        <v>0</v>
      </c>
      <c r="S283" s="203">
        <f t="shared" si="41"/>
        <v>0</v>
      </c>
    </row>
    <row r="284" spans="1:20" ht="34.5" customHeight="1">
      <c r="A284" s="67">
        <v>143</v>
      </c>
      <c r="B284" s="276" t="s">
        <v>650</v>
      </c>
      <c r="C284" s="277" t="s">
        <v>651</v>
      </c>
      <c r="D284" s="278">
        <v>486.85</v>
      </c>
      <c r="E284" s="264"/>
      <c r="F284" s="265"/>
      <c r="G284" s="67"/>
      <c r="H284" s="73">
        <v>0</v>
      </c>
      <c r="I284" s="73">
        <v>0</v>
      </c>
      <c r="J284" s="142">
        <v>0</v>
      </c>
      <c r="K284" s="75">
        <v>46021</v>
      </c>
      <c r="L284" s="76" t="s">
        <v>1976</v>
      </c>
      <c r="M284" s="77">
        <v>486.85</v>
      </c>
      <c r="N284" s="246"/>
      <c r="O284" s="243"/>
      <c r="P284" s="243"/>
      <c r="Q284" s="189">
        <f t="shared" si="39"/>
        <v>0</v>
      </c>
      <c r="R284" s="8">
        <f t="shared" si="40"/>
        <v>0</v>
      </c>
      <c r="S284" s="203">
        <f t="shared" si="41"/>
        <v>0</v>
      </c>
    </row>
    <row r="285" spans="1:20" ht="34.5" customHeight="1">
      <c r="A285" s="67">
        <v>144</v>
      </c>
      <c r="B285" s="279" t="s">
        <v>653</v>
      </c>
      <c r="C285" s="277" t="s">
        <v>654</v>
      </c>
      <c r="D285" s="280">
        <v>524.29999999999995</v>
      </c>
      <c r="E285" s="281"/>
      <c r="F285" s="282"/>
      <c r="G285" s="127"/>
      <c r="H285" s="73">
        <v>0</v>
      </c>
      <c r="I285" s="73">
        <v>0</v>
      </c>
      <c r="J285" s="142">
        <v>0</v>
      </c>
      <c r="K285" s="251">
        <v>46021</v>
      </c>
      <c r="L285" s="252" t="s">
        <v>1977</v>
      </c>
      <c r="M285" s="253">
        <v>524.29999999999995</v>
      </c>
      <c r="N285" s="7"/>
      <c r="O285" s="3"/>
      <c r="P285" s="3"/>
      <c r="Q285" s="189">
        <f t="shared" si="39"/>
        <v>0</v>
      </c>
      <c r="R285" s="8">
        <f t="shared" si="40"/>
        <v>0</v>
      </c>
      <c r="S285" s="203">
        <f t="shared" si="41"/>
        <v>0</v>
      </c>
    </row>
    <row r="286" spans="1:20" ht="34.5" customHeight="1">
      <c r="A286" s="67">
        <v>145</v>
      </c>
      <c r="B286" s="279" t="s">
        <v>656</v>
      </c>
      <c r="C286" s="277" t="s">
        <v>570</v>
      </c>
      <c r="D286" s="280">
        <v>337.05</v>
      </c>
      <c r="E286" s="281"/>
      <c r="F286" s="282"/>
      <c r="G286" s="127"/>
      <c r="H286" s="73">
        <v>0</v>
      </c>
      <c r="I286" s="73">
        <v>0</v>
      </c>
      <c r="J286" s="142">
        <v>0</v>
      </c>
      <c r="K286" s="251" t="s">
        <v>1801</v>
      </c>
      <c r="L286" s="252" t="s">
        <v>1978</v>
      </c>
      <c r="M286" s="253">
        <v>337.05</v>
      </c>
      <c r="N286" s="7"/>
      <c r="O286" s="3"/>
      <c r="P286" s="3"/>
      <c r="Q286" s="189">
        <f t="shared" si="39"/>
        <v>0</v>
      </c>
      <c r="R286" s="8">
        <f t="shared" si="40"/>
        <v>0</v>
      </c>
      <c r="S286" s="203">
        <f t="shared" si="41"/>
        <v>0</v>
      </c>
    </row>
    <row r="287" spans="1:20" ht="34.5" customHeight="1">
      <c r="A287" s="67">
        <v>146</v>
      </c>
      <c r="B287" s="273" t="s">
        <v>658</v>
      </c>
      <c r="C287" s="273" t="s">
        <v>659</v>
      </c>
      <c r="D287" s="283">
        <v>636.65</v>
      </c>
      <c r="E287" s="281"/>
      <c r="F287" s="282"/>
      <c r="G287" s="127"/>
      <c r="H287" s="73">
        <v>0</v>
      </c>
      <c r="I287" s="73">
        <v>0</v>
      </c>
      <c r="J287" s="142">
        <v>0</v>
      </c>
      <c r="K287" s="251" t="s">
        <v>1727</v>
      </c>
      <c r="L287" s="252" t="s">
        <v>1979</v>
      </c>
      <c r="M287" s="253">
        <v>636.65</v>
      </c>
      <c r="N287" s="7"/>
      <c r="O287" s="3"/>
      <c r="P287" s="3"/>
      <c r="Q287" s="13">
        <f t="shared" si="39"/>
        <v>0</v>
      </c>
      <c r="R287" s="14">
        <f t="shared" si="40"/>
        <v>0</v>
      </c>
      <c r="S287" s="203">
        <f t="shared" si="41"/>
        <v>0</v>
      </c>
    </row>
    <row r="288" spans="1:20" s="42" customFormat="1" ht="34.5" customHeight="1" thickBot="1">
      <c r="A288" s="284"/>
      <c r="B288" s="100" t="s">
        <v>19</v>
      </c>
      <c r="C288" s="101"/>
      <c r="D288" s="102">
        <f>SUM(D141:D287)</f>
        <v>57446.049999999974</v>
      </c>
      <c r="E288" s="285"/>
      <c r="F288" s="286"/>
      <c r="G288" s="286"/>
      <c r="H288" s="104">
        <f>SUM(H141:H287)</f>
        <v>16254</v>
      </c>
      <c r="I288" s="104">
        <f t="shared" ref="I288:J288" si="42">SUM(I141:I287)</f>
        <v>1137.78</v>
      </c>
      <c r="J288" s="104">
        <f t="shared" si="42"/>
        <v>17391.780000000002</v>
      </c>
      <c r="K288" s="257"/>
      <c r="L288" s="257"/>
      <c r="M288" s="287">
        <f>SUM(M141:M287)</f>
        <v>73175.450000000026</v>
      </c>
      <c r="N288" s="257"/>
      <c r="O288" s="258"/>
      <c r="P288" s="258"/>
      <c r="Q288" s="105">
        <f>SUM(S288-R288)</f>
        <v>2029.6299999999999</v>
      </c>
      <c r="R288" s="259">
        <f>SUM(R141:R287)-R265</f>
        <v>142.07</v>
      </c>
      <c r="S288" s="227">
        <f>SUM(S141:S287)-S265</f>
        <v>2171.6999999999998</v>
      </c>
      <c r="T288" s="288"/>
    </row>
    <row r="289" spans="1:19" ht="34.5" customHeight="1" thickTop="1">
      <c r="A289" s="30"/>
      <c r="B289" s="231" t="s">
        <v>661</v>
      </c>
      <c r="C289" s="232"/>
      <c r="D289" s="18"/>
      <c r="E289" s="19"/>
      <c r="F289" s="20"/>
      <c r="G289" s="21"/>
      <c r="H289" s="28"/>
      <c r="I289" s="28"/>
      <c r="J289" s="28"/>
      <c r="K289" s="156"/>
      <c r="L289" s="157"/>
      <c r="M289" s="289"/>
      <c r="N289" s="237"/>
      <c r="O289" s="238"/>
      <c r="P289" s="238"/>
      <c r="Q289" s="239"/>
      <c r="R289" s="240"/>
      <c r="S289" s="203"/>
    </row>
    <row r="290" spans="1:19" ht="34.5" customHeight="1">
      <c r="A290" s="67">
        <v>1</v>
      </c>
      <c r="B290" s="106" t="s">
        <v>322</v>
      </c>
      <c r="C290" s="260" t="s">
        <v>662</v>
      </c>
      <c r="D290" s="262">
        <v>1026.1300000000001</v>
      </c>
      <c r="E290" s="250">
        <v>25143</v>
      </c>
      <c r="F290" s="243">
        <v>1</v>
      </c>
      <c r="G290" s="243">
        <v>1</v>
      </c>
      <c r="H290" s="189">
        <v>1428</v>
      </c>
      <c r="I290" s="189">
        <v>99.96</v>
      </c>
      <c r="J290" s="203">
        <v>1527.96</v>
      </c>
      <c r="K290" s="290" t="s">
        <v>1792</v>
      </c>
      <c r="L290" s="291" t="s">
        <v>1980</v>
      </c>
      <c r="M290" s="292">
        <v>2554.09</v>
      </c>
      <c r="N290" s="250"/>
      <c r="O290" s="243"/>
      <c r="P290" s="243"/>
      <c r="Q290" s="293">
        <f t="shared" ref="Q290:Q346" si="43">ROUND(S290*100/107,2)</f>
        <v>0</v>
      </c>
      <c r="R290" s="294">
        <f t="shared" ref="R290:R346" si="44">ROUND((Q290*0.07),2)</f>
        <v>0</v>
      </c>
      <c r="S290" s="295">
        <f t="shared" ref="S290:S346" si="45">+D290+J290-M290</f>
        <v>0</v>
      </c>
    </row>
    <row r="291" spans="1:19" ht="34.5" customHeight="1">
      <c r="A291" s="67">
        <v>2</v>
      </c>
      <c r="B291" s="106" t="s">
        <v>243</v>
      </c>
      <c r="C291" s="260" t="s">
        <v>664</v>
      </c>
      <c r="D291" s="262">
        <v>411.95</v>
      </c>
      <c r="E291" s="246" t="s">
        <v>1442</v>
      </c>
      <c r="F291" s="243">
        <v>1</v>
      </c>
      <c r="G291" s="243">
        <v>1</v>
      </c>
      <c r="H291" s="189">
        <v>357</v>
      </c>
      <c r="I291" s="189">
        <v>24.99</v>
      </c>
      <c r="J291" s="203">
        <v>381.99</v>
      </c>
      <c r="K291" s="290" t="s">
        <v>1783</v>
      </c>
      <c r="L291" s="291" t="s">
        <v>1981</v>
      </c>
      <c r="M291" s="292">
        <v>793.94</v>
      </c>
      <c r="N291" s="246"/>
      <c r="O291" s="243"/>
      <c r="P291" s="243"/>
      <c r="Q291" s="293">
        <f t="shared" si="43"/>
        <v>0</v>
      </c>
      <c r="R291" s="294">
        <f t="shared" si="44"/>
        <v>0</v>
      </c>
      <c r="S291" s="295">
        <f t="shared" si="45"/>
        <v>0</v>
      </c>
    </row>
    <row r="292" spans="1:19" ht="34.5" customHeight="1">
      <c r="A292" s="67">
        <v>3</v>
      </c>
      <c r="B292" s="106" t="s">
        <v>246</v>
      </c>
      <c r="C292" s="260" t="s">
        <v>666</v>
      </c>
      <c r="D292" s="262">
        <v>37.450000000000003</v>
      </c>
      <c r="E292" s="246" t="s">
        <v>1442</v>
      </c>
      <c r="F292" s="243">
        <v>1</v>
      </c>
      <c r="G292" s="243">
        <v>1</v>
      </c>
      <c r="H292" s="189">
        <v>35</v>
      </c>
      <c r="I292" s="189">
        <v>2.4500000000000002</v>
      </c>
      <c r="J292" s="203">
        <v>37.450000000000003</v>
      </c>
      <c r="K292" s="290" t="s">
        <v>1785</v>
      </c>
      <c r="L292" s="291" t="s">
        <v>1982</v>
      </c>
      <c r="M292" s="292">
        <v>74.900000000000006</v>
      </c>
      <c r="N292" s="246"/>
      <c r="O292" s="243"/>
      <c r="P292" s="243"/>
      <c r="Q292" s="293">
        <f t="shared" si="43"/>
        <v>0</v>
      </c>
      <c r="R292" s="294">
        <f t="shared" si="44"/>
        <v>0</v>
      </c>
      <c r="S292" s="295">
        <f t="shared" si="45"/>
        <v>0</v>
      </c>
    </row>
    <row r="293" spans="1:19" ht="34.5" customHeight="1">
      <c r="A293" s="67">
        <v>4</v>
      </c>
      <c r="B293" s="106" t="s">
        <v>249</v>
      </c>
      <c r="C293" s="260" t="s">
        <v>668</v>
      </c>
      <c r="D293" s="262">
        <v>37.450000000000003</v>
      </c>
      <c r="E293" s="246" t="s">
        <v>1442</v>
      </c>
      <c r="F293" s="243">
        <v>1</v>
      </c>
      <c r="G293" s="243">
        <v>1</v>
      </c>
      <c r="H293" s="189">
        <v>35</v>
      </c>
      <c r="I293" s="189">
        <v>2.4500000000000002</v>
      </c>
      <c r="J293" s="203">
        <v>37.450000000000003</v>
      </c>
      <c r="K293" s="290" t="s">
        <v>1785</v>
      </c>
      <c r="L293" s="291" t="s">
        <v>1983</v>
      </c>
      <c r="M293" s="292">
        <v>74.900000000000006</v>
      </c>
      <c r="N293" s="246"/>
      <c r="O293" s="243"/>
      <c r="P293" s="243"/>
      <c r="Q293" s="293">
        <f t="shared" si="43"/>
        <v>0</v>
      </c>
      <c r="R293" s="294">
        <f t="shared" si="44"/>
        <v>0</v>
      </c>
      <c r="S293" s="295">
        <f t="shared" si="45"/>
        <v>0</v>
      </c>
    </row>
    <row r="294" spans="1:19" ht="34.5" customHeight="1">
      <c r="A294" s="67">
        <v>5</v>
      </c>
      <c r="B294" s="263" t="s">
        <v>252</v>
      </c>
      <c r="C294" s="260" t="s">
        <v>670</v>
      </c>
      <c r="D294" s="262">
        <v>1587.88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290" t="s">
        <v>1734</v>
      </c>
      <c r="L294" s="291" t="s">
        <v>1984</v>
      </c>
      <c r="M294" s="292">
        <v>1587.88</v>
      </c>
      <c r="N294" s="246"/>
      <c r="O294" s="243"/>
      <c r="P294" s="243"/>
      <c r="Q294" s="293">
        <f t="shared" si="43"/>
        <v>0</v>
      </c>
      <c r="R294" s="294">
        <f t="shared" si="44"/>
        <v>0</v>
      </c>
      <c r="S294" s="295">
        <f t="shared" si="45"/>
        <v>0</v>
      </c>
    </row>
    <row r="295" spans="1:19" ht="34.5" customHeight="1">
      <c r="A295" s="67">
        <v>6</v>
      </c>
      <c r="B295" s="263" t="s">
        <v>252</v>
      </c>
      <c r="C295" s="260" t="s">
        <v>672</v>
      </c>
      <c r="D295" s="262">
        <v>53.5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 t="s">
        <v>1734</v>
      </c>
      <c r="L295" s="291" t="s">
        <v>1984</v>
      </c>
      <c r="M295" s="292">
        <v>53.5</v>
      </c>
      <c r="N295" s="246"/>
      <c r="O295" s="243"/>
      <c r="P295" s="243"/>
      <c r="Q295" s="293">
        <f t="shared" si="43"/>
        <v>0</v>
      </c>
      <c r="R295" s="294">
        <f t="shared" si="44"/>
        <v>0</v>
      </c>
      <c r="S295" s="295">
        <f t="shared" si="45"/>
        <v>0</v>
      </c>
    </row>
    <row r="296" spans="1:19" ht="34.5" customHeight="1">
      <c r="A296" s="67">
        <v>7</v>
      </c>
      <c r="B296" s="263" t="s">
        <v>161</v>
      </c>
      <c r="C296" s="260" t="s">
        <v>673</v>
      </c>
      <c r="D296" s="262">
        <v>838.88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 t="s">
        <v>1727</v>
      </c>
      <c r="L296" s="291" t="s">
        <v>1985</v>
      </c>
      <c r="M296" s="292">
        <v>838.88</v>
      </c>
      <c r="N296" s="246"/>
      <c r="O296" s="243"/>
      <c r="P296" s="243"/>
      <c r="Q296" s="293">
        <f t="shared" si="43"/>
        <v>0</v>
      </c>
      <c r="R296" s="294">
        <f t="shared" si="44"/>
        <v>0</v>
      </c>
      <c r="S296" s="295">
        <f t="shared" si="45"/>
        <v>0</v>
      </c>
    </row>
    <row r="297" spans="1:19" ht="34.5" customHeight="1">
      <c r="A297" s="67">
        <v>8</v>
      </c>
      <c r="B297" s="263" t="s">
        <v>161</v>
      </c>
      <c r="C297" s="260" t="s">
        <v>675</v>
      </c>
      <c r="D297" s="262">
        <v>53.5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 t="s">
        <v>1727</v>
      </c>
      <c r="L297" s="291" t="s">
        <v>1985</v>
      </c>
      <c r="M297" s="292">
        <v>53.5</v>
      </c>
      <c r="N297" s="246"/>
      <c r="O297" s="243"/>
      <c r="P297" s="243"/>
      <c r="Q297" s="293">
        <f t="shared" si="43"/>
        <v>0</v>
      </c>
      <c r="R297" s="294">
        <f t="shared" si="44"/>
        <v>0</v>
      </c>
      <c r="S297" s="295">
        <f t="shared" si="45"/>
        <v>0</v>
      </c>
    </row>
    <row r="298" spans="1:19" ht="34.5" customHeight="1">
      <c r="A298" s="67">
        <v>9</v>
      </c>
      <c r="B298" s="263" t="s">
        <v>676</v>
      </c>
      <c r="C298" s="260" t="s">
        <v>677</v>
      </c>
      <c r="D298" s="262">
        <v>0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/>
      <c r="L298" s="291"/>
      <c r="M298" s="292"/>
      <c r="N298" s="246"/>
      <c r="O298" s="243"/>
      <c r="P298" s="243"/>
      <c r="Q298" s="293">
        <f t="shared" si="43"/>
        <v>0</v>
      </c>
      <c r="R298" s="294">
        <f t="shared" si="44"/>
        <v>0</v>
      </c>
      <c r="S298" s="295">
        <f t="shared" si="45"/>
        <v>0</v>
      </c>
    </row>
    <row r="299" spans="1:19" ht="34.5" customHeight="1">
      <c r="A299" s="67">
        <v>10</v>
      </c>
      <c r="B299" s="263" t="s">
        <v>676</v>
      </c>
      <c r="C299" s="260" t="s">
        <v>678</v>
      </c>
      <c r="D299" s="262">
        <v>823.9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>
        <v>46021</v>
      </c>
      <c r="L299" s="291" t="s">
        <v>1986</v>
      </c>
      <c r="M299" s="292">
        <v>823.9</v>
      </c>
      <c r="N299" s="246"/>
      <c r="O299" s="243"/>
      <c r="P299" s="243"/>
      <c r="Q299" s="293">
        <f t="shared" si="43"/>
        <v>0</v>
      </c>
      <c r="R299" s="294">
        <f t="shared" si="44"/>
        <v>0</v>
      </c>
      <c r="S299" s="295">
        <f t="shared" si="45"/>
        <v>0</v>
      </c>
    </row>
    <row r="300" spans="1:19" ht="34.5" customHeight="1">
      <c r="A300" s="67">
        <v>11</v>
      </c>
      <c r="B300" s="263" t="s">
        <v>169</v>
      </c>
      <c r="C300" s="260" t="s">
        <v>680</v>
      </c>
      <c r="D300" s="262">
        <v>778.96</v>
      </c>
      <c r="E300" s="246" t="s">
        <v>1442</v>
      </c>
      <c r="F300" s="243">
        <v>1</v>
      </c>
      <c r="G300" s="243">
        <v>1</v>
      </c>
      <c r="H300" s="189">
        <v>588</v>
      </c>
      <c r="I300" s="189">
        <v>41.16</v>
      </c>
      <c r="J300" s="203">
        <v>629.16</v>
      </c>
      <c r="K300" s="290" t="s">
        <v>1862</v>
      </c>
      <c r="L300" s="291" t="s">
        <v>1987</v>
      </c>
      <c r="M300" s="292">
        <v>1408.12</v>
      </c>
      <c r="N300" s="246"/>
      <c r="O300" s="243"/>
      <c r="P300" s="243"/>
      <c r="Q300" s="293">
        <f t="shared" si="43"/>
        <v>0</v>
      </c>
      <c r="R300" s="294">
        <f t="shared" si="44"/>
        <v>0</v>
      </c>
      <c r="S300" s="295">
        <f t="shared" si="45"/>
        <v>0</v>
      </c>
    </row>
    <row r="301" spans="1:19" ht="34.5" customHeight="1">
      <c r="A301" s="67">
        <v>12</v>
      </c>
      <c r="B301" s="263" t="s">
        <v>341</v>
      </c>
      <c r="C301" s="260" t="s">
        <v>682</v>
      </c>
      <c r="D301" s="262">
        <v>1303.26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290" t="s">
        <v>1794</v>
      </c>
      <c r="L301" s="291" t="s">
        <v>1988</v>
      </c>
      <c r="M301" s="292">
        <v>1303.26</v>
      </c>
      <c r="N301" s="246"/>
      <c r="O301" s="243"/>
      <c r="P301" s="243"/>
      <c r="Q301" s="293">
        <f t="shared" si="43"/>
        <v>0</v>
      </c>
      <c r="R301" s="294">
        <f t="shared" si="44"/>
        <v>0</v>
      </c>
      <c r="S301" s="295">
        <f t="shared" si="45"/>
        <v>0</v>
      </c>
    </row>
    <row r="302" spans="1:19" ht="34.5" customHeight="1">
      <c r="A302" s="67">
        <v>13</v>
      </c>
      <c r="B302" s="263" t="s">
        <v>267</v>
      </c>
      <c r="C302" s="260" t="s">
        <v>684</v>
      </c>
      <c r="D302" s="262">
        <v>4087.4</v>
      </c>
      <c r="E302" s="246" t="s">
        <v>1442</v>
      </c>
      <c r="F302" s="243">
        <v>1</v>
      </c>
      <c r="G302" s="243">
        <v>1</v>
      </c>
      <c r="H302" s="189">
        <v>3490</v>
      </c>
      <c r="I302" s="189">
        <v>244.3</v>
      </c>
      <c r="J302" s="203">
        <v>3734.3</v>
      </c>
      <c r="K302" s="290" t="s">
        <v>1720</v>
      </c>
      <c r="L302" s="291" t="s">
        <v>1989</v>
      </c>
      <c r="M302" s="292">
        <v>3734.3</v>
      </c>
      <c r="N302" s="246" t="s">
        <v>1780</v>
      </c>
      <c r="O302" s="243">
        <v>1</v>
      </c>
      <c r="P302" s="243">
        <v>1</v>
      </c>
      <c r="Q302" s="293">
        <f t="shared" si="43"/>
        <v>3820</v>
      </c>
      <c r="R302" s="294">
        <f t="shared" si="44"/>
        <v>267.39999999999998</v>
      </c>
      <c r="S302" s="295">
        <f t="shared" si="45"/>
        <v>4087.4000000000005</v>
      </c>
    </row>
    <row r="303" spans="1:19" ht="34.5" customHeight="1">
      <c r="A303" s="67">
        <v>14</v>
      </c>
      <c r="B303" s="263" t="s">
        <v>178</v>
      </c>
      <c r="C303" s="260" t="s">
        <v>686</v>
      </c>
      <c r="D303" s="262">
        <v>2696.4</v>
      </c>
      <c r="E303" s="246" t="s">
        <v>1442</v>
      </c>
      <c r="F303" s="243">
        <v>1</v>
      </c>
      <c r="G303" s="243">
        <v>1</v>
      </c>
      <c r="H303" s="189">
        <v>2485</v>
      </c>
      <c r="I303" s="189">
        <v>173.95</v>
      </c>
      <c r="J303" s="203">
        <v>2658.95</v>
      </c>
      <c r="K303" s="290" t="s">
        <v>1797</v>
      </c>
      <c r="L303" s="291" t="s">
        <v>1990</v>
      </c>
      <c r="M303" s="292">
        <v>5355.35</v>
      </c>
      <c r="N303" s="246"/>
      <c r="O303" s="243"/>
      <c r="P303" s="243"/>
      <c r="Q303" s="293">
        <f t="shared" si="43"/>
        <v>0</v>
      </c>
      <c r="R303" s="294">
        <f t="shared" si="44"/>
        <v>0</v>
      </c>
      <c r="S303" s="295">
        <f t="shared" si="45"/>
        <v>0</v>
      </c>
    </row>
    <row r="304" spans="1:19" ht="34.5" customHeight="1">
      <c r="A304" s="67">
        <v>15</v>
      </c>
      <c r="B304" s="263" t="s">
        <v>272</v>
      </c>
      <c r="C304" s="260" t="s">
        <v>688</v>
      </c>
      <c r="D304" s="262">
        <v>194.74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290" t="s">
        <v>1799</v>
      </c>
      <c r="L304" s="291" t="s">
        <v>1991</v>
      </c>
      <c r="M304" s="292">
        <v>374.5</v>
      </c>
      <c r="N304" s="246"/>
      <c r="O304" s="243"/>
      <c r="P304" s="243"/>
      <c r="Q304" s="293">
        <f t="shared" si="43"/>
        <v>0</v>
      </c>
      <c r="R304" s="294">
        <f t="shared" si="44"/>
        <v>0</v>
      </c>
      <c r="S304" s="295">
        <v>0</v>
      </c>
    </row>
    <row r="305" spans="1:19" ht="34.5" customHeight="1">
      <c r="A305" s="67">
        <v>16</v>
      </c>
      <c r="B305" s="263" t="s">
        <v>275</v>
      </c>
      <c r="C305" s="260" t="s">
        <v>690</v>
      </c>
      <c r="D305" s="262">
        <v>471.87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290" t="s">
        <v>1801</v>
      </c>
      <c r="L305" s="291" t="s">
        <v>1992</v>
      </c>
      <c r="M305" s="292">
        <v>471.87</v>
      </c>
      <c r="N305" s="246"/>
      <c r="O305" s="243"/>
      <c r="P305" s="243"/>
      <c r="Q305" s="293">
        <f t="shared" si="43"/>
        <v>0</v>
      </c>
      <c r="R305" s="294">
        <f t="shared" si="44"/>
        <v>0</v>
      </c>
      <c r="S305" s="295">
        <f t="shared" si="45"/>
        <v>0</v>
      </c>
    </row>
    <row r="306" spans="1:19" ht="34.5" customHeight="1">
      <c r="A306" s="67">
        <v>17</v>
      </c>
      <c r="B306" s="263" t="s">
        <v>352</v>
      </c>
      <c r="C306" s="260" t="s">
        <v>692</v>
      </c>
      <c r="D306" s="262">
        <v>846.37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 t="s">
        <v>1801</v>
      </c>
      <c r="L306" s="291" t="s">
        <v>1993</v>
      </c>
      <c r="M306" s="292">
        <v>846.37</v>
      </c>
      <c r="N306" s="246"/>
      <c r="O306" s="243"/>
      <c r="P306" s="243"/>
      <c r="Q306" s="293">
        <f t="shared" si="43"/>
        <v>0</v>
      </c>
      <c r="R306" s="294">
        <f t="shared" si="44"/>
        <v>0</v>
      </c>
      <c r="S306" s="295">
        <f t="shared" si="45"/>
        <v>0</v>
      </c>
    </row>
    <row r="307" spans="1:19" ht="34.5" customHeight="1">
      <c r="A307" s="67">
        <v>18</v>
      </c>
      <c r="B307" s="296" t="s">
        <v>694</v>
      </c>
      <c r="C307" s="260" t="s">
        <v>695</v>
      </c>
      <c r="D307" s="262">
        <v>37.450000000000003</v>
      </c>
      <c r="E307" s="250" t="s">
        <v>1442</v>
      </c>
      <c r="F307" s="243">
        <v>1</v>
      </c>
      <c r="G307" s="243">
        <v>1</v>
      </c>
      <c r="H307" s="189">
        <v>259</v>
      </c>
      <c r="I307" s="189">
        <v>18.13</v>
      </c>
      <c r="J307" s="203">
        <v>277.12999999999988</v>
      </c>
      <c r="K307" s="290" t="s">
        <v>1813</v>
      </c>
      <c r="L307" s="291" t="s">
        <v>1994</v>
      </c>
      <c r="M307" s="292">
        <v>277.13</v>
      </c>
      <c r="N307" s="297" t="s">
        <v>1780</v>
      </c>
      <c r="O307" s="246">
        <v>1</v>
      </c>
      <c r="P307" s="243">
        <v>1</v>
      </c>
      <c r="Q307" s="293">
        <f t="shared" si="43"/>
        <v>35</v>
      </c>
      <c r="R307" s="294">
        <f t="shared" si="44"/>
        <v>2.4500000000000002</v>
      </c>
      <c r="S307" s="295">
        <f t="shared" si="45"/>
        <v>37.449999999999875</v>
      </c>
    </row>
    <row r="308" spans="1:19" ht="34.5" customHeight="1">
      <c r="A308" s="67">
        <v>19</v>
      </c>
      <c r="B308" s="296" t="s">
        <v>697</v>
      </c>
      <c r="C308" s="260" t="s">
        <v>695</v>
      </c>
      <c r="D308" s="262">
        <v>2531.62</v>
      </c>
      <c r="E308" s="246"/>
      <c r="F308" s="243"/>
      <c r="G308" s="243"/>
      <c r="H308" s="189">
        <v>0</v>
      </c>
      <c r="I308" s="189">
        <v>0</v>
      </c>
      <c r="J308" s="203">
        <v>0</v>
      </c>
      <c r="K308" s="290">
        <v>46021</v>
      </c>
      <c r="L308" s="291" t="s">
        <v>1995</v>
      </c>
      <c r="M308" s="292">
        <v>2531.62</v>
      </c>
      <c r="N308" s="246"/>
      <c r="O308" s="243"/>
      <c r="P308" s="243"/>
      <c r="Q308" s="293">
        <f t="shared" si="43"/>
        <v>0</v>
      </c>
      <c r="R308" s="294">
        <f t="shared" si="44"/>
        <v>0</v>
      </c>
      <c r="S308" s="295">
        <f t="shared" si="45"/>
        <v>0</v>
      </c>
    </row>
    <row r="309" spans="1:19" ht="34.5" customHeight="1">
      <c r="A309" s="67">
        <v>20</v>
      </c>
      <c r="B309" s="263" t="s">
        <v>360</v>
      </c>
      <c r="C309" s="260" t="s">
        <v>699</v>
      </c>
      <c r="D309" s="262">
        <v>738.3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 t="s">
        <v>1734</v>
      </c>
      <c r="L309" s="291" t="s">
        <v>1996</v>
      </c>
      <c r="M309" s="292">
        <v>738.3</v>
      </c>
      <c r="N309" s="246"/>
      <c r="O309" s="243"/>
      <c r="P309" s="243"/>
      <c r="Q309" s="293">
        <f t="shared" si="43"/>
        <v>0</v>
      </c>
      <c r="R309" s="294">
        <f t="shared" si="44"/>
        <v>0</v>
      </c>
      <c r="S309" s="295">
        <f t="shared" si="45"/>
        <v>0</v>
      </c>
    </row>
    <row r="310" spans="1:19" ht="34.5" customHeight="1">
      <c r="A310" s="67">
        <v>21</v>
      </c>
      <c r="B310" s="263" t="s">
        <v>286</v>
      </c>
      <c r="C310" s="260" t="s">
        <v>701</v>
      </c>
      <c r="D310" s="262">
        <v>3338.4</v>
      </c>
      <c r="E310" s="246" t="s">
        <v>1442</v>
      </c>
      <c r="F310" s="243">
        <v>1</v>
      </c>
      <c r="G310" s="243">
        <v>1</v>
      </c>
      <c r="H310" s="189">
        <v>3570</v>
      </c>
      <c r="I310" s="189">
        <v>249.9</v>
      </c>
      <c r="J310" s="203">
        <v>3819.9000000000005</v>
      </c>
      <c r="K310" s="290" t="s">
        <v>1807</v>
      </c>
      <c r="L310" s="291" t="s">
        <v>1997</v>
      </c>
      <c r="M310" s="292">
        <v>7158.3</v>
      </c>
      <c r="N310" s="246"/>
      <c r="O310" s="243"/>
      <c r="P310" s="243"/>
      <c r="Q310" s="293">
        <f t="shared" si="43"/>
        <v>0</v>
      </c>
      <c r="R310" s="294">
        <f t="shared" si="44"/>
        <v>0</v>
      </c>
      <c r="S310" s="295">
        <f t="shared" si="45"/>
        <v>0</v>
      </c>
    </row>
    <row r="311" spans="1:19" ht="34.5" customHeight="1">
      <c r="A311" s="67">
        <v>22</v>
      </c>
      <c r="B311" s="263" t="s">
        <v>289</v>
      </c>
      <c r="C311" s="260" t="s">
        <v>703</v>
      </c>
      <c r="D311" s="262">
        <v>37.450000000000003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 t="s">
        <v>1801</v>
      </c>
      <c r="L311" s="291" t="s">
        <v>1998</v>
      </c>
      <c r="M311" s="292">
        <v>37.450000000000003</v>
      </c>
      <c r="N311" s="246"/>
      <c r="O311" s="243"/>
      <c r="P311" s="243"/>
      <c r="Q311" s="293">
        <f t="shared" si="43"/>
        <v>0</v>
      </c>
      <c r="R311" s="294">
        <f t="shared" si="44"/>
        <v>0</v>
      </c>
      <c r="S311" s="295">
        <f t="shared" si="45"/>
        <v>0</v>
      </c>
    </row>
    <row r="312" spans="1:19" ht="34.5" customHeight="1">
      <c r="A312" s="67">
        <v>23</v>
      </c>
      <c r="B312" s="263" t="s">
        <v>292</v>
      </c>
      <c r="C312" s="260" t="s">
        <v>705</v>
      </c>
      <c r="D312" s="262">
        <v>584.22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 t="s">
        <v>1736</v>
      </c>
      <c r="L312" s="291" t="s">
        <v>1999</v>
      </c>
      <c r="M312" s="292">
        <v>584.22</v>
      </c>
      <c r="N312" s="246"/>
      <c r="O312" s="243"/>
      <c r="P312" s="243"/>
      <c r="Q312" s="293">
        <f t="shared" si="43"/>
        <v>0</v>
      </c>
      <c r="R312" s="294">
        <f t="shared" si="44"/>
        <v>0</v>
      </c>
      <c r="S312" s="295">
        <f t="shared" si="45"/>
        <v>0</v>
      </c>
    </row>
    <row r="313" spans="1:19" ht="34.5" customHeight="1">
      <c r="A313" s="67">
        <v>24</v>
      </c>
      <c r="B313" s="263" t="s">
        <v>206</v>
      </c>
      <c r="C313" s="260" t="s">
        <v>707</v>
      </c>
      <c r="D313" s="262">
        <v>1280.79</v>
      </c>
      <c r="E313" s="246" t="s">
        <v>1442</v>
      </c>
      <c r="F313" s="243">
        <v>1</v>
      </c>
      <c r="G313" s="243">
        <v>1</v>
      </c>
      <c r="H313" s="189">
        <v>1022</v>
      </c>
      <c r="I313" s="189">
        <v>71.540000000000006</v>
      </c>
      <c r="J313" s="203">
        <v>1093.54</v>
      </c>
      <c r="K313" s="290" t="s">
        <v>1807</v>
      </c>
      <c r="L313" s="291" t="s">
        <v>2000</v>
      </c>
      <c r="M313" s="292">
        <v>2374.33</v>
      </c>
      <c r="N313" s="246"/>
      <c r="O313" s="243"/>
      <c r="P313" s="243"/>
      <c r="Q313" s="293">
        <f t="shared" si="43"/>
        <v>0</v>
      </c>
      <c r="R313" s="294">
        <f t="shared" si="44"/>
        <v>0</v>
      </c>
      <c r="S313" s="295">
        <f t="shared" si="45"/>
        <v>0</v>
      </c>
    </row>
    <row r="314" spans="1:19" ht="34.5" customHeight="1">
      <c r="A314" s="67">
        <v>25</v>
      </c>
      <c r="B314" s="263" t="s">
        <v>371</v>
      </c>
      <c r="C314" s="260" t="s">
        <v>709</v>
      </c>
      <c r="D314" s="262">
        <v>943.74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290" t="s">
        <v>1736</v>
      </c>
      <c r="L314" s="291" t="s">
        <v>2001</v>
      </c>
      <c r="M314" s="292">
        <v>943.74</v>
      </c>
      <c r="N314" s="246"/>
      <c r="O314" s="243"/>
      <c r="P314" s="243"/>
      <c r="Q314" s="293">
        <f t="shared" si="43"/>
        <v>0</v>
      </c>
      <c r="R314" s="294">
        <f t="shared" si="44"/>
        <v>0</v>
      </c>
      <c r="S314" s="295">
        <f t="shared" si="45"/>
        <v>0</v>
      </c>
    </row>
    <row r="315" spans="1:19" ht="34.5" customHeight="1">
      <c r="A315" s="67">
        <v>26</v>
      </c>
      <c r="B315" s="263" t="s">
        <v>300</v>
      </c>
      <c r="C315" s="260" t="s">
        <v>711</v>
      </c>
      <c r="D315" s="262">
        <v>217.21</v>
      </c>
      <c r="E315" s="246" t="s">
        <v>1442</v>
      </c>
      <c r="F315" s="243">
        <v>1</v>
      </c>
      <c r="G315" s="243">
        <v>1</v>
      </c>
      <c r="H315" s="189">
        <v>140</v>
      </c>
      <c r="I315" s="189">
        <v>9.8000000000000007</v>
      </c>
      <c r="J315" s="203">
        <v>149.80000000000004</v>
      </c>
      <c r="K315" s="290" t="s">
        <v>1813</v>
      </c>
      <c r="L315" s="291" t="s">
        <v>2002</v>
      </c>
      <c r="M315" s="292">
        <v>149.80000000000001</v>
      </c>
      <c r="N315" s="246" t="s">
        <v>1780</v>
      </c>
      <c r="O315" s="243">
        <v>1</v>
      </c>
      <c r="P315" s="243">
        <v>1</v>
      </c>
      <c r="Q315" s="293">
        <f t="shared" si="43"/>
        <v>203</v>
      </c>
      <c r="R315" s="294">
        <f t="shared" si="44"/>
        <v>14.21</v>
      </c>
      <c r="S315" s="295">
        <f t="shared" si="45"/>
        <v>217.21000000000004</v>
      </c>
    </row>
    <row r="316" spans="1:19" ht="34.5" customHeight="1">
      <c r="A316" s="67">
        <v>27</v>
      </c>
      <c r="B316" s="263" t="s">
        <v>300</v>
      </c>
      <c r="C316" s="260" t="s">
        <v>713</v>
      </c>
      <c r="D316" s="262">
        <v>513.6</v>
      </c>
      <c r="E316" s="246" t="s">
        <v>1442</v>
      </c>
      <c r="F316" s="243">
        <v>1</v>
      </c>
      <c r="G316" s="243">
        <v>1</v>
      </c>
      <c r="H316" s="189">
        <v>50</v>
      </c>
      <c r="I316" s="189">
        <v>3.5</v>
      </c>
      <c r="J316" s="203">
        <v>53.5</v>
      </c>
      <c r="K316" s="290" t="s">
        <v>1813</v>
      </c>
      <c r="L316" s="291" t="s">
        <v>2003</v>
      </c>
      <c r="M316" s="292">
        <v>53.5</v>
      </c>
      <c r="N316" s="246" t="s">
        <v>1780</v>
      </c>
      <c r="O316" s="243">
        <v>1</v>
      </c>
      <c r="P316" s="243">
        <v>1</v>
      </c>
      <c r="Q316" s="293">
        <f t="shared" si="43"/>
        <v>480</v>
      </c>
      <c r="R316" s="294">
        <f t="shared" si="44"/>
        <v>33.6</v>
      </c>
      <c r="S316" s="295">
        <f t="shared" si="45"/>
        <v>513.6</v>
      </c>
    </row>
    <row r="317" spans="1:19" ht="34.5" customHeight="1">
      <c r="A317" s="67">
        <v>28</v>
      </c>
      <c r="B317" s="263" t="s">
        <v>304</v>
      </c>
      <c r="C317" s="260" t="s">
        <v>715</v>
      </c>
      <c r="D317" s="262">
        <v>37.450000000000003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290">
        <v>46021</v>
      </c>
      <c r="L317" s="291" t="s">
        <v>2004</v>
      </c>
      <c r="M317" s="292">
        <v>37.450000000000003</v>
      </c>
      <c r="N317" s="246"/>
      <c r="O317" s="243"/>
      <c r="P317" s="243"/>
      <c r="Q317" s="293">
        <f t="shared" si="43"/>
        <v>0</v>
      </c>
      <c r="R317" s="294">
        <f t="shared" si="44"/>
        <v>0</v>
      </c>
      <c r="S317" s="295">
        <f t="shared" si="45"/>
        <v>0</v>
      </c>
    </row>
    <row r="318" spans="1:19" ht="34.5" customHeight="1">
      <c r="A318" s="67">
        <v>29</v>
      </c>
      <c r="B318" s="263" t="s">
        <v>378</v>
      </c>
      <c r="C318" s="260" t="s">
        <v>717</v>
      </c>
      <c r="D318" s="262">
        <v>778.96</v>
      </c>
      <c r="E318" s="246" t="s">
        <v>1442</v>
      </c>
      <c r="F318" s="243">
        <v>1</v>
      </c>
      <c r="G318" s="243">
        <v>1</v>
      </c>
      <c r="H318" s="189">
        <v>847</v>
      </c>
      <c r="I318" s="189">
        <v>59.29</v>
      </c>
      <c r="J318" s="203">
        <v>906.29</v>
      </c>
      <c r="K318" s="290" t="s">
        <v>1720</v>
      </c>
      <c r="L318" s="291" t="s">
        <v>2005</v>
      </c>
      <c r="M318" s="292">
        <v>906.29</v>
      </c>
      <c r="N318" s="246" t="s">
        <v>1780</v>
      </c>
      <c r="O318" s="243">
        <v>1</v>
      </c>
      <c r="P318" s="243">
        <v>1</v>
      </c>
      <c r="Q318" s="293">
        <f t="shared" si="43"/>
        <v>728</v>
      </c>
      <c r="R318" s="294">
        <f t="shared" si="44"/>
        <v>50.96</v>
      </c>
      <c r="S318" s="295">
        <f t="shared" si="45"/>
        <v>778.96</v>
      </c>
    </row>
    <row r="319" spans="1:19" ht="34.5" customHeight="1">
      <c r="A319" s="67">
        <v>30</v>
      </c>
      <c r="B319" s="263" t="s">
        <v>310</v>
      </c>
      <c r="C319" s="260" t="s">
        <v>719</v>
      </c>
      <c r="D319" s="262">
        <v>2666.44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290" t="s">
        <v>1727</v>
      </c>
      <c r="L319" s="291" t="s">
        <v>2006</v>
      </c>
      <c r="M319" s="292">
        <v>2666.44</v>
      </c>
      <c r="N319" s="246"/>
      <c r="O319" s="243"/>
      <c r="P319" s="243"/>
      <c r="Q319" s="293">
        <f t="shared" si="43"/>
        <v>0</v>
      </c>
      <c r="R319" s="294">
        <f t="shared" si="44"/>
        <v>0</v>
      </c>
      <c r="S319" s="295">
        <f t="shared" si="45"/>
        <v>0</v>
      </c>
    </row>
    <row r="320" spans="1:19" ht="34.5" customHeight="1">
      <c r="A320" s="67">
        <v>31</v>
      </c>
      <c r="B320" s="263" t="s">
        <v>721</v>
      </c>
      <c r="C320" s="260" t="s">
        <v>722</v>
      </c>
      <c r="D320" s="262">
        <v>52.43</v>
      </c>
      <c r="E320" s="250" t="s">
        <v>1442</v>
      </c>
      <c r="F320" s="243">
        <v>1</v>
      </c>
      <c r="G320" s="243">
        <v>1</v>
      </c>
      <c r="H320" s="189">
        <v>35</v>
      </c>
      <c r="I320" s="189">
        <v>2.4500000000000002</v>
      </c>
      <c r="J320" s="203">
        <v>37.450000000000003</v>
      </c>
      <c r="K320" s="290" t="s">
        <v>1850</v>
      </c>
      <c r="L320" s="291" t="s">
        <v>2007</v>
      </c>
      <c r="M320" s="292">
        <v>89.88</v>
      </c>
      <c r="N320" s="250"/>
      <c r="O320" s="243"/>
      <c r="P320" s="243"/>
      <c r="Q320" s="293">
        <f t="shared" si="43"/>
        <v>0</v>
      </c>
      <c r="R320" s="294">
        <f t="shared" si="44"/>
        <v>0</v>
      </c>
      <c r="S320" s="295">
        <f t="shared" si="45"/>
        <v>0</v>
      </c>
    </row>
    <row r="321" spans="1:19" ht="34.5" customHeight="1">
      <c r="A321" s="67">
        <v>32</v>
      </c>
      <c r="B321" s="263" t="s">
        <v>227</v>
      </c>
      <c r="C321" s="260" t="s">
        <v>724</v>
      </c>
      <c r="D321" s="262">
        <v>479.36</v>
      </c>
      <c r="E321" s="250" t="s">
        <v>1442</v>
      </c>
      <c r="F321" s="243">
        <v>1</v>
      </c>
      <c r="G321" s="243">
        <v>1</v>
      </c>
      <c r="H321" s="189">
        <v>350</v>
      </c>
      <c r="I321" s="189">
        <v>24.5</v>
      </c>
      <c r="J321" s="203">
        <v>374.50000000000006</v>
      </c>
      <c r="K321" s="290" t="s">
        <v>1852</v>
      </c>
      <c r="L321" s="291" t="s">
        <v>2008</v>
      </c>
      <c r="M321" s="292">
        <v>374.5</v>
      </c>
      <c r="N321" s="250" t="s">
        <v>1780</v>
      </c>
      <c r="O321" s="243">
        <v>1</v>
      </c>
      <c r="P321" s="243">
        <v>1</v>
      </c>
      <c r="Q321" s="293">
        <f t="shared" si="43"/>
        <v>448</v>
      </c>
      <c r="R321" s="294">
        <f t="shared" si="44"/>
        <v>31.36</v>
      </c>
      <c r="S321" s="295">
        <f t="shared" si="45"/>
        <v>479.36000000000013</v>
      </c>
    </row>
    <row r="322" spans="1:19" ht="34.5" customHeight="1">
      <c r="A322" s="67">
        <v>33</v>
      </c>
      <c r="B322" s="263" t="s">
        <v>318</v>
      </c>
      <c r="C322" s="260" t="s">
        <v>726</v>
      </c>
      <c r="D322" s="262">
        <v>1337.5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290" t="s">
        <v>1819</v>
      </c>
      <c r="L322" s="291" t="s">
        <v>2009</v>
      </c>
      <c r="M322" s="292">
        <v>1337.5</v>
      </c>
      <c r="N322" s="246"/>
      <c r="O322" s="243"/>
      <c r="P322" s="243"/>
      <c r="Q322" s="293">
        <f t="shared" si="43"/>
        <v>0</v>
      </c>
      <c r="R322" s="294">
        <f t="shared" si="44"/>
        <v>0</v>
      </c>
      <c r="S322" s="295">
        <f t="shared" si="45"/>
        <v>0</v>
      </c>
    </row>
    <row r="323" spans="1:19" ht="34.5" customHeight="1">
      <c r="A323" s="67">
        <v>34</v>
      </c>
      <c r="B323" s="263" t="s">
        <v>389</v>
      </c>
      <c r="C323" s="260" t="s">
        <v>728</v>
      </c>
      <c r="D323" s="262">
        <v>37.450000000000003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290" t="s">
        <v>1819</v>
      </c>
      <c r="L323" s="291" t="s">
        <v>2010</v>
      </c>
      <c r="M323" s="292">
        <v>37.450000000000003</v>
      </c>
      <c r="N323" s="246"/>
      <c r="O323" s="243"/>
      <c r="P323" s="243"/>
      <c r="Q323" s="293">
        <f t="shared" si="43"/>
        <v>0</v>
      </c>
      <c r="R323" s="294">
        <f t="shared" si="44"/>
        <v>0</v>
      </c>
      <c r="S323" s="295">
        <f t="shared" si="45"/>
        <v>0</v>
      </c>
    </row>
    <row r="324" spans="1:19" ht="34.5" customHeight="1">
      <c r="A324" s="67">
        <v>35</v>
      </c>
      <c r="B324" s="263" t="s">
        <v>392</v>
      </c>
      <c r="C324" s="260" t="s">
        <v>730</v>
      </c>
      <c r="D324" s="262">
        <v>367.01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290" t="s">
        <v>1819</v>
      </c>
      <c r="L324" s="291" t="s">
        <v>2011</v>
      </c>
      <c r="M324" s="292">
        <v>367.01</v>
      </c>
      <c r="N324" s="246"/>
      <c r="O324" s="243"/>
      <c r="P324" s="243"/>
      <c r="Q324" s="293">
        <f t="shared" si="43"/>
        <v>0</v>
      </c>
      <c r="R324" s="294">
        <f t="shared" si="44"/>
        <v>0</v>
      </c>
      <c r="S324" s="295">
        <f t="shared" si="45"/>
        <v>0</v>
      </c>
    </row>
    <row r="325" spans="1:19" ht="34.5" customHeight="1">
      <c r="A325" s="67">
        <v>36</v>
      </c>
      <c r="B325" s="263" t="s">
        <v>395</v>
      </c>
      <c r="C325" s="260" t="s">
        <v>732</v>
      </c>
      <c r="D325" s="262">
        <v>307.08999999999997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 t="s">
        <v>1819</v>
      </c>
      <c r="L325" s="291" t="s">
        <v>2012</v>
      </c>
      <c r="M325" s="292">
        <v>307.08999999999997</v>
      </c>
      <c r="N325" s="246"/>
      <c r="O325" s="243"/>
      <c r="P325" s="243"/>
      <c r="Q325" s="293">
        <f t="shared" si="43"/>
        <v>0</v>
      </c>
      <c r="R325" s="294">
        <f t="shared" si="44"/>
        <v>0</v>
      </c>
      <c r="S325" s="295">
        <f t="shared" si="45"/>
        <v>0</v>
      </c>
    </row>
    <row r="326" spans="1:19" ht="34.5" customHeight="1">
      <c r="A326" s="67">
        <v>37</v>
      </c>
      <c r="B326" s="263" t="s">
        <v>407</v>
      </c>
      <c r="C326" s="260" t="s">
        <v>734</v>
      </c>
      <c r="D326" s="262">
        <v>0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/>
      <c r="L326" s="291"/>
      <c r="M326" s="292"/>
      <c r="N326" s="246"/>
      <c r="O326" s="243"/>
      <c r="P326" s="243"/>
      <c r="Q326" s="293">
        <f t="shared" si="43"/>
        <v>0</v>
      </c>
      <c r="R326" s="294">
        <f t="shared" si="44"/>
        <v>0</v>
      </c>
      <c r="S326" s="295">
        <f t="shared" si="45"/>
        <v>0</v>
      </c>
    </row>
    <row r="327" spans="1:19" ht="34.5" customHeight="1">
      <c r="A327" s="67">
        <v>38</v>
      </c>
      <c r="B327" s="263" t="s">
        <v>395</v>
      </c>
      <c r="C327" s="260" t="s">
        <v>735</v>
      </c>
      <c r="D327" s="262">
        <v>0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/>
      <c r="L327" s="291"/>
      <c r="M327" s="292"/>
      <c r="N327" s="246"/>
      <c r="O327" s="243"/>
      <c r="P327" s="243"/>
      <c r="Q327" s="293">
        <f t="shared" si="43"/>
        <v>0</v>
      </c>
      <c r="R327" s="294">
        <f t="shared" si="44"/>
        <v>0</v>
      </c>
      <c r="S327" s="295">
        <f t="shared" si="45"/>
        <v>0</v>
      </c>
    </row>
    <row r="328" spans="1:19" ht="34.5" customHeight="1">
      <c r="A328" s="67">
        <v>39</v>
      </c>
      <c r="B328" s="263" t="s">
        <v>401</v>
      </c>
      <c r="C328" s="260" t="s">
        <v>736</v>
      </c>
      <c r="D328" s="262">
        <v>37.450000000000003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 t="s">
        <v>1889</v>
      </c>
      <c r="L328" s="291" t="s">
        <v>2013</v>
      </c>
      <c r="M328" s="292">
        <v>37.450000000000003</v>
      </c>
      <c r="N328" s="246"/>
      <c r="O328" s="243"/>
      <c r="P328" s="243"/>
      <c r="Q328" s="293">
        <f t="shared" si="43"/>
        <v>0</v>
      </c>
      <c r="R328" s="294">
        <f t="shared" si="44"/>
        <v>0</v>
      </c>
      <c r="S328" s="295">
        <f t="shared" si="45"/>
        <v>0</v>
      </c>
    </row>
    <row r="329" spans="1:19" ht="34.5" customHeight="1">
      <c r="A329" s="67">
        <v>40</v>
      </c>
      <c r="B329" s="263" t="s">
        <v>404</v>
      </c>
      <c r="C329" s="260" t="s">
        <v>738</v>
      </c>
      <c r="D329" s="262">
        <v>37.450000000000003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 t="s">
        <v>1819</v>
      </c>
      <c r="L329" s="291" t="s">
        <v>2014</v>
      </c>
      <c r="M329" s="292">
        <v>37.450000000000003</v>
      </c>
      <c r="N329" s="246"/>
      <c r="O329" s="243"/>
      <c r="P329" s="243"/>
      <c r="Q329" s="293">
        <f t="shared" si="43"/>
        <v>0</v>
      </c>
      <c r="R329" s="294">
        <f t="shared" si="44"/>
        <v>0</v>
      </c>
      <c r="S329" s="295">
        <f t="shared" si="45"/>
        <v>0</v>
      </c>
    </row>
    <row r="330" spans="1:19" ht="34.5" customHeight="1">
      <c r="A330" s="67">
        <v>41</v>
      </c>
      <c r="B330" s="263" t="s">
        <v>407</v>
      </c>
      <c r="C330" s="260" t="s">
        <v>740</v>
      </c>
      <c r="D330" s="262">
        <v>0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/>
      <c r="L330" s="291"/>
      <c r="M330" s="292"/>
      <c r="N330" s="246"/>
      <c r="O330" s="243"/>
      <c r="P330" s="243"/>
      <c r="Q330" s="293">
        <f t="shared" si="43"/>
        <v>0</v>
      </c>
      <c r="R330" s="294">
        <f t="shared" si="44"/>
        <v>0</v>
      </c>
      <c r="S330" s="295">
        <f t="shared" si="45"/>
        <v>0</v>
      </c>
    </row>
    <row r="331" spans="1:19" ht="34.5" customHeight="1">
      <c r="A331" s="67">
        <v>42</v>
      </c>
      <c r="B331" s="263" t="s">
        <v>409</v>
      </c>
      <c r="C331" s="260" t="s">
        <v>741</v>
      </c>
      <c r="D331" s="262">
        <v>202.23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 t="s">
        <v>1819</v>
      </c>
      <c r="L331" s="291" t="s">
        <v>2015</v>
      </c>
      <c r="M331" s="292">
        <v>202.23</v>
      </c>
      <c r="N331" s="246"/>
      <c r="O331" s="243"/>
      <c r="P331" s="243"/>
      <c r="Q331" s="293">
        <f t="shared" si="43"/>
        <v>0</v>
      </c>
      <c r="R331" s="294">
        <f t="shared" si="44"/>
        <v>0</v>
      </c>
      <c r="S331" s="295">
        <f t="shared" si="45"/>
        <v>0</v>
      </c>
    </row>
    <row r="332" spans="1:19" ht="34.5" customHeight="1">
      <c r="A332" s="67">
        <v>43</v>
      </c>
      <c r="B332" s="263" t="s">
        <v>407</v>
      </c>
      <c r="C332" s="260" t="s">
        <v>743</v>
      </c>
      <c r="D332" s="262">
        <v>0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/>
      <c r="L332" s="291"/>
      <c r="M332" s="292"/>
      <c r="N332" s="246"/>
      <c r="O332" s="243"/>
      <c r="P332" s="243"/>
      <c r="Q332" s="293">
        <f t="shared" si="43"/>
        <v>0</v>
      </c>
      <c r="R332" s="294">
        <f t="shared" si="44"/>
        <v>0</v>
      </c>
      <c r="S332" s="295">
        <f t="shared" si="45"/>
        <v>0</v>
      </c>
    </row>
    <row r="333" spans="1:19" ht="34.5" customHeight="1">
      <c r="A333" s="67">
        <v>44</v>
      </c>
      <c r="B333" s="263" t="s">
        <v>413</v>
      </c>
      <c r="C333" s="260" t="s">
        <v>744</v>
      </c>
      <c r="D333" s="262">
        <v>59.92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 t="s">
        <v>1819</v>
      </c>
      <c r="L333" s="291" t="s">
        <v>2016</v>
      </c>
      <c r="M333" s="292">
        <v>59.92</v>
      </c>
      <c r="N333" s="246"/>
      <c r="O333" s="243"/>
      <c r="P333" s="243"/>
      <c r="Q333" s="293">
        <f t="shared" si="43"/>
        <v>0</v>
      </c>
      <c r="R333" s="294">
        <f t="shared" si="44"/>
        <v>0</v>
      </c>
      <c r="S333" s="295">
        <f t="shared" si="45"/>
        <v>0</v>
      </c>
    </row>
    <row r="334" spans="1:19" ht="34.5" customHeight="1">
      <c r="A334" s="67">
        <v>45</v>
      </c>
      <c r="B334" s="263" t="s">
        <v>407</v>
      </c>
      <c r="C334" s="260" t="s">
        <v>746</v>
      </c>
      <c r="D334" s="262">
        <v>0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/>
      <c r="L334" s="291"/>
      <c r="M334" s="292"/>
      <c r="N334" s="246"/>
      <c r="O334" s="243"/>
      <c r="P334" s="243"/>
      <c r="Q334" s="293">
        <f t="shared" si="43"/>
        <v>0</v>
      </c>
      <c r="R334" s="294">
        <f t="shared" si="44"/>
        <v>0</v>
      </c>
      <c r="S334" s="295">
        <f t="shared" si="45"/>
        <v>0</v>
      </c>
    </row>
    <row r="335" spans="1:19" ht="34.5" customHeight="1">
      <c r="A335" s="67">
        <v>46</v>
      </c>
      <c r="B335" s="263" t="s">
        <v>417</v>
      </c>
      <c r="C335" s="260" t="s">
        <v>747</v>
      </c>
      <c r="D335" s="262">
        <v>0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/>
      <c r="L335" s="291"/>
      <c r="M335" s="292"/>
      <c r="N335" s="246"/>
      <c r="O335" s="243"/>
      <c r="P335" s="243"/>
      <c r="Q335" s="293">
        <f t="shared" si="43"/>
        <v>0</v>
      </c>
      <c r="R335" s="294">
        <f t="shared" si="44"/>
        <v>0</v>
      </c>
      <c r="S335" s="295">
        <f t="shared" si="45"/>
        <v>0</v>
      </c>
    </row>
    <row r="336" spans="1:19" ht="34.5" customHeight="1">
      <c r="A336" s="67">
        <v>47</v>
      </c>
      <c r="B336" s="263" t="s">
        <v>420</v>
      </c>
      <c r="C336" s="260" t="s">
        <v>748</v>
      </c>
      <c r="D336" s="262">
        <v>37.450000000000003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 t="s">
        <v>1889</v>
      </c>
      <c r="L336" s="291" t="s">
        <v>2017</v>
      </c>
      <c r="M336" s="292">
        <v>37.450000000000003</v>
      </c>
      <c r="N336" s="246"/>
      <c r="O336" s="243"/>
      <c r="P336" s="243"/>
      <c r="Q336" s="293">
        <f t="shared" si="43"/>
        <v>0</v>
      </c>
      <c r="R336" s="294">
        <f t="shared" si="44"/>
        <v>0</v>
      </c>
      <c r="S336" s="295">
        <f t="shared" si="45"/>
        <v>0</v>
      </c>
    </row>
    <row r="337" spans="1:19" ht="34.5" customHeight="1">
      <c r="A337" s="67">
        <v>48</v>
      </c>
      <c r="B337" s="263" t="s">
        <v>423</v>
      </c>
      <c r="C337" s="260" t="s">
        <v>750</v>
      </c>
      <c r="D337" s="262">
        <v>404.46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 t="s">
        <v>1819</v>
      </c>
      <c r="L337" s="291" t="s">
        <v>2018</v>
      </c>
      <c r="M337" s="292">
        <v>404.46</v>
      </c>
      <c r="N337" s="246"/>
      <c r="O337" s="243"/>
      <c r="P337" s="243"/>
      <c r="Q337" s="293">
        <f t="shared" si="43"/>
        <v>0</v>
      </c>
      <c r="R337" s="294">
        <f t="shared" si="44"/>
        <v>0</v>
      </c>
      <c r="S337" s="295">
        <f t="shared" si="45"/>
        <v>0</v>
      </c>
    </row>
    <row r="338" spans="1:19" ht="34.5" customHeight="1">
      <c r="A338" s="67">
        <v>49</v>
      </c>
      <c r="B338" s="263" t="s">
        <v>425</v>
      </c>
      <c r="C338" s="260" t="s">
        <v>752</v>
      </c>
      <c r="D338" s="262">
        <v>37.450000000000003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290" t="s">
        <v>1819</v>
      </c>
      <c r="L338" s="291" t="s">
        <v>2019</v>
      </c>
      <c r="M338" s="292">
        <v>37.450000000000003</v>
      </c>
      <c r="N338" s="246"/>
      <c r="O338" s="243"/>
      <c r="P338" s="243"/>
      <c r="Q338" s="293">
        <f t="shared" si="43"/>
        <v>0</v>
      </c>
      <c r="R338" s="294">
        <f t="shared" si="44"/>
        <v>0</v>
      </c>
      <c r="S338" s="295">
        <f t="shared" si="45"/>
        <v>0</v>
      </c>
    </row>
    <row r="339" spans="1:19" ht="34.5" customHeight="1">
      <c r="A339" s="67">
        <v>50</v>
      </c>
      <c r="B339" s="263" t="s">
        <v>407</v>
      </c>
      <c r="C339" s="260" t="s">
        <v>754</v>
      </c>
      <c r="D339" s="262">
        <v>0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/>
      <c r="L339" s="291"/>
      <c r="M339" s="292"/>
      <c r="N339" s="246"/>
      <c r="O339" s="243"/>
      <c r="P339" s="243"/>
      <c r="Q339" s="293">
        <f t="shared" si="43"/>
        <v>0</v>
      </c>
      <c r="R339" s="294">
        <f t="shared" si="44"/>
        <v>0</v>
      </c>
      <c r="S339" s="295">
        <f t="shared" si="45"/>
        <v>0</v>
      </c>
    </row>
    <row r="340" spans="1:19" ht="34.5" customHeight="1">
      <c r="A340" s="67">
        <v>51</v>
      </c>
      <c r="B340" s="263" t="s">
        <v>407</v>
      </c>
      <c r="C340" s="260" t="s">
        <v>755</v>
      </c>
      <c r="D340" s="262">
        <v>0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/>
      <c r="L340" s="291"/>
      <c r="M340" s="292"/>
      <c r="N340" s="246"/>
      <c r="O340" s="243"/>
      <c r="P340" s="243"/>
      <c r="Q340" s="293">
        <f t="shared" si="43"/>
        <v>0</v>
      </c>
      <c r="R340" s="294">
        <f t="shared" si="44"/>
        <v>0</v>
      </c>
      <c r="S340" s="295">
        <f t="shared" si="45"/>
        <v>0</v>
      </c>
    </row>
    <row r="341" spans="1:19" ht="34.5" customHeight="1">
      <c r="A341" s="67">
        <v>52</v>
      </c>
      <c r="B341" s="263" t="s">
        <v>756</v>
      </c>
      <c r="C341" s="260" t="s">
        <v>757</v>
      </c>
      <c r="D341" s="262">
        <v>0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/>
      <c r="L341" s="291"/>
      <c r="M341" s="292"/>
      <c r="N341" s="246"/>
      <c r="O341" s="243"/>
      <c r="P341" s="243"/>
      <c r="Q341" s="293">
        <f t="shared" si="43"/>
        <v>0</v>
      </c>
      <c r="R341" s="294">
        <f t="shared" si="44"/>
        <v>0</v>
      </c>
      <c r="S341" s="295">
        <f t="shared" si="45"/>
        <v>0</v>
      </c>
    </row>
    <row r="342" spans="1:19" ht="34.5" customHeight="1">
      <c r="A342" s="67">
        <v>53</v>
      </c>
      <c r="B342" s="263" t="s">
        <v>430</v>
      </c>
      <c r="C342" s="260" t="s">
        <v>758</v>
      </c>
      <c r="D342" s="262">
        <v>134.82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290" t="s">
        <v>1819</v>
      </c>
      <c r="L342" s="291" t="s">
        <v>2020</v>
      </c>
      <c r="M342" s="292">
        <v>134.82</v>
      </c>
      <c r="N342" s="246"/>
      <c r="O342" s="243"/>
      <c r="P342" s="243"/>
      <c r="Q342" s="293">
        <f t="shared" si="43"/>
        <v>0</v>
      </c>
      <c r="R342" s="294">
        <f t="shared" si="44"/>
        <v>0</v>
      </c>
      <c r="S342" s="295">
        <f t="shared" si="45"/>
        <v>0</v>
      </c>
    </row>
    <row r="343" spans="1:19" ht="34.5" customHeight="1">
      <c r="A343" s="67">
        <v>54</v>
      </c>
      <c r="B343" s="263" t="s">
        <v>433</v>
      </c>
      <c r="C343" s="260" t="s">
        <v>760</v>
      </c>
      <c r="D343" s="262">
        <v>52.43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 t="s">
        <v>1819</v>
      </c>
      <c r="L343" s="291" t="s">
        <v>2021</v>
      </c>
      <c r="M343" s="292">
        <v>52.43</v>
      </c>
      <c r="N343" s="246"/>
      <c r="O343" s="243"/>
      <c r="P343" s="243"/>
      <c r="Q343" s="293">
        <f t="shared" si="43"/>
        <v>0</v>
      </c>
      <c r="R343" s="294">
        <f t="shared" si="44"/>
        <v>0</v>
      </c>
      <c r="S343" s="295">
        <f t="shared" si="45"/>
        <v>0</v>
      </c>
    </row>
    <row r="344" spans="1:19" ht="34.5" customHeight="1">
      <c r="A344" s="67">
        <v>55</v>
      </c>
      <c r="B344" s="263" t="s">
        <v>436</v>
      </c>
      <c r="C344" s="260" t="s">
        <v>762</v>
      </c>
      <c r="D344" s="262">
        <v>59.92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 t="s">
        <v>1819</v>
      </c>
      <c r="L344" s="291" t="s">
        <v>2022</v>
      </c>
      <c r="M344" s="292">
        <v>59.92</v>
      </c>
      <c r="N344" s="246"/>
      <c r="O344" s="243"/>
      <c r="P344" s="243"/>
      <c r="Q344" s="293">
        <f t="shared" si="43"/>
        <v>0</v>
      </c>
      <c r="R344" s="294">
        <f t="shared" si="44"/>
        <v>0</v>
      </c>
      <c r="S344" s="295">
        <f t="shared" si="45"/>
        <v>0</v>
      </c>
    </row>
    <row r="345" spans="1:19" ht="34.5" customHeight="1">
      <c r="A345" s="67">
        <v>56</v>
      </c>
      <c r="B345" s="263" t="s">
        <v>407</v>
      </c>
      <c r="C345" s="260" t="s">
        <v>764</v>
      </c>
      <c r="D345" s="262">
        <v>0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/>
      <c r="L345" s="291"/>
      <c r="M345" s="292"/>
      <c r="N345" s="246"/>
      <c r="O345" s="243"/>
      <c r="P345" s="243"/>
      <c r="Q345" s="293">
        <f t="shared" si="43"/>
        <v>0</v>
      </c>
      <c r="R345" s="294">
        <f t="shared" si="44"/>
        <v>0</v>
      </c>
      <c r="S345" s="295">
        <f t="shared" si="45"/>
        <v>0</v>
      </c>
    </row>
    <row r="346" spans="1:19" ht="34.5" customHeight="1">
      <c r="A346" s="67">
        <v>57</v>
      </c>
      <c r="B346" s="263" t="s">
        <v>407</v>
      </c>
      <c r="C346" s="260" t="s">
        <v>765</v>
      </c>
      <c r="D346" s="262">
        <v>0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/>
      <c r="L346" s="291"/>
      <c r="M346" s="292"/>
      <c r="N346" s="246"/>
      <c r="O346" s="243"/>
      <c r="P346" s="243"/>
      <c r="Q346" s="293">
        <f t="shared" si="43"/>
        <v>0</v>
      </c>
      <c r="R346" s="294">
        <f t="shared" si="44"/>
        <v>0</v>
      </c>
      <c r="S346" s="295">
        <f t="shared" si="45"/>
        <v>0</v>
      </c>
    </row>
    <row r="347" spans="1:19" ht="34.5" customHeight="1">
      <c r="A347" s="67">
        <v>58</v>
      </c>
      <c r="B347" s="263" t="s">
        <v>407</v>
      </c>
      <c r="C347" s="260" t="s">
        <v>766</v>
      </c>
      <c r="D347" s="262">
        <v>0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/>
      <c r="L347" s="291"/>
      <c r="M347" s="292"/>
      <c r="N347" s="246"/>
      <c r="O347" s="243"/>
      <c r="P347" s="243"/>
      <c r="Q347" s="293">
        <v>0</v>
      </c>
      <c r="R347" s="294">
        <v>0</v>
      </c>
      <c r="S347" s="295">
        <v>0</v>
      </c>
    </row>
    <row r="348" spans="1:19" ht="34.5" customHeight="1">
      <c r="A348" s="67">
        <v>59</v>
      </c>
      <c r="B348" s="263" t="s">
        <v>441</v>
      </c>
      <c r="C348" s="260" t="s">
        <v>767</v>
      </c>
      <c r="D348" s="262">
        <v>37.450000000000003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290" t="s">
        <v>1819</v>
      </c>
      <c r="L348" s="291" t="s">
        <v>2023</v>
      </c>
      <c r="M348" s="292">
        <v>37.450000000000003</v>
      </c>
      <c r="N348" s="246"/>
      <c r="O348" s="243"/>
      <c r="P348" s="243"/>
      <c r="Q348" s="293">
        <f t="shared" ref="Q348:Q414" si="46">ROUND(S348*100/107,2)</f>
        <v>0</v>
      </c>
      <c r="R348" s="294">
        <f t="shared" ref="R348:R414" si="47">ROUND((Q348*0.07),2)</f>
        <v>0</v>
      </c>
      <c r="S348" s="295">
        <f t="shared" ref="S348:S383" si="48">+D348+J348-M348</f>
        <v>0</v>
      </c>
    </row>
    <row r="349" spans="1:19" ht="34.5" customHeight="1">
      <c r="A349" s="67">
        <v>60</v>
      </c>
      <c r="B349" s="263" t="s">
        <v>444</v>
      </c>
      <c r="C349" s="260" t="s">
        <v>769</v>
      </c>
      <c r="D349" s="262">
        <v>292.11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290" t="s">
        <v>1819</v>
      </c>
      <c r="L349" s="291" t="s">
        <v>2024</v>
      </c>
      <c r="M349" s="292">
        <v>292.11</v>
      </c>
      <c r="N349" s="246"/>
      <c r="O349" s="243"/>
      <c r="P349" s="243"/>
      <c r="Q349" s="293">
        <f t="shared" si="46"/>
        <v>0</v>
      </c>
      <c r="R349" s="294">
        <f t="shared" si="47"/>
        <v>0</v>
      </c>
      <c r="S349" s="295">
        <f t="shared" si="48"/>
        <v>0</v>
      </c>
    </row>
    <row r="350" spans="1:19" ht="34.5" customHeight="1">
      <c r="A350" s="67">
        <v>61</v>
      </c>
      <c r="B350" s="263" t="s">
        <v>447</v>
      </c>
      <c r="C350" s="260" t="s">
        <v>771</v>
      </c>
      <c r="D350" s="262">
        <v>1527.96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 t="s">
        <v>1819</v>
      </c>
      <c r="L350" s="291" t="s">
        <v>2025</v>
      </c>
      <c r="M350" s="292">
        <v>1527.96</v>
      </c>
      <c r="N350" s="246"/>
      <c r="O350" s="243"/>
      <c r="P350" s="243"/>
      <c r="Q350" s="293">
        <f t="shared" si="46"/>
        <v>0</v>
      </c>
      <c r="R350" s="294">
        <f t="shared" si="47"/>
        <v>0</v>
      </c>
      <c r="S350" s="295">
        <f t="shared" si="48"/>
        <v>0</v>
      </c>
    </row>
    <row r="351" spans="1:19" ht="34.5" customHeight="1">
      <c r="A351" s="67">
        <v>62</v>
      </c>
      <c r="B351" s="263" t="s">
        <v>407</v>
      </c>
      <c r="C351" s="260" t="s">
        <v>773</v>
      </c>
      <c r="D351" s="262">
        <v>0</v>
      </c>
      <c r="E351" s="246"/>
      <c r="F351" s="266"/>
      <c r="G351" s="266"/>
      <c r="H351" s="189">
        <v>0</v>
      </c>
      <c r="I351" s="189">
        <v>0</v>
      </c>
      <c r="J351" s="203">
        <v>0</v>
      </c>
      <c r="K351" s="290"/>
      <c r="L351" s="291"/>
      <c r="M351" s="292"/>
      <c r="N351" s="246"/>
      <c r="O351" s="266"/>
      <c r="P351" s="266"/>
      <c r="Q351" s="293">
        <f t="shared" si="46"/>
        <v>0</v>
      </c>
      <c r="R351" s="294">
        <f t="shared" si="47"/>
        <v>0</v>
      </c>
      <c r="S351" s="295">
        <f t="shared" si="48"/>
        <v>0</v>
      </c>
    </row>
    <row r="352" spans="1:19" ht="34.5" customHeight="1">
      <c r="A352" s="67">
        <v>63</v>
      </c>
      <c r="B352" s="263" t="s">
        <v>407</v>
      </c>
      <c r="C352" s="260" t="s">
        <v>774</v>
      </c>
      <c r="D352" s="262">
        <v>0</v>
      </c>
      <c r="E352" s="246"/>
      <c r="F352" s="243"/>
      <c r="G352" s="243"/>
      <c r="H352" s="189">
        <v>0</v>
      </c>
      <c r="I352" s="189">
        <v>0</v>
      </c>
      <c r="J352" s="203">
        <v>0</v>
      </c>
      <c r="K352" s="290"/>
      <c r="L352" s="291"/>
      <c r="M352" s="292"/>
      <c r="N352" s="246"/>
      <c r="O352" s="243"/>
      <c r="P352" s="243"/>
      <c r="Q352" s="293">
        <f t="shared" si="46"/>
        <v>0</v>
      </c>
      <c r="R352" s="294">
        <f t="shared" si="47"/>
        <v>0</v>
      </c>
      <c r="S352" s="295">
        <f t="shared" si="48"/>
        <v>0</v>
      </c>
    </row>
    <row r="353" spans="1:20" ht="34.5" customHeight="1">
      <c r="A353" s="67">
        <v>64</v>
      </c>
      <c r="B353" s="263" t="s">
        <v>45</v>
      </c>
      <c r="C353" s="260" t="s">
        <v>775</v>
      </c>
      <c r="D353" s="262">
        <v>704.06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290" t="s">
        <v>1819</v>
      </c>
      <c r="L353" s="291" t="s">
        <v>2026</v>
      </c>
      <c r="M353" s="292">
        <v>704.06</v>
      </c>
      <c r="N353" s="246"/>
      <c r="O353" s="243"/>
      <c r="P353" s="243"/>
      <c r="Q353" s="293">
        <f t="shared" si="46"/>
        <v>0</v>
      </c>
      <c r="R353" s="294">
        <f t="shared" si="47"/>
        <v>0</v>
      </c>
      <c r="S353" s="295">
        <f t="shared" si="48"/>
        <v>0</v>
      </c>
    </row>
    <row r="354" spans="1:20" ht="34.5" customHeight="1">
      <c r="A354" s="67">
        <v>65</v>
      </c>
      <c r="B354" s="263" t="s">
        <v>456</v>
      </c>
      <c r="C354" s="260" t="s">
        <v>777</v>
      </c>
      <c r="D354" s="262">
        <v>1138.48</v>
      </c>
      <c r="E354" s="246" t="s">
        <v>1442</v>
      </c>
      <c r="F354" s="243">
        <v>1</v>
      </c>
      <c r="G354" s="243">
        <v>1</v>
      </c>
      <c r="H354" s="189">
        <v>875</v>
      </c>
      <c r="I354" s="189">
        <v>61.25</v>
      </c>
      <c r="J354" s="203">
        <v>936.25</v>
      </c>
      <c r="K354" s="290" t="s">
        <v>1905</v>
      </c>
      <c r="L354" s="291" t="s">
        <v>2027</v>
      </c>
      <c r="M354" s="292">
        <v>2074.73</v>
      </c>
      <c r="N354" s="246"/>
      <c r="O354" s="243"/>
      <c r="P354" s="243"/>
      <c r="Q354" s="293">
        <f t="shared" si="46"/>
        <v>0</v>
      </c>
      <c r="R354" s="294">
        <f t="shared" si="47"/>
        <v>0</v>
      </c>
      <c r="S354" s="295">
        <f t="shared" si="48"/>
        <v>0</v>
      </c>
    </row>
    <row r="355" spans="1:20" ht="34.5" customHeight="1">
      <c r="A355" s="67">
        <v>66</v>
      </c>
      <c r="B355" s="263" t="s">
        <v>459</v>
      </c>
      <c r="C355" s="260" t="s">
        <v>779</v>
      </c>
      <c r="D355" s="262">
        <v>2808.75</v>
      </c>
      <c r="E355" s="250" t="s">
        <v>1442</v>
      </c>
      <c r="F355" s="243">
        <v>1</v>
      </c>
      <c r="G355" s="243">
        <v>1</v>
      </c>
      <c r="H355" s="189">
        <v>2240</v>
      </c>
      <c r="I355" s="189">
        <v>156.80000000000001</v>
      </c>
      <c r="J355" s="203">
        <v>2396.8000000000002</v>
      </c>
      <c r="K355" s="290" t="s">
        <v>1813</v>
      </c>
      <c r="L355" s="291" t="s">
        <v>2028</v>
      </c>
      <c r="M355" s="292">
        <v>2396.8000000000002</v>
      </c>
      <c r="N355" s="250" t="s">
        <v>1780</v>
      </c>
      <c r="O355" s="243">
        <v>1</v>
      </c>
      <c r="P355" s="243">
        <v>1</v>
      </c>
      <c r="Q355" s="293">
        <f t="shared" si="46"/>
        <v>2625</v>
      </c>
      <c r="R355" s="294">
        <f t="shared" si="47"/>
        <v>183.75</v>
      </c>
      <c r="S355" s="295">
        <f t="shared" si="48"/>
        <v>2808.75</v>
      </c>
    </row>
    <row r="356" spans="1:20" ht="34.5" customHeight="1">
      <c r="A356" s="67">
        <v>67</v>
      </c>
      <c r="B356" s="263" t="s">
        <v>462</v>
      </c>
      <c r="C356" s="260" t="s">
        <v>781</v>
      </c>
      <c r="D356" s="262">
        <v>1168.44</v>
      </c>
      <c r="E356" s="246" t="s">
        <v>1442</v>
      </c>
      <c r="F356" s="243">
        <v>1</v>
      </c>
      <c r="G356" s="243">
        <v>1</v>
      </c>
      <c r="H356" s="189">
        <v>847</v>
      </c>
      <c r="I356" s="189">
        <v>59.29</v>
      </c>
      <c r="J356" s="203">
        <v>906.29</v>
      </c>
      <c r="K356" s="290" t="s">
        <v>1908</v>
      </c>
      <c r="L356" s="291" t="s">
        <v>2029</v>
      </c>
      <c r="M356" s="292">
        <v>2074.73</v>
      </c>
      <c r="N356" s="246"/>
      <c r="O356" s="243"/>
      <c r="P356" s="243"/>
      <c r="Q356" s="293">
        <f t="shared" si="46"/>
        <v>0</v>
      </c>
      <c r="R356" s="294">
        <f t="shared" si="47"/>
        <v>0</v>
      </c>
      <c r="S356" s="295">
        <f t="shared" si="48"/>
        <v>0</v>
      </c>
    </row>
    <row r="357" spans="1:20" ht="34.5" customHeight="1">
      <c r="A357" s="67">
        <v>68</v>
      </c>
      <c r="B357" s="263" t="s">
        <v>783</v>
      </c>
      <c r="C357" s="260" t="s">
        <v>784</v>
      </c>
      <c r="D357" s="262">
        <v>67.41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290" t="s">
        <v>1819</v>
      </c>
      <c r="L357" s="291" t="s">
        <v>2030</v>
      </c>
      <c r="M357" s="292">
        <v>67.41</v>
      </c>
      <c r="N357" s="246"/>
      <c r="O357" s="243"/>
      <c r="P357" s="243"/>
      <c r="Q357" s="293">
        <f t="shared" si="46"/>
        <v>0</v>
      </c>
      <c r="R357" s="294">
        <f t="shared" si="47"/>
        <v>0</v>
      </c>
      <c r="S357" s="295">
        <f t="shared" si="48"/>
        <v>0</v>
      </c>
    </row>
    <row r="358" spans="1:20" ht="34.5" customHeight="1">
      <c r="A358" s="67">
        <v>69</v>
      </c>
      <c r="B358" s="263" t="s">
        <v>468</v>
      </c>
      <c r="C358" s="260" t="s">
        <v>786</v>
      </c>
      <c r="D358" s="262">
        <v>479.36</v>
      </c>
      <c r="E358" s="246"/>
      <c r="F358" s="243"/>
      <c r="G358" s="243"/>
      <c r="H358" s="189">
        <v>0</v>
      </c>
      <c r="I358" s="189">
        <v>0</v>
      </c>
      <c r="J358" s="203">
        <v>0</v>
      </c>
      <c r="K358" s="290" t="s">
        <v>1801</v>
      </c>
      <c r="L358" s="291" t="s">
        <v>2031</v>
      </c>
      <c r="M358" s="292">
        <v>479.36</v>
      </c>
      <c r="N358" s="246"/>
      <c r="O358" s="243"/>
      <c r="P358" s="243"/>
      <c r="Q358" s="293">
        <f t="shared" si="46"/>
        <v>0</v>
      </c>
      <c r="R358" s="294">
        <f t="shared" si="47"/>
        <v>0</v>
      </c>
      <c r="S358" s="295">
        <f t="shared" si="48"/>
        <v>0</v>
      </c>
    </row>
    <row r="359" spans="1:20" ht="34.5" customHeight="1">
      <c r="A359" s="67">
        <v>70</v>
      </c>
      <c r="B359" s="263" t="s">
        <v>468</v>
      </c>
      <c r="C359" s="260" t="s">
        <v>788</v>
      </c>
      <c r="D359" s="262">
        <v>53.5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290" t="s">
        <v>1801</v>
      </c>
      <c r="L359" s="291" t="s">
        <v>2032</v>
      </c>
      <c r="M359" s="292">
        <v>53.5</v>
      </c>
      <c r="N359" s="246"/>
      <c r="O359" s="243"/>
      <c r="P359" s="243"/>
      <c r="Q359" s="293">
        <f t="shared" si="46"/>
        <v>0</v>
      </c>
      <c r="R359" s="294">
        <f t="shared" si="47"/>
        <v>0</v>
      </c>
      <c r="S359" s="295">
        <f t="shared" si="48"/>
        <v>0</v>
      </c>
    </row>
    <row r="360" spans="1:20" ht="34.5" customHeight="1">
      <c r="A360" s="67">
        <v>71</v>
      </c>
      <c r="B360" s="263" t="s">
        <v>407</v>
      </c>
      <c r="C360" s="260" t="s">
        <v>790</v>
      </c>
      <c r="D360" s="262">
        <v>0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290"/>
      <c r="L360" s="291"/>
      <c r="M360" s="292"/>
      <c r="N360" s="246"/>
      <c r="O360" s="243"/>
      <c r="P360" s="243"/>
      <c r="Q360" s="293">
        <f t="shared" si="46"/>
        <v>0</v>
      </c>
      <c r="R360" s="294">
        <f t="shared" si="47"/>
        <v>0</v>
      </c>
      <c r="S360" s="295">
        <f t="shared" si="48"/>
        <v>0</v>
      </c>
    </row>
    <row r="361" spans="1:20" ht="34.5" customHeight="1">
      <c r="A361" s="67">
        <v>72</v>
      </c>
      <c r="B361" s="263" t="s">
        <v>472</v>
      </c>
      <c r="C361" s="260" t="s">
        <v>791</v>
      </c>
      <c r="D361" s="262">
        <v>59.92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290" t="s">
        <v>1734</v>
      </c>
      <c r="L361" s="291" t="s">
        <v>2033</v>
      </c>
      <c r="M361" s="292">
        <v>59.92</v>
      </c>
      <c r="N361" s="246"/>
      <c r="O361" s="243"/>
      <c r="P361" s="243"/>
      <c r="Q361" s="293">
        <f t="shared" si="46"/>
        <v>0</v>
      </c>
      <c r="R361" s="294">
        <f t="shared" si="47"/>
        <v>0</v>
      </c>
      <c r="S361" s="295">
        <f t="shared" si="48"/>
        <v>0</v>
      </c>
    </row>
    <row r="362" spans="1:20" ht="34.5" customHeight="1">
      <c r="A362" s="67">
        <v>73</v>
      </c>
      <c r="B362" s="263" t="s">
        <v>105</v>
      </c>
      <c r="C362" s="106" t="s">
        <v>793</v>
      </c>
      <c r="D362" s="262">
        <v>606.69000000000005</v>
      </c>
      <c r="E362" s="246" t="s">
        <v>1442</v>
      </c>
      <c r="F362" s="243">
        <v>1</v>
      </c>
      <c r="G362" s="243">
        <v>1</v>
      </c>
      <c r="H362" s="189">
        <v>770</v>
      </c>
      <c r="I362" s="189">
        <v>53.9</v>
      </c>
      <c r="J362" s="203">
        <v>823.9</v>
      </c>
      <c r="K362" s="290" t="s">
        <v>1913</v>
      </c>
      <c r="L362" s="291" t="s">
        <v>2034</v>
      </c>
      <c r="M362" s="292">
        <v>1430.5900000000001</v>
      </c>
      <c r="N362" s="246"/>
      <c r="O362" s="243"/>
      <c r="P362" s="243"/>
      <c r="Q362" s="293">
        <f t="shared" si="46"/>
        <v>0</v>
      </c>
      <c r="R362" s="294">
        <f t="shared" si="47"/>
        <v>0</v>
      </c>
      <c r="S362" s="295">
        <f t="shared" si="48"/>
        <v>0</v>
      </c>
    </row>
    <row r="363" spans="1:20" ht="34.5" customHeight="1">
      <c r="A363" s="67">
        <v>74</v>
      </c>
      <c r="B363" s="263" t="s">
        <v>105</v>
      </c>
      <c r="C363" s="106" t="s">
        <v>793</v>
      </c>
      <c r="D363" s="262">
        <v>584.22</v>
      </c>
      <c r="E363" s="246" t="s">
        <v>1442</v>
      </c>
      <c r="F363" s="243">
        <v>1</v>
      </c>
      <c r="G363" s="243">
        <v>1</v>
      </c>
      <c r="H363" s="189">
        <v>1288</v>
      </c>
      <c r="I363" s="189">
        <v>90.16</v>
      </c>
      <c r="J363" s="203">
        <v>1378.16</v>
      </c>
      <c r="K363" s="290" t="s">
        <v>1913</v>
      </c>
      <c r="L363" s="291" t="s">
        <v>2034</v>
      </c>
      <c r="M363" s="292">
        <v>1962.38</v>
      </c>
      <c r="N363" s="246"/>
      <c r="O363" s="243"/>
      <c r="P363" s="243"/>
      <c r="Q363" s="293">
        <f t="shared" si="46"/>
        <v>0</v>
      </c>
      <c r="R363" s="294">
        <f t="shared" si="47"/>
        <v>0</v>
      </c>
      <c r="S363" s="295">
        <f t="shared" si="48"/>
        <v>0</v>
      </c>
    </row>
    <row r="364" spans="1:20" ht="34.5" customHeight="1">
      <c r="A364" s="67">
        <v>75</v>
      </c>
      <c r="B364" s="263" t="s">
        <v>105</v>
      </c>
      <c r="C364" s="106" t="s">
        <v>793</v>
      </c>
      <c r="D364" s="262">
        <v>37.450000000000003</v>
      </c>
      <c r="E364" s="246" t="s">
        <v>1442</v>
      </c>
      <c r="F364" s="243">
        <v>1</v>
      </c>
      <c r="G364" s="243">
        <v>1</v>
      </c>
      <c r="H364" s="189">
        <v>35</v>
      </c>
      <c r="I364" s="189">
        <v>2.4500000000000002</v>
      </c>
      <c r="J364" s="203">
        <v>37.450000000000003</v>
      </c>
      <c r="K364" s="290" t="s">
        <v>1913</v>
      </c>
      <c r="L364" s="291" t="s">
        <v>2034</v>
      </c>
      <c r="M364" s="292">
        <v>74.900000000000006</v>
      </c>
      <c r="N364" s="246"/>
      <c r="O364" s="243"/>
      <c r="P364" s="243"/>
      <c r="Q364" s="293">
        <f t="shared" si="46"/>
        <v>0</v>
      </c>
      <c r="R364" s="294">
        <f t="shared" si="47"/>
        <v>0</v>
      </c>
      <c r="S364" s="295">
        <f t="shared" si="48"/>
        <v>0</v>
      </c>
    </row>
    <row r="365" spans="1:20" ht="34.5" customHeight="1">
      <c r="A365" s="67">
        <v>76</v>
      </c>
      <c r="B365" s="263" t="s">
        <v>105</v>
      </c>
      <c r="C365" s="106" t="s">
        <v>793</v>
      </c>
      <c r="D365" s="262">
        <v>37.450000000000003</v>
      </c>
      <c r="E365" s="246" t="s">
        <v>1442</v>
      </c>
      <c r="F365" s="243">
        <v>1</v>
      </c>
      <c r="G365" s="243">
        <v>1</v>
      </c>
      <c r="H365" s="189">
        <v>35</v>
      </c>
      <c r="I365" s="189">
        <v>2.4500000000000002</v>
      </c>
      <c r="J365" s="203">
        <v>37.450000000000003</v>
      </c>
      <c r="K365" s="290" t="s">
        <v>1913</v>
      </c>
      <c r="L365" s="291" t="s">
        <v>2034</v>
      </c>
      <c r="M365" s="292">
        <v>74.900000000000006</v>
      </c>
      <c r="N365" s="246"/>
      <c r="O365" s="243"/>
      <c r="P365" s="243"/>
      <c r="Q365" s="293">
        <f t="shared" si="46"/>
        <v>0</v>
      </c>
      <c r="R365" s="294">
        <f t="shared" si="47"/>
        <v>0</v>
      </c>
      <c r="S365" s="295">
        <f t="shared" si="48"/>
        <v>0</v>
      </c>
    </row>
    <row r="366" spans="1:20" ht="34.5" customHeight="1">
      <c r="A366" s="67">
        <v>77</v>
      </c>
      <c r="B366" s="263" t="s">
        <v>795</v>
      </c>
      <c r="C366" s="106" t="s">
        <v>796</v>
      </c>
      <c r="D366" s="262">
        <v>5550.09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290" t="s">
        <v>1734</v>
      </c>
      <c r="L366" s="291" t="s">
        <v>2035</v>
      </c>
      <c r="M366" s="292">
        <v>5550.09</v>
      </c>
      <c r="N366" s="246"/>
      <c r="O366" s="243"/>
      <c r="P366" s="243"/>
      <c r="Q366" s="293">
        <f t="shared" si="46"/>
        <v>0</v>
      </c>
      <c r="R366" s="294">
        <f t="shared" si="47"/>
        <v>0</v>
      </c>
      <c r="S366" s="295">
        <f t="shared" si="48"/>
        <v>0</v>
      </c>
      <c r="T366" s="2" t="s">
        <v>1707</v>
      </c>
    </row>
    <row r="367" spans="1:20" ht="34.5" customHeight="1">
      <c r="A367" s="67">
        <v>78</v>
      </c>
      <c r="B367" s="263" t="s">
        <v>795</v>
      </c>
      <c r="C367" s="106" t="s">
        <v>796</v>
      </c>
      <c r="D367" s="262">
        <v>704.06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 t="s">
        <v>1734</v>
      </c>
      <c r="L367" s="291" t="s">
        <v>2035</v>
      </c>
      <c r="M367" s="292">
        <v>704.06</v>
      </c>
      <c r="N367" s="246"/>
      <c r="O367" s="243"/>
      <c r="P367" s="243"/>
      <c r="Q367" s="293">
        <f t="shared" si="46"/>
        <v>0</v>
      </c>
      <c r="R367" s="294">
        <f t="shared" si="47"/>
        <v>0</v>
      </c>
      <c r="S367" s="295">
        <f t="shared" si="48"/>
        <v>0</v>
      </c>
      <c r="T367" s="2" t="s">
        <v>1707</v>
      </c>
    </row>
    <row r="368" spans="1:20" ht="34.5" customHeight="1">
      <c r="A368" s="67">
        <v>79</v>
      </c>
      <c r="B368" s="263" t="s">
        <v>795</v>
      </c>
      <c r="C368" s="106" t="s">
        <v>796</v>
      </c>
      <c r="D368" s="262">
        <v>952.3</v>
      </c>
      <c r="E368" s="246"/>
      <c r="F368" s="243"/>
      <c r="G368" s="243"/>
      <c r="H368" s="189">
        <v>0</v>
      </c>
      <c r="I368" s="189">
        <v>0</v>
      </c>
      <c r="J368" s="203">
        <v>0</v>
      </c>
      <c r="K368" s="290" t="s">
        <v>1734</v>
      </c>
      <c r="L368" s="291" t="s">
        <v>2035</v>
      </c>
      <c r="M368" s="292">
        <v>952.3</v>
      </c>
      <c r="N368" s="246"/>
      <c r="O368" s="243"/>
      <c r="P368" s="243"/>
      <c r="Q368" s="293">
        <f t="shared" si="46"/>
        <v>0</v>
      </c>
      <c r="R368" s="294">
        <f t="shared" si="47"/>
        <v>0</v>
      </c>
      <c r="S368" s="295">
        <f t="shared" si="48"/>
        <v>0</v>
      </c>
      <c r="T368" s="2" t="s">
        <v>1707</v>
      </c>
    </row>
    <row r="369" spans="1:19" ht="34.5" customHeight="1">
      <c r="A369" s="67">
        <v>80</v>
      </c>
      <c r="B369" s="263" t="s">
        <v>798</v>
      </c>
      <c r="C369" s="260" t="s">
        <v>799</v>
      </c>
      <c r="D369" s="262">
        <v>1033.6199999999999</v>
      </c>
      <c r="E369" s="246"/>
      <c r="F369" s="243"/>
      <c r="G369" s="243"/>
      <c r="H369" s="189">
        <v>0</v>
      </c>
      <c r="I369" s="189">
        <v>0</v>
      </c>
      <c r="J369" s="203">
        <v>0</v>
      </c>
      <c r="K369" s="290" t="s">
        <v>1734</v>
      </c>
      <c r="L369" s="291" t="s">
        <v>2036</v>
      </c>
      <c r="M369" s="292">
        <v>1033.6199999999999</v>
      </c>
      <c r="N369" s="246"/>
      <c r="O369" s="243"/>
      <c r="P369" s="243"/>
      <c r="Q369" s="293">
        <f t="shared" si="46"/>
        <v>0</v>
      </c>
      <c r="R369" s="294">
        <f t="shared" si="47"/>
        <v>0</v>
      </c>
      <c r="S369" s="295">
        <f t="shared" si="48"/>
        <v>0</v>
      </c>
    </row>
    <row r="370" spans="1:19" ht="34.5" customHeight="1">
      <c r="A370" s="67">
        <v>81</v>
      </c>
      <c r="B370" s="263" t="s">
        <v>407</v>
      </c>
      <c r="C370" s="260" t="s">
        <v>801</v>
      </c>
      <c r="D370" s="262">
        <v>0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290"/>
      <c r="L370" s="291"/>
      <c r="M370" s="292"/>
      <c r="N370" s="246"/>
      <c r="O370" s="243"/>
      <c r="P370" s="243"/>
      <c r="Q370" s="293">
        <f t="shared" si="46"/>
        <v>0</v>
      </c>
      <c r="R370" s="294">
        <f t="shared" si="47"/>
        <v>0</v>
      </c>
      <c r="S370" s="295">
        <f t="shared" si="48"/>
        <v>0</v>
      </c>
    </row>
    <row r="371" spans="1:19" ht="34.5" customHeight="1">
      <c r="A371" s="67">
        <v>82</v>
      </c>
      <c r="B371" s="263" t="s">
        <v>484</v>
      </c>
      <c r="C371" s="260" t="s">
        <v>802</v>
      </c>
      <c r="D371" s="262">
        <v>37.450000000000003</v>
      </c>
      <c r="E371" s="250" t="s">
        <v>1442</v>
      </c>
      <c r="F371" s="243">
        <v>1</v>
      </c>
      <c r="G371" s="243">
        <v>1</v>
      </c>
      <c r="H371" s="189">
        <v>35</v>
      </c>
      <c r="I371" s="189">
        <v>2.4500000000000002</v>
      </c>
      <c r="J371" s="203">
        <v>37.450000000000003</v>
      </c>
      <c r="K371" s="290" t="s">
        <v>1908</v>
      </c>
      <c r="L371" s="291" t="s">
        <v>2037</v>
      </c>
      <c r="M371" s="292">
        <v>74.900000000000006</v>
      </c>
      <c r="N371" s="250"/>
      <c r="O371" s="243"/>
      <c r="P371" s="243"/>
      <c r="Q371" s="293">
        <f t="shared" si="46"/>
        <v>0</v>
      </c>
      <c r="R371" s="294">
        <f t="shared" si="47"/>
        <v>0</v>
      </c>
      <c r="S371" s="295">
        <f t="shared" si="48"/>
        <v>0</v>
      </c>
    </row>
    <row r="372" spans="1:19" ht="34.5" customHeight="1">
      <c r="A372" s="67">
        <v>83</v>
      </c>
      <c r="B372" s="263" t="s">
        <v>484</v>
      </c>
      <c r="C372" s="260" t="s">
        <v>802</v>
      </c>
      <c r="D372" s="262">
        <v>37.450000000000003</v>
      </c>
      <c r="E372" s="250" t="s">
        <v>1442</v>
      </c>
      <c r="F372" s="243">
        <v>1</v>
      </c>
      <c r="G372" s="243">
        <v>1</v>
      </c>
      <c r="H372" s="189">
        <v>35</v>
      </c>
      <c r="I372" s="189">
        <v>2.4500000000000002</v>
      </c>
      <c r="J372" s="203">
        <v>37.450000000000003</v>
      </c>
      <c r="K372" s="290" t="s">
        <v>1908</v>
      </c>
      <c r="L372" s="291" t="s">
        <v>2037</v>
      </c>
      <c r="M372" s="292">
        <v>74.900000000000006</v>
      </c>
      <c r="N372" s="250"/>
      <c r="O372" s="243"/>
      <c r="P372" s="243"/>
      <c r="Q372" s="293">
        <f t="shared" si="46"/>
        <v>0</v>
      </c>
      <c r="R372" s="294">
        <f t="shared" si="47"/>
        <v>0</v>
      </c>
      <c r="S372" s="295">
        <f t="shared" si="48"/>
        <v>0</v>
      </c>
    </row>
    <row r="373" spans="1:19" ht="34.5" customHeight="1">
      <c r="A373" s="67">
        <v>84</v>
      </c>
      <c r="B373" s="263" t="s">
        <v>484</v>
      </c>
      <c r="C373" s="260" t="s">
        <v>802</v>
      </c>
      <c r="D373" s="262">
        <v>37.450000000000003</v>
      </c>
      <c r="E373" s="250" t="s">
        <v>1442</v>
      </c>
      <c r="F373" s="243">
        <v>1</v>
      </c>
      <c r="G373" s="243">
        <v>1</v>
      </c>
      <c r="H373" s="189">
        <v>35</v>
      </c>
      <c r="I373" s="189">
        <v>2.4500000000000002</v>
      </c>
      <c r="J373" s="203">
        <v>37.450000000000003</v>
      </c>
      <c r="K373" s="290" t="s">
        <v>1908</v>
      </c>
      <c r="L373" s="291" t="s">
        <v>2037</v>
      </c>
      <c r="M373" s="292">
        <v>74.900000000000006</v>
      </c>
      <c r="N373" s="250"/>
      <c r="O373" s="243"/>
      <c r="P373" s="243"/>
      <c r="Q373" s="293">
        <f t="shared" si="46"/>
        <v>0</v>
      </c>
      <c r="R373" s="294">
        <f t="shared" si="47"/>
        <v>0</v>
      </c>
      <c r="S373" s="295">
        <f t="shared" si="48"/>
        <v>0</v>
      </c>
    </row>
    <row r="374" spans="1:19" ht="34.5" customHeight="1">
      <c r="A374" s="67">
        <v>85</v>
      </c>
      <c r="B374" s="263" t="s">
        <v>489</v>
      </c>
      <c r="C374" s="260" t="s">
        <v>804</v>
      </c>
      <c r="D374" s="262">
        <v>2374.33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290" t="s">
        <v>1801</v>
      </c>
      <c r="L374" s="291" t="s">
        <v>2038</v>
      </c>
      <c r="M374" s="292">
        <v>2374.33</v>
      </c>
      <c r="N374" s="246"/>
      <c r="O374" s="243"/>
      <c r="P374" s="243"/>
      <c r="Q374" s="293">
        <f t="shared" si="46"/>
        <v>0</v>
      </c>
      <c r="R374" s="294">
        <f t="shared" si="47"/>
        <v>0</v>
      </c>
      <c r="S374" s="295">
        <f t="shared" si="48"/>
        <v>0</v>
      </c>
    </row>
    <row r="375" spans="1:19" ht="34.5" customHeight="1">
      <c r="A375" s="67">
        <v>86</v>
      </c>
      <c r="B375" s="263" t="s">
        <v>492</v>
      </c>
      <c r="C375" s="260" t="s">
        <v>806</v>
      </c>
      <c r="D375" s="262">
        <v>456.89</v>
      </c>
      <c r="E375" s="246"/>
      <c r="F375" s="243"/>
      <c r="G375" s="243"/>
      <c r="H375" s="189">
        <v>0</v>
      </c>
      <c r="I375" s="189">
        <v>0</v>
      </c>
      <c r="J375" s="203">
        <v>0</v>
      </c>
      <c r="K375" s="290" t="s">
        <v>1801</v>
      </c>
      <c r="L375" s="291" t="s">
        <v>2039</v>
      </c>
      <c r="M375" s="292">
        <v>456.89</v>
      </c>
      <c r="N375" s="246"/>
      <c r="O375" s="243"/>
      <c r="P375" s="243"/>
      <c r="Q375" s="293">
        <f t="shared" si="46"/>
        <v>0</v>
      </c>
      <c r="R375" s="294">
        <f t="shared" si="47"/>
        <v>0</v>
      </c>
      <c r="S375" s="295">
        <f t="shared" si="48"/>
        <v>0</v>
      </c>
    </row>
    <row r="376" spans="1:19" ht="34.5" customHeight="1">
      <c r="A376" s="67">
        <v>87</v>
      </c>
      <c r="B376" s="263" t="s">
        <v>107</v>
      </c>
      <c r="C376" s="260" t="s">
        <v>808</v>
      </c>
      <c r="D376" s="262">
        <v>5145.63</v>
      </c>
      <c r="E376" s="246" t="s">
        <v>1442</v>
      </c>
      <c r="F376" s="243">
        <v>1</v>
      </c>
      <c r="G376" s="243">
        <v>1</v>
      </c>
      <c r="H376" s="189">
        <v>5768</v>
      </c>
      <c r="I376" s="189">
        <v>403.76</v>
      </c>
      <c r="J376" s="203">
        <v>6171.76</v>
      </c>
      <c r="K376" s="290" t="s">
        <v>1785</v>
      </c>
      <c r="L376" s="291" t="s">
        <v>2040</v>
      </c>
      <c r="M376" s="292">
        <v>11317.39</v>
      </c>
      <c r="N376" s="246"/>
      <c r="O376" s="243"/>
      <c r="P376" s="243"/>
      <c r="Q376" s="293">
        <f t="shared" si="46"/>
        <v>0</v>
      </c>
      <c r="R376" s="294">
        <f t="shared" si="47"/>
        <v>0</v>
      </c>
      <c r="S376" s="295">
        <f t="shared" si="48"/>
        <v>0</v>
      </c>
    </row>
    <row r="377" spans="1:19" ht="34.5" customHeight="1">
      <c r="A377" s="67">
        <v>88</v>
      </c>
      <c r="B377" s="268" t="s">
        <v>810</v>
      </c>
      <c r="C377" s="260" t="s">
        <v>811</v>
      </c>
      <c r="D377" s="262">
        <v>53.5</v>
      </c>
      <c r="E377" s="246" t="s">
        <v>1442</v>
      </c>
      <c r="F377" s="243">
        <v>1</v>
      </c>
      <c r="G377" s="243">
        <v>1</v>
      </c>
      <c r="H377" s="189">
        <v>50</v>
      </c>
      <c r="I377" s="189">
        <v>3.5</v>
      </c>
      <c r="J377" s="203">
        <v>53.5</v>
      </c>
      <c r="K377" s="290" t="s">
        <v>1785</v>
      </c>
      <c r="L377" s="291" t="s">
        <v>2041</v>
      </c>
      <c r="M377" s="292">
        <v>107</v>
      </c>
      <c r="N377" s="246"/>
      <c r="O377" s="243"/>
      <c r="P377" s="243"/>
      <c r="Q377" s="293">
        <f t="shared" si="46"/>
        <v>0</v>
      </c>
      <c r="R377" s="294">
        <f t="shared" si="47"/>
        <v>0</v>
      </c>
      <c r="S377" s="295">
        <f t="shared" si="48"/>
        <v>0</v>
      </c>
    </row>
    <row r="378" spans="1:19" ht="34.5" customHeight="1">
      <c r="A378" s="67">
        <v>89</v>
      </c>
      <c r="B378" s="106" t="s">
        <v>489</v>
      </c>
      <c r="C378" s="260" t="s">
        <v>813</v>
      </c>
      <c r="D378" s="262">
        <v>37.450000000000003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 t="s">
        <v>1801</v>
      </c>
      <c r="L378" s="291" t="s">
        <v>2042</v>
      </c>
      <c r="M378" s="292">
        <v>37.450000000000003</v>
      </c>
      <c r="N378" s="246"/>
      <c r="O378" s="243"/>
      <c r="P378" s="243"/>
      <c r="Q378" s="293">
        <f t="shared" si="46"/>
        <v>0</v>
      </c>
      <c r="R378" s="294">
        <f t="shared" si="47"/>
        <v>0</v>
      </c>
      <c r="S378" s="295">
        <f t="shared" si="48"/>
        <v>0</v>
      </c>
    </row>
    <row r="379" spans="1:19" ht="34.5" customHeight="1">
      <c r="A379" s="67">
        <v>90</v>
      </c>
      <c r="B379" s="106" t="s">
        <v>407</v>
      </c>
      <c r="C379" s="260" t="s">
        <v>815</v>
      </c>
      <c r="D379" s="262">
        <v>0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290"/>
      <c r="L379" s="291"/>
      <c r="M379" s="292"/>
      <c r="N379" s="246"/>
      <c r="O379" s="243"/>
      <c r="P379" s="243"/>
      <c r="Q379" s="293">
        <f t="shared" si="46"/>
        <v>0</v>
      </c>
      <c r="R379" s="294">
        <f t="shared" si="47"/>
        <v>0</v>
      </c>
      <c r="S379" s="295">
        <f t="shared" si="48"/>
        <v>0</v>
      </c>
    </row>
    <row r="380" spans="1:19" ht="34.5" customHeight="1">
      <c r="A380" s="67">
        <v>91</v>
      </c>
      <c r="B380" s="263" t="s">
        <v>503</v>
      </c>
      <c r="C380" s="260" t="s">
        <v>816</v>
      </c>
      <c r="D380" s="262">
        <v>591.71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 t="s">
        <v>1801</v>
      </c>
      <c r="L380" s="291" t="s">
        <v>2043</v>
      </c>
      <c r="M380" s="292">
        <v>591.71</v>
      </c>
      <c r="N380" s="246"/>
      <c r="O380" s="243"/>
      <c r="P380" s="243"/>
      <c r="Q380" s="293">
        <f t="shared" si="46"/>
        <v>0</v>
      </c>
      <c r="R380" s="294">
        <f t="shared" si="47"/>
        <v>0</v>
      </c>
      <c r="S380" s="295">
        <f t="shared" si="48"/>
        <v>0</v>
      </c>
    </row>
    <row r="381" spans="1:19" ht="34.5" customHeight="1">
      <c r="A381" s="67">
        <v>92</v>
      </c>
      <c r="B381" s="263" t="s">
        <v>72</v>
      </c>
      <c r="C381" s="260" t="s">
        <v>818</v>
      </c>
      <c r="D381" s="262">
        <v>0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290"/>
      <c r="L381" s="291"/>
      <c r="M381" s="292"/>
      <c r="N381" s="246"/>
      <c r="O381" s="243"/>
      <c r="P381" s="243"/>
      <c r="Q381" s="293">
        <f t="shared" si="46"/>
        <v>0</v>
      </c>
      <c r="R381" s="294">
        <f t="shared" si="47"/>
        <v>0</v>
      </c>
      <c r="S381" s="295">
        <f t="shared" si="48"/>
        <v>0</v>
      </c>
    </row>
    <row r="382" spans="1:19" ht="34.5" customHeight="1">
      <c r="A382" s="67">
        <v>93</v>
      </c>
      <c r="B382" s="2" t="s">
        <v>507</v>
      </c>
      <c r="C382" s="260" t="s">
        <v>819</v>
      </c>
      <c r="D382" s="262">
        <v>0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/>
      <c r="L382" s="291"/>
      <c r="M382" s="292"/>
      <c r="N382" s="246"/>
      <c r="O382" s="243"/>
      <c r="P382" s="243"/>
      <c r="Q382" s="293">
        <f t="shared" si="46"/>
        <v>0</v>
      </c>
      <c r="R382" s="294">
        <f t="shared" si="47"/>
        <v>0</v>
      </c>
      <c r="S382" s="295">
        <f t="shared" si="48"/>
        <v>0</v>
      </c>
    </row>
    <row r="383" spans="1:19" ht="34.5" customHeight="1">
      <c r="A383" s="67">
        <v>94</v>
      </c>
      <c r="B383" s="2" t="s">
        <v>509</v>
      </c>
      <c r="C383" s="260" t="s">
        <v>820</v>
      </c>
      <c r="D383" s="262">
        <v>584.22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 t="s">
        <v>1727</v>
      </c>
      <c r="L383" s="291" t="s">
        <v>2044</v>
      </c>
      <c r="M383" s="292">
        <v>584.22</v>
      </c>
      <c r="N383" s="246"/>
      <c r="O383" s="243"/>
      <c r="P383" s="243"/>
      <c r="Q383" s="293">
        <f t="shared" si="46"/>
        <v>0</v>
      </c>
      <c r="R383" s="294">
        <f t="shared" si="47"/>
        <v>0</v>
      </c>
      <c r="S383" s="295">
        <f t="shared" si="48"/>
        <v>0</v>
      </c>
    </row>
    <row r="384" spans="1:19" ht="34.5" customHeight="1">
      <c r="A384" s="67">
        <v>95</v>
      </c>
      <c r="B384" s="263" t="s">
        <v>407</v>
      </c>
      <c r="C384" s="260" t="s">
        <v>822</v>
      </c>
      <c r="D384" s="262">
        <v>0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290"/>
      <c r="L384" s="291"/>
      <c r="M384" s="292"/>
      <c r="N384" s="246"/>
      <c r="O384" s="243"/>
      <c r="P384" s="243"/>
      <c r="Q384" s="293">
        <f t="shared" si="46"/>
        <v>0</v>
      </c>
      <c r="R384" s="294">
        <f t="shared" si="47"/>
        <v>0</v>
      </c>
      <c r="S384" s="295">
        <f>+D384+J384-M384</f>
        <v>0</v>
      </c>
    </row>
    <row r="385" spans="1:19" ht="34.5" customHeight="1">
      <c r="A385" s="67">
        <v>96</v>
      </c>
      <c r="B385" s="263" t="s">
        <v>823</v>
      </c>
      <c r="C385" s="260" t="s">
        <v>824</v>
      </c>
      <c r="D385" s="262">
        <v>621.66999999999996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290" t="s">
        <v>1889</v>
      </c>
      <c r="L385" s="291" t="s">
        <v>2045</v>
      </c>
      <c r="M385" s="292">
        <v>621.66999999999996</v>
      </c>
      <c r="N385" s="246"/>
      <c r="O385" s="243"/>
      <c r="P385" s="243"/>
      <c r="Q385" s="293">
        <f t="shared" si="46"/>
        <v>0</v>
      </c>
      <c r="R385" s="294">
        <f t="shared" si="47"/>
        <v>0</v>
      </c>
      <c r="S385" s="295">
        <f>+D385+J385-M385</f>
        <v>0</v>
      </c>
    </row>
    <row r="386" spans="1:19" ht="34.5" customHeight="1">
      <c r="A386" s="67">
        <v>97</v>
      </c>
      <c r="B386" s="263" t="s">
        <v>407</v>
      </c>
      <c r="C386" s="260" t="s">
        <v>826</v>
      </c>
      <c r="D386" s="262">
        <v>0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290"/>
      <c r="L386" s="291"/>
      <c r="M386" s="292"/>
      <c r="N386" s="246"/>
      <c r="O386" s="243"/>
      <c r="P386" s="243"/>
      <c r="Q386" s="293">
        <f t="shared" si="46"/>
        <v>0</v>
      </c>
      <c r="R386" s="294">
        <f t="shared" si="47"/>
        <v>0</v>
      </c>
      <c r="S386" s="295">
        <f t="shared" ref="S386:S451" si="49">+D386+J386-M386</f>
        <v>0</v>
      </c>
    </row>
    <row r="387" spans="1:19" ht="34.5" customHeight="1">
      <c r="A387" s="67">
        <v>98</v>
      </c>
      <c r="B387" s="263" t="s">
        <v>516</v>
      </c>
      <c r="C387" s="260" t="s">
        <v>827</v>
      </c>
      <c r="D387" s="262">
        <v>763.98</v>
      </c>
      <c r="E387" s="246" t="s">
        <v>1442</v>
      </c>
      <c r="F387" s="243">
        <v>1</v>
      </c>
      <c r="G387" s="243">
        <v>1</v>
      </c>
      <c r="H387" s="189">
        <v>609</v>
      </c>
      <c r="I387" s="189">
        <v>42.63</v>
      </c>
      <c r="J387" s="203">
        <v>651.63</v>
      </c>
      <c r="K387" s="290" t="s">
        <v>1792</v>
      </c>
      <c r="L387" s="291" t="s">
        <v>2046</v>
      </c>
      <c r="M387" s="292">
        <v>1415.6100000000001</v>
      </c>
      <c r="N387" s="246"/>
      <c r="O387" s="243"/>
      <c r="P387" s="243"/>
      <c r="Q387" s="293">
        <f t="shared" si="46"/>
        <v>0</v>
      </c>
      <c r="R387" s="294">
        <f t="shared" si="47"/>
        <v>0</v>
      </c>
      <c r="S387" s="295">
        <f t="shared" si="49"/>
        <v>0</v>
      </c>
    </row>
    <row r="388" spans="1:19" ht="34.5" customHeight="1">
      <c r="A388" s="67">
        <v>99</v>
      </c>
      <c r="B388" s="106" t="s">
        <v>519</v>
      </c>
      <c r="C388" s="260" t="s">
        <v>829</v>
      </c>
      <c r="D388" s="262">
        <v>1767.64</v>
      </c>
      <c r="E388" s="250" t="s">
        <v>1442</v>
      </c>
      <c r="F388" s="243">
        <v>1</v>
      </c>
      <c r="G388" s="243">
        <v>1</v>
      </c>
      <c r="H388" s="189">
        <v>1617</v>
      </c>
      <c r="I388" s="189">
        <v>113.19</v>
      </c>
      <c r="J388" s="203">
        <v>1730.19</v>
      </c>
      <c r="K388" s="290" t="s">
        <v>2047</v>
      </c>
      <c r="L388" s="291" t="s">
        <v>2048</v>
      </c>
      <c r="M388" s="292">
        <v>3497.83</v>
      </c>
      <c r="N388" s="250"/>
      <c r="O388" s="243"/>
      <c r="P388" s="243"/>
      <c r="Q388" s="293">
        <f t="shared" si="46"/>
        <v>0</v>
      </c>
      <c r="R388" s="294">
        <f t="shared" si="47"/>
        <v>0</v>
      </c>
      <c r="S388" s="295">
        <f t="shared" si="49"/>
        <v>0</v>
      </c>
    </row>
    <row r="389" spans="1:19" ht="34.5" customHeight="1">
      <c r="A389" s="67">
        <v>100</v>
      </c>
      <c r="B389" s="106" t="s">
        <v>831</v>
      </c>
      <c r="C389" s="260" t="s">
        <v>832</v>
      </c>
      <c r="D389" s="262">
        <v>2014.81</v>
      </c>
      <c r="E389" s="250" t="s">
        <v>1442</v>
      </c>
      <c r="F389" s="243">
        <v>1</v>
      </c>
      <c r="G389" s="243">
        <v>1</v>
      </c>
      <c r="H389" s="189">
        <v>1596</v>
      </c>
      <c r="I389" s="189">
        <v>111.72</v>
      </c>
      <c r="J389" s="203">
        <v>1707.72</v>
      </c>
      <c r="K389" s="290" t="s">
        <v>1926</v>
      </c>
      <c r="L389" s="291" t="s">
        <v>2049</v>
      </c>
      <c r="M389" s="292">
        <v>3722.5299999999997</v>
      </c>
      <c r="N389" s="250"/>
      <c r="O389" s="243"/>
      <c r="P389" s="243"/>
      <c r="Q389" s="293">
        <f t="shared" si="46"/>
        <v>0</v>
      </c>
      <c r="R389" s="294">
        <f t="shared" si="47"/>
        <v>0</v>
      </c>
      <c r="S389" s="295">
        <f t="shared" si="49"/>
        <v>0</v>
      </c>
    </row>
    <row r="390" spans="1:19" ht="34.5" customHeight="1">
      <c r="A390" s="67">
        <v>101</v>
      </c>
      <c r="B390" s="106" t="s">
        <v>50</v>
      </c>
      <c r="C390" s="260" t="s">
        <v>834</v>
      </c>
      <c r="D390" s="262">
        <v>1370.67</v>
      </c>
      <c r="E390" s="250" t="s">
        <v>1442</v>
      </c>
      <c r="F390" s="243">
        <v>1</v>
      </c>
      <c r="G390" s="243">
        <v>1</v>
      </c>
      <c r="H390" s="189">
        <v>1113</v>
      </c>
      <c r="I390" s="189">
        <v>77.91</v>
      </c>
      <c r="J390" s="203">
        <v>1190.9099999999999</v>
      </c>
      <c r="K390" s="290" t="s">
        <v>1838</v>
      </c>
      <c r="L390" s="291" t="s">
        <v>2050</v>
      </c>
      <c r="M390" s="292">
        <v>2561.58</v>
      </c>
      <c r="N390" s="250"/>
      <c r="O390" s="243"/>
      <c r="P390" s="243"/>
      <c r="Q390" s="293">
        <f t="shared" si="46"/>
        <v>0</v>
      </c>
      <c r="R390" s="294">
        <f t="shared" si="47"/>
        <v>0</v>
      </c>
      <c r="S390" s="295">
        <f t="shared" si="49"/>
        <v>0</v>
      </c>
    </row>
    <row r="391" spans="1:19" ht="34.5" customHeight="1">
      <c r="A391" s="67">
        <v>102</v>
      </c>
      <c r="B391" s="263" t="s">
        <v>529</v>
      </c>
      <c r="C391" s="260" t="s">
        <v>836</v>
      </c>
      <c r="D391" s="262">
        <v>456.89</v>
      </c>
      <c r="E391" s="246"/>
      <c r="F391" s="243"/>
      <c r="G391" s="243"/>
      <c r="H391" s="189">
        <v>0</v>
      </c>
      <c r="I391" s="189">
        <v>0</v>
      </c>
      <c r="J391" s="203">
        <v>0</v>
      </c>
      <c r="K391" s="290">
        <v>46021</v>
      </c>
      <c r="L391" s="291" t="s">
        <v>2051</v>
      </c>
      <c r="M391" s="292">
        <v>456.89</v>
      </c>
      <c r="N391" s="246"/>
      <c r="O391" s="243"/>
      <c r="P391" s="243"/>
      <c r="Q391" s="293">
        <f t="shared" si="46"/>
        <v>0</v>
      </c>
      <c r="R391" s="294">
        <f t="shared" si="47"/>
        <v>0</v>
      </c>
      <c r="S391" s="295">
        <f t="shared" si="49"/>
        <v>0</v>
      </c>
    </row>
    <row r="392" spans="1:19" ht="34.5" customHeight="1">
      <c r="A392" s="67">
        <v>103</v>
      </c>
      <c r="B392" s="263" t="s">
        <v>532</v>
      </c>
      <c r="C392" s="260" t="s">
        <v>838</v>
      </c>
      <c r="D392" s="262">
        <v>1707.72</v>
      </c>
      <c r="E392" s="246" t="s">
        <v>1442</v>
      </c>
      <c r="F392" s="243">
        <v>1</v>
      </c>
      <c r="G392" s="243">
        <v>1</v>
      </c>
      <c r="H392" s="189">
        <v>1532.99</v>
      </c>
      <c r="I392" s="189">
        <v>107.31</v>
      </c>
      <c r="J392" s="203">
        <v>1640.3</v>
      </c>
      <c r="K392" s="290" t="s">
        <v>1799</v>
      </c>
      <c r="L392" s="291" t="s">
        <v>2052</v>
      </c>
      <c r="M392" s="292">
        <v>3348.02</v>
      </c>
      <c r="N392" s="246"/>
      <c r="O392" s="243"/>
      <c r="P392" s="243"/>
      <c r="Q392" s="293">
        <f t="shared" si="46"/>
        <v>0</v>
      </c>
      <c r="R392" s="294">
        <f t="shared" si="47"/>
        <v>0</v>
      </c>
      <c r="S392" s="295">
        <f t="shared" si="49"/>
        <v>0</v>
      </c>
    </row>
    <row r="393" spans="1:19" ht="34.5" customHeight="1">
      <c r="A393" s="67">
        <v>104</v>
      </c>
      <c r="B393" s="263" t="s">
        <v>532</v>
      </c>
      <c r="C393" s="260" t="s">
        <v>840</v>
      </c>
      <c r="D393" s="262">
        <v>149.80000000000001</v>
      </c>
      <c r="E393" s="246" t="s">
        <v>1442</v>
      </c>
      <c r="F393" s="243">
        <v>1</v>
      </c>
      <c r="G393" s="243">
        <v>1</v>
      </c>
      <c r="H393" s="189">
        <v>780</v>
      </c>
      <c r="I393" s="189">
        <v>54.6</v>
      </c>
      <c r="J393" s="203">
        <v>834.6</v>
      </c>
      <c r="K393" s="290" t="s">
        <v>1799</v>
      </c>
      <c r="L393" s="291" t="s">
        <v>2052</v>
      </c>
      <c r="M393" s="292">
        <v>984.40000000000009</v>
      </c>
      <c r="N393" s="246"/>
      <c r="O393" s="243"/>
      <c r="P393" s="243"/>
      <c r="Q393" s="293">
        <f t="shared" si="46"/>
        <v>0</v>
      </c>
      <c r="R393" s="294">
        <f t="shared" si="47"/>
        <v>0</v>
      </c>
      <c r="S393" s="295">
        <f t="shared" si="49"/>
        <v>0</v>
      </c>
    </row>
    <row r="394" spans="1:19" ht="34.5" customHeight="1">
      <c r="A394" s="67">
        <v>105</v>
      </c>
      <c r="B394" s="263" t="s">
        <v>536</v>
      </c>
      <c r="C394" s="260" t="s">
        <v>841</v>
      </c>
      <c r="D394" s="262">
        <v>37.450000000000003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290" t="s">
        <v>1801</v>
      </c>
      <c r="L394" s="291" t="s">
        <v>2053</v>
      </c>
      <c r="M394" s="292">
        <v>37.450000000000003</v>
      </c>
      <c r="N394" s="246"/>
      <c r="O394" s="243"/>
      <c r="P394" s="243"/>
      <c r="Q394" s="293">
        <f t="shared" si="46"/>
        <v>0</v>
      </c>
      <c r="R394" s="294">
        <f t="shared" si="47"/>
        <v>0</v>
      </c>
      <c r="S394" s="295">
        <f t="shared" si="49"/>
        <v>0</v>
      </c>
    </row>
    <row r="395" spans="1:19" ht="34.5" customHeight="1">
      <c r="A395" s="67">
        <v>106</v>
      </c>
      <c r="B395" s="263" t="s">
        <v>539</v>
      </c>
      <c r="C395" s="260" t="s">
        <v>843</v>
      </c>
      <c r="D395" s="262">
        <v>2344.37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290" t="s">
        <v>1801</v>
      </c>
      <c r="L395" s="291" t="s">
        <v>2054</v>
      </c>
      <c r="M395" s="292">
        <v>2344.37</v>
      </c>
      <c r="N395" s="246"/>
      <c r="O395" s="243"/>
      <c r="P395" s="243"/>
      <c r="Q395" s="293">
        <f t="shared" si="46"/>
        <v>0</v>
      </c>
      <c r="R395" s="294">
        <f t="shared" si="47"/>
        <v>0</v>
      </c>
      <c r="S395" s="295">
        <f t="shared" si="49"/>
        <v>0</v>
      </c>
    </row>
    <row r="396" spans="1:19" ht="34.5" customHeight="1">
      <c r="A396" s="67">
        <v>107</v>
      </c>
      <c r="B396" s="263" t="s">
        <v>845</v>
      </c>
      <c r="C396" s="260" t="s">
        <v>846</v>
      </c>
      <c r="D396" s="262"/>
      <c r="E396" s="246"/>
      <c r="F396" s="243"/>
      <c r="G396" s="243"/>
      <c r="H396" s="189">
        <v>0</v>
      </c>
      <c r="I396" s="189">
        <v>0</v>
      </c>
      <c r="J396" s="203">
        <v>0</v>
      </c>
      <c r="K396" s="290"/>
      <c r="L396" s="291"/>
      <c r="M396" s="292"/>
      <c r="N396" s="246"/>
      <c r="O396" s="243"/>
      <c r="P396" s="243"/>
      <c r="Q396" s="293">
        <f t="shared" si="46"/>
        <v>0</v>
      </c>
      <c r="R396" s="294">
        <f t="shared" si="47"/>
        <v>0</v>
      </c>
      <c r="S396" s="295">
        <f t="shared" si="49"/>
        <v>0</v>
      </c>
    </row>
    <row r="397" spans="1:19" ht="34.5" customHeight="1">
      <c r="A397" s="67">
        <v>108</v>
      </c>
      <c r="B397" s="298" t="s">
        <v>544</v>
      </c>
      <c r="C397" s="299" t="s">
        <v>840</v>
      </c>
      <c r="D397" s="300">
        <v>2696.4</v>
      </c>
      <c r="E397" s="246" t="s">
        <v>1442</v>
      </c>
      <c r="F397" s="243">
        <v>1</v>
      </c>
      <c r="G397" s="243">
        <v>1</v>
      </c>
      <c r="H397" s="189">
        <v>2611</v>
      </c>
      <c r="I397" s="189">
        <v>182.77</v>
      </c>
      <c r="J397" s="203">
        <v>2793.77</v>
      </c>
      <c r="K397" s="301" t="s">
        <v>1792</v>
      </c>
      <c r="L397" s="302" t="s">
        <v>2055</v>
      </c>
      <c r="M397" s="303">
        <v>5490.17</v>
      </c>
      <c r="N397" s="246"/>
      <c r="O397" s="243"/>
      <c r="P397" s="243"/>
      <c r="Q397" s="293">
        <f t="shared" si="46"/>
        <v>0</v>
      </c>
      <c r="R397" s="294">
        <f t="shared" si="47"/>
        <v>0</v>
      </c>
      <c r="S397" s="295">
        <f t="shared" si="49"/>
        <v>0</v>
      </c>
    </row>
    <row r="398" spans="1:19" ht="34.5" customHeight="1">
      <c r="A398" s="67">
        <v>109</v>
      </c>
      <c r="B398" s="298" t="s">
        <v>544</v>
      </c>
      <c r="C398" s="299" t="s">
        <v>848</v>
      </c>
      <c r="D398" s="300">
        <v>4183.7</v>
      </c>
      <c r="E398" s="246" t="s">
        <v>1442</v>
      </c>
      <c r="F398" s="243">
        <v>1</v>
      </c>
      <c r="G398" s="243">
        <v>1</v>
      </c>
      <c r="H398" s="189">
        <v>1560</v>
      </c>
      <c r="I398" s="189">
        <v>109.2</v>
      </c>
      <c r="J398" s="203">
        <v>1669.2</v>
      </c>
      <c r="K398" s="301" t="s">
        <v>1792</v>
      </c>
      <c r="L398" s="302" t="s">
        <v>2055</v>
      </c>
      <c r="M398" s="303">
        <v>5852.9</v>
      </c>
      <c r="N398" s="246"/>
      <c r="O398" s="243"/>
      <c r="P398" s="243"/>
      <c r="Q398" s="293">
        <f t="shared" si="46"/>
        <v>0</v>
      </c>
      <c r="R398" s="294">
        <f t="shared" si="47"/>
        <v>0</v>
      </c>
      <c r="S398" s="295">
        <f t="shared" si="49"/>
        <v>0</v>
      </c>
    </row>
    <row r="399" spans="1:19" ht="34.5" customHeight="1">
      <c r="A399" s="67"/>
      <c r="B399" s="298"/>
      <c r="C399" s="299"/>
      <c r="D399" s="300">
        <v>171.2</v>
      </c>
      <c r="E399" s="246"/>
      <c r="F399" s="243"/>
      <c r="G399" s="243"/>
      <c r="H399" s="189"/>
      <c r="I399" s="189"/>
      <c r="J399" s="203"/>
      <c r="K399" s="301">
        <v>46021</v>
      </c>
      <c r="L399" s="302" t="s">
        <v>2056</v>
      </c>
      <c r="M399" s="303">
        <v>171.2</v>
      </c>
      <c r="N399" s="246"/>
      <c r="O399" s="243"/>
      <c r="P399" s="243"/>
      <c r="Q399" s="293"/>
      <c r="R399" s="294"/>
      <c r="S399" s="295"/>
    </row>
    <row r="400" spans="1:19" ht="34.5" customHeight="1">
      <c r="A400" s="67">
        <v>110</v>
      </c>
      <c r="B400" s="263" t="s">
        <v>547</v>
      </c>
      <c r="C400" s="260" t="s">
        <v>849</v>
      </c>
      <c r="D400" s="262">
        <v>1893.9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290" t="s">
        <v>1794</v>
      </c>
      <c r="L400" s="291" t="s">
        <v>2057</v>
      </c>
      <c r="M400" s="292">
        <v>1893.9</v>
      </c>
      <c r="N400" s="246"/>
      <c r="O400" s="243"/>
      <c r="P400" s="243"/>
      <c r="Q400" s="293">
        <f t="shared" si="46"/>
        <v>0</v>
      </c>
      <c r="R400" s="294">
        <f t="shared" si="47"/>
        <v>0</v>
      </c>
      <c r="S400" s="295">
        <f t="shared" si="49"/>
        <v>0</v>
      </c>
    </row>
    <row r="401" spans="1:19" ht="34.5" customHeight="1">
      <c r="A401" s="67">
        <v>111</v>
      </c>
      <c r="B401" s="263" t="s">
        <v>547</v>
      </c>
      <c r="C401" s="260" t="s">
        <v>840</v>
      </c>
      <c r="D401" s="262">
        <v>374.5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290" t="s">
        <v>1794</v>
      </c>
      <c r="L401" s="291" t="s">
        <v>2057</v>
      </c>
      <c r="M401" s="292">
        <v>374.5</v>
      </c>
      <c r="N401" s="246"/>
      <c r="O401" s="243"/>
      <c r="P401" s="243"/>
      <c r="Q401" s="293">
        <f t="shared" si="46"/>
        <v>0</v>
      </c>
      <c r="R401" s="294">
        <f t="shared" si="47"/>
        <v>0</v>
      </c>
      <c r="S401" s="295">
        <f t="shared" si="49"/>
        <v>0</v>
      </c>
    </row>
    <row r="402" spans="1:19" ht="34.5" customHeight="1">
      <c r="A402" s="67">
        <v>112</v>
      </c>
      <c r="B402" s="263" t="s">
        <v>852</v>
      </c>
      <c r="C402" s="260" t="s">
        <v>853</v>
      </c>
      <c r="D402" s="262">
        <v>37.450000000000003</v>
      </c>
      <c r="E402" s="246"/>
      <c r="F402" s="243"/>
      <c r="G402" s="243"/>
      <c r="H402" s="189"/>
      <c r="I402" s="189"/>
      <c r="J402" s="203"/>
      <c r="K402" s="290" t="s">
        <v>1801</v>
      </c>
      <c r="L402" s="291" t="s">
        <v>2058</v>
      </c>
      <c r="M402" s="292">
        <v>37.450000000000003</v>
      </c>
      <c r="N402" s="246"/>
      <c r="O402" s="243"/>
      <c r="P402" s="243"/>
      <c r="Q402" s="293"/>
      <c r="R402" s="294"/>
      <c r="S402" s="295"/>
    </row>
    <row r="403" spans="1:19" ht="34.5" customHeight="1">
      <c r="A403" s="67">
        <v>113</v>
      </c>
      <c r="B403" s="263" t="s">
        <v>855</v>
      </c>
      <c r="C403" s="260" t="s">
        <v>856</v>
      </c>
      <c r="D403" s="262">
        <v>479.36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 t="s">
        <v>1819</v>
      </c>
      <c r="L403" s="291" t="s">
        <v>2059</v>
      </c>
      <c r="M403" s="292">
        <v>479.36</v>
      </c>
      <c r="N403" s="246"/>
      <c r="O403" s="243"/>
      <c r="P403" s="243"/>
      <c r="Q403" s="293">
        <f t="shared" si="46"/>
        <v>0</v>
      </c>
      <c r="R403" s="294">
        <f t="shared" si="47"/>
        <v>0</v>
      </c>
      <c r="S403" s="295">
        <f t="shared" si="49"/>
        <v>0</v>
      </c>
    </row>
    <row r="404" spans="1:19" ht="34.5" customHeight="1">
      <c r="A404" s="67">
        <v>114</v>
      </c>
      <c r="B404" s="263" t="s">
        <v>858</v>
      </c>
      <c r="C404" s="260" t="s">
        <v>859</v>
      </c>
      <c r="D404" s="262">
        <v>1992.34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290" t="s">
        <v>1734</v>
      </c>
      <c r="L404" s="291" t="s">
        <v>2060</v>
      </c>
      <c r="M404" s="292">
        <v>1992.34</v>
      </c>
      <c r="N404" s="246"/>
      <c r="O404" s="243"/>
      <c r="P404" s="243"/>
      <c r="Q404" s="293">
        <f t="shared" si="46"/>
        <v>0</v>
      </c>
      <c r="R404" s="294">
        <f t="shared" si="47"/>
        <v>0</v>
      </c>
      <c r="S404" s="295">
        <f t="shared" si="49"/>
        <v>0</v>
      </c>
    </row>
    <row r="405" spans="1:19" ht="34.5" customHeight="1">
      <c r="A405" s="67">
        <v>115</v>
      </c>
      <c r="B405" s="263" t="s">
        <v>555</v>
      </c>
      <c r="C405" s="260" t="s">
        <v>861</v>
      </c>
      <c r="D405" s="262">
        <v>599.20000000000005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290" t="s">
        <v>1734</v>
      </c>
      <c r="L405" s="291" t="s">
        <v>2061</v>
      </c>
      <c r="M405" s="292">
        <v>599.20000000000005</v>
      </c>
      <c r="N405" s="246"/>
      <c r="O405" s="243"/>
      <c r="P405" s="243"/>
      <c r="Q405" s="293">
        <f t="shared" si="46"/>
        <v>0</v>
      </c>
      <c r="R405" s="294">
        <f t="shared" si="47"/>
        <v>0</v>
      </c>
      <c r="S405" s="295">
        <f t="shared" si="49"/>
        <v>0</v>
      </c>
    </row>
    <row r="406" spans="1:19" ht="34.5" customHeight="1">
      <c r="A406" s="67">
        <v>116</v>
      </c>
      <c r="B406" s="263" t="s">
        <v>558</v>
      </c>
      <c r="C406" s="260" t="s">
        <v>863</v>
      </c>
      <c r="D406" s="262">
        <v>2007.32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 t="s">
        <v>1819</v>
      </c>
      <c r="L406" s="291" t="s">
        <v>2062</v>
      </c>
      <c r="M406" s="292">
        <v>2007.32</v>
      </c>
      <c r="N406" s="246"/>
      <c r="O406" s="243"/>
      <c r="P406" s="243"/>
      <c r="Q406" s="293">
        <f t="shared" si="46"/>
        <v>0</v>
      </c>
      <c r="R406" s="294">
        <f t="shared" si="47"/>
        <v>0</v>
      </c>
      <c r="S406" s="295">
        <f t="shared" si="49"/>
        <v>0</v>
      </c>
    </row>
    <row r="407" spans="1:19" ht="34.5" customHeight="1">
      <c r="A407" s="67">
        <v>117</v>
      </c>
      <c r="B407" s="263" t="s">
        <v>562</v>
      </c>
      <c r="C407" s="260" t="s">
        <v>865</v>
      </c>
      <c r="D407" s="262">
        <v>711.55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 t="s">
        <v>1819</v>
      </c>
      <c r="L407" s="291" t="s">
        <v>2063</v>
      </c>
      <c r="M407" s="292">
        <v>711.55</v>
      </c>
      <c r="N407" s="246"/>
      <c r="O407" s="243"/>
      <c r="P407" s="243"/>
      <c r="Q407" s="293">
        <f t="shared" si="46"/>
        <v>0</v>
      </c>
      <c r="R407" s="294">
        <f t="shared" si="47"/>
        <v>0</v>
      </c>
      <c r="S407" s="295">
        <f t="shared" si="49"/>
        <v>0</v>
      </c>
    </row>
    <row r="408" spans="1:19" ht="34.5" customHeight="1">
      <c r="A408" s="67">
        <v>118</v>
      </c>
      <c r="B408" s="263" t="s">
        <v>558</v>
      </c>
      <c r="C408" s="260" t="s">
        <v>867</v>
      </c>
      <c r="D408" s="262">
        <v>1655.29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 t="s">
        <v>1819</v>
      </c>
      <c r="L408" s="291" t="s">
        <v>2064</v>
      </c>
      <c r="M408" s="292">
        <v>1655.29</v>
      </c>
      <c r="N408" s="246"/>
      <c r="O408" s="243"/>
      <c r="P408" s="243"/>
      <c r="Q408" s="293">
        <f t="shared" si="46"/>
        <v>0</v>
      </c>
      <c r="R408" s="294">
        <f t="shared" si="47"/>
        <v>0</v>
      </c>
      <c r="S408" s="295">
        <f t="shared" si="49"/>
        <v>0</v>
      </c>
    </row>
    <row r="409" spans="1:19" ht="34.5" customHeight="1">
      <c r="A409" s="67">
        <v>119</v>
      </c>
      <c r="B409" s="263" t="s">
        <v>869</v>
      </c>
      <c r="C409" s="260" t="s">
        <v>870</v>
      </c>
      <c r="D409" s="262">
        <v>37.450000000000003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 t="s">
        <v>1801</v>
      </c>
      <c r="L409" s="291" t="s">
        <v>2065</v>
      </c>
      <c r="M409" s="292">
        <v>37.450000000000003</v>
      </c>
      <c r="N409" s="246"/>
      <c r="O409" s="243"/>
      <c r="P409" s="243"/>
      <c r="Q409" s="293">
        <f t="shared" si="46"/>
        <v>0</v>
      </c>
      <c r="R409" s="294">
        <f t="shared" si="47"/>
        <v>0</v>
      </c>
      <c r="S409" s="295">
        <f t="shared" si="49"/>
        <v>0</v>
      </c>
    </row>
    <row r="410" spans="1:19" ht="34.5" customHeight="1">
      <c r="A410" s="67"/>
      <c r="B410" s="263"/>
      <c r="C410" s="260"/>
      <c r="D410" s="262">
        <v>11909.1</v>
      </c>
      <c r="E410" s="246"/>
      <c r="F410" s="243"/>
      <c r="G410" s="243"/>
      <c r="H410" s="189"/>
      <c r="I410" s="189"/>
      <c r="J410" s="203"/>
      <c r="K410" s="290" t="s">
        <v>1819</v>
      </c>
      <c r="L410" s="291" t="s">
        <v>2066</v>
      </c>
      <c r="M410" s="292">
        <v>11909.1</v>
      </c>
      <c r="N410" s="246"/>
      <c r="O410" s="243"/>
      <c r="P410" s="243"/>
      <c r="Q410" s="293"/>
      <c r="R410" s="294"/>
      <c r="S410" s="295"/>
    </row>
    <row r="411" spans="1:19" ht="34.5" customHeight="1">
      <c r="A411" s="67">
        <v>120</v>
      </c>
      <c r="B411" s="263" t="s">
        <v>572</v>
      </c>
      <c r="C411" s="260" t="s">
        <v>872</v>
      </c>
      <c r="D411" s="262">
        <v>3849.86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 t="s">
        <v>1727</v>
      </c>
      <c r="L411" s="291" t="s">
        <v>2067</v>
      </c>
      <c r="M411" s="292">
        <v>3849.86</v>
      </c>
      <c r="N411" s="246"/>
      <c r="O411" s="243"/>
      <c r="P411" s="243"/>
      <c r="Q411" s="293">
        <f t="shared" si="46"/>
        <v>0</v>
      </c>
      <c r="R411" s="294">
        <f t="shared" si="47"/>
        <v>0</v>
      </c>
      <c r="S411" s="295">
        <f t="shared" si="49"/>
        <v>0</v>
      </c>
    </row>
    <row r="412" spans="1:19" ht="34.5" customHeight="1">
      <c r="A412" s="67">
        <v>121</v>
      </c>
      <c r="B412" s="267" t="s">
        <v>572</v>
      </c>
      <c r="C412" s="260" t="s">
        <v>874</v>
      </c>
      <c r="D412" s="262">
        <v>1677.76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290" t="s">
        <v>1727</v>
      </c>
      <c r="L412" s="291" t="s">
        <v>2068</v>
      </c>
      <c r="M412" s="292">
        <v>1677.76</v>
      </c>
      <c r="N412" s="246"/>
      <c r="O412" s="243"/>
      <c r="P412" s="243"/>
      <c r="Q412" s="293">
        <f t="shared" si="46"/>
        <v>0</v>
      </c>
      <c r="R412" s="294">
        <f t="shared" si="47"/>
        <v>0</v>
      </c>
      <c r="S412" s="295">
        <f t="shared" si="49"/>
        <v>0</v>
      </c>
    </row>
    <row r="413" spans="1:19" ht="34.5" customHeight="1">
      <c r="A413" s="67">
        <v>122</v>
      </c>
      <c r="B413" s="263" t="s">
        <v>577</v>
      </c>
      <c r="C413" s="260" t="s">
        <v>876</v>
      </c>
      <c r="D413" s="262">
        <v>1116.01</v>
      </c>
      <c r="E413" s="246" t="s">
        <v>1442</v>
      </c>
      <c r="F413" s="243">
        <v>1</v>
      </c>
      <c r="G413" s="243">
        <v>1</v>
      </c>
      <c r="H413" s="189">
        <v>1078</v>
      </c>
      <c r="I413" s="189">
        <v>75.459999999999994</v>
      </c>
      <c r="J413" s="203">
        <v>1153.46</v>
      </c>
      <c r="K413" s="290" t="s">
        <v>1722</v>
      </c>
      <c r="L413" s="291" t="s">
        <v>2069</v>
      </c>
      <c r="M413" s="292">
        <v>1153.46</v>
      </c>
      <c r="N413" s="246" t="s">
        <v>1780</v>
      </c>
      <c r="O413" s="243">
        <v>1</v>
      </c>
      <c r="P413" s="243">
        <v>1</v>
      </c>
      <c r="Q413" s="293">
        <f t="shared" si="46"/>
        <v>1043</v>
      </c>
      <c r="R413" s="294">
        <f t="shared" si="47"/>
        <v>73.010000000000005</v>
      </c>
      <c r="S413" s="295">
        <f t="shared" si="49"/>
        <v>1116.0100000000002</v>
      </c>
    </row>
    <row r="414" spans="1:19" ht="34.5" customHeight="1">
      <c r="A414" s="67">
        <v>123</v>
      </c>
      <c r="B414" s="263" t="s">
        <v>580</v>
      </c>
      <c r="C414" s="260" t="s">
        <v>878</v>
      </c>
      <c r="D414" s="262">
        <v>778.96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290">
        <v>46021</v>
      </c>
      <c r="L414" s="291" t="s">
        <v>2070</v>
      </c>
      <c r="M414" s="292">
        <v>778.96</v>
      </c>
      <c r="N414" s="246"/>
      <c r="O414" s="243"/>
      <c r="P414" s="243"/>
      <c r="Q414" s="293">
        <f t="shared" si="46"/>
        <v>0</v>
      </c>
      <c r="R414" s="294">
        <f t="shared" si="47"/>
        <v>0</v>
      </c>
      <c r="S414" s="295">
        <f t="shared" si="49"/>
        <v>0</v>
      </c>
    </row>
    <row r="415" spans="1:19" ht="34.5" customHeight="1">
      <c r="A415" s="67">
        <v>124</v>
      </c>
      <c r="B415" s="267" t="s">
        <v>516</v>
      </c>
      <c r="C415" s="260" t="s">
        <v>880</v>
      </c>
      <c r="D415" s="262">
        <v>395.9</v>
      </c>
      <c r="E415" s="246" t="s">
        <v>1442</v>
      </c>
      <c r="F415" s="243">
        <v>1</v>
      </c>
      <c r="G415" s="243">
        <v>1</v>
      </c>
      <c r="H415" s="189">
        <v>270</v>
      </c>
      <c r="I415" s="189">
        <v>18.899999999999999</v>
      </c>
      <c r="J415" s="203">
        <v>288.89999999999998</v>
      </c>
      <c r="K415" s="290" t="s">
        <v>1792</v>
      </c>
      <c r="L415" s="291" t="s">
        <v>2071</v>
      </c>
      <c r="M415" s="292">
        <v>684.8</v>
      </c>
      <c r="N415" s="246"/>
      <c r="O415" s="243"/>
      <c r="P415" s="243"/>
      <c r="Q415" s="293">
        <f t="shared" ref="Q415:Q475" si="50">ROUND(S415*100/107,2)</f>
        <v>0</v>
      </c>
      <c r="R415" s="294">
        <f t="shared" ref="R415:R475" si="51">ROUND((Q415*0.07),2)</f>
        <v>0</v>
      </c>
      <c r="S415" s="295">
        <f t="shared" si="49"/>
        <v>0</v>
      </c>
    </row>
    <row r="416" spans="1:19" ht="34.5" customHeight="1">
      <c r="A416" s="67">
        <v>125</v>
      </c>
      <c r="B416" s="267" t="s">
        <v>587</v>
      </c>
      <c r="C416" s="260" t="s">
        <v>882</v>
      </c>
      <c r="D416" s="262">
        <v>2336.88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290">
        <v>46021</v>
      </c>
      <c r="L416" s="291" t="s">
        <v>2072</v>
      </c>
      <c r="M416" s="292">
        <v>2336.88</v>
      </c>
      <c r="N416" s="246"/>
      <c r="O416" s="243"/>
      <c r="P416" s="243"/>
      <c r="Q416" s="293">
        <f t="shared" si="50"/>
        <v>0</v>
      </c>
      <c r="R416" s="294">
        <f t="shared" si="51"/>
        <v>0</v>
      </c>
      <c r="S416" s="295">
        <f t="shared" si="49"/>
        <v>0</v>
      </c>
    </row>
    <row r="417" spans="1:20" ht="34.5" customHeight="1">
      <c r="A417" s="67">
        <v>126</v>
      </c>
      <c r="B417" s="263" t="s">
        <v>407</v>
      </c>
      <c r="C417" s="260" t="s">
        <v>884</v>
      </c>
      <c r="D417" s="262">
        <v>0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290"/>
      <c r="L417" s="291"/>
      <c r="M417" s="292"/>
      <c r="N417" s="246"/>
      <c r="O417" s="243"/>
      <c r="P417" s="243"/>
      <c r="Q417" s="293">
        <f t="shared" si="50"/>
        <v>0</v>
      </c>
      <c r="R417" s="294">
        <f t="shared" si="51"/>
        <v>0</v>
      </c>
      <c r="S417" s="295">
        <f t="shared" si="49"/>
        <v>0</v>
      </c>
    </row>
    <row r="418" spans="1:20" ht="34.5" customHeight="1">
      <c r="A418" s="67">
        <v>127</v>
      </c>
      <c r="B418" s="263" t="s">
        <v>885</v>
      </c>
      <c r="C418" s="260" t="s">
        <v>886</v>
      </c>
      <c r="D418" s="262">
        <v>299.60000000000002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304" t="s">
        <v>1734</v>
      </c>
      <c r="L418" s="304" t="s">
        <v>2073</v>
      </c>
      <c r="M418" s="305">
        <v>299.60000000000002</v>
      </c>
      <c r="N418" s="246"/>
      <c r="O418" s="243"/>
      <c r="P418" s="243"/>
      <c r="Q418" s="293">
        <f t="shared" si="50"/>
        <v>0</v>
      </c>
      <c r="R418" s="294">
        <f t="shared" si="51"/>
        <v>0</v>
      </c>
      <c r="S418" s="295">
        <f t="shared" si="49"/>
        <v>0</v>
      </c>
    </row>
    <row r="419" spans="1:20" ht="34.5" customHeight="1">
      <c r="A419" s="67">
        <v>128</v>
      </c>
      <c r="B419" s="263" t="s">
        <v>91</v>
      </c>
      <c r="C419" s="260" t="s">
        <v>888</v>
      </c>
      <c r="D419" s="262">
        <v>5649.6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290">
        <v>46021</v>
      </c>
      <c r="L419" s="291" t="s">
        <v>2074</v>
      </c>
      <c r="M419" s="292">
        <v>5649.6</v>
      </c>
      <c r="N419" s="246"/>
      <c r="O419" s="243"/>
      <c r="P419" s="243"/>
      <c r="Q419" s="293">
        <f t="shared" si="50"/>
        <v>0</v>
      </c>
      <c r="R419" s="294">
        <f t="shared" si="51"/>
        <v>0</v>
      </c>
      <c r="S419" s="295">
        <f t="shared" si="49"/>
        <v>0</v>
      </c>
    </row>
    <row r="420" spans="1:20" ht="34.5" customHeight="1">
      <c r="A420" s="67">
        <v>129</v>
      </c>
      <c r="B420" s="106" t="s">
        <v>91</v>
      </c>
      <c r="C420" s="106" t="s">
        <v>890</v>
      </c>
      <c r="D420" s="262">
        <v>53.5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290">
        <v>46021</v>
      </c>
      <c r="L420" s="291" t="s">
        <v>2075</v>
      </c>
      <c r="M420" s="292">
        <v>53.5</v>
      </c>
      <c r="N420" s="246"/>
      <c r="O420" s="243"/>
      <c r="P420" s="243"/>
      <c r="Q420" s="293">
        <f t="shared" si="50"/>
        <v>0</v>
      </c>
      <c r="R420" s="294">
        <f t="shared" si="51"/>
        <v>0</v>
      </c>
      <c r="S420" s="295">
        <f t="shared" si="49"/>
        <v>0</v>
      </c>
    </row>
    <row r="421" spans="1:20" ht="34.5" customHeight="1">
      <c r="A421" s="67">
        <v>130</v>
      </c>
      <c r="B421" s="106" t="s">
        <v>91</v>
      </c>
      <c r="C421" s="106" t="s">
        <v>892</v>
      </c>
      <c r="D421" s="262">
        <v>8067.8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290">
        <v>46021</v>
      </c>
      <c r="L421" s="291" t="s">
        <v>2076</v>
      </c>
      <c r="M421" s="292">
        <v>8067.8</v>
      </c>
      <c r="N421" s="246"/>
      <c r="O421" s="243"/>
      <c r="P421" s="243"/>
      <c r="Q421" s="293">
        <f t="shared" si="50"/>
        <v>0</v>
      </c>
      <c r="R421" s="294">
        <f t="shared" si="51"/>
        <v>0</v>
      </c>
      <c r="S421" s="295">
        <f t="shared" si="49"/>
        <v>0</v>
      </c>
    </row>
    <row r="422" spans="1:20" ht="34.5" customHeight="1">
      <c r="A422" s="67">
        <v>131</v>
      </c>
      <c r="B422" s="106" t="s">
        <v>91</v>
      </c>
      <c r="C422" s="106" t="s">
        <v>894</v>
      </c>
      <c r="D422" s="262">
        <v>4001.8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290">
        <v>46021</v>
      </c>
      <c r="L422" s="291" t="s">
        <v>2077</v>
      </c>
      <c r="M422" s="306">
        <v>4001.8</v>
      </c>
      <c r="N422" s="246"/>
      <c r="O422" s="243"/>
      <c r="P422" s="243"/>
      <c r="Q422" s="293">
        <f t="shared" si="50"/>
        <v>0</v>
      </c>
      <c r="R422" s="294">
        <f t="shared" si="51"/>
        <v>0</v>
      </c>
      <c r="S422" s="295">
        <f t="shared" si="49"/>
        <v>0</v>
      </c>
    </row>
    <row r="423" spans="1:20" ht="34.5" customHeight="1">
      <c r="A423" s="67">
        <v>132</v>
      </c>
      <c r="B423" s="106" t="s">
        <v>133</v>
      </c>
      <c r="C423" s="106" t="s">
        <v>896</v>
      </c>
      <c r="D423" s="262">
        <v>23272.5</v>
      </c>
      <c r="E423" s="246"/>
      <c r="F423" s="243"/>
      <c r="G423" s="243"/>
      <c r="H423" s="189"/>
      <c r="I423" s="189"/>
      <c r="J423" s="203"/>
      <c r="K423" s="290" t="s">
        <v>1734</v>
      </c>
      <c r="L423" s="291" t="s">
        <v>2078</v>
      </c>
      <c r="M423" s="292">
        <v>23272.5</v>
      </c>
      <c r="N423" s="246"/>
      <c r="O423" s="243"/>
      <c r="P423" s="243"/>
      <c r="Q423" s="293"/>
      <c r="R423" s="294"/>
      <c r="S423" s="295"/>
    </row>
    <row r="424" spans="1:20" ht="34.5" customHeight="1">
      <c r="A424" s="67">
        <v>133</v>
      </c>
      <c r="B424" s="263" t="s">
        <v>898</v>
      </c>
      <c r="C424" s="106" t="s">
        <v>899</v>
      </c>
      <c r="D424" s="262">
        <v>8164.1</v>
      </c>
      <c r="E424" s="246" t="s">
        <v>1442</v>
      </c>
      <c r="F424" s="243">
        <v>1</v>
      </c>
      <c r="G424" s="243">
        <v>1</v>
      </c>
      <c r="H424" s="189">
        <v>7210</v>
      </c>
      <c r="I424" s="189">
        <v>504.7</v>
      </c>
      <c r="J424" s="203">
        <v>7714.6999999999989</v>
      </c>
      <c r="K424" s="290" t="s">
        <v>1954</v>
      </c>
      <c r="L424" s="291" t="s">
        <v>2079</v>
      </c>
      <c r="M424" s="292">
        <v>7714.7</v>
      </c>
      <c r="N424" s="246" t="s">
        <v>1780</v>
      </c>
      <c r="O424" s="243">
        <v>1</v>
      </c>
      <c r="P424" s="243">
        <v>1</v>
      </c>
      <c r="Q424" s="293">
        <f t="shared" si="50"/>
        <v>7630</v>
      </c>
      <c r="R424" s="294">
        <f t="shared" si="51"/>
        <v>534.1</v>
      </c>
      <c r="S424" s="295">
        <f t="shared" si="49"/>
        <v>8164.0999999999995</v>
      </c>
    </row>
    <row r="425" spans="1:20" ht="34.5" customHeight="1">
      <c r="A425" s="67">
        <v>134</v>
      </c>
      <c r="B425" s="263" t="s">
        <v>901</v>
      </c>
      <c r="C425" s="106" t="s">
        <v>902</v>
      </c>
      <c r="D425" s="262">
        <v>1947.4</v>
      </c>
      <c r="E425" s="250"/>
      <c r="F425" s="243"/>
      <c r="G425" s="243"/>
      <c r="H425" s="189">
        <v>0</v>
      </c>
      <c r="I425" s="189">
        <v>0</v>
      </c>
      <c r="J425" s="203">
        <v>0</v>
      </c>
      <c r="K425" s="290" t="s">
        <v>1734</v>
      </c>
      <c r="L425" s="291" t="s">
        <v>2080</v>
      </c>
      <c r="M425" s="292">
        <v>1947.4</v>
      </c>
      <c r="N425" s="250"/>
      <c r="O425" s="243"/>
      <c r="P425" s="243"/>
      <c r="Q425" s="293">
        <f t="shared" si="50"/>
        <v>0</v>
      </c>
      <c r="R425" s="294">
        <f t="shared" si="51"/>
        <v>0</v>
      </c>
      <c r="S425" s="295">
        <f t="shared" si="49"/>
        <v>0</v>
      </c>
    </row>
    <row r="426" spans="1:20" ht="34.5" customHeight="1">
      <c r="A426" s="67">
        <v>135</v>
      </c>
      <c r="B426" s="263" t="s">
        <v>904</v>
      </c>
      <c r="C426" s="106" t="s">
        <v>905</v>
      </c>
      <c r="D426" s="262">
        <v>1369.6</v>
      </c>
      <c r="E426" s="246" t="s">
        <v>1442</v>
      </c>
      <c r="F426" s="243">
        <v>1</v>
      </c>
      <c r="G426" s="243">
        <v>1</v>
      </c>
      <c r="H426" s="189">
        <v>3180</v>
      </c>
      <c r="I426" s="189">
        <v>222.6</v>
      </c>
      <c r="J426" s="203">
        <v>3402.6</v>
      </c>
      <c r="K426" s="290" t="s">
        <v>2081</v>
      </c>
      <c r="L426" s="291" t="s">
        <v>2082</v>
      </c>
      <c r="M426" s="292">
        <v>4772.2</v>
      </c>
      <c r="N426" s="246"/>
      <c r="O426" s="243"/>
      <c r="P426" s="243"/>
      <c r="Q426" s="293">
        <f t="shared" si="50"/>
        <v>0</v>
      </c>
      <c r="R426" s="294">
        <f t="shared" si="51"/>
        <v>0</v>
      </c>
      <c r="S426" s="295">
        <f t="shared" si="49"/>
        <v>0</v>
      </c>
    </row>
    <row r="427" spans="1:20" ht="34.5" customHeight="1">
      <c r="A427" s="67">
        <v>136</v>
      </c>
      <c r="B427" s="267" t="s">
        <v>907</v>
      </c>
      <c r="C427" s="260" t="s">
        <v>908</v>
      </c>
      <c r="D427" s="262">
        <v>5200.2</v>
      </c>
      <c r="E427" s="246" t="s">
        <v>1442</v>
      </c>
      <c r="F427" s="243">
        <v>1</v>
      </c>
      <c r="G427" s="243">
        <v>1</v>
      </c>
      <c r="H427" s="189">
        <v>4590</v>
      </c>
      <c r="I427" s="189">
        <v>321.3</v>
      </c>
      <c r="J427" s="203">
        <v>4911.3</v>
      </c>
      <c r="K427" s="290" t="s">
        <v>1913</v>
      </c>
      <c r="L427" s="291" t="s">
        <v>2083</v>
      </c>
      <c r="M427" s="292">
        <v>10111.5</v>
      </c>
      <c r="N427" s="246"/>
      <c r="O427" s="243"/>
      <c r="P427" s="243"/>
      <c r="Q427" s="293">
        <f t="shared" si="50"/>
        <v>0</v>
      </c>
      <c r="R427" s="294">
        <f t="shared" si="51"/>
        <v>0</v>
      </c>
      <c r="S427" s="295">
        <f t="shared" si="49"/>
        <v>0</v>
      </c>
    </row>
    <row r="428" spans="1:20" ht="34.5" customHeight="1">
      <c r="A428" s="67">
        <v>137</v>
      </c>
      <c r="B428" s="267" t="s">
        <v>910</v>
      </c>
      <c r="C428" s="260" t="s">
        <v>911</v>
      </c>
      <c r="D428" s="262">
        <v>6634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290" t="s">
        <v>1750</v>
      </c>
      <c r="L428" s="291" t="s">
        <v>2084</v>
      </c>
      <c r="M428" s="292">
        <v>6634</v>
      </c>
      <c r="N428" s="246"/>
      <c r="O428" s="243"/>
      <c r="P428" s="243"/>
      <c r="Q428" s="293">
        <f t="shared" si="50"/>
        <v>0</v>
      </c>
      <c r="R428" s="294">
        <f t="shared" si="51"/>
        <v>0</v>
      </c>
      <c r="S428" s="295">
        <f t="shared" si="49"/>
        <v>0</v>
      </c>
    </row>
    <row r="429" spans="1:20" ht="34.5" customHeight="1">
      <c r="A429" s="67">
        <v>138</v>
      </c>
      <c r="B429" s="260" t="s">
        <v>913</v>
      </c>
      <c r="C429" s="260" t="s">
        <v>899</v>
      </c>
      <c r="D429" s="262">
        <v>1797.6</v>
      </c>
      <c r="E429" s="250" t="s">
        <v>1442</v>
      </c>
      <c r="F429" s="243">
        <v>1</v>
      </c>
      <c r="G429" s="243">
        <v>1</v>
      </c>
      <c r="H429" s="189">
        <v>1450</v>
      </c>
      <c r="I429" s="189">
        <v>101.5</v>
      </c>
      <c r="J429" s="203">
        <v>1551.5</v>
      </c>
      <c r="K429" s="290" t="s">
        <v>1750</v>
      </c>
      <c r="L429" s="291" t="s">
        <v>2085</v>
      </c>
      <c r="M429" s="292">
        <v>1551.5</v>
      </c>
      <c r="N429" s="250" t="s">
        <v>1780</v>
      </c>
      <c r="O429" s="243">
        <v>1</v>
      </c>
      <c r="P429" s="243">
        <v>1</v>
      </c>
      <c r="Q429" s="293">
        <f t="shared" si="50"/>
        <v>1680</v>
      </c>
      <c r="R429" s="294">
        <f t="shared" si="51"/>
        <v>117.6</v>
      </c>
      <c r="S429" s="295">
        <f t="shared" si="49"/>
        <v>1797.6</v>
      </c>
    </row>
    <row r="430" spans="1:20" ht="34.5" customHeight="1">
      <c r="A430" s="67">
        <v>139</v>
      </c>
      <c r="B430" s="307" t="s">
        <v>916</v>
      </c>
      <c r="C430" s="308" t="s">
        <v>899</v>
      </c>
      <c r="D430" s="262">
        <v>2557.3000000000002</v>
      </c>
      <c r="E430" s="246" t="s">
        <v>1442</v>
      </c>
      <c r="F430" s="243">
        <v>1</v>
      </c>
      <c r="G430" s="243">
        <v>1</v>
      </c>
      <c r="H430" s="189">
        <v>3190</v>
      </c>
      <c r="I430" s="189">
        <v>223.3</v>
      </c>
      <c r="J430" s="203">
        <v>3413.3</v>
      </c>
      <c r="K430" s="290" t="s">
        <v>1740</v>
      </c>
      <c r="L430" s="291" t="s">
        <v>2086</v>
      </c>
      <c r="M430" s="292">
        <v>5970.6</v>
      </c>
      <c r="N430" s="246"/>
      <c r="O430" s="243"/>
      <c r="P430" s="243"/>
      <c r="Q430" s="293">
        <f t="shared" si="50"/>
        <v>0</v>
      </c>
      <c r="R430" s="294">
        <f t="shared" si="51"/>
        <v>0</v>
      </c>
      <c r="S430" s="295">
        <f t="shared" si="49"/>
        <v>0</v>
      </c>
    </row>
    <row r="431" spans="1:20" ht="34.5" customHeight="1">
      <c r="A431" s="67">
        <v>140</v>
      </c>
      <c r="B431" s="260" t="s">
        <v>919</v>
      </c>
      <c r="C431" s="106" t="s">
        <v>899</v>
      </c>
      <c r="D431" s="262">
        <v>749</v>
      </c>
      <c r="E431" s="250" t="s">
        <v>1442</v>
      </c>
      <c r="F431" s="243">
        <v>1</v>
      </c>
      <c r="G431" s="243">
        <v>1</v>
      </c>
      <c r="H431" s="189">
        <v>200</v>
      </c>
      <c r="I431" s="189">
        <v>14</v>
      </c>
      <c r="J431" s="203">
        <v>214</v>
      </c>
      <c r="K431" s="290" t="s">
        <v>1905</v>
      </c>
      <c r="L431" s="291" t="s">
        <v>2087</v>
      </c>
      <c r="M431" s="292">
        <v>963</v>
      </c>
      <c r="N431" s="250"/>
      <c r="O431" s="243"/>
      <c r="P431" s="243"/>
      <c r="Q431" s="293">
        <f t="shared" si="50"/>
        <v>0</v>
      </c>
      <c r="R431" s="294">
        <f t="shared" si="51"/>
        <v>0</v>
      </c>
      <c r="S431" s="295">
        <f t="shared" si="49"/>
        <v>0</v>
      </c>
    </row>
    <row r="432" spans="1:20" ht="34.5" customHeight="1">
      <c r="A432" s="67">
        <v>141</v>
      </c>
      <c r="B432" s="260" t="s">
        <v>921</v>
      </c>
      <c r="C432" s="106" t="s">
        <v>922</v>
      </c>
      <c r="D432" s="262">
        <v>284.62</v>
      </c>
      <c r="E432" s="246" t="s">
        <v>1442</v>
      </c>
      <c r="F432" s="243">
        <v>1</v>
      </c>
      <c r="G432" s="243">
        <v>1</v>
      </c>
      <c r="H432" s="189">
        <v>154</v>
      </c>
      <c r="I432" s="189">
        <v>10.78</v>
      </c>
      <c r="J432" s="203">
        <v>164.78</v>
      </c>
      <c r="K432" s="290" t="s">
        <v>2088</v>
      </c>
      <c r="L432" s="291" t="s">
        <v>2089</v>
      </c>
      <c r="M432" s="292">
        <v>449.4</v>
      </c>
      <c r="N432" s="246"/>
      <c r="O432" s="243"/>
      <c r="P432" s="243"/>
      <c r="Q432" s="293">
        <f t="shared" si="50"/>
        <v>0</v>
      </c>
      <c r="R432" s="294">
        <f t="shared" si="51"/>
        <v>0</v>
      </c>
      <c r="S432" s="295">
        <f t="shared" si="49"/>
        <v>0</v>
      </c>
      <c r="T432" s="2" t="s">
        <v>2139</v>
      </c>
    </row>
    <row r="433" spans="1:19" ht="34.5" customHeight="1">
      <c r="A433" s="67">
        <v>142</v>
      </c>
      <c r="B433" s="260" t="s">
        <v>45</v>
      </c>
      <c r="C433" s="106" t="s">
        <v>924</v>
      </c>
      <c r="D433" s="262">
        <v>37.450000000000003</v>
      </c>
      <c r="E433" s="250"/>
      <c r="F433" s="243"/>
      <c r="G433" s="243"/>
      <c r="H433" s="189">
        <v>0</v>
      </c>
      <c r="I433" s="189">
        <v>0</v>
      </c>
      <c r="J433" s="203">
        <v>0</v>
      </c>
      <c r="K433" s="290" t="s">
        <v>1819</v>
      </c>
      <c r="L433" s="291" t="s">
        <v>2090</v>
      </c>
      <c r="M433" s="292">
        <v>37.450000000000003</v>
      </c>
      <c r="N433" s="250"/>
      <c r="O433" s="243"/>
      <c r="P433" s="243"/>
      <c r="Q433" s="293">
        <f t="shared" si="50"/>
        <v>0</v>
      </c>
      <c r="R433" s="294">
        <f t="shared" si="51"/>
        <v>0</v>
      </c>
      <c r="S433" s="295">
        <f t="shared" si="49"/>
        <v>0</v>
      </c>
    </row>
    <row r="434" spans="1:19" ht="34.5" customHeight="1">
      <c r="A434" s="67">
        <v>143</v>
      </c>
      <c r="B434" s="309" t="s">
        <v>614</v>
      </c>
      <c r="C434" s="106" t="s">
        <v>925</v>
      </c>
      <c r="D434" s="262">
        <v>119.84</v>
      </c>
      <c r="E434" s="246"/>
      <c r="F434" s="243"/>
      <c r="G434" s="243"/>
      <c r="H434" s="189">
        <v>0</v>
      </c>
      <c r="I434" s="189">
        <v>0</v>
      </c>
      <c r="J434" s="203">
        <v>0</v>
      </c>
      <c r="K434" s="290" t="s">
        <v>1801</v>
      </c>
      <c r="L434" s="291" t="s">
        <v>2091</v>
      </c>
      <c r="M434" s="292">
        <v>119.84</v>
      </c>
      <c r="N434" s="246"/>
      <c r="O434" s="243"/>
      <c r="P434" s="243"/>
      <c r="Q434" s="293">
        <f t="shared" si="50"/>
        <v>0</v>
      </c>
      <c r="R434" s="294">
        <f t="shared" si="51"/>
        <v>0</v>
      </c>
      <c r="S434" s="295">
        <f t="shared" si="49"/>
        <v>0</v>
      </c>
    </row>
    <row r="435" spans="1:19" ht="34.5" customHeight="1">
      <c r="A435" s="67">
        <v>144</v>
      </c>
      <c r="B435" s="309" t="s">
        <v>620</v>
      </c>
      <c r="C435" s="106" t="s">
        <v>927</v>
      </c>
      <c r="D435" s="262">
        <v>1408.12</v>
      </c>
      <c r="E435" s="246" t="s">
        <v>1442</v>
      </c>
      <c r="F435" s="243">
        <v>1</v>
      </c>
      <c r="G435" s="243">
        <v>1</v>
      </c>
      <c r="H435" s="189">
        <v>1071</v>
      </c>
      <c r="I435" s="189">
        <v>74.97</v>
      </c>
      <c r="J435" s="203">
        <v>1145.97</v>
      </c>
      <c r="K435" s="290" t="s">
        <v>1771</v>
      </c>
      <c r="L435" s="291" t="s">
        <v>2092</v>
      </c>
      <c r="M435" s="292">
        <v>2554.09</v>
      </c>
      <c r="N435" s="246"/>
      <c r="O435" s="243"/>
      <c r="P435" s="243"/>
      <c r="Q435" s="293">
        <f t="shared" si="50"/>
        <v>0</v>
      </c>
      <c r="R435" s="294">
        <f t="shared" si="51"/>
        <v>0</v>
      </c>
      <c r="S435" s="295">
        <f t="shared" si="49"/>
        <v>0</v>
      </c>
    </row>
    <row r="436" spans="1:19" ht="34.5" customHeight="1">
      <c r="A436" s="67">
        <v>145</v>
      </c>
      <c r="B436" s="309" t="s">
        <v>611</v>
      </c>
      <c r="C436" s="106" t="s">
        <v>929</v>
      </c>
      <c r="D436" s="262">
        <v>37.450000000000003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290" t="s">
        <v>1736</v>
      </c>
      <c r="L436" s="291" t="s">
        <v>2093</v>
      </c>
      <c r="M436" s="292">
        <v>37.450000000000003</v>
      </c>
      <c r="N436" s="246"/>
      <c r="O436" s="243"/>
      <c r="P436" s="243"/>
      <c r="Q436" s="293">
        <f t="shared" si="50"/>
        <v>0</v>
      </c>
      <c r="R436" s="294">
        <f t="shared" si="51"/>
        <v>0</v>
      </c>
      <c r="S436" s="295">
        <f t="shared" si="49"/>
        <v>0</v>
      </c>
    </row>
    <row r="437" spans="1:19" ht="34.5" customHeight="1">
      <c r="A437" s="67">
        <v>146</v>
      </c>
      <c r="B437" s="260" t="s">
        <v>42</v>
      </c>
      <c r="C437" s="106" t="s">
        <v>931</v>
      </c>
      <c r="D437" s="262">
        <v>11941.2</v>
      </c>
      <c r="E437" s="246" t="s">
        <v>1442</v>
      </c>
      <c r="F437" s="243">
        <v>1</v>
      </c>
      <c r="G437" s="243">
        <v>1</v>
      </c>
      <c r="H437" s="189">
        <v>8240</v>
      </c>
      <c r="I437" s="189">
        <v>576.79999999999995</v>
      </c>
      <c r="J437" s="203">
        <v>8816.7999999999993</v>
      </c>
      <c r="K437" s="290" t="s">
        <v>1785</v>
      </c>
      <c r="L437" s="291" t="s">
        <v>2094</v>
      </c>
      <c r="M437" s="292">
        <v>20758</v>
      </c>
      <c r="N437" s="246"/>
      <c r="O437" s="243"/>
      <c r="P437" s="243"/>
      <c r="Q437" s="293">
        <f t="shared" si="50"/>
        <v>0</v>
      </c>
      <c r="R437" s="294">
        <f t="shared" si="51"/>
        <v>0</v>
      </c>
      <c r="S437" s="295">
        <f t="shared" si="49"/>
        <v>0</v>
      </c>
    </row>
    <row r="438" spans="1:19" ht="34.5" customHeight="1">
      <c r="A438" s="67">
        <v>147</v>
      </c>
      <c r="B438" s="260" t="s">
        <v>933</v>
      </c>
      <c r="C438" s="106" t="s">
        <v>934</v>
      </c>
      <c r="D438" s="262">
        <v>53.5</v>
      </c>
      <c r="E438" s="246" t="s">
        <v>1442</v>
      </c>
      <c r="F438" s="243">
        <v>1</v>
      </c>
      <c r="G438" s="243">
        <v>1</v>
      </c>
      <c r="H438" s="189">
        <v>480</v>
      </c>
      <c r="I438" s="189">
        <v>33.6</v>
      </c>
      <c r="J438" s="203">
        <v>513.60000000000014</v>
      </c>
      <c r="K438" s="290" t="s">
        <v>1838</v>
      </c>
      <c r="L438" s="291" t="s">
        <v>2095</v>
      </c>
      <c r="M438" s="292">
        <v>567.1</v>
      </c>
      <c r="N438" s="246"/>
      <c r="O438" s="243"/>
      <c r="P438" s="243"/>
      <c r="Q438" s="293">
        <f t="shared" si="50"/>
        <v>0</v>
      </c>
      <c r="R438" s="294">
        <f t="shared" si="51"/>
        <v>0</v>
      </c>
      <c r="S438" s="295">
        <f t="shared" si="49"/>
        <v>0</v>
      </c>
    </row>
    <row r="439" spans="1:19" ht="34.5" customHeight="1">
      <c r="A439" s="67">
        <v>148</v>
      </c>
      <c r="B439" s="260" t="s">
        <v>937</v>
      </c>
      <c r="C439" s="106" t="s">
        <v>938</v>
      </c>
      <c r="D439" s="262">
        <v>9469.5</v>
      </c>
      <c r="E439" s="250" t="s">
        <v>1442</v>
      </c>
      <c r="F439" s="243">
        <v>1</v>
      </c>
      <c r="G439" s="243">
        <v>1</v>
      </c>
      <c r="H439" s="189">
        <v>2550</v>
      </c>
      <c r="I439" s="189">
        <v>178.5</v>
      </c>
      <c r="J439" s="203">
        <v>2728.4999999999995</v>
      </c>
      <c r="K439" s="290" t="s">
        <v>1954</v>
      </c>
      <c r="L439" s="291" t="s">
        <v>2096</v>
      </c>
      <c r="M439" s="292">
        <v>2728.5</v>
      </c>
      <c r="N439" s="246" t="s">
        <v>1780</v>
      </c>
      <c r="O439" s="243">
        <v>1</v>
      </c>
      <c r="P439" s="243">
        <v>1</v>
      </c>
      <c r="Q439" s="293">
        <f t="shared" si="50"/>
        <v>8850</v>
      </c>
      <c r="R439" s="294">
        <f t="shared" si="51"/>
        <v>619.5</v>
      </c>
      <c r="S439" s="295">
        <f t="shared" si="49"/>
        <v>9469.5</v>
      </c>
    </row>
    <row r="440" spans="1:19" ht="34.5" customHeight="1">
      <c r="A440" s="67">
        <v>149</v>
      </c>
      <c r="B440" s="260" t="s">
        <v>941</v>
      </c>
      <c r="C440" s="106" t="s">
        <v>942</v>
      </c>
      <c r="D440" s="262">
        <v>823.9</v>
      </c>
      <c r="E440" s="246" t="s">
        <v>1442</v>
      </c>
      <c r="F440" s="243">
        <v>1</v>
      </c>
      <c r="G440" s="243">
        <v>1</v>
      </c>
      <c r="H440" s="189">
        <v>820</v>
      </c>
      <c r="I440" s="189">
        <v>57.4</v>
      </c>
      <c r="J440" s="203">
        <v>877.4</v>
      </c>
      <c r="K440" s="290" t="s">
        <v>2097</v>
      </c>
      <c r="L440" s="291" t="s">
        <v>2098</v>
      </c>
      <c r="M440" s="292">
        <v>1701.3</v>
      </c>
      <c r="N440" s="250"/>
      <c r="O440" s="243"/>
      <c r="P440" s="243"/>
      <c r="Q440" s="293">
        <f t="shared" si="50"/>
        <v>0</v>
      </c>
      <c r="R440" s="294">
        <f t="shared" si="51"/>
        <v>0</v>
      </c>
      <c r="S440" s="295">
        <f t="shared" si="49"/>
        <v>0</v>
      </c>
    </row>
    <row r="441" spans="1:19" ht="34.5" customHeight="1">
      <c r="A441" s="67">
        <v>150</v>
      </c>
      <c r="B441" s="260" t="s">
        <v>62</v>
      </c>
      <c r="C441" s="106" t="s">
        <v>942</v>
      </c>
      <c r="D441" s="262">
        <v>952.3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 t="s">
        <v>1734</v>
      </c>
      <c r="L441" s="291" t="s">
        <v>2099</v>
      </c>
      <c r="M441" s="292">
        <v>952.3</v>
      </c>
      <c r="N441" s="246"/>
      <c r="O441" s="243"/>
      <c r="P441" s="243"/>
      <c r="Q441" s="293">
        <f t="shared" si="50"/>
        <v>0</v>
      </c>
      <c r="R441" s="294">
        <f t="shared" si="51"/>
        <v>0</v>
      </c>
      <c r="S441" s="295">
        <f t="shared" si="49"/>
        <v>0</v>
      </c>
    </row>
    <row r="442" spans="1:19" ht="34.5" customHeight="1">
      <c r="A442" s="67">
        <v>151</v>
      </c>
      <c r="B442" s="260" t="s">
        <v>945</v>
      </c>
      <c r="C442" s="106" t="s">
        <v>946</v>
      </c>
      <c r="D442" s="262">
        <v>845.3</v>
      </c>
      <c r="E442" s="246" t="s">
        <v>1442</v>
      </c>
      <c r="F442" s="243">
        <v>1</v>
      </c>
      <c r="G442" s="243">
        <v>1</v>
      </c>
      <c r="H442" s="189">
        <v>660</v>
      </c>
      <c r="I442" s="189">
        <v>46.2</v>
      </c>
      <c r="J442" s="203">
        <v>706.2</v>
      </c>
      <c r="K442" s="290" t="s">
        <v>2097</v>
      </c>
      <c r="L442" s="291" t="s">
        <v>2100</v>
      </c>
      <c r="M442" s="292">
        <v>1551.5</v>
      </c>
      <c r="N442" s="246"/>
      <c r="O442" s="243"/>
      <c r="P442" s="243"/>
      <c r="Q442" s="293">
        <f t="shared" si="50"/>
        <v>0</v>
      </c>
      <c r="R442" s="294">
        <f t="shared" si="51"/>
        <v>0</v>
      </c>
      <c r="S442" s="295">
        <f t="shared" si="49"/>
        <v>0</v>
      </c>
    </row>
    <row r="443" spans="1:19" ht="34.5" customHeight="1">
      <c r="A443" s="67">
        <v>152</v>
      </c>
      <c r="B443" s="260" t="s">
        <v>507</v>
      </c>
      <c r="C443" s="106" t="s">
        <v>948</v>
      </c>
      <c r="D443" s="262">
        <v>59.92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 t="s">
        <v>1960</v>
      </c>
      <c r="L443" s="291" t="s">
        <v>2101</v>
      </c>
      <c r="M443" s="292">
        <v>59.92</v>
      </c>
      <c r="N443" s="246"/>
      <c r="O443" s="243"/>
      <c r="P443" s="243"/>
      <c r="Q443" s="293">
        <f t="shared" si="50"/>
        <v>0</v>
      </c>
      <c r="R443" s="294">
        <f t="shared" si="51"/>
        <v>0</v>
      </c>
      <c r="S443" s="295">
        <f t="shared" si="49"/>
        <v>0</v>
      </c>
    </row>
    <row r="444" spans="1:19" ht="34.5" customHeight="1">
      <c r="A444" s="67">
        <v>153</v>
      </c>
      <c r="B444" s="260" t="s">
        <v>631</v>
      </c>
      <c r="C444" s="106" t="s">
        <v>950</v>
      </c>
      <c r="D444" s="262">
        <v>142.31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 t="s">
        <v>1734</v>
      </c>
      <c r="L444" s="291" t="s">
        <v>2102</v>
      </c>
      <c r="M444" s="292">
        <v>142.31</v>
      </c>
      <c r="N444" s="246"/>
      <c r="O444" s="243"/>
      <c r="P444" s="243"/>
      <c r="Q444" s="293">
        <f t="shared" si="50"/>
        <v>0</v>
      </c>
      <c r="R444" s="294">
        <f t="shared" si="51"/>
        <v>0</v>
      </c>
      <c r="S444" s="295">
        <f t="shared" si="49"/>
        <v>0</v>
      </c>
    </row>
    <row r="445" spans="1:19" ht="34.5" customHeight="1">
      <c r="A445" s="67">
        <v>154</v>
      </c>
      <c r="B445" s="270" t="s">
        <v>634</v>
      </c>
      <c r="C445" s="106" t="s">
        <v>952</v>
      </c>
      <c r="D445" s="262">
        <v>112.35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 t="s">
        <v>1734</v>
      </c>
      <c r="L445" s="291" t="s">
        <v>2103</v>
      </c>
      <c r="M445" s="292">
        <v>112.35</v>
      </c>
      <c r="N445" s="246"/>
      <c r="O445" s="243"/>
      <c r="P445" s="243"/>
      <c r="Q445" s="293">
        <f t="shared" si="50"/>
        <v>0</v>
      </c>
      <c r="R445" s="294">
        <f t="shared" si="51"/>
        <v>0</v>
      </c>
      <c r="S445" s="295">
        <f t="shared" si="49"/>
        <v>0</v>
      </c>
    </row>
    <row r="446" spans="1:19" ht="34.5" customHeight="1">
      <c r="A446" s="67">
        <v>155</v>
      </c>
      <c r="B446" s="270" t="s">
        <v>634</v>
      </c>
      <c r="C446" s="106" t="s">
        <v>954</v>
      </c>
      <c r="D446" s="262">
        <v>1453.06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 t="s">
        <v>1734</v>
      </c>
      <c r="L446" s="291" t="s">
        <v>2104</v>
      </c>
      <c r="M446" s="292">
        <v>1453.06</v>
      </c>
      <c r="N446" s="246"/>
      <c r="O446" s="243"/>
      <c r="P446" s="243"/>
      <c r="Q446" s="293">
        <f t="shared" si="50"/>
        <v>0</v>
      </c>
      <c r="R446" s="294">
        <f t="shared" si="51"/>
        <v>0</v>
      </c>
      <c r="S446" s="295">
        <f t="shared" si="49"/>
        <v>0</v>
      </c>
    </row>
    <row r="447" spans="1:19" ht="34.5" customHeight="1">
      <c r="A447" s="67">
        <v>156</v>
      </c>
      <c r="B447" s="270" t="s">
        <v>395</v>
      </c>
      <c r="C447" s="106" t="s">
        <v>956</v>
      </c>
      <c r="D447" s="262">
        <v>838.88</v>
      </c>
      <c r="E447" s="246"/>
      <c r="F447" s="243"/>
      <c r="G447" s="243"/>
      <c r="H447" s="189">
        <v>0</v>
      </c>
      <c r="I447" s="189">
        <v>0</v>
      </c>
      <c r="J447" s="203">
        <v>0</v>
      </c>
      <c r="K447" s="290" t="s">
        <v>1734</v>
      </c>
      <c r="L447" s="291" t="s">
        <v>2105</v>
      </c>
      <c r="M447" s="292">
        <v>838.88</v>
      </c>
      <c r="N447" s="246"/>
      <c r="O447" s="243"/>
      <c r="P447" s="243"/>
      <c r="Q447" s="293">
        <f t="shared" si="50"/>
        <v>0</v>
      </c>
      <c r="R447" s="294">
        <f t="shared" si="51"/>
        <v>0</v>
      </c>
      <c r="S447" s="295">
        <f t="shared" si="49"/>
        <v>0</v>
      </c>
    </row>
    <row r="448" spans="1:19" ht="34.5" customHeight="1">
      <c r="A448" s="67">
        <v>157</v>
      </c>
      <c r="B448" s="270" t="s">
        <v>641</v>
      </c>
      <c r="C448" s="106" t="s">
        <v>958</v>
      </c>
      <c r="D448" s="262">
        <v>689.08</v>
      </c>
      <c r="E448" s="246"/>
      <c r="F448" s="243"/>
      <c r="G448" s="243"/>
      <c r="H448" s="189">
        <v>0</v>
      </c>
      <c r="I448" s="189">
        <v>0</v>
      </c>
      <c r="J448" s="203">
        <v>0</v>
      </c>
      <c r="K448" s="290" t="s">
        <v>1960</v>
      </c>
      <c r="L448" s="291" t="s">
        <v>2106</v>
      </c>
      <c r="M448" s="292">
        <v>689.08</v>
      </c>
      <c r="N448" s="246"/>
      <c r="O448" s="243"/>
      <c r="P448" s="243"/>
      <c r="Q448" s="293">
        <f t="shared" si="50"/>
        <v>0</v>
      </c>
      <c r="R448" s="294">
        <f t="shared" si="51"/>
        <v>0</v>
      </c>
      <c r="S448" s="295">
        <f t="shared" si="49"/>
        <v>0</v>
      </c>
    </row>
    <row r="449" spans="1:19" ht="34.5" customHeight="1">
      <c r="A449" s="67">
        <v>158</v>
      </c>
      <c r="B449" s="260" t="s">
        <v>641</v>
      </c>
      <c r="C449" s="106" t="s">
        <v>960</v>
      </c>
      <c r="D449" s="262">
        <v>262.14999999999998</v>
      </c>
      <c r="E449" s="246"/>
      <c r="F449" s="243"/>
      <c r="G449" s="243"/>
      <c r="H449" s="189">
        <v>0</v>
      </c>
      <c r="I449" s="189">
        <v>0</v>
      </c>
      <c r="J449" s="203">
        <v>0</v>
      </c>
      <c r="K449" s="290" t="s">
        <v>1734</v>
      </c>
      <c r="L449" s="291" t="s">
        <v>2107</v>
      </c>
      <c r="M449" s="292">
        <v>262.14999999999998</v>
      </c>
      <c r="N449" s="246"/>
      <c r="O449" s="243"/>
      <c r="P449" s="243"/>
      <c r="Q449" s="293">
        <f t="shared" si="50"/>
        <v>0</v>
      </c>
      <c r="R449" s="294">
        <f t="shared" si="51"/>
        <v>0</v>
      </c>
      <c r="S449" s="295">
        <f t="shared" si="49"/>
        <v>0</v>
      </c>
    </row>
    <row r="450" spans="1:19" ht="34.5" customHeight="1">
      <c r="A450" s="67">
        <v>159</v>
      </c>
      <c r="B450" s="260" t="s">
        <v>634</v>
      </c>
      <c r="C450" s="106" t="s">
        <v>962</v>
      </c>
      <c r="D450" s="262">
        <v>599.20000000000005</v>
      </c>
      <c r="E450" s="246"/>
      <c r="F450" s="243"/>
      <c r="G450" s="243"/>
      <c r="H450" s="189">
        <v>0</v>
      </c>
      <c r="I450" s="189">
        <v>0</v>
      </c>
      <c r="J450" s="203">
        <v>0</v>
      </c>
      <c r="K450" s="290" t="s">
        <v>1734</v>
      </c>
      <c r="L450" s="291" t="s">
        <v>2108</v>
      </c>
      <c r="M450" s="292">
        <v>599.20000000000005</v>
      </c>
      <c r="N450" s="246"/>
      <c r="O450" s="243"/>
      <c r="P450" s="243"/>
      <c r="Q450" s="293">
        <f t="shared" si="50"/>
        <v>0</v>
      </c>
      <c r="R450" s="294">
        <f t="shared" si="51"/>
        <v>0</v>
      </c>
      <c r="S450" s="295">
        <f t="shared" si="49"/>
        <v>0</v>
      </c>
    </row>
    <row r="451" spans="1:19" ht="34.5" customHeight="1">
      <c r="A451" s="67">
        <v>160</v>
      </c>
      <c r="B451" s="260" t="s">
        <v>68</v>
      </c>
      <c r="C451" s="106" t="s">
        <v>713</v>
      </c>
      <c r="D451" s="262">
        <v>588.5</v>
      </c>
      <c r="E451" s="246" t="s">
        <v>1442</v>
      </c>
      <c r="F451" s="243">
        <v>1</v>
      </c>
      <c r="G451" s="243">
        <v>1</v>
      </c>
      <c r="H451" s="189">
        <v>650</v>
      </c>
      <c r="I451" s="189">
        <v>45.5</v>
      </c>
      <c r="J451" s="203">
        <v>695.5</v>
      </c>
      <c r="K451" s="290" t="s">
        <v>2109</v>
      </c>
      <c r="L451" s="291" t="s">
        <v>2110</v>
      </c>
      <c r="M451" s="292">
        <v>1284</v>
      </c>
      <c r="N451" s="246"/>
      <c r="O451" s="243"/>
      <c r="P451" s="243"/>
      <c r="Q451" s="293">
        <f t="shared" si="50"/>
        <v>0</v>
      </c>
      <c r="R451" s="294">
        <f t="shared" si="51"/>
        <v>0</v>
      </c>
      <c r="S451" s="295">
        <f t="shared" si="49"/>
        <v>0</v>
      </c>
    </row>
    <row r="452" spans="1:19" ht="34.5" customHeight="1">
      <c r="A452" s="67">
        <v>161</v>
      </c>
      <c r="B452" s="260" t="s">
        <v>965</v>
      </c>
      <c r="C452" s="106" t="s">
        <v>966</v>
      </c>
      <c r="D452" s="262">
        <v>3500</v>
      </c>
      <c r="E452" s="246" t="s">
        <v>1442</v>
      </c>
      <c r="F452" s="243">
        <v>1</v>
      </c>
      <c r="G452" s="243">
        <v>1</v>
      </c>
      <c r="H452" s="189">
        <v>3271.03</v>
      </c>
      <c r="I452" s="189">
        <v>228.97</v>
      </c>
      <c r="J452" s="203">
        <v>3500</v>
      </c>
      <c r="K452" s="290" t="s">
        <v>2081</v>
      </c>
      <c r="L452" s="291" t="s">
        <v>2111</v>
      </c>
      <c r="M452" s="292">
        <v>7000</v>
      </c>
      <c r="N452" s="246"/>
      <c r="O452" s="243"/>
      <c r="P452" s="243"/>
      <c r="Q452" s="293">
        <f t="shared" si="50"/>
        <v>0</v>
      </c>
      <c r="R452" s="294">
        <f t="shared" si="51"/>
        <v>0</v>
      </c>
      <c r="S452" s="295">
        <f t="shared" ref="S452:S475" si="52">+D452+J452-M452</f>
        <v>0</v>
      </c>
    </row>
    <row r="453" spans="1:19" ht="34.5" customHeight="1">
      <c r="A453" s="67">
        <v>162</v>
      </c>
      <c r="B453" s="260" t="s">
        <v>968</v>
      </c>
      <c r="C453" s="106" t="s">
        <v>969</v>
      </c>
      <c r="D453" s="262">
        <v>53.5</v>
      </c>
      <c r="E453" s="246"/>
      <c r="F453" s="243"/>
      <c r="G453" s="243"/>
      <c r="H453" s="189">
        <v>0</v>
      </c>
      <c r="I453" s="189">
        <v>0</v>
      </c>
      <c r="J453" s="203">
        <v>0</v>
      </c>
      <c r="K453" s="290" t="s">
        <v>1801</v>
      </c>
      <c r="L453" s="291" t="s">
        <v>2112</v>
      </c>
      <c r="M453" s="292">
        <v>53.5</v>
      </c>
      <c r="N453" s="246"/>
      <c r="O453" s="243"/>
      <c r="P453" s="243"/>
      <c r="Q453" s="293">
        <f t="shared" si="50"/>
        <v>0</v>
      </c>
      <c r="R453" s="294">
        <f t="shared" si="51"/>
        <v>0</v>
      </c>
      <c r="S453" s="295">
        <f t="shared" si="52"/>
        <v>0</v>
      </c>
    </row>
    <row r="454" spans="1:19" ht="34.5" customHeight="1">
      <c r="A454" s="67">
        <v>163</v>
      </c>
      <c r="B454" s="260" t="s">
        <v>968</v>
      </c>
      <c r="C454" s="106" t="s">
        <v>971</v>
      </c>
      <c r="D454" s="262">
        <v>2311.1999999999998</v>
      </c>
      <c r="E454" s="246"/>
      <c r="F454" s="243"/>
      <c r="G454" s="243"/>
      <c r="H454" s="189">
        <v>0</v>
      </c>
      <c r="I454" s="189">
        <v>0</v>
      </c>
      <c r="J454" s="203">
        <v>0</v>
      </c>
      <c r="K454" s="290" t="s">
        <v>1801</v>
      </c>
      <c r="L454" s="291" t="s">
        <v>2112</v>
      </c>
      <c r="M454" s="292">
        <v>2311.1999999999998</v>
      </c>
      <c r="N454" s="246"/>
      <c r="O454" s="243"/>
      <c r="P454" s="243"/>
      <c r="Q454" s="293">
        <f t="shared" si="50"/>
        <v>0</v>
      </c>
      <c r="R454" s="294">
        <f t="shared" si="51"/>
        <v>0</v>
      </c>
      <c r="S454" s="295">
        <f t="shared" si="52"/>
        <v>0</v>
      </c>
    </row>
    <row r="455" spans="1:19" ht="34.5" customHeight="1">
      <c r="A455" s="67">
        <v>164</v>
      </c>
      <c r="B455" s="260" t="s">
        <v>972</v>
      </c>
      <c r="C455" s="106" t="s">
        <v>973</v>
      </c>
      <c r="D455" s="262">
        <v>37.450000000000003</v>
      </c>
      <c r="E455" s="246"/>
      <c r="F455" s="243"/>
      <c r="G455" s="243"/>
      <c r="H455" s="189">
        <v>0</v>
      </c>
      <c r="I455" s="189">
        <v>0</v>
      </c>
      <c r="J455" s="203">
        <v>0</v>
      </c>
      <c r="K455" s="290" t="s">
        <v>1736</v>
      </c>
      <c r="L455" s="291" t="s">
        <v>2113</v>
      </c>
      <c r="M455" s="292">
        <v>37.450000000000003</v>
      </c>
      <c r="N455" s="246"/>
      <c r="O455" s="243"/>
      <c r="P455" s="243"/>
      <c r="Q455" s="293">
        <f t="shared" si="50"/>
        <v>0</v>
      </c>
      <c r="R455" s="294">
        <f t="shared" si="51"/>
        <v>0</v>
      </c>
      <c r="S455" s="295">
        <f t="shared" si="52"/>
        <v>0</v>
      </c>
    </row>
    <row r="456" spans="1:19" ht="34.5" customHeight="1">
      <c r="A456" s="67">
        <v>165</v>
      </c>
      <c r="B456" s="260" t="s">
        <v>624</v>
      </c>
      <c r="C456" s="106" t="s">
        <v>975</v>
      </c>
      <c r="D456" s="262">
        <v>277.13</v>
      </c>
      <c r="E456" s="246"/>
      <c r="F456" s="243"/>
      <c r="G456" s="243"/>
      <c r="H456" s="189"/>
      <c r="I456" s="189"/>
      <c r="J456" s="203"/>
      <c r="K456" s="290" t="s">
        <v>1819</v>
      </c>
      <c r="L456" s="291" t="s">
        <v>2114</v>
      </c>
      <c r="M456" s="292">
        <v>277.13</v>
      </c>
      <c r="N456" s="246"/>
      <c r="O456" s="243"/>
      <c r="P456" s="243"/>
      <c r="Q456" s="293"/>
      <c r="R456" s="294"/>
      <c r="S456" s="295"/>
    </row>
    <row r="457" spans="1:19" ht="34.5" customHeight="1">
      <c r="A457" s="67">
        <v>166</v>
      </c>
      <c r="B457" s="260" t="s">
        <v>977</v>
      </c>
      <c r="C457" s="106" t="s">
        <v>969</v>
      </c>
      <c r="D457" s="262">
        <v>1829.7</v>
      </c>
      <c r="E457" s="246"/>
      <c r="F457" s="243"/>
      <c r="G457" s="243"/>
      <c r="H457" s="189">
        <v>0</v>
      </c>
      <c r="I457" s="189">
        <v>0</v>
      </c>
      <c r="J457" s="203">
        <v>0</v>
      </c>
      <c r="K457" s="290" t="s">
        <v>1801</v>
      </c>
      <c r="L457" s="291" t="s">
        <v>2115</v>
      </c>
      <c r="M457" s="292">
        <v>1829.7</v>
      </c>
      <c r="N457" s="246"/>
      <c r="O457" s="243"/>
      <c r="P457" s="243"/>
      <c r="Q457" s="293">
        <f t="shared" si="50"/>
        <v>0</v>
      </c>
      <c r="R457" s="294">
        <f t="shared" si="51"/>
        <v>0</v>
      </c>
      <c r="S457" s="295">
        <f t="shared" si="52"/>
        <v>0</v>
      </c>
    </row>
    <row r="458" spans="1:19" ht="34.5" customHeight="1">
      <c r="A458" s="67">
        <v>167</v>
      </c>
      <c r="B458" s="260" t="s">
        <v>979</v>
      </c>
      <c r="C458" s="106" t="s">
        <v>980</v>
      </c>
      <c r="D458" s="262">
        <v>53.5</v>
      </c>
      <c r="E458" s="246" t="s">
        <v>1442</v>
      </c>
      <c r="F458" s="243">
        <v>1</v>
      </c>
      <c r="G458" s="243">
        <v>1</v>
      </c>
      <c r="H458" s="189">
        <v>50</v>
      </c>
      <c r="I458" s="189">
        <v>3.5</v>
      </c>
      <c r="J458" s="203">
        <v>53.5</v>
      </c>
      <c r="K458" s="290" t="s">
        <v>2116</v>
      </c>
      <c r="L458" s="291" t="s">
        <v>2117</v>
      </c>
      <c r="M458" s="292">
        <v>107</v>
      </c>
      <c r="N458" s="246"/>
      <c r="O458" s="243"/>
      <c r="P458" s="243"/>
      <c r="Q458" s="293">
        <f t="shared" si="50"/>
        <v>0</v>
      </c>
      <c r="R458" s="294">
        <f t="shared" si="51"/>
        <v>0</v>
      </c>
      <c r="S458" s="295">
        <f t="shared" si="52"/>
        <v>0</v>
      </c>
    </row>
    <row r="459" spans="1:19" ht="34.5" customHeight="1">
      <c r="A459" s="67">
        <v>168</v>
      </c>
      <c r="B459" s="260" t="s">
        <v>982</v>
      </c>
      <c r="C459" s="106" t="s">
        <v>980</v>
      </c>
      <c r="D459" s="262">
        <v>2257.6999999999998</v>
      </c>
      <c r="E459" s="246"/>
      <c r="F459" s="243"/>
      <c r="G459" s="243"/>
      <c r="H459" s="189">
        <v>0</v>
      </c>
      <c r="I459" s="189">
        <v>0</v>
      </c>
      <c r="J459" s="203">
        <v>0</v>
      </c>
      <c r="K459" s="290" t="s">
        <v>1794</v>
      </c>
      <c r="L459" s="291" t="s">
        <v>2118</v>
      </c>
      <c r="M459" s="292">
        <v>2257.6999999999998</v>
      </c>
      <c r="N459" s="246"/>
      <c r="O459" s="243"/>
      <c r="P459" s="243"/>
      <c r="Q459" s="293">
        <f t="shared" si="50"/>
        <v>0</v>
      </c>
      <c r="R459" s="294">
        <f t="shared" si="51"/>
        <v>0</v>
      </c>
      <c r="S459" s="295">
        <f t="shared" si="52"/>
        <v>0</v>
      </c>
    </row>
    <row r="460" spans="1:19" ht="34.5" customHeight="1">
      <c r="A460" s="67">
        <v>169</v>
      </c>
      <c r="B460" s="260" t="s">
        <v>984</v>
      </c>
      <c r="C460" s="106" t="s">
        <v>985</v>
      </c>
      <c r="D460" s="262">
        <v>428</v>
      </c>
      <c r="E460" s="246"/>
      <c r="F460" s="243"/>
      <c r="G460" s="243"/>
      <c r="H460" s="189">
        <v>0</v>
      </c>
      <c r="I460" s="189">
        <v>0</v>
      </c>
      <c r="J460" s="203">
        <v>0</v>
      </c>
      <c r="K460" s="290" t="s">
        <v>2119</v>
      </c>
      <c r="L460" s="291" t="s">
        <v>2120</v>
      </c>
      <c r="M460" s="292">
        <v>428</v>
      </c>
      <c r="N460" s="246"/>
      <c r="O460" s="243"/>
      <c r="P460" s="243"/>
      <c r="Q460" s="293">
        <f t="shared" si="50"/>
        <v>0</v>
      </c>
      <c r="R460" s="294">
        <f t="shared" si="51"/>
        <v>0</v>
      </c>
      <c r="S460" s="295">
        <f t="shared" si="52"/>
        <v>0</v>
      </c>
    </row>
    <row r="461" spans="1:19" ht="34.5" customHeight="1">
      <c r="A461" s="67">
        <v>170</v>
      </c>
      <c r="B461" s="260" t="s">
        <v>987</v>
      </c>
      <c r="C461" s="106" t="s">
        <v>902</v>
      </c>
      <c r="D461" s="262">
        <v>2172.1</v>
      </c>
      <c r="E461" s="246"/>
      <c r="F461" s="243"/>
      <c r="G461" s="243"/>
      <c r="H461" s="189">
        <v>0</v>
      </c>
      <c r="I461" s="189">
        <v>0</v>
      </c>
      <c r="J461" s="203">
        <v>0</v>
      </c>
      <c r="K461" s="290">
        <v>46021</v>
      </c>
      <c r="L461" s="291" t="s">
        <v>2121</v>
      </c>
      <c r="M461" s="292">
        <v>2172.1</v>
      </c>
      <c r="N461" s="246"/>
      <c r="O461" s="243"/>
      <c r="P461" s="243"/>
      <c r="Q461" s="293">
        <f t="shared" si="50"/>
        <v>0</v>
      </c>
      <c r="R461" s="294">
        <f t="shared" si="51"/>
        <v>0</v>
      </c>
      <c r="S461" s="295">
        <f t="shared" si="52"/>
        <v>0</v>
      </c>
    </row>
    <row r="462" spans="1:19" ht="34.5" customHeight="1">
      <c r="A462" s="67">
        <v>171</v>
      </c>
      <c r="B462" s="260" t="s">
        <v>989</v>
      </c>
      <c r="C462" s="106" t="s">
        <v>990</v>
      </c>
      <c r="D462" s="262">
        <v>203.3</v>
      </c>
      <c r="E462" s="246"/>
      <c r="F462" s="243"/>
      <c r="G462" s="243"/>
      <c r="H462" s="189">
        <v>0</v>
      </c>
      <c r="I462" s="189">
        <v>0</v>
      </c>
      <c r="J462" s="203">
        <v>0</v>
      </c>
      <c r="K462" s="290" t="s">
        <v>1801</v>
      </c>
      <c r="L462" s="291" t="s">
        <v>2122</v>
      </c>
      <c r="M462" s="292">
        <v>203.3</v>
      </c>
      <c r="N462" s="246"/>
      <c r="O462" s="243"/>
      <c r="P462" s="243"/>
      <c r="Q462" s="293">
        <f t="shared" si="50"/>
        <v>0</v>
      </c>
      <c r="R462" s="294">
        <f t="shared" si="51"/>
        <v>0</v>
      </c>
      <c r="S462" s="295">
        <f t="shared" si="52"/>
        <v>0</v>
      </c>
    </row>
    <row r="463" spans="1:19" ht="34.5" customHeight="1">
      <c r="A463" s="67">
        <v>172</v>
      </c>
      <c r="B463" s="260" t="s">
        <v>648</v>
      </c>
      <c r="C463" s="106" t="s">
        <v>992</v>
      </c>
      <c r="D463" s="262">
        <v>479.36</v>
      </c>
      <c r="E463" s="246"/>
      <c r="F463" s="243"/>
      <c r="G463" s="243"/>
      <c r="H463" s="189">
        <v>0</v>
      </c>
      <c r="I463" s="189">
        <v>0</v>
      </c>
      <c r="J463" s="203">
        <v>0</v>
      </c>
      <c r="K463" s="290" t="s">
        <v>1960</v>
      </c>
      <c r="L463" s="291" t="s">
        <v>2123</v>
      </c>
      <c r="M463" s="292">
        <v>479.36</v>
      </c>
      <c r="N463" s="246"/>
      <c r="O463" s="243"/>
      <c r="P463" s="243"/>
      <c r="Q463" s="293">
        <f t="shared" si="50"/>
        <v>0</v>
      </c>
      <c r="R463" s="294">
        <f t="shared" si="51"/>
        <v>0</v>
      </c>
      <c r="S463" s="295">
        <f t="shared" si="52"/>
        <v>0</v>
      </c>
    </row>
    <row r="464" spans="1:19" ht="34.5" customHeight="1">
      <c r="A464" s="67">
        <v>173</v>
      </c>
      <c r="B464" s="260" t="s">
        <v>994</v>
      </c>
      <c r="C464" s="106" t="s">
        <v>911</v>
      </c>
      <c r="D464" s="262">
        <v>791.8</v>
      </c>
      <c r="E464" s="246"/>
      <c r="F464" s="243"/>
      <c r="G464" s="243"/>
      <c r="H464" s="189">
        <v>0</v>
      </c>
      <c r="I464" s="189">
        <v>0</v>
      </c>
      <c r="J464" s="203">
        <v>0</v>
      </c>
      <c r="K464" s="290" t="s">
        <v>1734</v>
      </c>
      <c r="L464" s="291" t="s">
        <v>2124</v>
      </c>
      <c r="M464" s="292">
        <v>791.8</v>
      </c>
      <c r="N464" s="246"/>
      <c r="O464" s="243"/>
      <c r="P464" s="243"/>
      <c r="Q464" s="293">
        <f t="shared" si="50"/>
        <v>0</v>
      </c>
      <c r="R464" s="294">
        <f t="shared" si="51"/>
        <v>0</v>
      </c>
      <c r="S464" s="295">
        <f t="shared" si="52"/>
        <v>0</v>
      </c>
    </row>
    <row r="465" spans="1:19" ht="34.5" customHeight="1">
      <c r="A465" s="67">
        <v>174</v>
      </c>
      <c r="B465" s="260" t="s">
        <v>996</v>
      </c>
      <c r="C465" s="106" t="s">
        <v>969</v>
      </c>
      <c r="D465" s="262">
        <v>802.5</v>
      </c>
      <c r="E465" s="246" t="s">
        <v>1442</v>
      </c>
      <c r="F465" s="243">
        <v>1</v>
      </c>
      <c r="G465" s="243">
        <v>1</v>
      </c>
      <c r="H465" s="189">
        <v>50</v>
      </c>
      <c r="I465" s="189">
        <v>3.5</v>
      </c>
      <c r="J465" s="203">
        <v>53.5</v>
      </c>
      <c r="K465" s="290" t="s">
        <v>1740</v>
      </c>
      <c r="L465" s="291" t="s">
        <v>2125</v>
      </c>
      <c r="M465" s="292">
        <v>856</v>
      </c>
      <c r="N465" s="246"/>
      <c r="O465" s="243"/>
      <c r="P465" s="243"/>
      <c r="Q465" s="293">
        <f t="shared" si="50"/>
        <v>0</v>
      </c>
      <c r="R465" s="294">
        <f t="shared" si="51"/>
        <v>0</v>
      </c>
      <c r="S465" s="295">
        <f t="shared" si="52"/>
        <v>0</v>
      </c>
    </row>
    <row r="466" spans="1:19" ht="34.5" customHeight="1">
      <c r="A466" s="67">
        <v>175</v>
      </c>
      <c r="B466" s="260" t="s">
        <v>658</v>
      </c>
      <c r="C466" s="106" t="s">
        <v>998</v>
      </c>
      <c r="D466" s="262">
        <v>845.3</v>
      </c>
      <c r="E466" s="246"/>
      <c r="F466" s="243"/>
      <c r="G466" s="243"/>
      <c r="H466" s="189">
        <v>0</v>
      </c>
      <c r="I466" s="189">
        <v>0</v>
      </c>
      <c r="J466" s="203">
        <v>0</v>
      </c>
      <c r="K466" s="290" t="s">
        <v>1727</v>
      </c>
      <c r="L466" s="291" t="s">
        <v>2126</v>
      </c>
      <c r="M466" s="292">
        <v>845.3</v>
      </c>
      <c r="N466" s="246"/>
      <c r="O466" s="243"/>
      <c r="P466" s="243"/>
      <c r="Q466" s="293">
        <f t="shared" si="50"/>
        <v>0</v>
      </c>
      <c r="R466" s="294">
        <f t="shared" si="51"/>
        <v>0</v>
      </c>
      <c r="S466" s="295">
        <f t="shared" si="52"/>
        <v>0</v>
      </c>
    </row>
    <row r="467" spans="1:19" ht="34.5" customHeight="1">
      <c r="A467" s="67">
        <v>176</v>
      </c>
      <c r="B467" s="310" t="s">
        <v>1000</v>
      </c>
      <c r="C467" s="173" t="s">
        <v>969</v>
      </c>
      <c r="D467" s="280">
        <v>3498.9</v>
      </c>
      <c r="E467" s="250"/>
      <c r="F467" s="243"/>
      <c r="G467" s="243"/>
      <c r="H467" s="189">
        <v>0</v>
      </c>
      <c r="I467" s="189">
        <v>0</v>
      </c>
      <c r="J467" s="203">
        <v>0</v>
      </c>
      <c r="K467" s="290" t="s">
        <v>1794</v>
      </c>
      <c r="L467" s="291" t="s">
        <v>2127</v>
      </c>
      <c r="M467" s="292">
        <v>3498.9</v>
      </c>
      <c r="N467" s="250"/>
      <c r="O467" s="243"/>
      <c r="P467" s="243"/>
      <c r="Q467" s="293">
        <f t="shared" si="50"/>
        <v>0</v>
      </c>
      <c r="R467" s="294">
        <f t="shared" si="51"/>
        <v>0</v>
      </c>
      <c r="S467" s="295">
        <f t="shared" si="52"/>
        <v>0</v>
      </c>
    </row>
    <row r="468" spans="1:19" ht="34.5" customHeight="1">
      <c r="A468" s="67">
        <v>177</v>
      </c>
      <c r="B468" s="311" t="s">
        <v>1002</v>
      </c>
      <c r="C468" s="312" t="s">
        <v>899</v>
      </c>
      <c r="D468" s="313">
        <v>2022.3</v>
      </c>
      <c r="E468" s="246"/>
      <c r="F468" s="243"/>
      <c r="G468" s="243"/>
      <c r="H468" s="189">
        <v>0</v>
      </c>
      <c r="I468" s="189">
        <v>0</v>
      </c>
      <c r="J468" s="203">
        <v>0</v>
      </c>
      <c r="K468" s="290" t="s">
        <v>1734</v>
      </c>
      <c r="L468" s="291" t="s">
        <v>2128</v>
      </c>
      <c r="M468" s="292">
        <v>2022.3</v>
      </c>
      <c r="N468" s="246"/>
      <c r="O468" s="243"/>
      <c r="P468" s="243"/>
      <c r="Q468" s="293">
        <f t="shared" si="50"/>
        <v>0</v>
      </c>
      <c r="R468" s="294">
        <f t="shared" si="51"/>
        <v>0</v>
      </c>
      <c r="S468" s="295">
        <f t="shared" si="52"/>
        <v>0</v>
      </c>
    </row>
    <row r="469" spans="1:19" ht="34.5" customHeight="1">
      <c r="A469" s="67">
        <v>178</v>
      </c>
      <c r="B469" s="314" t="s">
        <v>1004</v>
      </c>
      <c r="C469" s="183" t="s">
        <v>1005</v>
      </c>
      <c r="D469" s="315">
        <v>1958.1</v>
      </c>
      <c r="E469" s="246"/>
      <c r="F469" s="243"/>
      <c r="G469" s="243"/>
      <c r="H469" s="189">
        <v>0</v>
      </c>
      <c r="I469" s="189">
        <v>0</v>
      </c>
      <c r="J469" s="203">
        <v>0</v>
      </c>
      <c r="K469" s="290" t="s">
        <v>1819</v>
      </c>
      <c r="L469" s="291" t="s">
        <v>2129</v>
      </c>
      <c r="M469" s="292">
        <v>1958.1</v>
      </c>
      <c r="N469" s="246"/>
      <c r="O469" s="243"/>
      <c r="P469" s="243"/>
      <c r="Q469" s="293">
        <f t="shared" si="50"/>
        <v>0</v>
      </c>
      <c r="R469" s="294">
        <f t="shared" si="51"/>
        <v>0</v>
      </c>
      <c r="S469" s="295">
        <f t="shared" si="52"/>
        <v>0</v>
      </c>
    </row>
    <row r="470" spans="1:19" ht="34.5" customHeight="1">
      <c r="A470" s="67">
        <v>179</v>
      </c>
      <c r="B470" s="316" t="s">
        <v>1007</v>
      </c>
      <c r="C470" s="317" t="s">
        <v>1005</v>
      </c>
      <c r="D470" s="318">
        <v>53.5</v>
      </c>
      <c r="E470" s="246"/>
      <c r="F470" s="243"/>
      <c r="G470" s="243"/>
      <c r="H470" s="189">
        <v>0</v>
      </c>
      <c r="I470" s="189">
        <v>0</v>
      </c>
      <c r="J470" s="203">
        <v>0</v>
      </c>
      <c r="K470" s="290" t="s">
        <v>1801</v>
      </c>
      <c r="L470" s="291" t="s">
        <v>2130</v>
      </c>
      <c r="M470" s="292">
        <v>53.5</v>
      </c>
      <c r="N470" s="246"/>
      <c r="O470" s="243"/>
      <c r="P470" s="243"/>
      <c r="Q470" s="293">
        <f t="shared" si="50"/>
        <v>0</v>
      </c>
      <c r="R470" s="294">
        <f t="shared" si="51"/>
        <v>0</v>
      </c>
      <c r="S470" s="295">
        <f t="shared" si="52"/>
        <v>0</v>
      </c>
    </row>
    <row r="471" spans="1:19" ht="34.5" customHeight="1">
      <c r="A471" s="67">
        <v>180</v>
      </c>
      <c r="B471" s="319" t="s">
        <v>855</v>
      </c>
      <c r="C471" s="320" t="s">
        <v>1009</v>
      </c>
      <c r="D471" s="321">
        <v>235.4</v>
      </c>
      <c r="E471" s="7"/>
      <c r="F471" s="3"/>
      <c r="G471" s="3"/>
      <c r="H471" s="189">
        <v>0</v>
      </c>
      <c r="I471" s="189">
        <v>0</v>
      </c>
      <c r="J471" s="203">
        <v>0</v>
      </c>
      <c r="K471" s="301" t="s">
        <v>1819</v>
      </c>
      <c r="L471" s="302" t="s">
        <v>2131</v>
      </c>
      <c r="M471" s="303">
        <v>235.4</v>
      </c>
      <c r="N471" s="7"/>
      <c r="O471" s="3"/>
      <c r="P471" s="3"/>
      <c r="Q471" s="293">
        <f t="shared" si="50"/>
        <v>0</v>
      </c>
      <c r="R471" s="294">
        <f t="shared" si="51"/>
        <v>0</v>
      </c>
      <c r="S471" s="295">
        <f t="shared" si="52"/>
        <v>0</v>
      </c>
    </row>
    <row r="472" spans="1:19" ht="34.5" customHeight="1">
      <c r="A472" s="67">
        <v>181</v>
      </c>
      <c r="B472" s="319" t="s">
        <v>1011</v>
      </c>
      <c r="C472" s="320" t="s">
        <v>1005</v>
      </c>
      <c r="D472" s="321">
        <v>12861.4</v>
      </c>
      <c r="E472" s="7"/>
      <c r="F472" s="3"/>
      <c r="G472" s="3"/>
      <c r="H472" s="189">
        <v>0</v>
      </c>
      <c r="I472" s="189">
        <v>0</v>
      </c>
      <c r="J472" s="203">
        <v>0</v>
      </c>
      <c r="K472" s="290" t="s">
        <v>1819</v>
      </c>
      <c r="L472" s="291" t="s">
        <v>2132</v>
      </c>
      <c r="M472" s="292">
        <v>12861.4</v>
      </c>
      <c r="N472" s="7"/>
      <c r="O472" s="3"/>
      <c r="P472" s="3"/>
      <c r="Q472" s="293">
        <f t="shared" si="50"/>
        <v>0</v>
      </c>
      <c r="R472" s="294">
        <f t="shared" si="51"/>
        <v>0</v>
      </c>
      <c r="S472" s="295">
        <f t="shared" si="52"/>
        <v>0</v>
      </c>
    </row>
    <row r="473" spans="1:19" ht="34.5" customHeight="1">
      <c r="A473" s="67">
        <v>182</v>
      </c>
      <c r="B473" s="319" t="s">
        <v>1011</v>
      </c>
      <c r="C473" s="320" t="s">
        <v>1005</v>
      </c>
      <c r="D473" s="321">
        <v>1861.8</v>
      </c>
      <c r="E473" s="7"/>
      <c r="F473" s="3"/>
      <c r="G473" s="3"/>
      <c r="H473" s="189">
        <v>0</v>
      </c>
      <c r="I473" s="189">
        <v>0</v>
      </c>
      <c r="J473" s="203">
        <v>0</v>
      </c>
      <c r="K473" s="290" t="s">
        <v>1819</v>
      </c>
      <c r="L473" s="291" t="s">
        <v>2132</v>
      </c>
      <c r="M473" s="292">
        <v>1861.8</v>
      </c>
      <c r="N473" s="7"/>
      <c r="O473" s="3"/>
      <c r="P473" s="3"/>
      <c r="Q473" s="293">
        <f t="shared" si="50"/>
        <v>0</v>
      </c>
      <c r="R473" s="294">
        <f t="shared" si="51"/>
        <v>0</v>
      </c>
      <c r="S473" s="295">
        <f t="shared" si="52"/>
        <v>0</v>
      </c>
    </row>
    <row r="474" spans="1:19" ht="34.5" customHeight="1">
      <c r="A474" s="67">
        <v>183</v>
      </c>
      <c r="B474" s="319" t="s">
        <v>653</v>
      </c>
      <c r="C474" s="320" t="s">
        <v>1013</v>
      </c>
      <c r="D474" s="321">
        <v>1958.1</v>
      </c>
      <c r="E474" s="7"/>
      <c r="F474" s="3"/>
      <c r="G474" s="3"/>
      <c r="H474" s="189">
        <v>0</v>
      </c>
      <c r="I474" s="189">
        <v>0</v>
      </c>
      <c r="J474" s="203">
        <v>0</v>
      </c>
      <c r="K474" s="290">
        <v>46021</v>
      </c>
      <c r="L474" s="291" t="s">
        <v>2133</v>
      </c>
      <c r="M474" s="292">
        <v>1958.1</v>
      </c>
      <c r="N474" s="7"/>
      <c r="O474" s="3"/>
      <c r="P474" s="3"/>
      <c r="Q474" s="293">
        <f t="shared" si="50"/>
        <v>0</v>
      </c>
      <c r="R474" s="294">
        <f t="shared" si="51"/>
        <v>0</v>
      </c>
      <c r="S474" s="295">
        <f t="shared" si="52"/>
        <v>0</v>
      </c>
    </row>
    <row r="475" spans="1:19" ht="34.5" customHeight="1">
      <c r="A475" s="67">
        <v>184</v>
      </c>
      <c r="B475" s="319" t="s">
        <v>1015</v>
      </c>
      <c r="C475" s="320" t="s">
        <v>1016</v>
      </c>
      <c r="D475" s="321">
        <v>192.6</v>
      </c>
      <c r="E475" s="7"/>
      <c r="F475" s="3"/>
      <c r="G475" s="3"/>
      <c r="H475" s="189">
        <v>0</v>
      </c>
      <c r="I475" s="189">
        <v>0</v>
      </c>
      <c r="J475" s="203">
        <v>0</v>
      </c>
      <c r="K475" s="290" t="s">
        <v>1801</v>
      </c>
      <c r="L475" s="291" t="s">
        <v>2134</v>
      </c>
      <c r="M475" s="292">
        <v>192.6</v>
      </c>
      <c r="N475" s="7"/>
      <c r="O475" s="3"/>
      <c r="P475" s="3"/>
      <c r="Q475" s="293">
        <f t="shared" si="50"/>
        <v>0</v>
      </c>
      <c r="R475" s="294">
        <f t="shared" si="51"/>
        <v>0</v>
      </c>
      <c r="S475" s="295">
        <f t="shared" si="52"/>
        <v>0</v>
      </c>
    </row>
    <row r="476" spans="1:19" ht="34.5" customHeight="1">
      <c r="A476" s="20">
        <v>185</v>
      </c>
      <c r="B476" s="319" t="s">
        <v>2137</v>
      </c>
      <c r="C476" s="320"/>
      <c r="D476" s="321">
        <v>1284</v>
      </c>
      <c r="E476" s="7"/>
      <c r="F476" s="3"/>
      <c r="G476" s="3"/>
      <c r="H476" s="13"/>
      <c r="I476" s="13"/>
      <c r="J476" s="585"/>
      <c r="K476" s="586" t="s">
        <v>1801</v>
      </c>
      <c r="L476" s="587" t="s">
        <v>2135</v>
      </c>
      <c r="M476" s="588">
        <v>1284</v>
      </c>
      <c r="N476" s="7"/>
      <c r="O476" s="3"/>
      <c r="P476" s="3"/>
      <c r="Q476" s="589"/>
      <c r="R476" s="590"/>
      <c r="S476" s="575"/>
    </row>
    <row r="477" spans="1:19" ht="34.5" customHeight="1">
      <c r="A477" s="20">
        <v>186</v>
      </c>
      <c r="B477" s="319" t="s">
        <v>2138</v>
      </c>
      <c r="C477" s="320"/>
      <c r="D477" s="321">
        <v>4772.2</v>
      </c>
      <c r="E477" s="7"/>
      <c r="F477" s="3"/>
      <c r="G477" s="3"/>
      <c r="H477" s="13"/>
      <c r="I477" s="13"/>
      <c r="J477" s="585"/>
      <c r="K477" s="586" t="s">
        <v>1801</v>
      </c>
      <c r="L477" s="587" t="s">
        <v>2136</v>
      </c>
      <c r="M477" s="588">
        <v>4772.2</v>
      </c>
      <c r="N477" s="7"/>
      <c r="O477" s="3"/>
      <c r="P477" s="3"/>
      <c r="Q477" s="589"/>
      <c r="R477" s="590"/>
      <c r="S477" s="575"/>
    </row>
    <row r="478" spans="1:19" ht="34.5" customHeight="1" thickBot="1">
      <c r="A478" s="322"/>
      <c r="B478" s="100" t="s">
        <v>19</v>
      </c>
      <c r="C478" s="101"/>
      <c r="D478" s="102">
        <f>SUM(D290:D477)</f>
        <v>257161.68999999997</v>
      </c>
      <c r="E478" s="257"/>
      <c r="F478" s="258"/>
      <c r="G478" s="258"/>
      <c r="H478" s="105">
        <f>SUM(H290:H477)</f>
        <v>77287.01999999999</v>
      </c>
      <c r="I478" s="105">
        <f t="shared" ref="I478:J478" si="53">SUM(I290:I477)</f>
        <v>5410.09</v>
      </c>
      <c r="J478" s="105">
        <f t="shared" si="53"/>
        <v>82697.11</v>
      </c>
      <c r="K478" s="103"/>
      <c r="L478" s="103"/>
      <c r="M478" s="155">
        <f>SUM(M290:M477)</f>
        <v>310568.61999999994</v>
      </c>
      <c r="N478" s="257"/>
      <c r="O478" s="258"/>
      <c r="P478" s="258"/>
      <c r="Q478" s="105">
        <f>SUM(Q290:Q477)-Q411</f>
        <v>27542</v>
      </c>
      <c r="R478" s="105">
        <f t="shared" ref="R478" si="54">SUM(R290:R477)-R411</f>
        <v>1927.94</v>
      </c>
      <c r="S478" s="105">
        <f>SUM(S290:S477)</f>
        <v>29469.94</v>
      </c>
    </row>
    <row r="479" spans="1:19" ht="34.5" customHeight="1" thickTop="1">
      <c r="A479" s="30"/>
      <c r="B479" s="52" t="s">
        <v>1018</v>
      </c>
      <c r="C479" s="53"/>
      <c r="D479" s="54"/>
      <c r="E479" s="55"/>
      <c r="F479" s="54"/>
      <c r="G479" s="56"/>
      <c r="H479" s="57"/>
      <c r="I479" s="57"/>
      <c r="J479" s="57"/>
      <c r="K479" s="58"/>
      <c r="L479" s="59"/>
      <c r="M479" s="248"/>
      <c r="N479" s="237"/>
      <c r="O479" s="238"/>
      <c r="P479" s="238"/>
      <c r="Q479" s="239"/>
      <c r="R479" s="240"/>
      <c r="S479" s="323"/>
    </row>
    <row r="480" spans="1:19" ht="34.200000000000003" customHeight="1">
      <c r="A480" s="30">
        <v>2</v>
      </c>
      <c r="B480" s="324" t="s">
        <v>227</v>
      </c>
      <c r="C480" s="325" t="s">
        <v>228</v>
      </c>
      <c r="D480" s="326">
        <v>0</v>
      </c>
      <c r="E480" s="174"/>
      <c r="F480" s="327"/>
      <c r="G480" s="327"/>
      <c r="H480" s="142">
        <v>0</v>
      </c>
      <c r="I480" s="142"/>
      <c r="J480" s="142">
        <v>0</v>
      </c>
      <c r="K480" s="328"/>
      <c r="L480" s="329"/>
      <c r="M480" s="330"/>
      <c r="N480" s="331"/>
      <c r="O480" s="332"/>
      <c r="P480" s="332"/>
      <c r="Q480" s="239">
        <f t="shared" ref="Q480" si="55">J480-M480</f>
        <v>0</v>
      </c>
      <c r="R480" s="240"/>
      <c r="S480" s="66">
        <f t="shared" ref="S480" si="56">J480-M480</f>
        <v>0</v>
      </c>
    </row>
    <row r="481" spans="1:19" ht="34.5" customHeight="1" thickBot="1">
      <c r="A481" s="99"/>
      <c r="B481" s="100" t="s">
        <v>19</v>
      </c>
      <c r="C481" s="160"/>
      <c r="D481" s="102">
        <f>SUM(D480:D480)</f>
        <v>0</v>
      </c>
      <c r="E481" s="103"/>
      <c r="F481" s="102"/>
      <c r="G481" s="102"/>
      <c r="H481" s="104">
        <v>0</v>
      </c>
      <c r="I481" s="104">
        <v>0</v>
      </c>
      <c r="J481" s="104">
        <v>0</v>
      </c>
      <c r="K481" s="103"/>
      <c r="L481" s="103"/>
      <c r="M481" s="247">
        <f>SUM(M480:M480)</f>
        <v>0</v>
      </c>
      <c r="N481" s="129"/>
      <c r="O481" s="102"/>
      <c r="P481" s="102"/>
      <c r="Q481" s="104">
        <f>SUM(Q480:Q480)</f>
        <v>0</v>
      </c>
      <c r="R481" s="155">
        <f>SUM(R480:R480)</f>
        <v>0</v>
      </c>
      <c r="S481" s="162">
        <f>SUM(S480:S480)</f>
        <v>0</v>
      </c>
    </row>
    <row r="482" spans="1:19" ht="34.5" customHeight="1" thickTop="1">
      <c r="A482" s="30"/>
      <c r="B482" s="52" t="s">
        <v>1019</v>
      </c>
      <c r="C482" s="53"/>
      <c r="D482" s="54"/>
      <c r="E482" s="55"/>
      <c r="F482" s="54"/>
      <c r="G482" s="56"/>
      <c r="H482" s="57"/>
      <c r="I482" s="57"/>
      <c r="J482" s="57"/>
      <c r="K482" s="58"/>
      <c r="L482" s="59"/>
      <c r="M482" s="248"/>
      <c r="N482" s="237"/>
      <c r="O482" s="238"/>
      <c r="P482" s="238"/>
      <c r="Q482" s="239"/>
      <c r="R482" s="240"/>
      <c r="S482" s="66"/>
    </row>
    <row r="483" spans="1:19" ht="34.5" customHeight="1">
      <c r="A483" s="30">
        <v>1</v>
      </c>
      <c r="B483" s="31"/>
      <c r="C483" s="32"/>
      <c r="D483" s="33"/>
      <c r="E483" s="34"/>
      <c r="F483" s="33"/>
      <c r="G483" s="33"/>
      <c r="H483" s="35"/>
      <c r="I483" s="35"/>
      <c r="J483" s="35"/>
      <c r="K483" s="156"/>
      <c r="L483" s="157"/>
      <c r="M483" s="289"/>
      <c r="N483" s="246"/>
      <c r="O483" s="243"/>
      <c r="P483" s="243"/>
      <c r="Q483" s="189"/>
      <c r="R483" s="8"/>
      <c r="S483" s="66"/>
    </row>
    <row r="484" spans="1:19" ht="34.5" customHeight="1" thickBot="1">
      <c r="A484" s="99"/>
      <c r="B484" s="100" t="s">
        <v>19</v>
      </c>
      <c r="C484" s="160"/>
      <c r="D484" s="102">
        <v>0</v>
      </c>
      <c r="E484" s="103"/>
      <c r="F484" s="102"/>
      <c r="G484" s="102"/>
      <c r="H484" s="104">
        <v>0</v>
      </c>
      <c r="I484" s="104">
        <v>0</v>
      </c>
      <c r="J484" s="104">
        <v>0</v>
      </c>
      <c r="K484" s="161"/>
      <c r="L484" s="103"/>
      <c r="M484" s="247"/>
      <c r="N484" s="333"/>
      <c r="O484" s="334"/>
      <c r="P484" s="334"/>
      <c r="Q484" s="162">
        <v>0</v>
      </c>
      <c r="R484" s="335">
        <v>0</v>
      </c>
      <c r="S484" s="162">
        <v>0</v>
      </c>
    </row>
    <row r="485" spans="1:19" s="351" customFormat="1" ht="34.5" customHeight="1" thickTop="1">
      <c r="A485" s="336"/>
      <c r="B485" s="337" t="s">
        <v>1020</v>
      </c>
      <c r="C485" s="338"/>
      <c r="D485" s="339"/>
      <c r="E485" s="340"/>
      <c r="F485" s="339"/>
      <c r="G485" s="341"/>
      <c r="H485" s="342"/>
      <c r="I485" s="342"/>
      <c r="J485" s="342"/>
      <c r="K485" s="343"/>
      <c r="L485" s="344"/>
      <c r="M485" s="345"/>
      <c r="N485" s="346"/>
      <c r="O485" s="347"/>
      <c r="P485" s="347"/>
      <c r="Q485" s="348"/>
      <c r="R485" s="349"/>
      <c r="S485" s="350"/>
    </row>
    <row r="486" spans="1:19" s="366" customFormat="1" ht="37.5" customHeight="1">
      <c r="A486" s="352">
        <v>1</v>
      </c>
      <c r="B486" s="353" t="s">
        <v>227</v>
      </c>
      <c r="C486" s="354" t="s">
        <v>1021</v>
      </c>
      <c r="D486" s="355">
        <v>0</v>
      </c>
      <c r="E486" s="355"/>
      <c r="F486" s="356"/>
      <c r="G486" s="356"/>
      <c r="H486" s="355">
        <v>0</v>
      </c>
      <c r="I486" s="357">
        <v>0</v>
      </c>
      <c r="J486" s="358">
        <v>0</v>
      </c>
      <c r="K486" s="359"/>
      <c r="L486" s="360"/>
      <c r="M486" s="361"/>
      <c r="N486" s="362"/>
      <c r="O486" s="356"/>
      <c r="P486" s="356"/>
      <c r="Q486" s="363">
        <f t="shared" ref="Q486" si="57">J486-M486</f>
        <v>0</v>
      </c>
      <c r="R486" s="364">
        <v>0</v>
      </c>
      <c r="S486" s="365">
        <f t="shared" ref="S486" si="58">J486-M486</f>
        <v>0</v>
      </c>
    </row>
    <row r="487" spans="1:19" s="371" customFormat="1" ht="37.5" customHeight="1" thickBot="1">
      <c r="A487" s="367"/>
      <c r="B487" s="368" t="s">
        <v>19</v>
      </c>
      <c r="C487" s="368"/>
      <c r="D487" s="369">
        <f>SUM(D486:D486)</f>
        <v>0</v>
      </c>
      <c r="E487" s="369"/>
      <c r="F487" s="369"/>
      <c r="G487" s="369"/>
      <c r="H487" s="369">
        <f>SUM(H486:H486)</f>
        <v>0</v>
      </c>
      <c r="I487" s="369">
        <f>SUM(I486:I486)</f>
        <v>0</v>
      </c>
      <c r="J487" s="369">
        <f>SUM(J486:J486)</f>
        <v>0</v>
      </c>
      <c r="K487" s="370"/>
      <c r="L487" s="370"/>
      <c r="M487" s="369">
        <f>SUM(M486:M486)</f>
        <v>0</v>
      </c>
      <c r="N487" s="370"/>
      <c r="O487" s="369"/>
      <c r="P487" s="369"/>
      <c r="Q487" s="369">
        <f>SUM(Q486:Q486)</f>
        <v>0</v>
      </c>
      <c r="R487" s="369">
        <f>SUM(R486:R486)</f>
        <v>0</v>
      </c>
      <c r="S487" s="369">
        <f>SUM(S486:S486)</f>
        <v>0</v>
      </c>
    </row>
    <row r="488" spans="1:19" s="376" customFormat="1" ht="37.5" customHeight="1" thickTop="1">
      <c r="A488" s="372"/>
      <c r="B488" s="373"/>
      <c r="C488" s="373"/>
      <c r="D488" s="374"/>
      <c r="E488" s="374"/>
      <c r="F488" s="374"/>
      <c r="G488" s="374"/>
      <c r="H488" s="374"/>
      <c r="I488" s="374"/>
      <c r="J488" s="374"/>
      <c r="K488" s="375"/>
      <c r="L488" s="375"/>
      <c r="M488" s="374"/>
      <c r="N488" s="375"/>
      <c r="O488" s="374"/>
      <c r="P488" s="374"/>
      <c r="Q488" s="374"/>
      <c r="R488" s="374"/>
      <c r="S488" s="374"/>
    </row>
    <row r="489" spans="1:19" ht="34.5" customHeight="1" thickBot="1">
      <c r="A489" s="377"/>
      <c r="B489" s="378" t="s">
        <v>1022</v>
      </c>
      <c r="C489" s="379"/>
      <c r="D489" s="380">
        <f>SUM(D14+D32+D47+D50+D54+D64+D67+D73+D104+D108+D139+D288+D478+D481+D484+D487)</f>
        <v>605937.64</v>
      </c>
      <c r="E489" s="381"/>
      <c r="F489" s="380"/>
      <c r="G489" s="380"/>
      <c r="H489" s="382">
        <f>SUM(H487+H484+H481+H478+H288+H139+H108+H104+H73+H70+H67+H64+H54+H50+H47+H32+H14)</f>
        <v>224510.58</v>
      </c>
      <c r="I489" s="382">
        <f>SUM(I487+I484+I481+I478+I288+I139+I108+I104+I73+I70+I67+I64+I54+I50+I47+I32+I14)</f>
        <v>11723.099999999999</v>
      </c>
      <c r="J489" s="382">
        <f>SUM(J487+J484+J481+J478+J288+J139+J108+J104+J73+J70+J67+J64+J54+J50+J47+J32+J14)</f>
        <v>236233.64249999999</v>
      </c>
      <c r="K489" s="383"/>
      <c r="L489" s="383"/>
      <c r="M489" s="382">
        <f>SUM(M487+M484+M481+M478+M288+M139+M108+M104+M73+M70+M67+M64+M54+M50+M47+M32+M14)</f>
        <v>752150.53</v>
      </c>
      <c r="N489" s="384"/>
      <c r="O489" s="382"/>
      <c r="P489" s="382"/>
      <c r="Q489" s="382">
        <f>SUM(Q487+Q484+Q481+Q478+Q288+Q139+Q108+Q104+Q73+Q70+Q67+Q64+Q54+Q50+Q47+Q32+Q14)</f>
        <v>97415.53</v>
      </c>
      <c r="R489" s="382">
        <f>SUM(R487+R484+R481+R478+R288+R139+R108+R104+R73+R70+R67+R64+R54+R50+R47+R32+R14)</f>
        <v>5062.3300000000008</v>
      </c>
      <c r="S489" s="382">
        <f>SUM(S487+S484+S481+S478+S288+S139+S108+S104+S73+S70+S67+S64+S54+S50+S47+S32+S14)</f>
        <v>102477.83249999999</v>
      </c>
    </row>
    <row r="490" spans="1:19" s="386" customFormat="1" ht="34.5" customHeight="1" thickTop="1">
      <c r="A490" s="385"/>
      <c r="C490" s="387"/>
      <c r="D490" s="388"/>
      <c r="E490" s="389"/>
      <c r="F490" s="388"/>
      <c r="G490" s="388"/>
      <c r="H490" s="390"/>
      <c r="I490" s="390"/>
      <c r="J490" s="390"/>
      <c r="K490" s="391"/>
      <c r="L490" s="391"/>
      <c r="M490" s="390"/>
      <c r="N490" s="392"/>
      <c r="O490" s="390"/>
      <c r="P490" s="390"/>
      <c r="Q490" s="390"/>
      <c r="R490" s="390"/>
      <c r="S490" s="390"/>
    </row>
    <row r="491" spans="1:19" s="386" customFormat="1" ht="48" customHeight="1">
      <c r="A491" s="1332" t="s">
        <v>1023</v>
      </c>
      <c r="B491" s="1332"/>
      <c r="C491" s="1332"/>
      <c r="D491" s="1332"/>
      <c r="E491" s="1332"/>
      <c r="F491" s="1332"/>
      <c r="G491" s="1332"/>
      <c r="H491" s="1332"/>
      <c r="I491" s="1332"/>
      <c r="J491" s="1332"/>
      <c r="K491" s="1332"/>
      <c r="L491" s="1332"/>
      <c r="M491" s="1332"/>
      <c r="N491" s="1332"/>
      <c r="O491" s="1332"/>
      <c r="P491" s="1332"/>
      <c r="Q491" s="1332"/>
      <c r="R491" s="1332"/>
      <c r="S491" s="1332"/>
    </row>
    <row r="492" spans="1:19" ht="34.5" customHeight="1">
      <c r="A492" s="243">
        <v>1</v>
      </c>
      <c r="B492" s="393" t="s">
        <v>1024</v>
      </c>
      <c r="C492" s="394" t="s">
        <v>1025</v>
      </c>
      <c r="D492" s="395"/>
      <c r="E492" s="293"/>
      <c r="F492" s="395"/>
      <c r="G492" s="395"/>
      <c r="H492" s="189">
        <v>15271.5</v>
      </c>
      <c r="I492" s="66"/>
      <c r="J492" s="66">
        <v>15271.5</v>
      </c>
      <c r="K492" s="396" t="s">
        <v>1734</v>
      </c>
      <c r="L492" s="397" t="s">
        <v>2140</v>
      </c>
      <c r="M492" s="398">
        <v>100</v>
      </c>
      <c r="N492" s="293"/>
      <c r="O492" s="243"/>
      <c r="P492" s="243"/>
      <c r="Q492" s="189">
        <f>SUM(H492-M492)</f>
        <v>15171.5</v>
      </c>
      <c r="R492" s="189"/>
      <c r="S492" s="203">
        <f>SUM(Q492)</f>
        <v>15171.5</v>
      </c>
    </row>
    <row r="493" spans="1:19" ht="34.5" customHeight="1">
      <c r="A493" s="243">
        <v>2</v>
      </c>
      <c r="B493" s="394" t="s">
        <v>1028</v>
      </c>
      <c r="C493" s="394" t="s">
        <v>1029</v>
      </c>
      <c r="D493" s="295">
        <v>0</v>
      </c>
      <c r="E493" s="399" t="s">
        <v>1030</v>
      </c>
      <c r="F493" s="243"/>
      <c r="G493" s="243"/>
      <c r="H493" s="189">
        <v>2545.5</v>
      </c>
      <c r="I493" s="189"/>
      <c r="J493" s="66">
        <v>2545.5</v>
      </c>
      <c r="K493" s="290" t="s">
        <v>1954</v>
      </c>
      <c r="L493" s="291" t="s">
        <v>2141</v>
      </c>
      <c r="M493" s="400">
        <v>500</v>
      </c>
      <c r="N493" s="401" t="s">
        <v>1030</v>
      </c>
      <c r="O493" s="402"/>
      <c r="P493" s="402"/>
      <c r="Q493" s="189">
        <f>S493</f>
        <v>2045.5</v>
      </c>
      <c r="R493" s="189"/>
      <c r="S493" s="203">
        <f>+D493+J493-M493</f>
        <v>2045.5</v>
      </c>
    </row>
    <row r="494" spans="1:19" ht="34.5" customHeight="1" thickBot="1">
      <c r="A494" s="284"/>
      <c r="B494" s="257" t="s">
        <v>19</v>
      </c>
      <c r="C494" s="160"/>
      <c r="D494" s="102">
        <v>0</v>
      </c>
      <c r="E494" s="103"/>
      <c r="F494" s="102"/>
      <c r="G494" s="102"/>
      <c r="H494" s="104">
        <f>SUM(H492:H493)</f>
        <v>17817</v>
      </c>
      <c r="I494" s="104">
        <f t="shared" ref="I494:J494" si="59">SUM(I492:I493)</f>
        <v>0</v>
      </c>
      <c r="J494" s="104">
        <f t="shared" si="59"/>
        <v>17817</v>
      </c>
      <c r="K494" s="105"/>
      <c r="L494" s="105"/>
      <c r="M494" s="104">
        <f>SUM(M492:M493)</f>
        <v>600</v>
      </c>
      <c r="N494" s="105"/>
      <c r="O494" s="104"/>
      <c r="P494" s="104"/>
      <c r="Q494" s="104">
        <f>SUM(Q492:Q493)</f>
        <v>17217</v>
      </c>
      <c r="R494" s="155"/>
      <c r="S494" s="104">
        <f>SUM(S492:S493)</f>
        <v>17217</v>
      </c>
    </row>
    <row r="495" spans="1:19" s="386" customFormat="1" ht="34.5" customHeight="1" thickTop="1">
      <c r="A495" s="385"/>
      <c r="C495" s="387"/>
      <c r="D495" s="388"/>
      <c r="E495" s="389"/>
      <c r="F495" s="388"/>
      <c r="G495" s="388"/>
      <c r="H495" s="390"/>
      <c r="I495" s="390"/>
      <c r="J495" s="390"/>
      <c r="K495" s="391"/>
      <c r="L495" s="391"/>
      <c r="M495" s="390"/>
      <c r="N495" s="392"/>
      <c r="O495" s="390"/>
      <c r="P495" s="390"/>
      <c r="Q495" s="390"/>
      <c r="R495" s="390"/>
      <c r="S495" s="390"/>
    </row>
    <row r="496" spans="1:19" s="403" customFormat="1" ht="43.5" customHeight="1">
      <c r="A496" s="1332" t="s">
        <v>1032</v>
      </c>
      <c r="B496" s="1332"/>
      <c r="C496" s="1332"/>
      <c r="D496" s="1332"/>
      <c r="E496" s="1332"/>
      <c r="F496" s="1332"/>
      <c r="G496" s="1332"/>
      <c r="H496" s="1332"/>
      <c r="I496" s="1332"/>
      <c r="J496" s="1332"/>
      <c r="K496" s="1332"/>
      <c r="L496" s="1332"/>
      <c r="M496" s="1332"/>
      <c r="N496" s="1332"/>
      <c r="O496" s="1332"/>
      <c r="P496" s="1332"/>
      <c r="Q496" s="1332"/>
      <c r="R496" s="1332"/>
      <c r="S496" s="1332"/>
    </row>
    <row r="497" spans="1:19" s="414" customFormat="1" ht="34.5" customHeight="1">
      <c r="A497" s="404">
        <v>1</v>
      </c>
      <c r="B497" s="405" t="s">
        <v>1033</v>
      </c>
      <c r="C497" s="406" t="s">
        <v>1034</v>
      </c>
      <c r="D497" s="407"/>
      <c r="E497" s="408" t="s">
        <v>1035</v>
      </c>
      <c r="F497" s="409">
        <v>4</v>
      </c>
      <c r="G497" s="409">
        <v>4</v>
      </c>
      <c r="H497" s="408">
        <v>14582</v>
      </c>
      <c r="I497" s="407"/>
      <c r="J497" s="410">
        <v>14582</v>
      </c>
      <c r="K497" s="411"/>
      <c r="L497" s="411"/>
      <c r="M497" s="412"/>
      <c r="N497" s="408" t="s">
        <v>1035</v>
      </c>
      <c r="O497" s="413">
        <v>4</v>
      </c>
      <c r="P497" s="413">
        <v>4</v>
      </c>
      <c r="Q497" s="408">
        <v>14582</v>
      </c>
      <c r="R497" s="407"/>
      <c r="S497" s="410">
        <f>+D497+J497-M497</f>
        <v>14582</v>
      </c>
    </row>
    <row r="498" spans="1:19" s="414" customFormat="1" ht="34.5" customHeight="1">
      <c r="A498" s="404">
        <v>2</v>
      </c>
      <c r="B498" s="405" t="s">
        <v>1033</v>
      </c>
      <c r="C498" s="406" t="s">
        <v>1036</v>
      </c>
      <c r="D498" s="407"/>
      <c r="E498" s="408" t="s">
        <v>1037</v>
      </c>
      <c r="F498" s="409">
        <v>4</v>
      </c>
      <c r="G498" s="409">
        <v>4</v>
      </c>
      <c r="H498" s="408">
        <v>373.83</v>
      </c>
      <c r="I498" s="407">
        <v>26.17</v>
      </c>
      <c r="J498" s="410">
        <v>400</v>
      </c>
      <c r="K498" s="411"/>
      <c r="L498" s="411"/>
      <c r="M498" s="412"/>
      <c r="N498" s="408" t="s">
        <v>1037</v>
      </c>
      <c r="O498" s="413">
        <v>4</v>
      </c>
      <c r="P498" s="413">
        <v>4</v>
      </c>
      <c r="Q498" s="408">
        <f>ROUND(S498*100/107,2)</f>
        <v>373.83</v>
      </c>
      <c r="R498" s="407">
        <f>ROUND((Q498*0.07),2)</f>
        <v>26.17</v>
      </c>
      <c r="S498" s="410">
        <f>+D498+J498-M498</f>
        <v>400</v>
      </c>
    </row>
    <row r="499" spans="1:19" s="414" customFormat="1" ht="34.5" customHeight="1">
      <c r="A499" s="404">
        <v>3</v>
      </c>
      <c r="B499" s="405" t="s">
        <v>1033</v>
      </c>
      <c r="C499" s="406" t="s">
        <v>1038</v>
      </c>
      <c r="D499" s="407"/>
      <c r="E499" s="408" t="s">
        <v>1039</v>
      </c>
      <c r="F499" s="409">
        <v>5</v>
      </c>
      <c r="G499" s="409">
        <v>5</v>
      </c>
      <c r="H499" s="408">
        <v>17955</v>
      </c>
      <c r="I499" s="407">
        <v>1256.8499999999999</v>
      </c>
      <c r="J499" s="410">
        <v>19211.849999999999</v>
      </c>
      <c r="K499" s="411"/>
      <c r="L499" s="411"/>
      <c r="M499" s="412"/>
      <c r="N499" s="408" t="s">
        <v>1039</v>
      </c>
      <c r="O499" s="413">
        <v>5</v>
      </c>
      <c r="P499" s="413">
        <v>5</v>
      </c>
      <c r="Q499" s="408">
        <f>ROUND(S499*100/107,2)</f>
        <v>17955</v>
      </c>
      <c r="R499" s="407">
        <f>ROUND((Q499*0.07),2)</f>
        <v>1256.8499999999999</v>
      </c>
      <c r="S499" s="410">
        <f>+D499+J499-M499</f>
        <v>19211.849999999999</v>
      </c>
    </row>
    <row r="500" spans="1:19" s="414" customFormat="1" ht="34.5" customHeight="1">
      <c r="A500" s="404">
        <v>4</v>
      </c>
      <c r="B500" s="405" t="s">
        <v>1033</v>
      </c>
      <c r="C500" s="406" t="s">
        <v>1040</v>
      </c>
      <c r="D500" s="407"/>
      <c r="E500" s="408" t="s">
        <v>1041</v>
      </c>
      <c r="F500" s="409">
        <v>6</v>
      </c>
      <c r="G500" s="409">
        <v>6</v>
      </c>
      <c r="H500" s="408">
        <v>1935</v>
      </c>
      <c r="I500" s="407">
        <v>135.44999999999999</v>
      </c>
      <c r="J500" s="410">
        <v>2070.4499999999998</v>
      </c>
      <c r="K500" s="411"/>
      <c r="L500" s="411"/>
      <c r="M500" s="412"/>
      <c r="N500" s="408" t="s">
        <v>1041</v>
      </c>
      <c r="O500" s="413">
        <v>6</v>
      </c>
      <c r="P500" s="413">
        <v>6</v>
      </c>
      <c r="Q500" s="408">
        <f>ROUND(S500*100/107,2)</f>
        <v>1935</v>
      </c>
      <c r="R500" s="415">
        <f>ROUND((Q500*0.07),2)</f>
        <v>135.44999999999999</v>
      </c>
      <c r="S500" s="410">
        <f>+D500+J500-M500</f>
        <v>2070.4499999999998</v>
      </c>
    </row>
    <row r="501" spans="1:19" s="416" customFormat="1" ht="34.5" customHeight="1">
      <c r="A501" s="404">
        <v>5</v>
      </c>
      <c r="B501" s="405" t="s">
        <v>1033</v>
      </c>
      <c r="C501" s="406" t="s">
        <v>902</v>
      </c>
      <c r="D501" s="407"/>
      <c r="E501" s="408" t="s">
        <v>1041</v>
      </c>
      <c r="F501" s="409">
        <v>6</v>
      </c>
      <c r="G501" s="409">
        <v>6</v>
      </c>
      <c r="H501" s="408">
        <v>44400</v>
      </c>
      <c r="I501" s="407">
        <v>3108</v>
      </c>
      <c r="J501" s="410">
        <v>47508</v>
      </c>
      <c r="K501" s="411"/>
      <c r="L501" s="411"/>
      <c r="M501" s="412"/>
      <c r="N501" s="408" t="s">
        <v>1041</v>
      </c>
      <c r="O501" s="413">
        <v>6</v>
      </c>
      <c r="P501" s="413">
        <v>6</v>
      </c>
      <c r="Q501" s="408">
        <f>ROUND(S501*100/107,2)</f>
        <v>44400</v>
      </c>
      <c r="R501" s="415">
        <f>ROUND((Q501*0.07),2)</f>
        <v>3108</v>
      </c>
      <c r="S501" s="410">
        <f>+D501+J501-M501</f>
        <v>47508</v>
      </c>
    </row>
    <row r="502" spans="1:19" s="425" customFormat="1" ht="34.5" customHeight="1">
      <c r="A502" s="1365" t="s">
        <v>1042</v>
      </c>
      <c r="B502" s="1366"/>
      <c r="C502" s="1366"/>
      <c r="D502" s="1366"/>
      <c r="E502" s="417"/>
      <c r="F502" s="418"/>
      <c r="G502" s="418"/>
      <c r="H502" s="417"/>
      <c r="I502" s="419"/>
      <c r="J502" s="420"/>
      <c r="K502" s="421"/>
      <c r="L502" s="421"/>
      <c r="M502" s="422"/>
      <c r="N502" s="417"/>
      <c r="O502" s="419"/>
      <c r="P502" s="423"/>
      <c r="Q502" s="417"/>
      <c r="R502" s="419"/>
      <c r="S502" s="424"/>
    </row>
    <row r="503" spans="1:19" ht="34.5" customHeight="1" thickBot="1">
      <c r="A503" s="426"/>
      <c r="B503" s="257" t="s">
        <v>19</v>
      </c>
      <c r="C503" s="427"/>
      <c r="D503" s="428"/>
      <c r="E503" s="429">
        <v>0</v>
      </c>
      <c r="F503" s="428"/>
      <c r="G503" s="428"/>
      <c r="H503" s="430">
        <f>SUM(H497:H502)</f>
        <v>79245.83</v>
      </c>
      <c r="I503" s="431">
        <f t="shared" ref="I503:J503" si="60">SUM(I497:I502)</f>
        <v>4526.47</v>
      </c>
      <c r="J503" s="431">
        <f t="shared" si="60"/>
        <v>83772.299999999988</v>
      </c>
      <c r="K503" s="429">
        <f>SUM(K514:K520)</f>
        <v>0</v>
      </c>
      <c r="L503" s="429">
        <f>SUM(L514:L520)</f>
        <v>0</v>
      </c>
      <c r="M503" s="428">
        <f>SUM(M514:M520)</f>
        <v>0</v>
      </c>
      <c r="N503" s="429">
        <f>SUM(N514:N520)</f>
        <v>0</v>
      </c>
      <c r="O503" s="428"/>
      <c r="P503" s="428"/>
      <c r="Q503" s="432">
        <f>SUM(Q497:Q502)</f>
        <v>79245.83</v>
      </c>
      <c r="R503" s="432">
        <f t="shared" ref="R503:S503" si="61">SUM(R497:R502)</f>
        <v>4526.47</v>
      </c>
      <c r="S503" s="430">
        <f t="shared" si="61"/>
        <v>83772.299999999988</v>
      </c>
    </row>
    <row r="504" spans="1:19" ht="34.5" customHeight="1" thickTop="1">
      <c r="A504" s="433"/>
      <c r="B504" s="297"/>
      <c r="C504" s="2"/>
      <c r="D504" s="419"/>
      <c r="E504" s="417"/>
      <c r="F504" s="419"/>
      <c r="G504" s="419"/>
      <c r="H504" s="419"/>
      <c r="I504" s="419"/>
      <c r="J504" s="419"/>
      <c r="K504" s="417"/>
      <c r="L504" s="417"/>
      <c r="M504" s="419"/>
      <c r="N504" s="417"/>
      <c r="O504" s="419"/>
      <c r="P504" s="419"/>
      <c r="Q504" s="419"/>
      <c r="R504" s="419"/>
      <c r="S504" s="419"/>
    </row>
    <row r="505" spans="1:19" s="403" customFormat="1" ht="43.5" customHeight="1">
      <c r="A505" s="1332" t="s">
        <v>1043</v>
      </c>
      <c r="B505" s="1332"/>
      <c r="C505" s="1332"/>
      <c r="D505" s="1332"/>
      <c r="E505" s="1332"/>
      <c r="F505" s="1332"/>
      <c r="G505" s="1332"/>
      <c r="H505" s="1332"/>
      <c r="I505" s="1332"/>
      <c r="J505" s="1332"/>
      <c r="K505" s="1332"/>
      <c r="L505" s="1332"/>
      <c r="M505" s="1332"/>
      <c r="N505" s="1332"/>
      <c r="O505" s="1332"/>
      <c r="P505" s="1332"/>
      <c r="Q505" s="1332"/>
      <c r="R505" s="1332"/>
      <c r="S505" s="1332"/>
    </row>
    <row r="506" spans="1:19" ht="34.5" customHeight="1">
      <c r="A506" s="127"/>
      <c r="B506" s="434"/>
      <c r="C506" s="435"/>
      <c r="D506" s="222"/>
      <c r="E506" s="436"/>
      <c r="F506" s="127"/>
      <c r="G506" s="127"/>
      <c r="H506" s="72">
        <v>0</v>
      </c>
      <c r="I506" s="437"/>
      <c r="J506" s="438">
        <v>0</v>
      </c>
      <c r="K506" s="251"/>
      <c r="L506" s="252"/>
      <c r="M506" s="253"/>
      <c r="N506" s="436"/>
      <c r="O506" s="3"/>
      <c r="P506" s="3"/>
      <c r="Q506" s="439">
        <f>S506</f>
        <v>0</v>
      </c>
      <c r="R506" s="51"/>
      <c r="S506" s="439">
        <f>+D506+J506-M506</f>
        <v>0</v>
      </c>
    </row>
    <row r="507" spans="1:19" ht="34.5" customHeight="1">
      <c r="A507" s="440"/>
      <c r="B507" s="440"/>
      <c r="C507" s="440"/>
      <c r="D507" s="440"/>
      <c r="E507" s="440"/>
      <c r="F507" s="440"/>
      <c r="G507" s="440"/>
      <c r="H507" s="41"/>
      <c r="J507" s="442"/>
      <c r="K507" s="443"/>
      <c r="L507" s="444"/>
      <c r="M507" s="445"/>
      <c r="N507" s="1"/>
      <c r="Q507" s="41"/>
      <c r="R507" s="41"/>
      <c r="S507" s="41"/>
    </row>
    <row r="508" spans="1:19" ht="34.5" customHeight="1" thickBot="1">
      <c r="A508" s="447"/>
      <c r="B508" s="448" t="s">
        <v>19</v>
      </c>
      <c r="C508" s="449"/>
      <c r="D508" s="450"/>
      <c r="E508" s="451">
        <v>0</v>
      </c>
      <c r="F508" s="450"/>
      <c r="G508" s="450"/>
      <c r="H508" s="452">
        <v>0</v>
      </c>
      <c r="I508" s="452">
        <v>0</v>
      </c>
      <c r="J508" s="452">
        <v>0</v>
      </c>
      <c r="K508" s="451">
        <f>SUM(K518:K523)</f>
        <v>0</v>
      </c>
      <c r="L508" s="453">
        <f>SUM(L518:L523)</f>
        <v>0</v>
      </c>
      <c r="M508" s="452">
        <f>SUM(M506:M507)</f>
        <v>0</v>
      </c>
      <c r="N508" s="451">
        <f>SUM(N518:N523)</f>
        <v>0</v>
      </c>
      <c r="O508" s="450"/>
      <c r="P508" s="450"/>
      <c r="Q508" s="454">
        <f t="shared" ref="Q508" si="62">SUM(Q506)</f>
        <v>0</v>
      </c>
      <c r="R508" s="454">
        <f t="shared" ref="R508:S508" si="63">SUM(R506)</f>
        <v>0</v>
      </c>
      <c r="S508" s="454">
        <f t="shared" si="63"/>
        <v>0</v>
      </c>
    </row>
    <row r="509" spans="1:19" ht="34.5" customHeight="1" thickTop="1">
      <c r="A509" s="433"/>
      <c r="B509" s="297"/>
      <c r="C509" s="2"/>
      <c r="D509" s="419"/>
      <c r="E509" s="417"/>
      <c r="F509" s="419"/>
      <c r="G509" s="419"/>
      <c r="H509" s="419"/>
      <c r="I509" s="419"/>
      <c r="J509" s="419"/>
      <c r="K509" s="417"/>
      <c r="L509" s="417"/>
      <c r="M509" s="419"/>
      <c r="N509" s="417"/>
      <c r="O509" s="419"/>
      <c r="P509" s="419"/>
      <c r="Q509" s="419"/>
      <c r="R509" s="419"/>
      <c r="S509" s="419"/>
    </row>
    <row r="510" spans="1:19" s="386" customFormat="1" ht="40.5" customHeight="1">
      <c r="A510" s="1332" t="s">
        <v>1044</v>
      </c>
      <c r="B510" s="1332"/>
      <c r="C510" s="1332"/>
      <c r="D510" s="1332"/>
      <c r="E510" s="1332"/>
      <c r="F510" s="1332"/>
      <c r="G510" s="1332"/>
      <c r="H510" s="1332"/>
      <c r="I510" s="1332"/>
      <c r="J510" s="1332"/>
      <c r="K510" s="1332"/>
      <c r="L510" s="1332"/>
      <c r="M510" s="1332"/>
      <c r="N510" s="1332"/>
      <c r="O510" s="1332"/>
      <c r="P510" s="1332"/>
      <c r="Q510" s="1332"/>
      <c r="R510" s="1332"/>
      <c r="S510" s="1332"/>
    </row>
    <row r="511" spans="1:19" s="414" customFormat="1" ht="34.5" customHeight="1">
      <c r="A511" s="404">
        <v>1</v>
      </c>
      <c r="B511" s="406" t="s">
        <v>1045</v>
      </c>
      <c r="C511" s="455" t="s">
        <v>1046</v>
      </c>
      <c r="D511" s="456">
        <v>0</v>
      </c>
      <c r="E511" s="457" t="s">
        <v>1047</v>
      </c>
      <c r="F511" s="402" t="s">
        <v>1048</v>
      </c>
      <c r="G511" s="402" t="s">
        <v>1048</v>
      </c>
      <c r="H511" s="408">
        <v>234301.93</v>
      </c>
      <c r="I511" s="402"/>
      <c r="J511" s="458">
        <v>234301.93</v>
      </c>
      <c r="K511" s="290"/>
      <c r="L511" s="459"/>
      <c r="M511" s="460"/>
      <c r="N511" s="457" t="s">
        <v>1047</v>
      </c>
      <c r="O511" s="402" t="s">
        <v>1048</v>
      </c>
      <c r="P511" s="402" t="s">
        <v>1048</v>
      </c>
      <c r="Q511" s="408">
        <f>S511</f>
        <v>234301.93</v>
      </c>
      <c r="R511" s="461"/>
      <c r="S511" s="410">
        <f>+D511+J511-M511</f>
        <v>234301.93</v>
      </c>
    </row>
    <row r="512" spans="1:19" s="414" customFormat="1" ht="34.5" customHeight="1">
      <c r="A512" s="404">
        <f>A511+1</f>
        <v>2</v>
      </c>
      <c r="B512" s="406" t="s">
        <v>1045</v>
      </c>
      <c r="C512" s="455" t="s">
        <v>1049</v>
      </c>
      <c r="D512" s="462">
        <v>0</v>
      </c>
      <c r="E512" s="457" t="s">
        <v>1050</v>
      </c>
      <c r="F512" s="402" t="s">
        <v>1048</v>
      </c>
      <c r="G512" s="402" t="s">
        <v>1048</v>
      </c>
      <c r="H512" s="462">
        <v>84356.53</v>
      </c>
      <c r="I512" s="408">
        <v>5904.96</v>
      </c>
      <c r="J512" s="462">
        <v>90261.49</v>
      </c>
      <c r="K512" s="290"/>
      <c r="L512" s="459"/>
      <c r="M512" s="292"/>
      <c r="N512" s="457" t="s">
        <v>1050</v>
      </c>
      <c r="O512" s="402" t="s">
        <v>1048</v>
      </c>
      <c r="P512" s="402" t="s">
        <v>1048</v>
      </c>
      <c r="Q512" s="408">
        <v>84356.53</v>
      </c>
      <c r="R512" s="463">
        <v>5904.96</v>
      </c>
      <c r="S512" s="410">
        <v>90261.49</v>
      </c>
    </row>
    <row r="513" spans="1:20" s="414" customFormat="1" ht="34.5" customHeight="1">
      <c r="A513" s="404">
        <f>A512+1</f>
        <v>3</v>
      </c>
      <c r="B513" s="406" t="s">
        <v>1045</v>
      </c>
      <c r="C513" s="455" t="s">
        <v>1051</v>
      </c>
      <c r="D513" s="462">
        <v>0</v>
      </c>
      <c r="E513" s="457" t="s">
        <v>1050</v>
      </c>
      <c r="F513" s="402" t="s">
        <v>1048</v>
      </c>
      <c r="G513" s="402" t="s">
        <v>1048</v>
      </c>
      <c r="H513" s="462">
        <v>46294.83</v>
      </c>
      <c r="I513" s="408">
        <v>3240.64</v>
      </c>
      <c r="J513" s="462">
        <v>49535.47</v>
      </c>
      <c r="K513" s="290"/>
      <c r="L513" s="459"/>
      <c r="M513" s="292"/>
      <c r="N513" s="457" t="s">
        <v>1050</v>
      </c>
      <c r="O513" s="402" t="s">
        <v>1048</v>
      </c>
      <c r="P513" s="402" t="s">
        <v>1048</v>
      </c>
      <c r="Q513" s="408">
        <f>ROUND(S513*100/107,2)</f>
        <v>46294.83</v>
      </c>
      <c r="R513" s="463">
        <f>ROUND((Q513*0.07),2)</f>
        <v>3240.64</v>
      </c>
      <c r="S513" s="410">
        <f>+D513+J513-M513</f>
        <v>49535.47</v>
      </c>
    </row>
    <row r="514" spans="1:20" s="414" customFormat="1" ht="34.5" customHeight="1">
      <c r="A514" s="404"/>
      <c r="B514" s="464" t="s">
        <v>1052</v>
      </c>
      <c r="C514" s="455"/>
      <c r="D514" s="462"/>
      <c r="E514" s="457"/>
      <c r="F514" s="402"/>
      <c r="G514" s="402"/>
      <c r="H514" s="462"/>
      <c r="I514" s="408"/>
      <c r="J514" s="462"/>
      <c r="K514" s="290"/>
      <c r="L514" s="459"/>
      <c r="M514" s="292"/>
      <c r="N514" s="457"/>
      <c r="O514" s="402"/>
      <c r="P514" s="402"/>
      <c r="Q514" s="408"/>
      <c r="R514" s="463"/>
      <c r="S514" s="410"/>
    </row>
    <row r="515" spans="1:20" s="414" customFormat="1" ht="34.5" customHeight="1">
      <c r="A515" s="404">
        <v>4</v>
      </c>
      <c r="B515" s="406" t="s">
        <v>1053</v>
      </c>
      <c r="C515" s="455" t="s">
        <v>1054</v>
      </c>
      <c r="D515" s="462">
        <v>0</v>
      </c>
      <c r="E515" s="457" t="s">
        <v>1055</v>
      </c>
      <c r="F515" s="402">
        <v>8</v>
      </c>
      <c r="G515" s="402">
        <v>8</v>
      </c>
      <c r="H515" s="462">
        <v>15916</v>
      </c>
      <c r="I515" s="408"/>
      <c r="J515" s="462">
        <v>15916</v>
      </c>
      <c r="K515" s="290"/>
      <c r="L515" s="459"/>
      <c r="M515" s="292"/>
      <c r="N515" s="457" t="s">
        <v>1055</v>
      </c>
      <c r="O515" s="402">
        <v>8</v>
      </c>
      <c r="P515" s="402">
        <v>8</v>
      </c>
      <c r="Q515" s="408">
        <v>15916</v>
      </c>
      <c r="R515" s="463"/>
      <c r="S515" s="410">
        <f t="shared" ref="S515:S519" si="64">+D515+J515-M515</f>
        <v>15916</v>
      </c>
    </row>
    <row r="516" spans="1:20" s="414" customFormat="1" ht="34.5" customHeight="1">
      <c r="A516" s="404">
        <v>5</v>
      </c>
      <c r="B516" s="406" t="s">
        <v>1053</v>
      </c>
      <c r="C516" s="455" t="s">
        <v>1056</v>
      </c>
      <c r="D516" s="462">
        <v>0</v>
      </c>
      <c r="E516" s="457" t="s">
        <v>1057</v>
      </c>
      <c r="F516" s="402">
        <v>7</v>
      </c>
      <c r="G516" s="402">
        <v>7</v>
      </c>
      <c r="H516" s="462">
        <v>1050</v>
      </c>
      <c r="I516" s="408">
        <v>73.5</v>
      </c>
      <c r="J516" s="462">
        <v>1123.5</v>
      </c>
      <c r="K516" s="290"/>
      <c r="L516" s="459"/>
      <c r="M516" s="292"/>
      <c r="N516" s="457" t="s">
        <v>1057</v>
      </c>
      <c r="O516" s="402">
        <v>7</v>
      </c>
      <c r="P516" s="402">
        <v>7</v>
      </c>
      <c r="Q516" s="408">
        <f t="shared" ref="Q516:Q517" si="65">ROUND(S516*100/107,2)</f>
        <v>1050</v>
      </c>
      <c r="R516" s="463">
        <f t="shared" ref="R516:R517" si="66">ROUND((Q516*0.07),2)</f>
        <v>73.5</v>
      </c>
      <c r="S516" s="410">
        <f t="shared" si="64"/>
        <v>1123.5</v>
      </c>
    </row>
    <row r="517" spans="1:20" s="414" customFormat="1" ht="34.5" customHeight="1">
      <c r="A517" s="404">
        <f t="shared" ref="A517:A518" si="67">A516+1</f>
        <v>6</v>
      </c>
      <c r="B517" s="406" t="s">
        <v>1053</v>
      </c>
      <c r="C517" s="455" t="s">
        <v>1058</v>
      </c>
      <c r="D517" s="462">
        <v>0</v>
      </c>
      <c r="E517" s="457" t="s">
        <v>1057</v>
      </c>
      <c r="F517" s="402">
        <v>7</v>
      </c>
      <c r="G517" s="402">
        <v>7</v>
      </c>
      <c r="H517" s="462">
        <v>265</v>
      </c>
      <c r="I517" s="408">
        <v>18.55</v>
      </c>
      <c r="J517" s="462">
        <v>283.55</v>
      </c>
      <c r="K517" s="290"/>
      <c r="L517" s="459"/>
      <c r="M517" s="292"/>
      <c r="N517" s="457" t="s">
        <v>1057</v>
      </c>
      <c r="O517" s="402">
        <v>7</v>
      </c>
      <c r="P517" s="402">
        <v>7</v>
      </c>
      <c r="Q517" s="408">
        <f t="shared" si="65"/>
        <v>265</v>
      </c>
      <c r="R517" s="463">
        <f t="shared" si="66"/>
        <v>18.55</v>
      </c>
      <c r="S517" s="410">
        <f t="shared" si="64"/>
        <v>283.55</v>
      </c>
    </row>
    <row r="518" spans="1:20" s="414" customFormat="1" ht="34.5" customHeight="1">
      <c r="A518" s="404">
        <f t="shared" si="67"/>
        <v>7</v>
      </c>
      <c r="B518" s="406" t="s">
        <v>1053</v>
      </c>
      <c r="C518" s="455" t="s">
        <v>1059</v>
      </c>
      <c r="D518" s="462">
        <v>0</v>
      </c>
      <c r="E518" s="457" t="s">
        <v>1060</v>
      </c>
      <c r="F518" s="402"/>
      <c r="G518" s="402"/>
      <c r="H518" s="462">
        <v>11685.69</v>
      </c>
      <c r="I518" s="408"/>
      <c r="J518" s="462">
        <v>11685.69</v>
      </c>
      <c r="K518" s="290"/>
      <c r="L518" s="459"/>
      <c r="M518" s="292"/>
      <c r="N518" s="457" t="s">
        <v>1060</v>
      </c>
      <c r="O518" s="402"/>
      <c r="P518" s="402"/>
      <c r="Q518" s="408">
        <v>11685.69</v>
      </c>
      <c r="R518" s="463"/>
      <c r="S518" s="410">
        <f t="shared" si="64"/>
        <v>11685.69</v>
      </c>
    </row>
    <row r="519" spans="1:20" s="414" customFormat="1" ht="34.5" customHeight="1">
      <c r="A519" s="404">
        <f>A518+1</f>
        <v>8</v>
      </c>
      <c r="B519" s="455" t="s">
        <v>1061</v>
      </c>
      <c r="C519" s="406" t="s">
        <v>1062</v>
      </c>
      <c r="D519" s="407"/>
      <c r="E519" s="408" t="s">
        <v>1063</v>
      </c>
      <c r="F519" s="407"/>
      <c r="G519" s="407"/>
      <c r="H519" s="408">
        <v>1946.33</v>
      </c>
      <c r="I519" s="407"/>
      <c r="J519" s="410">
        <v>1946.33</v>
      </c>
      <c r="K519" s="411"/>
      <c r="L519" s="411"/>
      <c r="M519" s="412">
        <v>0</v>
      </c>
      <c r="N519" s="465" t="s">
        <v>1063</v>
      </c>
      <c r="O519" s="407"/>
      <c r="P519" s="407"/>
      <c r="Q519" s="408">
        <f t="shared" ref="Q519" si="68">S519</f>
        <v>1946.33</v>
      </c>
      <c r="R519" s="415"/>
      <c r="S519" s="410">
        <f t="shared" si="64"/>
        <v>1946.33</v>
      </c>
    </row>
    <row r="520" spans="1:20" s="414" customFormat="1" ht="34.5" customHeight="1">
      <c r="A520" s="466"/>
      <c r="B520" s="467" t="s">
        <v>1064</v>
      </c>
      <c r="C520" s="468"/>
      <c r="D520" s="469"/>
      <c r="E520" s="470"/>
      <c r="F520" s="469"/>
      <c r="G520" s="469"/>
      <c r="H520" s="470"/>
      <c r="I520" s="469"/>
      <c r="J520" s="471"/>
      <c r="K520" s="472"/>
      <c r="L520" s="472"/>
      <c r="M520" s="473"/>
      <c r="N520" s="470"/>
      <c r="O520" s="469"/>
      <c r="P520" s="469"/>
      <c r="Q520" s="470"/>
      <c r="R520" s="474"/>
      <c r="S520" s="471"/>
    </row>
    <row r="521" spans="1:20" s="479" customFormat="1" ht="34.5" customHeight="1" thickBot="1">
      <c r="A521" s="475"/>
      <c r="B521" s="1333" t="s">
        <v>1065</v>
      </c>
      <c r="C521" s="1333"/>
      <c r="D521" s="428"/>
      <c r="E521" s="429"/>
      <c r="F521" s="428"/>
      <c r="G521" s="428"/>
      <c r="H521" s="476">
        <f>SUM(H511:H520)</f>
        <v>395816.31</v>
      </c>
      <c r="I521" s="476">
        <f t="shared" ref="I521:J521" si="69">SUM(I511:I520)</f>
        <v>9237.65</v>
      </c>
      <c r="J521" s="477">
        <f t="shared" si="69"/>
        <v>405053.96</v>
      </c>
      <c r="K521" s="429"/>
      <c r="L521" s="477"/>
      <c r="M521" s="430"/>
      <c r="N521" s="429"/>
      <c r="O521" s="428"/>
      <c r="P521" s="428"/>
      <c r="Q521" s="477">
        <f>SUM(Q511:Q520)</f>
        <v>395816.31</v>
      </c>
      <c r="R521" s="428">
        <f t="shared" ref="R521" si="70">SUM(R511:R520)</f>
        <v>9237.65</v>
      </c>
      <c r="S521" s="478">
        <f>SUM(S511:S520)</f>
        <v>405053.96</v>
      </c>
    </row>
    <row r="522" spans="1:20" s="403" customFormat="1" ht="34.5" customHeight="1" thickTop="1">
      <c r="A522" s="480"/>
      <c r="B522" s="481"/>
      <c r="C522" s="482"/>
      <c r="D522" s="483"/>
      <c r="E522" s="484"/>
      <c r="F522" s="483"/>
      <c r="G522" s="483"/>
      <c r="H522" s="484"/>
      <c r="I522" s="483"/>
      <c r="J522" s="485"/>
      <c r="K522" s="484"/>
      <c r="L522" s="484"/>
      <c r="M522" s="483"/>
      <c r="N522" s="484"/>
      <c r="O522" s="483"/>
      <c r="P522" s="483"/>
      <c r="Q522" s="484"/>
      <c r="R522" s="483"/>
      <c r="S522" s="485"/>
    </row>
    <row r="523" spans="1:20" ht="34.5" customHeight="1" thickBot="1">
      <c r="A523" s="486"/>
      <c r="B523" s="487"/>
      <c r="C523" s="488" t="s">
        <v>1066</v>
      </c>
      <c r="D523" s="488"/>
      <c r="E523" s="489"/>
      <c r="F523" s="486"/>
      <c r="G523" s="486"/>
      <c r="H523" s="490">
        <f>SUM(H521+H508+H503+H494+H489)</f>
        <v>717389.72</v>
      </c>
      <c r="I523" s="490">
        <f t="shared" ref="I523:J523" si="71">SUM(I521+I508+I503+I494+I489)</f>
        <v>25487.219999999998</v>
      </c>
      <c r="J523" s="490">
        <f t="shared" si="71"/>
        <v>742876.90249999997</v>
      </c>
      <c r="K523" s="491"/>
      <c r="L523" s="488"/>
      <c r="M523" s="492">
        <f>SUM(M521+M508+M503+M494+M489)</f>
        <v>752750.53</v>
      </c>
      <c r="N523" s="488"/>
      <c r="O523" s="486"/>
      <c r="P523" s="486"/>
      <c r="Q523" s="383">
        <f>SUM(Q521+Q508+Q503+Q494+Q489)</f>
        <v>589694.67000000004</v>
      </c>
      <c r="R523" s="493">
        <f>SUM(R521+R508+R503+R494+R489)</f>
        <v>18826.45</v>
      </c>
      <c r="S523" s="383">
        <f>SUM(S521+S508+S503+S494+S489)</f>
        <v>608521.09250000003</v>
      </c>
    </row>
    <row r="524" spans="1:20" ht="34.5" customHeight="1" thickTop="1">
      <c r="Q524" s="159"/>
      <c r="R524" s="159"/>
      <c r="S524" s="500"/>
    </row>
    <row r="525" spans="1:20" ht="34.5" customHeight="1">
      <c r="Q525" s="159"/>
      <c r="R525" s="159"/>
      <c r="S525" s="500"/>
    </row>
    <row r="526" spans="1:20" s="403" customFormat="1" ht="43.5" customHeight="1">
      <c r="A526" s="1332" t="s">
        <v>1067</v>
      </c>
      <c r="B526" s="1332"/>
      <c r="C526" s="1332"/>
      <c r="D526" s="1332"/>
      <c r="E526" s="1332"/>
      <c r="F526" s="1332"/>
      <c r="G526" s="1332"/>
      <c r="H526" s="1332"/>
      <c r="I526" s="1332"/>
      <c r="J526" s="1332"/>
      <c r="K526" s="1332"/>
      <c r="L526" s="1332"/>
      <c r="M526" s="1332"/>
      <c r="N526" s="1332"/>
      <c r="O526" s="1332"/>
      <c r="P526" s="1332"/>
      <c r="Q526" s="1332"/>
      <c r="R526" s="1332"/>
      <c r="S526" s="1332"/>
    </row>
    <row r="527" spans="1:20" ht="34.5" customHeight="1">
      <c r="A527" s="243">
        <v>1</v>
      </c>
      <c r="B527" s="266" t="s">
        <v>1068</v>
      </c>
      <c r="C527" s="394" t="s">
        <v>235</v>
      </c>
      <c r="D527" s="295">
        <v>4200</v>
      </c>
      <c r="E527" s="399" t="s">
        <v>1428</v>
      </c>
      <c r="F527" s="243">
        <v>3</v>
      </c>
      <c r="G527" s="243"/>
      <c r="H527" s="66">
        <v>11282</v>
      </c>
      <c r="I527" s="501"/>
      <c r="J527" s="502">
        <v>11282</v>
      </c>
      <c r="K527" s="290" t="s">
        <v>1762</v>
      </c>
      <c r="L527" s="291" t="s">
        <v>2954</v>
      </c>
      <c r="M527" s="292">
        <v>12982</v>
      </c>
      <c r="N527" s="246" t="s">
        <v>2538</v>
      </c>
      <c r="O527" s="243">
        <v>1</v>
      </c>
      <c r="P527" s="243">
        <v>1</v>
      </c>
      <c r="Q527" s="66">
        <f>S527</f>
        <v>2500</v>
      </c>
      <c r="R527" s="66"/>
      <c r="S527" s="66">
        <f>+D527+J527-M527</f>
        <v>2500</v>
      </c>
      <c r="T527" s="2" t="s">
        <v>2957</v>
      </c>
    </row>
    <row r="528" spans="1:20" ht="34.5" customHeight="1">
      <c r="A528" s="243">
        <v>2</v>
      </c>
      <c r="B528" s="503" t="s">
        <v>1068</v>
      </c>
      <c r="C528" s="504" t="s">
        <v>1072</v>
      </c>
      <c r="D528" s="505">
        <v>112.35</v>
      </c>
      <c r="E528" s="506"/>
      <c r="F528" s="402"/>
      <c r="G528" s="243"/>
      <c r="H528" s="203">
        <v>105</v>
      </c>
      <c r="I528" s="203">
        <v>7.35</v>
      </c>
      <c r="J528" s="203">
        <v>112.35</v>
      </c>
      <c r="K528" s="290" t="s">
        <v>2088</v>
      </c>
      <c r="L528" s="291" t="s">
        <v>2955</v>
      </c>
      <c r="M528" s="292">
        <v>224.7</v>
      </c>
      <c r="N528" s="250"/>
      <c r="O528" s="243"/>
      <c r="P528" s="243"/>
      <c r="Q528" s="66">
        <f>ROUND(S528*100/107,2)</f>
        <v>0</v>
      </c>
      <c r="R528" s="66">
        <f>ROUND((Q528*0.07),2)</f>
        <v>0</v>
      </c>
      <c r="S528" s="66">
        <f>+D528+J528-M528</f>
        <v>0</v>
      </c>
      <c r="T528" s="2" t="s">
        <v>2957</v>
      </c>
    </row>
    <row r="529" spans="1:20" ht="34.5" customHeight="1">
      <c r="A529" s="243">
        <v>3</v>
      </c>
      <c r="B529" s="503" t="s">
        <v>1068</v>
      </c>
      <c r="C529" s="504" t="s">
        <v>771</v>
      </c>
      <c r="D529" s="505">
        <v>531.79</v>
      </c>
      <c r="E529" s="250"/>
      <c r="F529" s="243"/>
      <c r="G529" s="243"/>
      <c r="H529" s="203">
        <v>469</v>
      </c>
      <c r="I529" s="203">
        <v>32.83</v>
      </c>
      <c r="J529" s="203">
        <v>501.83</v>
      </c>
      <c r="K529" s="290" t="s">
        <v>2088</v>
      </c>
      <c r="L529" s="291" t="s">
        <v>2956</v>
      </c>
      <c r="M529" s="292">
        <v>1033.6199999999999</v>
      </c>
      <c r="N529" s="250"/>
      <c r="O529" s="243"/>
      <c r="P529" s="243"/>
      <c r="Q529" s="66">
        <f>ROUND(S529*100/107,2)</f>
        <v>0</v>
      </c>
      <c r="R529" s="66">
        <f>ROUND((Q529*0.07),2)</f>
        <v>0</v>
      </c>
      <c r="S529" s="66">
        <f>+D529+J529-M529</f>
        <v>0</v>
      </c>
      <c r="T529" s="2" t="s">
        <v>2957</v>
      </c>
    </row>
    <row r="530" spans="1:20" ht="34.5" customHeight="1" thickBot="1">
      <c r="A530" s="426"/>
      <c r="B530" s="257" t="s">
        <v>19</v>
      </c>
      <c r="C530" s="427"/>
      <c r="D530" s="428">
        <f>SUM(D527:D529)</f>
        <v>4844.1400000000003</v>
      </c>
      <c r="E530" s="429">
        <v>0</v>
      </c>
      <c r="F530" s="428"/>
      <c r="G530" s="428"/>
      <c r="H530" s="430">
        <f>SUM(H527:H529)</f>
        <v>11856</v>
      </c>
      <c r="I530" s="430">
        <f t="shared" ref="I530:J530" si="72">SUM(I527:I529)</f>
        <v>40.18</v>
      </c>
      <c r="J530" s="430">
        <f t="shared" si="72"/>
        <v>11896.18</v>
      </c>
      <c r="K530" s="476">
        <f>SUM(K523:K525)</f>
        <v>0</v>
      </c>
      <c r="L530" s="476">
        <f>SUM(L523:L525)</f>
        <v>0</v>
      </c>
      <c r="M530" s="430">
        <f>SUM(M527:M529)</f>
        <v>14240.32</v>
      </c>
      <c r="N530" s="429">
        <f>SUM(N523:N525)</f>
        <v>0</v>
      </c>
      <c r="O530" s="428"/>
      <c r="P530" s="428"/>
      <c r="Q530" s="432">
        <f>SUM(Q527:Q529)</f>
        <v>2500</v>
      </c>
      <c r="R530" s="432">
        <f t="shared" ref="R530:S530" si="73">SUM(R527:R529)</f>
        <v>0</v>
      </c>
      <c r="S530" s="432">
        <f t="shared" si="73"/>
        <v>2500</v>
      </c>
    </row>
    <row r="531" spans="1:20" s="446" customFormat="1" ht="34.200000000000003" thickTop="1">
      <c r="B531" s="494"/>
      <c r="C531" s="495"/>
      <c r="D531" s="496"/>
      <c r="E531" s="1"/>
      <c r="H531" s="442"/>
      <c r="I531" s="441"/>
      <c r="J531" s="497"/>
      <c r="K531" s="498"/>
      <c r="L531" s="297"/>
      <c r="M531" s="499"/>
      <c r="N531" s="297"/>
      <c r="Q531" s="507"/>
      <c r="R531" s="507"/>
      <c r="S531" s="249"/>
      <c r="T531" s="2"/>
    </row>
    <row r="533" spans="1:20">
      <c r="M533" s="499">
        <f>SUM(M523+M530)</f>
        <v>766990.85</v>
      </c>
    </row>
  </sheetData>
  <mergeCells count="28">
    <mergeCell ref="A510:S510"/>
    <mergeCell ref="B521:C521"/>
    <mergeCell ref="A526:S526"/>
    <mergeCell ref="N5:N6"/>
    <mergeCell ref="O5:O6"/>
    <mergeCell ref="Q5:S5"/>
    <mergeCell ref="A496:S496"/>
    <mergeCell ref="A502:D502"/>
    <mergeCell ref="A505:S505"/>
    <mergeCell ref="T34:AA34"/>
    <mergeCell ref="B104:C104"/>
    <mergeCell ref="A491:S491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16" right="0.16" top="0.16" bottom="0.16" header="0.16" footer="0.3"/>
  <pageSetup scale="3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C3FF-E461-4D03-8DAE-2D5BCBD60FDB}">
  <sheetPr codeName="Sheet17">
    <tabColor rgb="FFFFFF00"/>
  </sheetPr>
  <dimension ref="A1:I425"/>
  <sheetViews>
    <sheetView zoomScale="50" zoomScaleNormal="50" workbookViewId="0">
      <pane ySplit="9" topLeftCell="A409" activePane="bottomLeft" state="frozen"/>
      <selection pane="bottomLeft" activeCell="I421" sqref="I421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8" width="27.6640625" style="2"/>
    <col min="9" max="9" width="27.6640625" style="512"/>
    <col min="10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1714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75" t="s">
        <v>1715</v>
      </c>
      <c r="E11" s="76" t="s">
        <v>1716</v>
      </c>
      <c r="F11" s="77">
        <v>32028.309999999998</v>
      </c>
    </row>
    <row r="12" spans="1:8" ht="34.5" customHeight="1">
      <c r="A12" s="67">
        <v>2</v>
      </c>
      <c r="B12" s="81" t="s">
        <v>28</v>
      </c>
      <c r="C12" s="69" t="s">
        <v>23</v>
      </c>
      <c r="D12" s="83" t="s">
        <v>1718</v>
      </c>
      <c r="E12" s="84" t="s">
        <v>1719</v>
      </c>
      <c r="F12" s="85">
        <v>6100.07</v>
      </c>
    </row>
    <row r="13" spans="1:8" ht="34.5" customHeight="1" thickBot="1">
      <c r="A13" s="99"/>
      <c r="B13" s="100" t="s">
        <v>19</v>
      </c>
      <c r="C13" s="101"/>
      <c r="D13" s="105"/>
      <c r="E13" s="105"/>
      <c r="F13" s="104">
        <v>38128.379999999997</v>
      </c>
      <c r="H13" s="508">
        <f>SUM(F11:F12)</f>
        <v>38128.379999999997</v>
      </c>
    </row>
    <row r="14" spans="1:8" ht="34.5" customHeight="1" thickTop="1">
      <c r="A14" s="30"/>
      <c r="B14" s="52" t="s">
        <v>31</v>
      </c>
      <c r="C14" s="53"/>
      <c r="D14" s="58"/>
      <c r="E14" s="59"/>
      <c r="F14" s="60"/>
    </row>
    <row r="15" spans="1:8" ht="34.5" customHeight="1">
      <c r="A15" s="67">
        <v>1</v>
      </c>
      <c r="B15" s="106" t="s">
        <v>32</v>
      </c>
      <c r="C15" s="106" t="s">
        <v>33</v>
      </c>
      <c r="D15" s="112" t="s">
        <v>1720</v>
      </c>
      <c r="E15" s="113" t="s">
        <v>1721</v>
      </c>
      <c r="F15" s="114">
        <v>321</v>
      </c>
    </row>
    <row r="16" spans="1:8" ht="34.5" customHeight="1">
      <c r="A16" s="67">
        <v>2</v>
      </c>
      <c r="B16" s="106" t="s">
        <v>35</v>
      </c>
      <c r="C16" s="106" t="s">
        <v>36</v>
      </c>
      <c r="D16" s="112" t="s">
        <v>1722</v>
      </c>
      <c r="E16" s="113" t="s">
        <v>1723</v>
      </c>
      <c r="F16" s="114">
        <v>321</v>
      </c>
    </row>
    <row r="17" spans="1:9" ht="34.5" customHeight="1">
      <c r="A17" s="67">
        <v>3</v>
      </c>
      <c r="B17" s="106" t="s">
        <v>39</v>
      </c>
      <c r="C17" s="106" t="s">
        <v>40</v>
      </c>
      <c r="D17" s="112" t="s">
        <v>1724</v>
      </c>
      <c r="E17" s="113" t="s">
        <v>1725</v>
      </c>
      <c r="F17" s="114">
        <v>642</v>
      </c>
    </row>
    <row r="18" spans="1:9" ht="34.5" customHeight="1">
      <c r="A18" s="67">
        <v>4</v>
      </c>
      <c r="B18" s="106" t="s">
        <v>47</v>
      </c>
      <c r="C18" s="106" t="s">
        <v>48</v>
      </c>
      <c r="D18" s="112" t="s">
        <v>1720</v>
      </c>
      <c r="E18" s="113" t="s">
        <v>1726</v>
      </c>
      <c r="F18" s="114">
        <v>321</v>
      </c>
    </row>
    <row r="19" spans="1:9" ht="34.5" customHeight="1">
      <c r="A19" s="67">
        <v>5</v>
      </c>
      <c r="B19" s="125" t="s">
        <v>52</v>
      </c>
      <c r="C19" s="125" t="s">
        <v>53</v>
      </c>
      <c r="D19" s="112" t="s">
        <v>1727</v>
      </c>
      <c r="E19" s="113" t="s">
        <v>1728</v>
      </c>
      <c r="F19" s="114">
        <v>1926</v>
      </c>
    </row>
    <row r="20" spans="1:9" ht="34.5" customHeight="1">
      <c r="A20" s="67">
        <v>6</v>
      </c>
      <c r="B20" s="125" t="s">
        <v>54</v>
      </c>
      <c r="C20" s="125" t="s">
        <v>55</v>
      </c>
      <c r="D20" s="112" t="s">
        <v>1729</v>
      </c>
      <c r="E20" s="124" t="s">
        <v>1730</v>
      </c>
      <c r="F20" s="114">
        <v>642</v>
      </c>
    </row>
    <row r="21" spans="1:9" ht="34.5" customHeight="1">
      <c r="A21" s="67">
        <v>7</v>
      </c>
      <c r="B21" s="125" t="s">
        <v>57</v>
      </c>
      <c r="C21" s="125" t="s">
        <v>58</v>
      </c>
      <c r="D21" s="112" t="s">
        <v>1729</v>
      </c>
      <c r="E21" s="124" t="s">
        <v>1731</v>
      </c>
      <c r="F21" s="114">
        <v>642</v>
      </c>
    </row>
    <row r="22" spans="1:9" ht="34.5" customHeight="1">
      <c r="A22" s="67">
        <v>8</v>
      </c>
      <c r="B22" s="115" t="s">
        <v>60</v>
      </c>
      <c r="C22" s="106" t="s">
        <v>61</v>
      </c>
      <c r="D22" s="112" t="s">
        <v>1732</v>
      </c>
      <c r="E22" s="113" t="s">
        <v>1733</v>
      </c>
      <c r="F22" s="114">
        <v>321</v>
      </c>
    </row>
    <row r="23" spans="1:9" ht="34.5" customHeight="1">
      <c r="A23" s="67">
        <v>9</v>
      </c>
      <c r="B23" s="125" t="s">
        <v>62</v>
      </c>
      <c r="C23" s="125" t="s">
        <v>63</v>
      </c>
      <c r="D23" s="112" t="s">
        <v>1734</v>
      </c>
      <c r="E23" s="113" t="s">
        <v>1735</v>
      </c>
      <c r="F23" s="114">
        <v>642</v>
      </c>
    </row>
    <row r="24" spans="1:9" ht="34.5" customHeight="1">
      <c r="A24" s="67">
        <v>10</v>
      </c>
      <c r="B24" s="106" t="s">
        <v>65</v>
      </c>
      <c r="C24" s="106" t="s">
        <v>66</v>
      </c>
      <c r="D24" s="112" t="s">
        <v>1736</v>
      </c>
      <c r="E24" s="113" t="s">
        <v>1737</v>
      </c>
      <c r="F24" s="114">
        <v>963</v>
      </c>
    </row>
    <row r="25" spans="1:9" ht="34.5" customHeight="1">
      <c r="A25" s="67">
        <v>11</v>
      </c>
      <c r="B25" s="106" t="s">
        <v>68</v>
      </c>
      <c r="C25" s="106" t="s">
        <v>69</v>
      </c>
      <c r="D25" s="112" t="s">
        <v>1738</v>
      </c>
      <c r="E25" s="113" t="s">
        <v>1739</v>
      </c>
      <c r="F25" s="114">
        <v>1926</v>
      </c>
    </row>
    <row r="26" spans="1:9" ht="34.5" customHeight="1">
      <c r="A26" s="67">
        <v>12</v>
      </c>
      <c r="B26" s="106" t="s">
        <v>72</v>
      </c>
      <c r="C26" s="106" t="s">
        <v>66</v>
      </c>
      <c r="D26" s="112" t="s">
        <v>1740</v>
      </c>
      <c r="E26" s="113" t="s">
        <v>1741</v>
      </c>
      <c r="F26" s="114">
        <v>2889</v>
      </c>
    </row>
    <row r="27" spans="1:9" ht="34.5" customHeight="1">
      <c r="A27" s="67">
        <v>13</v>
      </c>
      <c r="B27" s="106" t="s">
        <v>74</v>
      </c>
      <c r="C27" s="106" t="s">
        <v>75</v>
      </c>
      <c r="D27" s="112">
        <v>46021</v>
      </c>
      <c r="E27" s="113" t="s">
        <v>1742</v>
      </c>
      <c r="F27" s="114">
        <v>2696.4</v>
      </c>
    </row>
    <row r="28" spans="1:9" ht="34.5" customHeight="1" thickBot="1">
      <c r="A28" s="99"/>
      <c r="B28" s="100" t="s">
        <v>19</v>
      </c>
      <c r="C28" s="101"/>
      <c r="D28" s="103"/>
      <c r="E28" s="103"/>
      <c r="F28" s="102">
        <v>14252.4</v>
      </c>
      <c r="H28" s="509">
        <f>SUM(F15:F27)</f>
        <v>14252.4</v>
      </c>
    </row>
    <row r="29" spans="1:9" ht="34.5" customHeight="1" thickTop="1">
      <c r="A29" s="30"/>
      <c r="B29" s="52" t="s">
        <v>79</v>
      </c>
      <c r="C29" s="53"/>
      <c r="D29" s="58"/>
      <c r="E29" s="59"/>
      <c r="F29" s="60"/>
    </row>
    <row r="30" spans="1:9" ht="34.5" customHeight="1">
      <c r="A30" s="130">
        <v>1</v>
      </c>
      <c r="B30" s="131" t="s">
        <v>80</v>
      </c>
      <c r="C30" s="132" t="s">
        <v>81</v>
      </c>
      <c r="D30" s="112" t="s">
        <v>1744</v>
      </c>
      <c r="E30" s="113" t="s">
        <v>1745</v>
      </c>
      <c r="F30" s="134">
        <v>15501.89</v>
      </c>
      <c r="G30" s="1406"/>
      <c r="H30" s="1406"/>
      <c r="I30" s="1407"/>
    </row>
    <row r="31" spans="1:9" ht="34.5" customHeight="1">
      <c r="A31" s="130">
        <v>2</v>
      </c>
      <c r="B31" s="131" t="s">
        <v>85</v>
      </c>
      <c r="C31" s="132" t="s">
        <v>81</v>
      </c>
      <c r="D31" s="112" t="s">
        <v>1746</v>
      </c>
      <c r="E31" s="113" t="s">
        <v>1747</v>
      </c>
      <c r="F31" s="134">
        <v>12369.74</v>
      </c>
    </row>
    <row r="32" spans="1:9" ht="34.5" customHeight="1">
      <c r="A32" s="130">
        <v>3</v>
      </c>
      <c r="B32" s="131" t="s">
        <v>88</v>
      </c>
      <c r="C32" s="132" t="s">
        <v>81</v>
      </c>
      <c r="D32" s="112" t="s">
        <v>1748</v>
      </c>
      <c r="E32" s="113" t="s">
        <v>1749</v>
      </c>
      <c r="F32" s="134">
        <v>6871.0099999999993</v>
      </c>
    </row>
    <row r="33" spans="1:9" ht="34.5" customHeight="1">
      <c r="A33" s="130">
        <v>4</v>
      </c>
      <c r="B33" s="140" t="s">
        <v>98</v>
      </c>
      <c r="C33" s="141" t="s">
        <v>81</v>
      </c>
      <c r="D33" s="112" t="s">
        <v>1750</v>
      </c>
      <c r="E33" s="113" t="s">
        <v>1751</v>
      </c>
      <c r="F33" s="134">
        <v>1639.51</v>
      </c>
    </row>
    <row r="34" spans="1:9" ht="34.5" customHeight="1">
      <c r="A34" s="130">
        <v>5</v>
      </c>
      <c r="B34" s="140" t="s">
        <v>100</v>
      </c>
      <c r="C34" s="141" t="s">
        <v>81</v>
      </c>
      <c r="D34" s="112" t="s">
        <v>1752</v>
      </c>
      <c r="E34" s="113" t="s">
        <v>1753</v>
      </c>
      <c r="F34" s="134">
        <v>1011.15</v>
      </c>
    </row>
    <row r="35" spans="1:9" ht="34.5" customHeight="1">
      <c r="A35" s="130">
        <v>6</v>
      </c>
      <c r="B35" s="131" t="s">
        <v>103</v>
      </c>
      <c r="C35" s="141" t="s">
        <v>81</v>
      </c>
      <c r="D35" s="112" t="s">
        <v>1754</v>
      </c>
      <c r="E35" s="113" t="s">
        <v>1755</v>
      </c>
      <c r="F35" s="134">
        <v>2214.9</v>
      </c>
    </row>
    <row r="36" spans="1:9" ht="34.5" customHeight="1">
      <c r="A36" s="130">
        <v>7</v>
      </c>
      <c r="B36" s="140" t="s">
        <v>105</v>
      </c>
      <c r="C36" s="141" t="s">
        <v>81</v>
      </c>
      <c r="D36" s="112" t="s">
        <v>1757</v>
      </c>
      <c r="E36" s="113" t="s">
        <v>1758</v>
      </c>
      <c r="F36" s="134">
        <v>81.86</v>
      </c>
    </row>
    <row r="37" spans="1:9" ht="34.5" customHeight="1">
      <c r="A37" s="130">
        <v>8</v>
      </c>
      <c r="B37" s="140" t="s">
        <v>107</v>
      </c>
      <c r="C37" s="141" t="s">
        <v>81</v>
      </c>
      <c r="D37" s="112" t="s">
        <v>1757</v>
      </c>
      <c r="E37" s="113" t="s">
        <v>1759</v>
      </c>
      <c r="F37" s="134">
        <v>264.83</v>
      </c>
    </row>
    <row r="38" spans="1:9" ht="34.5" customHeight="1">
      <c r="A38" s="130">
        <v>9</v>
      </c>
      <c r="B38" s="131" t="s">
        <v>109</v>
      </c>
      <c r="C38" s="141" t="s">
        <v>81</v>
      </c>
      <c r="D38" s="112" t="s">
        <v>1729</v>
      </c>
      <c r="E38" s="113" t="s">
        <v>1760</v>
      </c>
      <c r="F38" s="134">
        <v>14.45</v>
      </c>
    </row>
    <row r="39" spans="1:9" ht="34.5" customHeight="1">
      <c r="A39" s="130">
        <v>10</v>
      </c>
      <c r="B39" s="150" t="s">
        <v>111</v>
      </c>
      <c r="C39" s="141" t="s">
        <v>81</v>
      </c>
      <c r="D39" s="112" t="s">
        <v>1720</v>
      </c>
      <c r="E39" s="113" t="s">
        <v>1761</v>
      </c>
      <c r="F39" s="134">
        <v>657.25</v>
      </c>
    </row>
    <row r="40" spans="1:9" ht="34.5" customHeight="1">
      <c r="A40" s="130">
        <v>11</v>
      </c>
      <c r="B40" s="151" t="s">
        <v>113</v>
      </c>
      <c r="C40" s="152" t="s">
        <v>81</v>
      </c>
      <c r="D40" s="112" t="s">
        <v>1762</v>
      </c>
      <c r="E40" s="113" t="s">
        <v>1763</v>
      </c>
      <c r="F40" s="134">
        <v>23863.14</v>
      </c>
    </row>
    <row r="41" spans="1:9" ht="34.5" customHeight="1">
      <c r="A41" s="130">
        <v>12</v>
      </c>
      <c r="B41" s="151" t="s">
        <v>91</v>
      </c>
      <c r="C41" s="152" t="s">
        <v>81</v>
      </c>
      <c r="D41" s="112" t="s">
        <v>1764</v>
      </c>
      <c r="E41" s="113" t="s">
        <v>1765</v>
      </c>
      <c r="F41" s="134">
        <v>122.78</v>
      </c>
    </row>
    <row r="42" spans="1:9" ht="34.5" customHeight="1" thickBot="1">
      <c r="A42" s="99"/>
      <c r="B42" s="100" t="s">
        <v>19</v>
      </c>
      <c r="C42" s="101"/>
      <c r="D42" s="103"/>
      <c r="E42" s="103"/>
      <c r="F42" s="102">
        <v>64612.51</v>
      </c>
      <c r="H42" s="510">
        <f>SUM(F30:F41)</f>
        <v>64612.51</v>
      </c>
    </row>
    <row r="43" spans="1:9" ht="34.5" customHeight="1" thickTop="1">
      <c r="A43" s="30"/>
      <c r="B43" s="52" t="s">
        <v>117</v>
      </c>
      <c r="C43" s="53"/>
      <c r="D43" s="58"/>
      <c r="E43" s="59"/>
      <c r="F43" s="60"/>
    </row>
    <row r="44" spans="1:9" ht="34.5" customHeight="1">
      <c r="A44" s="30">
        <v>1</v>
      </c>
      <c r="B44" s="163" t="s">
        <v>22</v>
      </c>
      <c r="C44" s="164" t="s">
        <v>118</v>
      </c>
      <c r="D44" s="112" t="s">
        <v>1715</v>
      </c>
      <c r="E44" s="113" t="s">
        <v>1769</v>
      </c>
      <c r="F44" s="169">
        <v>6405.66</v>
      </c>
    </row>
    <row r="45" spans="1:9" ht="34.5" customHeight="1">
      <c r="A45" s="30">
        <v>2</v>
      </c>
      <c r="B45" s="68" t="s">
        <v>28</v>
      </c>
      <c r="C45" s="173" t="s">
        <v>118</v>
      </c>
      <c r="D45" s="112" t="s">
        <v>1718</v>
      </c>
      <c r="E45" s="113" t="s">
        <v>1770</v>
      </c>
      <c r="F45" s="169">
        <v>1220.01</v>
      </c>
    </row>
    <row r="46" spans="1:9" ht="34.5" customHeight="1" thickBot="1">
      <c r="A46" s="99"/>
      <c r="B46" s="100" t="s">
        <v>19</v>
      </c>
      <c r="C46" s="101"/>
      <c r="D46" s="103"/>
      <c r="E46" s="103"/>
      <c r="F46" s="102">
        <v>7625.67</v>
      </c>
      <c r="H46" s="509">
        <f>SUM(F44:F45)</f>
        <v>7625.67</v>
      </c>
    </row>
    <row r="47" spans="1:9" ht="34.5" customHeight="1" thickTop="1">
      <c r="A47" s="30"/>
      <c r="B47" s="52" t="s">
        <v>121</v>
      </c>
      <c r="C47" s="53"/>
      <c r="D47" s="58"/>
      <c r="E47" s="59"/>
      <c r="F47" s="60"/>
    </row>
    <row r="48" spans="1:9" s="181" customFormat="1" ht="34.5" customHeight="1">
      <c r="A48" s="67">
        <v>1</v>
      </c>
      <c r="B48" s="173" t="s">
        <v>122</v>
      </c>
      <c r="C48" s="173" t="s">
        <v>123</v>
      </c>
      <c r="D48" s="75" t="s">
        <v>1771</v>
      </c>
      <c r="E48" s="179" t="s">
        <v>1772</v>
      </c>
      <c r="F48" s="180">
        <v>4000</v>
      </c>
      <c r="I48" s="513"/>
    </row>
    <row r="49" spans="1:9" s="181" customFormat="1" ht="34.5" customHeight="1">
      <c r="A49" s="67">
        <v>2</v>
      </c>
      <c r="B49" s="173" t="s">
        <v>125</v>
      </c>
      <c r="C49" s="173" t="s">
        <v>123</v>
      </c>
      <c r="D49" s="75" t="s">
        <v>1727</v>
      </c>
      <c r="E49" s="76" t="s">
        <v>1773</v>
      </c>
      <c r="F49" s="180">
        <v>2000</v>
      </c>
      <c r="I49" s="513"/>
    </row>
    <row r="50" spans="1:9" s="181" customFormat="1" ht="34.5" customHeight="1">
      <c r="A50" s="67">
        <v>3</v>
      </c>
      <c r="B50" s="173" t="s">
        <v>127</v>
      </c>
      <c r="C50" s="173" t="s">
        <v>123</v>
      </c>
      <c r="D50" s="75" t="s">
        <v>1727</v>
      </c>
      <c r="E50" s="76" t="s">
        <v>1774</v>
      </c>
      <c r="F50" s="180">
        <v>2000</v>
      </c>
      <c r="I50" s="513"/>
    </row>
    <row r="51" spans="1:9" s="181" customFormat="1" ht="34.5" customHeight="1">
      <c r="A51" s="67">
        <v>4</v>
      </c>
      <c r="B51" s="173" t="s">
        <v>91</v>
      </c>
      <c r="C51" s="173" t="s">
        <v>129</v>
      </c>
      <c r="D51" s="75" t="s">
        <v>1720</v>
      </c>
      <c r="E51" s="76" t="s">
        <v>1775</v>
      </c>
      <c r="F51" s="180">
        <v>3210</v>
      </c>
      <c r="I51" s="513"/>
    </row>
    <row r="52" spans="1:9" s="181" customFormat="1" ht="34.5" customHeight="1">
      <c r="A52" s="67">
        <v>5</v>
      </c>
      <c r="B52" s="173" t="s">
        <v>91</v>
      </c>
      <c r="C52" s="173" t="s">
        <v>131</v>
      </c>
      <c r="D52" s="75" t="s">
        <v>1720</v>
      </c>
      <c r="E52" s="76" t="s">
        <v>1776</v>
      </c>
      <c r="F52" s="180">
        <v>2140</v>
      </c>
      <c r="I52" s="513"/>
    </row>
    <row r="53" spans="1:9" s="181" customFormat="1" ht="34.5" customHeight="1">
      <c r="A53" s="67">
        <v>6</v>
      </c>
      <c r="B53" s="173" t="s">
        <v>133</v>
      </c>
      <c r="C53" s="173" t="s">
        <v>131</v>
      </c>
      <c r="D53" s="75" t="s">
        <v>1734</v>
      </c>
      <c r="E53" s="76" t="s">
        <v>1777</v>
      </c>
      <c r="F53" s="180">
        <v>2140</v>
      </c>
      <c r="I53" s="513"/>
    </row>
    <row r="54" spans="1:9" s="181" customFormat="1" ht="34.5" customHeight="1">
      <c r="A54" s="67">
        <v>7</v>
      </c>
      <c r="B54" s="173" t="s">
        <v>133</v>
      </c>
      <c r="C54" s="173" t="s">
        <v>135</v>
      </c>
      <c r="D54" s="75" t="s">
        <v>1734</v>
      </c>
      <c r="E54" s="76" t="s">
        <v>1778</v>
      </c>
      <c r="F54" s="180">
        <v>3210</v>
      </c>
      <c r="I54" s="513"/>
    </row>
    <row r="55" spans="1:9" ht="34.5" customHeight="1">
      <c r="A55" s="20">
        <v>8</v>
      </c>
      <c r="B55" s="183" t="s">
        <v>137</v>
      </c>
      <c r="C55" s="183" t="s">
        <v>138</v>
      </c>
      <c r="D55" s="185" t="s">
        <v>1750</v>
      </c>
      <c r="E55" s="186" t="s">
        <v>1779</v>
      </c>
      <c r="F55" s="187">
        <v>4333.5</v>
      </c>
    </row>
    <row r="56" spans="1:9" ht="34.5" customHeight="1" thickBot="1">
      <c r="A56" s="99"/>
      <c r="B56" s="100" t="s">
        <v>19</v>
      </c>
      <c r="C56" s="101"/>
      <c r="D56" s="103"/>
      <c r="E56" s="103"/>
      <c r="F56" s="102">
        <v>23033.5</v>
      </c>
      <c r="H56" s="509">
        <f>SUM(F48:F55)</f>
        <v>23033.5</v>
      </c>
    </row>
    <row r="57" spans="1:9" ht="34.5" customHeight="1" thickTop="1">
      <c r="A57" s="30"/>
      <c r="B57" s="193" t="s">
        <v>144</v>
      </c>
      <c r="C57" s="194"/>
      <c r="D57" s="25"/>
      <c r="E57" s="26"/>
      <c r="F57" s="27"/>
    </row>
    <row r="58" spans="1:9" ht="34.5" customHeight="1">
      <c r="A58" s="67">
        <v>1</v>
      </c>
      <c r="B58" s="173" t="s">
        <v>145</v>
      </c>
      <c r="C58" s="69" t="s">
        <v>146</v>
      </c>
      <c r="D58" s="83" t="s">
        <v>1781</v>
      </c>
      <c r="E58" s="84" t="s">
        <v>1782</v>
      </c>
      <c r="F58" s="202">
        <v>18252</v>
      </c>
    </row>
    <row r="59" spans="1:9" ht="34.5" customHeight="1">
      <c r="A59" s="67">
        <v>2</v>
      </c>
      <c r="B59" s="173" t="s">
        <v>149</v>
      </c>
      <c r="C59" s="69" t="s">
        <v>150</v>
      </c>
      <c r="D59" s="83" t="s">
        <v>1783</v>
      </c>
      <c r="E59" s="84" t="s">
        <v>1784</v>
      </c>
      <c r="F59" s="202">
        <v>9126</v>
      </c>
    </row>
    <row r="60" spans="1:9" ht="34.5" customHeight="1">
      <c r="A60" s="67">
        <v>3</v>
      </c>
      <c r="B60" s="173" t="s">
        <v>152</v>
      </c>
      <c r="C60" s="69" t="s">
        <v>153</v>
      </c>
      <c r="D60" s="83" t="s">
        <v>1785</v>
      </c>
      <c r="E60" s="84" t="s">
        <v>1786</v>
      </c>
      <c r="F60" s="202">
        <v>9126</v>
      </c>
    </row>
    <row r="61" spans="1:9" ht="34.5" customHeight="1">
      <c r="A61" s="67">
        <v>4</v>
      </c>
      <c r="B61" s="173" t="s">
        <v>155</v>
      </c>
      <c r="C61" s="69" t="s">
        <v>156</v>
      </c>
      <c r="D61" s="83" t="s">
        <v>1785</v>
      </c>
      <c r="E61" s="84" t="s">
        <v>1787</v>
      </c>
      <c r="F61" s="202">
        <v>9126</v>
      </c>
    </row>
    <row r="62" spans="1:9" ht="34.5" customHeight="1">
      <c r="A62" s="67">
        <v>5</v>
      </c>
      <c r="B62" s="68" t="s">
        <v>158</v>
      </c>
      <c r="C62" s="69" t="s">
        <v>159</v>
      </c>
      <c r="D62" s="83" t="s">
        <v>1734</v>
      </c>
      <c r="E62" s="84" t="s">
        <v>1788</v>
      </c>
      <c r="F62" s="202">
        <v>4563</v>
      </c>
    </row>
    <row r="63" spans="1:9" ht="34.5" customHeight="1">
      <c r="A63" s="67">
        <v>6</v>
      </c>
      <c r="B63" s="68" t="s">
        <v>161</v>
      </c>
      <c r="C63" s="69" t="s">
        <v>162</v>
      </c>
      <c r="D63" s="83" t="s">
        <v>1727</v>
      </c>
      <c r="E63" s="84" t="s">
        <v>1789</v>
      </c>
      <c r="F63" s="202">
        <v>4563</v>
      </c>
    </row>
    <row r="64" spans="1:9" ht="34.5" customHeight="1">
      <c r="A64" s="67">
        <v>7</v>
      </c>
      <c r="B64" s="68" t="s">
        <v>164</v>
      </c>
      <c r="C64" s="69" t="s">
        <v>165</v>
      </c>
      <c r="D64" s="83">
        <v>46021</v>
      </c>
      <c r="E64" s="84" t="s">
        <v>1790</v>
      </c>
      <c r="F64" s="202">
        <v>4563</v>
      </c>
    </row>
    <row r="65" spans="1:9" ht="34.5" customHeight="1">
      <c r="A65" s="67">
        <v>8</v>
      </c>
      <c r="B65" s="68" t="s">
        <v>164</v>
      </c>
      <c r="C65" s="69" t="s">
        <v>167</v>
      </c>
      <c r="D65" s="83">
        <v>46021</v>
      </c>
      <c r="E65" s="84" t="s">
        <v>1791</v>
      </c>
      <c r="F65" s="202">
        <v>4563</v>
      </c>
    </row>
    <row r="66" spans="1:9" ht="34.5" customHeight="1">
      <c r="A66" s="67">
        <v>9</v>
      </c>
      <c r="B66" s="207" t="s">
        <v>169</v>
      </c>
      <c r="C66" s="69" t="s">
        <v>170</v>
      </c>
      <c r="D66" s="83" t="s">
        <v>1792</v>
      </c>
      <c r="E66" s="84" t="s">
        <v>1793</v>
      </c>
      <c r="F66" s="202">
        <v>9126</v>
      </c>
    </row>
    <row r="67" spans="1:9" ht="34.5" customHeight="1">
      <c r="A67" s="67">
        <v>10</v>
      </c>
      <c r="B67" s="68" t="s">
        <v>172</v>
      </c>
      <c r="C67" s="69" t="s">
        <v>173</v>
      </c>
      <c r="D67" s="83" t="s">
        <v>1794</v>
      </c>
      <c r="E67" s="84" t="s">
        <v>1795</v>
      </c>
      <c r="F67" s="202">
        <v>4563</v>
      </c>
    </row>
    <row r="68" spans="1:9" ht="34.5" customHeight="1">
      <c r="A68" s="67">
        <v>11</v>
      </c>
      <c r="B68" s="68" t="s">
        <v>175</v>
      </c>
      <c r="C68" s="69" t="s">
        <v>176</v>
      </c>
      <c r="D68" s="83" t="s">
        <v>1720</v>
      </c>
      <c r="E68" s="84" t="s">
        <v>1796</v>
      </c>
      <c r="F68" s="202">
        <v>9126</v>
      </c>
    </row>
    <row r="69" spans="1:9" s="219" customFormat="1" ht="34.5" customHeight="1">
      <c r="A69" s="208">
        <v>12</v>
      </c>
      <c r="B69" s="209" t="s">
        <v>178</v>
      </c>
      <c r="C69" s="210" t="s">
        <v>179</v>
      </c>
      <c r="D69" s="83" t="s">
        <v>1797</v>
      </c>
      <c r="E69" s="84" t="s">
        <v>1798</v>
      </c>
      <c r="F69" s="202">
        <v>9126</v>
      </c>
      <c r="I69" s="514"/>
    </row>
    <row r="70" spans="1:9" ht="34.5" customHeight="1">
      <c r="A70" s="67">
        <v>13</v>
      </c>
      <c r="B70" s="68" t="s">
        <v>181</v>
      </c>
      <c r="C70" s="69" t="s">
        <v>182</v>
      </c>
      <c r="D70" s="83" t="s">
        <v>1799</v>
      </c>
      <c r="E70" s="84" t="s">
        <v>1800</v>
      </c>
      <c r="F70" s="202">
        <v>9126</v>
      </c>
    </row>
    <row r="71" spans="1:9" ht="34.5" customHeight="1">
      <c r="A71" s="67">
        <v>14</v>
      </c>
      <c r="B71" s="68" t="s">
        <v>184</v>
      </c>
      <c r="C71" s="69" t="s">
        <v>185</v>
      </c>
      <c r="D71" s="83" t="s">
        <v>1801</v>
      </c>
      <c r="E71" s="84" t="s">
        <v>1802</v>
      </c>
      <c r="F71" s="202">
        <v>4563</v>
      </c>
    </row>
    <row r="72" spans="1:9" ht="34.5" customHeight="1">
      <c r="A72" s="67">
        <v>15</v>
      </c>
      <c r="B72" s="68" t="s">
        <v>187</v>
      </c>
      <c r="C72" s="69" t="s">
        <v>188</v>
      </c>
      <c r="D72" s="83" t="s">
        <v>1801</v>
      </c>
      <c r="E72" s="84" t="s">
        <v>1803</v>
      </c>
      <c r="F72" s="202">
        <v>4563</v>
      </c>
    </row>
    <row r="73" spans="1:9" ht="34.5" customHeight="1">
      <c r="A73" s="67">
        <v>16</v>
      </c>
      <c r="B73" s="68" t="s">
        <v>190</v>
      </c>
      <c r="C73" s="69" t="s">
        <v>191</v>
      </c>
      <c r="D73" s="83" t="s">
        <v>1804</v>
      </c>
      <c r="E73" s="84" t="s">
        <v>1805</v>
      </c>
      <c r="F73" s="202">
        <v>4563</v>
      </c>
    </row>
    <row r="74" spans="1:9" ht="34.5" customHeight="1">
      <c r="A74" s="67">
        <v>17</v>
      </c>
      <c r="B74" s="68" t="s">
        <v>194</v>
      </c>
      <c r="C74" s="69" t="s">
        <v>195</v>
      </c>
      <c r="D74" s="83" t="s">
        <v>1734</v>
      </c>
      <c r="E74" s="84" t="s">
        <v>1806</v>
      </c>
      <c r="F74" s="202">
        <v>9126</v>
      </c>
    </row>
    <row r="75" spans="1:9" ht="34.5" customHeight="1">
      <c r="A75" s="67">
        <v>18</v>
      </c>
      <c r="B75" s="68" t="s">
        <v>197</v>
      </c>
      <c r="C75" s="69" t="s">
        <v>198</v>
      </c>
      <c r="D75" s="83" t="s">
        <v>1807</v>
      </c>
      <c r="E75" s="84" t="s">
        <v>1808</v>
      </c>
      <c r="F75" s="202">
        <v>9126</v>
      </c>
    </row>
    <row r="76" spans="1:9" ht="34.5" customHeight="1">
      <c r="A76" s="67">
        <v>19</v>
      </c>
      <c r="B76" s="68" t="s">
        <v>200</v>
      </c>
      <c r="C76" s="69" t="s">
        <v>201</v>
      </c>
      <c r="D76" s="83" t="s">
        <v>1801</v>
      </c>
      <c r="E76" s="84" t="s">
        <v>1809</v>
      </c>
      <c r="F76" s="202">
        <v>4563</v>
      </c>
    </row>
    <row r="77" spans="1:9" ht="34.5" customHeight="1">
      <c r="A77" s="67">
        <v>20</v>
      </c>
      <c r="B77" s="68" t="s">
        <v>203</v>
      </c>
      <c r="C77" s="69" t="s">
        <v>204</v>
      </c>
      <c r="D77" s="83" t="s">
        <v>1736</v>
      </c>
      <c r="E77" s="84" t="s">
        <v>1810</v>
      </c>
      <c r="F77" s="202">
        <v>4563</v>
      </c>
    </row>
    <row r="78" spans="1:9" ht="34.5" customHeight="1">
      <c r="A78" s="67">
        <v>21</v>
      </c>
      <c r="B78" s="68" t="s">
        <v>206</v>
      </c>
      <c r="C78" s="69" t="s">
        <v>207</v>
      </c>
      <c r="D78" s="83" t="s">
        <v>1807</v>
      </c>
      <c r="E78" s="84" t="s">
        <v>1811</v>
      </c>
      <c r="F78" s="202">
        <v>9126</v>
      </c>
    </row>
    <row r="79" spans="1:9" ht="34.5" customHeight="1">
      <c r="A79" s="67">
        <v>22</v>
      </c>
      <c r="B79" s="68" t="s">
        <v>209</v>
      </c>
      <c r="C79" s="69" t="s">
        <v>210</v>
      </c>
      <c r="D79" s="83" t="s">
        <v>1736</v>
      </c>
      <c r="E79" s="84" t="s">
        <v>1812</v>
      </c>
      <c r="F79" s="202">
        <v>4563</v>
      </c>
    </row>
    <row r="80" spans="1:9" ht="34.5" customHeight="1">
      <c r="A80" s="67">
        <v>23</v>
      </c>
      <c r="B80" s="68" t="s">
        <v>212</v>
      </c>
      <c r="C80" s="69" t="s">
        <v>213</v>
      </c>
      <c r="D80" s="83" t="s">
        <v>1813</v>
      </c>
      <c r="E80" s="84" t="s">
        <v>1814</v>
      </c>
      <c r="F80" s="202">
        <v>4563</v>
      </c>
    </row>
    <row r="81" spans="1:8" ht="34.5" customHeight="1">
      <c r="A81" s="67">
        <v>24</v>
      </c>
      <c r="B81" s="68" t="s">
        <v>215</v>
      </c>
      <c r="C81" s="69" t="s">
        <v>216</v>
      </c>
      <c r="D81" s="83">
        <v>46021</v>
      </c>
      <c r="E81" s="84" t="s">
        <v>1815</v>
      </c>
      <c r="F81" s="202">
        <v>4563</v>
      </c>
    </row>
    <row r="82" spans="1:8" ht="34.5" customHeight="1">
      <c r="A82" s="67">
        <v>25</v>
      </c>
      <c r="B82" s="68" t="s">
        <v>218</v>
      </c>
      <c r="C82" s="69" t="s">
        <v>219</v>
      </c>
      <c r="D82" s="83" t="s">
        <v>1720</v>
      </c>
      <c r="E82" s="84" t="s">
        <v>1816</v>
      </c>
      <c r="F82" s="202">
        <v>4563</v>
      </c>
    </row>
    <row r="83" spans="1:8" ht="34.5" customHeight="1">
      <c r="A83" s="67">
        <v>26</v>
      </c>
      <c r="B83" s="68" t="s">
        <v>221</v>
      </c>
      <c r="C83" s="69" t="s">
        <v>222</v>
      </c>
      <c r="D83" s="83" t="s">
        <v>1727</v>
      </c>
      <c r="E83" s="84" t="s">
        <v>1817</v>
      </c>
      <c r="F83" s="202">
        <v>4563</v>
      </c>
    </row>
    <row r="84" spans="1:8" ht="34.5" customHeight="1">
      <c r="A84" s="67">
        <v>27</v>
      </c>
      <c r="B84" s="68" t="s">
        <v>224</v>
      </c>
      <c r="C84" s="69" t="s">
        <v>225</v>
      </c>
      <c r="D84" s="83" t="s">
        <v>1754</v>
      </c>
      <c r="E84" s="84" t="s">
        <v>1818</v>
      </c>
      <c r="F84" s="202">
        <v>4563</v>
      </c>
    </row>
    <row r="85" spans="1:8" ht="34.5" customHeight="1">
      <c r="A85" s="67">
        <v>28</v>
      </c>
      <c r="B85" s="220" t="s">
        <v>230</v>
      </c>
      <c r="C85" s="221" t="s">
        <v>231</v>
      </c>
      <c r="D85" s="83" t="s">
        <v>1819</v>
      </c>
      <c r="E85" s="84" t="s">
        <v>1820</v>
      </c>
      <c r="F85" s="202">
        <v>13689</v>
      </c>
    </row>
    <row r="86" spans="1:8" ht="34.5" customHeight="1">
      <c r="A86" s="223"/>
      <c r="B86" s="1364" t="s">
        <v>19</v>
      </c>
      <c r="C86" s="1364"/>
      <c r="D86" s="228"/>
      <c r="E86" s="229"/>
      <c r="F86" s="230">
        <v>196209</v>
      </c>
      <c r="H86" s="508">
        <f>SUM(F58:F85)</f>
        <v>196209</v>
      </c>
    </row>
    <row r="87" spans="1:8" ht="34.5" customHeight="1">
      <c r="A87" s="30"/>
      <c r="B87" s="231" t="s">
        <v>233</v>
      </c>
      <c r="C87" s="232"/>
      <c r="D87" s="234"/>
      <c r="E87" s="235"/>
      <c r="F87" s="236"/>
    </row>
    <row r="88" spans="1:8" ht="34.5" customHeight="1">
      <c r="A88" s="67">
        <v>1</v>
      </c>
      <c r="B88" s="68" t="s">
        <v>234</v>
      </c>
      <c r="C88" s="173" t="s">
        <v>235</v>
      </c>
      <c r="D88" s="75" t="s">
        <v>1819</v>
      </c>
      <c r="E88" s="76" t="s">
        <v>1821</v>
      </c>
      <c r="F88" s="77">
        <v>2645</v>
      </c>
    </row>
    <row r="89" spans="1:8" ht="34.5" customHeight="1">
      <c r="A89" s="67">
        <v>2</v>
      </c>
      <c r="B89" s="244" t="s">
        <v>91</v>
      </c>
      <c r="C89" s="245" t="s">
        <v>237</v>
      </c>
      <c r="D89" s="83" t="s">
        <v>1720</v>
      </c>
      <c r="E89" s="84" t="s">
        <v>1822</v>
      </c>
      <c r="F89" s="85">
        <v>18000</v>
      </c>
    </row>
    <row r="90" spans="1:8" ht="34.5" customHeight="1" thickBot="1">
      <c r="A90" s="99"/>
      <c r="B90" s="100" t="s">
        <v>19</v>
      </c>
      <c r="C90" s="101"/>
      <c r="D90" s="103"/>
      <c r="E90" s="103"/>
      <c r="F90" s="247">
        <v>20645</v>
      </c>
      <c r="H90" s="508">
        <f>SUM(F88:F89)</f>
        <v>20645</v>
      </c>
    </row>
    <row r="91" spans="1:8" ht="34.5" customHeight="1" thickTop="1">
      <c r="A91" s="30"/>
      <c r="B91" s="52" t="s">
        <v>239</v>
      </c>
      <c r="C91" s="53"/>
      <c r="D91" s="58"/>
      <c r="E91" s="59"/>
      <c r="F91" s="248"/>
    </row>
    <row r="92" spans="1:8" ht="34.5" customHeight="1">
      <c r="A92" s="67">
        <v>1</v>
      </c>
      <c r="B92" s="173" t="s">
        <v>240</v>
      </c>
      <c r="C92" s="69" t="s">
        <v>241</v>
      </c>
      <c r="D92" s="75" t="s">
        <v>1792</v>
      </c>
      <c r="E92" s="76" t="s">
        <v>1823</v>
      </c>
      <c r="F92" s="77">
        <v>200</v>
      </c>
    </row>
    <row r="93" spans="1:8" ht="34.5" customHeight="1">
      <c r="A93" s="67">
        <v>2</v>
      </c>
      <c r="B93" s="173" t="s">
        <v>243</v>
      </c>
      <c r="C93" s="69" t="s">
        <v>244</v>
      </c>
      <c r="D93" s="75" t="s">
        <v>1783</v>
      </c>
      <c r="E93" s="76" t="s">
        <v>1824</v>
      </c>
      <c r="F93" s="77">
        <v>200</v>
      </c>
    </row>
    <row r="94" spans="1:8" ht="34.5" customHeight="1">
      <c r="A94" s="67">
        <v>3</v>
      </c>
      <c r="B94" s="173" t="s">
        <v>246</v>
      </c>
      <c r="C94" s="69" t="s">
        <v>247</v>
      </c>
      <c r="D94" s="75" t="s">
        <v>1785</v>
      </c>
      <c r="E94" s="76" t="s">
        <v>1825</v>
      </c>
      <c r="F94" s="77">
        <v>200</v>
      </c>
    </row>
    <row r="95" spans="1:8" ht="34.5" customHeight="1">
      <c r="A95" s="67">
        <v>4</v>
      </c>
      <c r="B95" s="173" t="s">
        <v>249</v>
      </c>
      <c r="C95" s="69" t="s">
        <v>250</v>
      </c>
      <c r="D95" s="75" t="s">
        <v>1785</v>
      </c>
      <c r="E95" s="76" t="s">
        <v>1826</v>
      </c>
      <c r="F95" s="77">
        <v>200</v>
      </c>
    </row>
    <row r="96" spans="1:8" ht="34.5" customHeight="1">
      <c r="A96" s="67">
        <v>5</v>
      </c>
      <c r="B96" s="68" t="s">
        <v>252</v>
      </c>
      <c r="C96" s="69" t="s">
        <v>253</v>
      </c>
      <c r="D96" s="75" t="s">
        <v>1734</v>
      </c>
      <c r="E96" s="76" t="s">
        <v>1827</v>
      </c>
      <c r="F96" s="77">
        <v>100</v>
      </c>
    </row>
    <row r="97" spans="1:6" ht="34.5" customHeight="1">
      <c r="A97" s="67">
        <v>6</v>
      </c>
      <c r="B97" s="68" t="s">
        <v>161</v>
      </c>
      <c r="C97" s="69" t="s">
        <v>255</v>
      </c>
      <c r="D97" s="75" t="s">
        <v>1727</v>
      </c>
      <c r="E97" s="76" t="s">
        <v>1828</v>
      </c>
      <c r="F97" s="77">
        <v>100</v>
      </c>
    </row>
    <row r="98" spans="1:6" ht="34.5" customHeight="1">
      <c r="A98" s="67">
        <v>7</v>
      </c>
      <c r="B98" s="68" t="s">
        <v>257</v>
      </c>
      <c r="C98" s="69" t="s">
        <v>258</v>
      </c>
      <c r="D98" s="75">
        <v>46021</v>
      </c>
      <c r="E98" s="76" t="s">
        <v>1829</v>
      </c>
      <c r="F98" s="77">
        <v>100</v>
      </c>
    </row>
    <row r="99" spans="1:6" ht="34.5" customHeight="1">
      <c r="A99" s="67">
        <v>8</v>
      </c>
      <c r="B99" s="68" t="s">
        <v>260</v>
      </c>
      <c r="C99" s="69" t="s">
        <v>261</v>
      </c>
      <c r="D99" s="75">
        <v>46021</v>
      </c>
      <c r="E99" s="76" t="s">
        <v>1830</v>
      </c>
      <c r="F99" s="77">
        <v>100</v>
      </c>
    </row>
    <row r="100" spans="1:6" ht="34.5" customHeight="1">
      <c r="A100" s="67">
        <v>9</v>
      </c>
      <c r="B100" s="68" t="s">
        <v>169</v>
      </c>
      <c r="C100" s="69" t="s">
        <v>263</v>
      </c>
      <c r="D100" s="75" t="s">
        <v>1792</v>
      </c>
      <c r="E100" s="76" t="s">
        <v>1831</v>
      </c>
      <c r="F100" s="77">
        <v>200</v>
      </c>
    </row>
    <row r="101" spans="1:6" ht="34.5" customHeight="1">
      <c r="A101" s="67">
        <v>10</v>
      </c>
      <c r="B101" s="68" t="s">
        <v>172</v>
      </c>
      <c r="C101" s="69" t="s">
        <v>265</v>
      </c>
      <c r="D101" s="75" t="s">
        <v>1794</v>
      </c>
      <c r="E101" s="76" t="s">
        <v>1832</v>
      </c>
      <c r="F101" s="77">
        <v>100</v>
      </c>
    </row>
    <row r="102" spans="1:6" ht="34.5" customHeight="1">
      <c r="A102" s="67">
        <v>11</v>
      </c>
      <c r="B102" s="68" t="s">
        <v>267</v>
      </c>
      <c r="C102" s="69" t="s">
        <v>268</v>
      </c>
      <c r="D102" s="75" t="s">
        <v>1720</v>
      </c>
      <c r="E102" s="76" t="s">
        <v>1833</v>
      </c>
      <c r="F102" s="77">
        <v>100</v>
      </c>
    </row>
    <row r="103" spans="1:6" ht="34.5" customHeight="1">
      <c r="A103" s="67">
        <v>12</v>
      </c>
      <c r="B103" s="68" t="s">
        <v>178</v>
      </c>
      <c r="C103" s="69" t="s">
        <v>270</v>
      </c>
      <c r="D103" s="75" t="s">
        <v>1797</v>
      </c>
      <c r="E103" s="76" t="s">
        <v>1834</v>
      </c>
      <c r="F103" s="77">
        <v>200</v>
      </c>
    </row>
    <row r="104" spans="1:6" ht="34.5" customHeight="1">
      <c r="A104" s="67">
        <v>13</v>
      </c>
      <c r="B104" s="68" t="s">
        <v>272</v>
      </c>
      <c r="C104" s="69" t="s">
        <v>273</v>
      </c>
      <c r="D104" s="75" t="s">
        <v>1799</v>
      </c>
      <c r="E104" s="76" t="s">
        <v>1835</v>
      </c>
      <c r="F104" s="77">
        <v>200</v>
      </c>
    </row>
    <row r="105" spans="1:6" ht="34.5" customHeight="1">
      <c r="A105" s="67">
        <v>14</v>
      </c>
      <c r="B105" s="68" t="s">
        <v>275</v>
      </c>
      <c r="C105" s="69" t="s">
        <v>276</v>
      </c>
      <c r="D105" s="75" t="s">
        <v>1801</v>
      </c>
      <c r="E105" s="76" t="s">
        <v>1836</v>
      </c>
      <c r="F105" s="77">
        <v>100</v>
      </c>
    </row>
    <row r="106" spans="1:6" ht="34.5" customHeight="1">
      <c r="A106" s="67">
        <v>15</v>
      </c>
      <c r="B106" s="68" t="s">
        <v>278</v>
      </c>
      <c r="C106" s="69" t="s">
        <v>279</v>
      </c>
      <c r="D106" s="75" t="s">
        <v>1801</v>
      </c>
      <c r="E106" s="76" t="s">
        <v>1837</v>
      </c>
      <c r="F106" s="77">
        <v>100</v>
      </c>
    </row>
    <row r="107" spans="1:6" ht="34.5" customHeight="1">
      <c r="A107" s="67">
        <v>16</v>
      </c>
      <c r="B107" s="68" t="s">
        <v>281</v>
      </c>
      <c r="C107" s="69" t="s">
        <v>282</v>
      </c>
      <c r="D107" s="75" t="s">
        <v>1838</v>
      </c>
      <c r="E107" s="76" t="s">
        <v>1839</v>
      </c>
      <c r="F107" s="77">
        <v>100</v>
      </c>
    </row>
    <row r="108" spans="1:6" ht="34.5" customHeight="1">
      <c r="A108" s="67">
        <v>17</v>
      </c>
      <c r="B108" s="68" t="s">
        <v>194</v>
      </c>
      <c r="C108" s="69" t="s">
        <v>284</v>
      </c>
      <c r="D108" s="75" t="s">
        <v>1734</v>
      </c>
      <c r="E108" s="76" t="s">
        <v>1840</v>
      </c>
      <c r="F108" s="77">
        <v>100</v>
      </c>
    </row>
    <row r="109" spans="1:6" ht="34.5" customHeight="1">
      <c r="A109" s="67">
        <v>18</v>
      </c>
      <c r="B109" s="68" t="s">
        <v>286</v>
      </c>
      <c r="C109" s="69" t="s">
        <v>287</v>
      </c>
      <c r="D109" s="75" t="s">
        <v>1807</v>
      </c>
      <c r="E109" s="76" t="s">
        <v>1841</v>
      </c>
      <c r="F109" s="77">
        <v>200</v>
      </c>
    </row>
    <row r="110" spans="1:6" ht="34.5" customHeight="1">
      <c r="A110" s="67">
        <v>19</v>
      </c>
      <c r="B110" s="68" t="s">
        <v>289</v>
      </c>
      <c r="C110" s="69" t="s">
        <v>290</v>
      </c>
      <c r="D110" s="75" t="s">
        <v>1801</v>
      </c>
      <c r="E110" s="76" t="s">
        <v>1842</v>
      </c>
      <c r="F110" s="77">
        <v>100</v>
      </c>
    </row>
    <row r="111" spans="1:6" ht="34.5" customHeight="1">
      <c r="A111" s="67">
        <v>20</v>
      </c>
      <c r="B111" s="68" t="s">
        <v>292</v>
      </c>
      <c r="C111" s="69" t="s">
        <v>293</v>
      </c>
      <c r="D111" s="75" t="s">
        <v>1736</v>
      </c>
      <c r="E111" s="76" t="s">
        <v>1843</v>
      </c>
      <c r="F111" s="77">
        <v>100</v>
      </c>
    </row>
    <row r="112" spans="1:6" ht="34.5" customHeight="1">
      <c r="A112" s="67">
        <v>21</v>
      </c>
      <c r="B112" s="68" t="s">
        <v>206</v>
      </c>
      <c r="C112" s="69" t="s">
        <v>295</v>
      </c>
      <c r="D112" s="75" t="s">
        <v>1807</v>
      </c>
      <c r="E112" s="76" t="s">
        <v>1844</v>
      </c>
      <c r="F112" s="77">
        <v>200</v>
      </c>
    </row>
    <row r="113" spans="1:8" ht="34.5" customHeight="1">
      <c r="A113" s="67">
        <v>22</v>
      </c>
      <c r="B113" s="68" t="s">
        <v>297</v>
      </c>
      <c r="C113" s="69" t="s">
        <v>298</v>
      </c>
      <c r="D113" s="75" t="s">
        <v>1736</v>
      </c>
      <c r="E113" s="76" t="s">
        <v>1845</v>
      </c>
      <c r="F113" s="77">
        <v>100</v>
      </c>
    </row>
    <row r="114" spans="1:8" ht="34.5" customHeight="1">
      <c r="A114" s="67">
        <v>23</v>
      </c>
      <c r="B114" s="68" t="s">
        <v>300</v>
      </c>
      <c r="C114" s="69" t="s">
        <v>301</v>
      </c>
      <c r="D114" s="75" t="s">
        <v>1813</v>
      </c>
      <c r="E114" s="76" t="s">
        <v>1846</v>
      </c>
      <c r="F114" s="77">
        <v>100</v>
      </c>
    </row>
    <row r="115" spans="1:8" ht="34.5" customHeight="1">
      <c r="A115" s="67">
        <v>24</v>
      </c>
      <c r="B115" s="68" t="s">
        <v>304</v>
      </c>
      <c r="C115" s="69" t="s">
        <v>305</v>
      </c>
      <c r="D115" s="75">
        <v>46021</v>
      </c>
      <c r="E115" s="76" t="s">
        <v>1847</v>
      </c>
      <c r="F115" s="77">
        <v>100</v>
      </c>
    </row>
    <row r="116" spans="1:8" ht="34.5" customHeight="1">
      <c r="A116" s="67">
        <v>25</v>
      </c>
      <c r="B116" s="68" t="s">
        <v>307</v>
      </c>
      <c r="C116" s="69" t="s">
        <v>308</v>
      </c>
      <c r="D116" s="75" t="s">
        <v>1720</v>
      </c>
      <c r="E116" s="76" t="s">
        <v>1848</v>
      </c>
      <c r="F116" s="77">
        <v>100</v>
      </c>
    </row>
    <row r="117" spans="1:8" ht="34.5" customHeight="1">
      <c r="A117" s="67">
        <v>26</v>
      </c>
      <c r="B117" s="68" t="s">
        <v>310</v>
      </c>
      <c r="C117" s="69" t="s">
        <v>311</v>
      </c>
      <c r="D117" s="75" t="s">
        <v>1727</v>
      </c>
      <c r="E117" s="76" t="s">
        <v>1849</v>
      </c>
      <c r="F117" s="77">
        <v>100</v>
      </c>
    </row>
    <row r="118" spans="1:8" ht="34.5" customHeight="1">
      <c r="A118" s="67">
        <v>27</v>
      </c>
      <c r="B118" s="68" t="s">
        <v>313</v>
      </c>
      <c r="C118" s="69" t="s">
        <v>314</v>
      </c>
      <c r="D118" s="75" t="s">
        <v>1850</v>
      </c>
      <c r="E118" s="76" t="s">
        <v>1851</v>
      </c>
      <c r="F118" s="77">
        <v>200</v>
      </c>
    </row>
    <row r="119" spans="1:8" ht="34.5" customHeight="1">
      <c r="A119" s="67">
        <v>28</v>
      </c>
      <c r="B119" s="68" t="s">
        <v>227</v>
      </c>
      <c r="C119" s="69" t="s">
        <v>316</v>
      </c>
      <c r="D119" s="75" t="s">
        <v>1852</v>
      </c>
      <c r="E119" s="76" t="s">
        <v>1853</v>
      </c>
      <c r="F119" s="77">
        <v>100</v>
      </c>
    </row>
    <row r="120" spans="1:8" ht="34.5" customHeight="1">
      <c r="A120" s="67">
        <v>29</v>
      </c>
      <c r="B120" s="68" t="s">
        <v>318</v>
      </c>
      <c r="C120" s="69" t="s">
        <v>319</v>
      </c>
      <c r="D120" s="251" t="s">
        <v>1819</v>
      </c>
      <c r="E120" s="252" t="s">
        <v>1854</v>
      </c>
      <c r="F120" s="253">
        <v>100</v>
      </c>
    </row>
    <row r="121" spans="1:8" ht="34.5" customHeight="1" thickBot="1">
      <c r="A121" s="99"/>
      <c r="B121" s="100" t="s">
        <v>19</v>
      </c>
      <c r="C121" s="101"/>
      <c r="D121" s="254"/>
      <c r="E121" s="255"/>
      <c r="F121" s="256">
        <v>3900</v>
      </c>
      <c r="H121" s="508">
        <f>SUM(F92:F120)</f>
        <v>3900</v>
      </c>
    </row>
    <row r="122" spans="1:8" ht="34.5" customHeight="1" thickTop="1">
      <c r="A122" s="30"/>
      <c r="B122" s="52" t="s">
        <v>321</v>
      </c>
      <c r="C122" s="53"/>
      <c r="D122" s="58"/>
      <c r="E122" s="59"/>
      <c r="F122" s="248"/>
    </row>
    <row r="123" spans="1:8" ht="34.5" customHeight="1">
      <c r="A123" s="67">
        <v>1</v>
      </c>
      <c r="B123" s="106" t="s">
        <v>322</v>
      </c>
      <c r="C123" s="260" t="s">
        <v>323</v>
      </c>
      <c r="D123" s="75" t="s">
        <v>1792</v>
      </c>
      <c r="E123" s="76" t="s">
        <v>1855</v>
      </c>
      <c r="F123" s="77">
        <v>973.7</v>
      </c>
    </row>
    <row r="124" spans="1:8" ht="34.5" customHeight="1">
      <c r="A124" s="67">
        <v>2</v>
      </c>
      <c r="B124" s="106" t="s">
        <v>243</v>
      </c>
      <c r="C124" s="260" t="s">
        <v>325</v>
      </c>
      <c r="D124" s="75" t="s">
        <v>1783</v>
      </c>
      <c r="E124" s="76" t="s">
        <v>1856</v>
      </c>
      <c r="F124" s="77">
        <v>636.65000000000009</v>
      </c>
    </row>
    <row r="125" spans="1:8" ht="34.5" customHeight="1">
      <c r="A125" s="67">
        <v>3</v>
      </c>
      <c r="B125" s="106" t="s">
        <v>246</v>
      </c>
      <c r="C125" s="260" t="s">
        <v>327</v>
      </c>
      <c r="D125" s="75" t="s">
        <v>1785</v>
      </c>
      <c r="E125" s="76" t="s">
        <v>1857</v>
      </c>
      <c r="F125" s="77">
        <v>224.7</v>
      </c>
    </row>
    <row r="126" spans="1:8" ht="34.5" customHeight="1">
      <c r="A126" s="67">
        <v>4</v>
      </c>
      <c r="B126" s="106" t="s">
        <v>329</v>
      </c>
      <c r="C126" s="260" t="s">
        <v>330</v>
      </c>
      <c r="D126" s="75" t="s">
        <v>1785</v>
      </c>
      <c r="E126" s="76" t="s">
        <v>1858</v>
      </c>
      <c r="F126" s="77">
        <v>224.7</v>
      </c>
    </row>
    <row r="127" spans="1:8" ht="34.5" customHeight="1">
      <c r="A127" s="67">
        <v>5</v>
      </c>
      <c r="B127" s="263" t="s">
        <v>252</v>
      </c>
      <c r="C127" s="260" t="s">
        <v>332</v>
      </c>
      <c r="D127" s="75" t="s">
        <v>1734</v>
      </c>
      <c r="E127" s="76" t="s">
        <v>1859</v>
      </c>
      <c r="F127" s="77">
        <v>936.25</v>
      </c>
    </row>
    <row r="128" spans="1:8" ht="34.5" customHeight="1">
      <c r="A128" s="67">
        <v>6</v>
      </c>
      <c r="B128" s="263" t="s">
        <v>161</v>
      </c>
      <c r="C128" s="260" t="s">
        <v>334</v>
      </c>
      <c r="D128" s="75" t="s">
        <v>1727</v>
      </c>
      <c r="E128" s="76" t="s">
        <v>1860</v>
      </c>
      <c r="F128" s="77">
        <v>112.35</v>
      </c>
    </row>
    <row r="129" spans="1:6" ht="34.5" customHeight="1">
      <c r="A129" s="67">
        <v>7</v>
      </c>
      <c r="B129" s="263" t="s">
        <v>260</v>
      </c>
      <c r="C129" s="260" t="s">
        <v>337</v>
      </c>
      <c r="D129" s="75">
        <v>46021</v>
      </c>
      <c r="E129" s="76" t="s">
        <v>1861</v>
      </c>
      <c r="F129" s="77">
        <v>936.25</v>
      </c>
    </row>
    <row r="130" spans="1:6" ht="34.5" customHeight="1">
      <c r="A130" s="67">
        <v>8</v>
      </c>
      <c r="B130" s="263" t="s">
        <v>169</v>
      </c>
      <c r="C130" s="260" t="s">
        <v>339</v>
      </c>
      <c r="D130" s="75" t="s">
        <v>1862</v>
      </c>
      <c r="E130" s="76" t="s">
        <v>1863</v>
      </c>
      <c r="F130" s="77">
        <v>823.9</v>
      </c>
    </row>
    <row r="131" spans="1:6" ht="34.5" customHeight="1">
      <c r="A131" s="67">
        <v>9</v>
      </c>
      <c r="B131" s="263" t="s">
        <v>341</v>
      </c>
      <c r="C131" s="260" t="s">
        <v>342</v>
      </c>
      <c r="D131" s="75" t="s">
        <v>1794</v>
      </c>
      <c r="E131" s="76" t="s">
        <v>1864</v>
      </c>
      <c r="F131" s="77">
        <v>337.05</v>
      </c>
    </row>
    <row r="132" spans="1:6" ht="34.5" customHeight="1">
      <c r="A132" s="67">
        <v>10</v>
      </c>
      <c r="B132" s="263" t="s">
        <v>267</v>
      </c>
      <c r="C132" s="260" t="s">
        <v>344</v>
      </c>
      <c r="D132" s="75" t="s">
        <v>1720</v>
      </c>
      <c r="E132" s="76" t="s">
        <v>1865</v>
      </c>
      <c r="F132" s="77">
        <v>1423.1</v>
      </c>
    </row>
    <row r="133" spans="1:6" ht="34.5" customHeight="1">
      <c r="A133" s="67">
        <v>11</v>
      </c>
      <c r="B133" s="263" t="s">
        <v>178</v>
      </c>
      <c r="C133" s="260" t="s">
        <v>346</v>
      </c>
      <c r="D133" s="75" t="s">
        <v>1797</v>
      </c>
      <c r="E133" s="76" t="s">
        <v>1866</v>
      </c>
      <c r="F133" s="77">
        <v>1722.6999999999998</v>
      </c>
    </row>
    <row r="134" spans="1:6" ht="34.5" customHeight="1">
      <c r="A134" s="67">
        <v>12</v>
      </c>
      <c r="B134" s="263" t="s">
        <v>272</v>
      </c>
      <c r="C134" s="260" t="s">
        <v>348</v>
      </c>
      <c r="D134" s="75" t="s">
        <v>1867</v>
      </c>
      <c r="E134" s="76" t="s">
        <v>1868</v>
      </c>
      <c r="F134" s="77">
        <v>224.7</v>
      </c>
    </row>
    <row r="135" spans="1:6" ht="34.5" customHeight="1">
      <c r="A135" s="67">
        <v>13</v>
      </c>
      <c r="B135" s="263" t="s">
        <v>275</v>
      </c>
      <c r="C135" s="260" t="s">
        <v>350</v>
      </c>
      <c r="D135" s="75" t="s">
        <v>1801</v>
      </c>
      <c r="E135" s="76" t="s">
        <v>1869</v>
      </c>
      <c r="F135" s="77">
        <v>711.55</v>
      </c>
    </row>
    <row r="136" spans="1:6" ht="34.5" customHeight="1">
      <c r="A136" s="67">
        <v>14</v>
      </c>
      <c r="B136" s="263" t="s">
        <v>352</v>
      </c>
      <c r="C136" s="260" t="s">
        <v>353</v>
      </c>
      <c r="D136" s="75" t="s">
        <v>1801</v>
      </c>
      <c r="E136" s="76" t="s">
        <v>1870</v>
      </c>
      <c r="F136" s="77">
        <v>524.29999999999995</v>
      </c>
    </row>
    <row r="137" spans="1:6" ht="34.5" customHeight="1">
      <c r="A137" s="67">
        <v>15</v>
      </c>
      <c r="B137" s="263" t="s">
        <v>355</v>
      </c>
      <c r="C137" s="260" t="s">
        <v>356</v>
      </c>
      <c r="D137" s="75" t="s">
        <v>1813</v>
      </c>
      <c r="E137" s="76" t="s">
        <v>1871</v>
      </c>
      <c r="F137" s="77">
        <v>337.05</v>
      </c>
    </row>
    <row r="138" spans="1:6" ht="34.5" customHeight="1">
      <c r="A138" s="67">
        <v>16</v>
      </c>
      <c r="B138" s="263" t="s">
        <v>355</v>
      </c>
      <c r="C138" s="260" t="s">
        <v>356</v>
      </c>
      <c r="D138" s="75">
        <v>46021</v>
      </c>
      <c r="E138" s="76" t="s">
        <v>1872</v>
      </c>
      <c r="F138" s="77">
        <v>112.35</v>
      </c>
    </row>
    <row r="139" spans="1:6" ht="34.5" customHeight="1">
      <c r="A139" s="67">
        <v>17</v>
      </c>
      <c r="B139" s="263" t="s">
        <v>360</v>
      </c>
      <c r="C139" s="260" t="s">
        <v>361</v>
      </c>
      <c r="D139" s="75" t="s">
        <v>1734</v>
      </c>
      <c r="E139" s="76" t="s">
        <v>1873</v>
      </c>
      <c r="F139" s="77">
        <v>561.75</v>
      </c>
    </row>
    <row r="140" spans="1:6" ht="34.5" customHeight="1">
      <c r="A140" s="67">
        <v>18</v>
      </c>
      <c r="B140" s="263" t="s">
        <v>286</v>
      </c>
      <c r="C140" s="260" t="s">
        <v>363</v>
      </c>
      <c r="D140" s="75" t="s">
        <v>1807</v>
      </c>
      <c r="E140" s="76" t="s">
        <v>1874</v>
      </c>
      <c r="F140" s="77">
        <v>823.90000000000009</v>
      </c>
    </row>
    <row r="141" spans="1:6" ht="34.5" customHeight="1">
      <c r="A141" s="67">
        <v>19</v>
      </c>
      <c r="B141" s="263" t="s">
        <v>289</v>
      </c>
      <c r="C141" s="260" t="s">
        <v>365</v>
      </c>
      <c r="D141" s="75" t="s">
        <v>1801</v>
      </c>
      <c r="E141" s="76" t="s">
        <v>1875</v>
      </c>
      <c r="F141" s="77">
        <v>112.35</v>
      </c>
    </row>
    <row r="142" spans="1:6" ht="34.5" customHeight="1">
      <c r="A142" s="67">
        <v>20</v>
      </c>
      <c r="B142" s="263" t="s">
        <v>292</v>
      </c>
      <c r="C142" s="260" t="s">
        <v>367</v>
      </c>
      <c r="D142" s="75" t="s">
        <v>1736</v>
      </c>
      <c r="E142" s="76" t="s">
        <v>1876</v>
      </c>
      <c r="F142" s="77">
        <v>374.5</v>
      </c>
    </row>
    <row r="143" spans="1:6" ht="34.5" customHeight="1">
      <c r="A143" s="67">
        <v>21</v>
      </c>
      <c r="B143" s="263" t="s">
        <v>206</v>
      </c>
      <c r="C143" s="260" t="s">
        <v>369</v>
      </c>
      <c r="D143" s="75" t="s">
        <v>1807</v>
      </c>
      <c r="E143" s="76" t="s">
        <v>1877</v>
      </c>
      <c r="F143" s="77">
        <v>823.9</v>
      </c>
    </row>
    <row r="144" spans="1:6" ht="34.5" customHeight="1">
      <c r="A144" s="67">
        <v>22</v>
      </c>
      <c r="B144" s="263" t="s">
        <v>371</v>
      </c>
      <c r="C144" s="260" t="s">
        <v>372</v>
      </c>
      <c r="D144" s="75" t="s">
        <v>1736</v>
      </c>
      <c r="E144" s="76" t="s">
        <v>1878</v>
      </c>
      <c r="F144" s="77">
        <v>149.80000000000001</v>
      </c>
    </row>
    <row r="145" spans="1:6" ht="34.5" customHeight="1">
      <c r="A145" s="67">
        <v>23</v>
      </c>
      <c r="B145" s="263" t="s">
        <v>300</v>
      </c>
      <c r="C145" s="260" t="s">
        <v>374</v>
      </c>
      <c r="D145" s="75" t="s">
        <v>1813</v>
      </c>
      <c r="E145" s="76" t="s">
        <v>1879</v>
      </c>
      <c r="F145" s="77">
        <v>149.80000000000001</v>
      </c>
    </row>
    <row r="146" spans="1:6" ht="34.5" customHeight="1">
      <c r="A146" s="67">
        <v>24</v>
      </c>
      <c r="B146" s="263" t="s">
        <v>304</v>
      </c>
      <c r="C146" s="260" t="s">
        <v>376</v>
      </c>
      <c r="D146" s="75">
        <v>46021</v>
      </c>
      <c r="E146" s="76" t="s">
        <v>1880</v>
      </c>
      <c r="F146" s="77">
        <v>112.35</v>
      </c>
    </row>
    <row r="147" spans="1:6" ht="34.5" customHeight="1">
      <c r="A147" s="67">
        <v>25</v>
      </c>
      <c r="B147" s="263" t="s">
        <v>378</v>
      </c>
      <c r="C147" s="260" t="s">
        <v>379</v>
      </c>
      <c r="D147" s="75" t="s">
        <v>1720</v>
      </c>
      <c r="E147" s="76" t="s">
        <v>1881</v>
      </c>
      <c r="F147" s="77">
        <v>411.95</v>
      </c>
    </row>
    <row r="148" spans="1:6" ht="34.5" customHeight="1">
      <c r="A148" s="67">
        <v>26</v>
      </c>
      <c r="B148" s="263" t="s">
        <v>310</v>
      </c>
      <c r="C148" s="260" t="s">
        <v>381</v>
      </c>
      <c r="D148" s="75" t="s">
        <v>1727</v>
      </c>
      <c r="E148" s="76" t="s">
        <v>1882</v>
      </c>
      <c r="F148" s="77">
        <v>187.25</v>
      </c>
    </row>
    <row r="149" spans="1:6" ht="34.5" customHeight="1">
      <c r="A149" s="67">
        <v>27</v>
      </c>
      <c r="B149" s="263" t="s">
        <v>313</v>
      </c>
      <c r="C149" s="260" t="s">
        <v>383</v>
      </c>
      <c r="D149" s="75" t="s">
        <v>1850</v>
      </c>
      <c r="E149" s="76" t="s">
        <v>1883</v>
      </c>
      <c r="F149" s="77">
        <v>674.1</v>
      </c>
    </row>
    <row r="150" spans="1:6" ht="34.5" customHeight="1">
      <c r="A150" s="67">
        <v>28</v>
      </c>
      <c r="B150" s="263" t="s">
        <v>227</v>
      </c>
      <c r="C150" s="260" t="s">
        <v>385</v>
      </c>
      <c r="D150" s="75" t="s">
        <v>1852</v>
      </c>
      <c r="E150" s="76" t="s">
        <v>1884</v>
      </c>
      <c r="F150" s="77">
        <v>262.14999999999998</v>
      </c>
    </row>
    <row r="151" spans="1:6" ht="34.5" customHeight="1">
      <c r="A151" s="67">
        <v>29</v>
      </c>
      <c r="B151" s="263" t="s">
        <v>318</v>
      </c>
      <c r="C151" s="260" t="s">
        <v>387</v>
      </c>
      <c r="D151" s="75" t="s">
        <v>1819</v>
      </c>
      <c r="E151" s="76" t="s">
        <v>1885</v>
      </c>
      <c r="F151" s="77">
        <v>262.14999999999998</v>
      </c>
    </row>
    <row r="152" spans="1:6" ht="34.5" customHeight="1">
      <c r="A152" s="67">
        <v>30</v>
      </c>
      <c r="B152" s="263" t="s">
        <v>389</v>
      </c>
      <c r="C152" s="260" t="s">
        <v>390</v>
      </c>
      <c r="D152" s="75" t="s">
        <v>1819</v>
      </c>
      <c r="E152" s="76" t="s">
        <v>1886</v>
      </c>
      <c r="F152" s="77">
        <v>187.25</v>
      </c>
    </row>
    <row r="153" spans="1:6" ht="34.5" customHeight="1">
      <c r="A153" s="67">
        <v>31</v>
      </c>
      <c r="B153" s="263" t="s">
        <v>392</v>
      </c>
      <c r="C153" s="260" t="s">
        <v>393</v>
      </c>
      <c r="D153" s="75" t="s">
        <v>1819</v>
      </c>
      <c r="E153" s="76" t="s">
        <v>1887</v>
      </c>
      <c r="F153" s="77">
        <v>149.80000000000001</v>
      </c>
    </row>
    <row r="154" spans="1:6" ht="34.5" customHeight="1">
      <c r="A154" s="67">
        <v>32</v>
      </c>
      <c r="B154" s="263" t="s">
        <v>395</v>
      </c>
      <c r="C154" s="260" t="s">
        <v>396</v>
      </c>
      <c r="D154" s="75" t="s">
        <v>1819</v>
      </c>
      <c r="E154" s="76" t="s">
        <v>1888</v>
      </c>
      <c r="F154" s="77">
        <v>262.14999999999998</v>
      </c>
    </row>
    <row r="155" spans="1:6" ht="34.5" customHeight="1">
      <c r="A155" s="67">
        <v>33</v>
      </c>
      <c r="B155" s="263" t="s">
        <v>401</v>
      </c>
      <c r="C155" s="260" t="s">
        <v>402</v>
      </c>
      <c r="D155" s="75" t="s">
        <v>1889</v>
      </c>
      <c r="E155" s="76" t="s">
        <v>1890</v>
      </c>
      <c r="F155" s="77">
        <v>112.35</v>
      </c>
    </row>
    <row r="156" spans="1:6" ht="34.5" customHeight="1">
      <c r="A156" s="67">
        <v>34</v>
      </c>
      <c r="B156" s="263" t="s">
        <v>404</v>
      </c>
      <c r="C156" s="260" t="s">
        <v>405</v>
      </c>
      <c r="D156" s="75" t="s">
        <v>1819</v>
      </c>
      <c r="E156" s="76" t="s">
        <v>1891</v>
      </c>
      <c r="F156" s="77">
        <v>112.35</v>
      </c>
    </row>
    <row r="157" spans="1:6" ht="34.5" customHeight="1">
      <c r="A157" s="67">
        <v>35</v>
      </c>
      <c r="B157" s="263" t="s">
        <v>409</v>
      </c>
      <c r="C157" s="260" t="s">
        <v>410</v>
      </c>
      <c r="D157" s="75" t="s">
        <v>1819</v>
      </c>
      <c r="E157" s="76" t="s">
        <v>1892</v>
      </c>
      <c r="F157" s="77">
        <v>112.35</v>
      </c>
    </row>
    <row r="158" spans="1:6" ht="34.5" customHeight="1">
      <c r="A158" s="67">
        <v>36</v>
      </c>
      <c r="B158" s="263" t="s">
        <v>413</v>
      </c>
      <c r="C158" s="260" t="s">
        <v>414</v>
      </c>
      <c r="D158" s="75" t="s">
        <v>1819</v>
      </c>
      <c r="E158" s="76" t="s">
        <v>1893</v>
      </c>
      <c r="F158" s="77">
        <v>411.95</v>
      </c>
    </row>
    <row r="159" spans="1:6" ht="34.5" customHeight="1">
      <c r="A159" s="67">
        <v>37</v>
      </c>
      <c r="B159" s="263" t="s">
        <v>417</v>
      </c>
      <c r="C159" s="260" t="s">
        <v>418</v>
      </c>
      <c r="D159" s="75" t="s">
        <v>1819</v>
      </c>
      <c r="E159" s="76" t="s">
        <v>1894</v>
      </c>
      <c r="F159" s="77">
        <v>187.25</v>
      </c>
    </row>
    <row r="160" spans="1:6" ht="34.5" customHeight="1">
      <c r="A160" s="67">
        <v>38</v>
      </c>
      <c r="B160" s="263" t="s">
        <v>420</v>
      </c>
      <c r="C160" s="260" t="s">
        <v>421</v>
      </c>
      <c r="D160" s="75" t="s">
        <v>1889</v>
      </c>
      <c r="E160" s="76" t="s">
        <v>1895</v>
      </c>
      <c r="F160" s="77">
        <v>112.35</v>
      </c>
    </row>
    <row r="161" spans="1:6" ht="34.5" customHeight="1">
      <c r="A161" s="67">
        <v>39</v>
      </c>
      <c r="B161" s="263" t="s">
        <v>425</v>
      </c>
      <c r="C161" s="260" t="s">
        <v>426</v>
      </c>
      <c r="D161" s="75" t="s">
        <v>1819</v>
      </c>
      <c r="E161" s="76" t="s">
        <v>1896</v>
      </c>
      <c r="F161" s="77">
        <v>112.35</v>
      </c>
    </row>
    <row r="162" spans="1:6" ht="34.5" customHeight="1">
      <c r="A162" s="67">
        <v>40</v>
      </c>
      <c r="B162" s="263" t="s">
        <v>430</v>
      </c>
      <c r="C162" s="260" t="s">
        <v>431</v>
      </c>
      <c r="D162" s="75" t="s">
        <v>1819</v>
      </c>
      <c r="E162" s="76" t="s">
        <v>1897</v>
      </c>
      <c r="F162" s="77">
        <v>149.80000000000001</v>
      </c>
    </row>
    <row r="163" spans="1:6" ht="34.5" customHeight="1">
      <c r="A163" s="67">
        <v>41</v>
      </c>
      <c r="B163" s="263" t="s">
        <v>433</v>
      </c>
      <c r="C163" s="260" t="s">
        <v>434</v>
      </c>
      <c r="D163" s="75" t="s">
        <v>1819</v>
      </c>
      <c r="E163" s="76" t="s">
        <v>1898</v>
      </c>
      <c r="F163" s="77">
        <v>112.35</v>
      </c>
    </row>
    <row r="164" spans="1:6" ht="34.5" customHeight="1">
      <c r="A164" s="67">
        <v>42</v>
      </c>
      <c r="B164" s="263" t="s">
        <v>436</v>
      </c>
      <c r="C164" s="260" t="s">
        <v>437</v>
      </c>
      <c r="D164" s="75" t="s">
        <v>1819</v>
      </c>
      <c r="E164" s="76" t="s">
        <v>1899</v>
      </c>
      <c r="F164" s="77">
        <v>187.25</v>
      </c>
    </row>
    <row r="165" spans="1:6" ht="34.5" customHeight="1">
      <c r="A165" s="67">
        <v>43</v>
      </c>
      <c r="B165" s="263" t="s">
        <v>441</v>
      </c>
      <c r="C165" s="260" t="s">
        <v>442</v>
      </c>
      <c r="D165" s="75" t="s">
        <v>1819</v>
      </c>
      <c r="E165" s="76" t="s">
        <v>1900</v>
      </c>
      <c r="F165" s="77">
        <v>299.60000000000002</v>
      </c>
    </row>
    <row r="166" spans="1:6" ht="34.5" customHeight="1">
      <c r="A166" s="67">
        <v>44</v>
      </c>
      <c r="B166" s="263" t="s">
        <v>444</v>
      </c>
      <c r="C166" s="260" t="s">
        <v>445</v>
      </c>
      <c r="D166" s="75" t="s">
        <v>1819</v>
      </c>
      <c r="E166" s="76" t="s">
        <v>1901</v>
      </c>
      <c r="F166" s="77">
        <v>224.7</v>
      </c>
    </row>
    <row r="167" spans="1:6" ht="34.5" customHeight="1">
      <c r="A167" s="67">
        <v>45</v>
      </c>
      <c r="B167" s="263" t="s">
        <v>447</v>
      </c>
      <c r="C167" s="260" t="s">
        <v>448</v>
      </c>
      <c r="D167" s="75" t="s">
        <v>1819</v>
      </c>
      <c r="E167" s="76" t="s">
        <v>1902</v>
      </c>
      <c r="F167" s="77">
        <v>337.05</v>
      </c>
    </row>
    <row r="168" spans="1:6" ht="34.5" customHeight="1">
      <c r="A168" s="67">
        <v>46</v>
      </c>
      <c r="B168" s="263" t="s">
        <v>45</v>
      </c>
      <c r="C168" s="260" t="s">
        <v>452</v>
      </c>
      <c r="D168" s="75" t="s">
        <v>1819</v>
      </c>
      <c r="E168" s="76" t="s">
        <v>1903</v>
      </c>
      <c r="F168" s="77">
        <v>749</v>
      </c>
    </row>
    <row r="169" spans="1:6" ht="34.5" customHeight="1">
      <c r="A169" s="67">
        <v>47</v>
      </c>
      <c r="B169" s="267" t="s">
        <v>45</v>
      </c>
      <c r="C169" s="260" t="s">
        <v>454</v>
      </c>
      <c r="D169" s="75" t="s">
        <v>1819</v>
      </c>
      <c r="E169" s="76" t="s">
        <v>1904</v>
      </c>
      <c r="F169" s="77">
        <v>786.45</v>
      </c>
    </row>
    <row r="170" spans="1:6" ht="34.5" customHeight="1">
      <c r="A170" s="67">
        <v>48</v>
      </c>
      <c r="B170" s="263" t="s">
        <v>456</v>
      </c>
      <c r="C170" s="260" t="s">
        <v>457</v>
      </c>
      <c r="D170" s="75" t="s">
        <v>1905</v>
      </c>
      <c r="E170" s="76" t="s">
        <v>1906</v>
      </c>
      <c r="F170" s="77">
        <v>786.45</v>
      </c>
    </row>
    <row r="171" spans="1:6" ht="34.5" customHeight="1">
      <c r="A171" s="67">
        <v>49</v>
      </c>
      <c r="B171" s="263" t="s">
        <v>459</v>
      </c>
      <c r="C171" s="260" t="s">
        <v>460</v>
      </c>
      <c r="D171" s="75" t="s">
        <v>1813</v>
      </c>
      <c r="E171" s="76" t="s">
        <v>1907</v>
      </c>
      <c r="F171" s="77">
        <v>636.65</v>
      </c>
    </row>
    <row r="172" spans="1:6" ht="34.5" customHeight="1">
      <c r="A172" s="67">
        <v>50</v>
      </c>
      <c r="B172" s="263" t="s">
        <v>462</v>
      </c>
      <c r="C172" s="260" t="s">
        <v>463</v>
      </c>
      <c r="D172" s="75" t="s">
        <v>1908</v>
      </c>
      <c r="E172" s="76" t="s">
        <v>1909</v>
      </c>
      <c r="F172" s="77">
        <v>524.29999999999995</v>
      </c>
    </row>
    <row r="173" spans="1:6" ht="34.5" customHeight="1">
      <c r="A173" s="67">
        <v>51</v>
      </c>
      <c r="B173" s="263" t="s">
        <v>465</v>
      </c>
      <c r="C173" s="260" t="s">
        <v>466</v>
      </c>
      <c r="D173" s="75" t="s">
        <v>1819</v>
      </c>
      <c r="E173" s="76" t="s">
        <v>1910</v>
      </c>
      <c r="F173" s="77">
        <v>112.35</v>
      </c>
    </row>
    <row r="174" spans="1:6" ht="34.5" customHeight="1">
      <c r="A174" s="67">
        <v>52</v>
      </c>
      <c r="B174" s="263" t="s">
        <v>468</v>
      </c>
      <c r="C174" s="260" t="s">
        <v>469</v>
      </c>
      <c r="D174" s="75" t="s">
        <v>1801</v>
      </c>
      <c r="E174" s="76" t="s">
        <v>1911</v>
      </c>
      <c r="F174" s="77">
        <v>224.7</v>
      </c>
    </row>
    <row r="175" spans="1:6" ht="34.5" customHeight="1">
      <c r="A175" s="67">
        <v>53</v>
      </c>
      <c r="B175" s="263" t="s">
        <v>472</v>
      </c>
      <c r="C175" s="260" t="s">
        <v>473</v>
      </c>
      <c r="D175" s="75" t="s">
        <v>1734</v>
      </c>
      <c r="E175" s="76" t="s">
        <v>1912</v>
      </c>
      <c r="F175" s="77">
        <v>486.85</v>
      </c>
    </row>
    <row r="176" spans="1:6" ht="34.5" customHeight="1">
      <c r="A176" s="67">
        <v>54</v>
      </c>
      <c r="B176" s="263" t="s">
        <v>105</v>
      </c>
      <c r="C176" s="106" t="s">
        <v>475</v>
      </c>
      <c r="D176" s="75" t="s">
        <v>1913</v>
      </c>
      <c r="E176" s="76" t="s">
        <v>1914</v>
      </c>
      <c r="F176" s="77">
        <v>224.7</v>
      </c>
    </row>
    <row r="177" spans="1:6" ht="34.5" customHeight="1">
      <c r="A177" s="67">
        <v>55</v>
      </c>
      <c r="B177" s="263" t="s">
        <v>105</v>
      </c>
      <c r="C177" s="106" t="s">
        <v>477</v>
      </c>
      <c r="D177" s="75" t="s">
        <v>1913</v>
      </c>
      <c r="E177" s="76" t="s">
        <v>1914</v>
      </c>
      <c r="F177" s="77">
        <v>224.7</v>
      </c>
    </row>
    <row r="178" spans="1:6" ht="34.5" customHeight="1">
      <c r="A178" s="67">
        <v>56</v>
      </c>
      <c r="B178" s="263" t="s">
        <v>105</v>
      </c>
      <c r="C178" s="106" t="s">
        <v>477</v>
      </c>
      <c r="D178" s="75" t="s">
        <v>1913</v>
      </c>
      <c r="E178" s="76" t="s">
        <v>1914</v>
      </c>
      <c r="F178" s="77">
        <v>262.14999999999998</v>
      </c>
    </row>
    <row r="179" spans="1:6" ht="34.5" customHeight="1">
      <c r="A179" s="67">
        <v>57</v>
      </c>
      <c r="B179" s="263" t="s">
        <v>478</v>
      </c>
      <c r="C179" s="106" t="s">
        <v>479</v>
      </c>
      <c r="D179" s="75" t="s">
        <v>1734</v>
      </c>
      <c r="E179" s="76" t="s">
        <v>1915</v>
      </c>
      <c r="F179" s="77">
        <v>3258.15</v>
      </c>
    </row>
    <row r="180" spans="1:6" ht="34.5" customHeight="1">
      <c r="A180" s="67">
        <v>58</v>
      </c>
      <c r="B180" s="263" t="s">
        <v>481</v>
      </c>
      <c r="C180" s="260" t="s">
        <v>482</v>
      </c>
      <c r="D180" s="75" t="s">
        <v>1734</v>
      </c>
      <c r="E180" s="76" t="s">
        <v>1916</v>
      </c>
      <c r="F180" s="77">
        <v>337.05</v>
      </c>
    </row>
    <row r="181" spans="1:6" ht="34.5" customHeight="1">
      <c r="A181" s="67">
        <v>59</v>
      </c>
      <c r="B181" s="263" t="s">
        <v>484</v>
      </c>
      <c r="C181" s="260" t="s">
        <v>485</v>
      </c>
      <c r="D181" s="75" t="s">
        <v>1908</v>
      </c>
      <c r="E181" s="76" t="s">
        <v>1917</v>
      </c>
      <c r="F181" s="77">
        <v>224.7</v>
      </c>
    </row>
    <row r="182" spans="1:6" ht="34.5" customHeight="1">
      <c r="A182" s="67">
        <v>60</v>
      </c>
      <c r="B182" s="263" t="s">
        <v>484</v>
      </c>
      <c r="C182" s="260" t="s">
        <v>487</v>
      </c>
      <c r="D182" s="75" t="s">
        <v>1908</v>
      </c>
      <c r="E182" s="76" t="s">
        <v>1917</v>
      </c>
      <c r="F182" s="77">
        <v>224.7</v>
      </c>
    </row>
    <row r="183" spans="1:6" ht="34.5" customHeight="1">
      <c r="A183" s="67">
        <v>61</v>
      </c>
      <c r="B183" s="263" t="s">
        <v>489</v>
      </c>
      <c r="C183" s="260" t="s">
        <v>490</v>
      </c>
      <c r="D183" s="75" t="s">
        <v>1801</v>
      </c>
      <c r="E183" s="76" t="s">
        <v>1918</v>
      </c>
      <c r="F183" s="77">
        <v>112.35</v>
      </c>
    </row>
    <row r="184" spans="1:6" ht="34.5" customHeight="1">
      <c r="A184" s="67">
        <v>62</v>
      </c>
      <c r="B184" s="263" t="s">
        <v>492</v>
      </c>
      <c r="C184" s="260" t="s">
        <v>493</v>
      </c>
      <c r="D184" s="75" t="s">
        <v>1801</v>
      </c>
      <c r="E184" s="76" t="s">
        <v>1919</v>
      </c>
      <c r="F184" s="77">
        <v>449.4</v>
      </c>
    </row>
    <row r="185" spans="1:6" ht="34.5" customHeight="1">
      <c r="A185" s="67">
        <v>63</v>
      </c>
      <c r="B185" s="268" t="s">
        <v>107</v>
      </c>
      <c r="C185" s="260" t="s">
        <v>495</v>
      </c>
      <c r="D185" s="75" t="s">
        <v>1785</v>
      </c>
      <c r="E185" s="76" t="s">
        <v>1920</v>
      </c>
      <c r="F185" s="77">
        <v>1235.8499999999999</v>
      </c>
    </row>
    <row r="186" spans="1:6" ht="34.5" customHeight="1">
      <c r="A186" s="67">
        <v>64</v>
      </c>
      <c r="B186" s="106" t="s">
        <v>499</v>
      </c>
      <c r="C186" s="260" t="s">
        <v>500</v>
      </c>
      <c r="D186" s="75" t="s">
        <v>1801</v>
      </c>
      <c r="E186" s="76" t="s">
        <v>1921</v>
      </c>
      <c r="F186" s="77">
        <v>112.35</v>
      </c>
    </row>
    <row r="187" spans="1:6" ht="34.5" customHeight="1">
      <c r="A187" s="67">
        <v>65</v>
      </c>
      <c r="B187" s="263" t="s">
        <v>503</v>
      </c>
      <c r="C187" s="260" t="s">
        <v>504</v>
      </c>
      <c r="D187" s="75" t="s">
        <v>1801</v>
      </c>
      <c r="E187" s="76" t="s">
        <v>1922</v>
      </c>
      <c r="F187" s="77">
        <v>112.35</v>
      </c>
    </row>
    <row r="188" spans="1:6" ht="34.5" customHeight="1">
      <c r="A188" s="67">
        <v>66</v>
      </c>
      <c r="B188" s="263" t="s">
        <v>509</v>
      </c>
      <c r="C188" s="260" t="s">
        <v>510</v>
      </c>
      <c r="D188" s="75" t="s">
        <v>1727</v>
      </c>
      <c r="E188" s="76" t="s">
        <v>1923</v>
      </c>
      <c r="F188" s="77">
        <v>411.95</v>
      </c>
    </row>
    <row r="189" spans="1:6" ht="34.5" customHeight="1">
      <c r="A189" s="67">
        <v>67</v>
      </c>
      <c r="B189" s="263" t="s">
        <v>513</v>
      </c>
      <c r="C189" s="260" t="s">
        <v>514</v>
      </c>
      <c r="D189" s="75" t="s">
        <v>1889</v>
      </c>
      <c r="E189" s="76" t="s">
        <v>1924</v>
      </c>
      <c r="F189" s="77">
        <v>149.80000000000001</v>
      </c>
    </row>
    <row r="190" spans="1:6" ht="34.5" customHeight="1">
      <c r="A190" s="67">
        <v>68</v>
      </c>
      <c r="B190" s="263" t="s">
        <v>516</v>
      </c>
      <c r="C190" s="260" t="s">
        <v>517</v>
      </c>
      <c r="D190" s="75" t="s">
        <v>1792</v>
      </c>
      <c r="E190" s="76" t="s">
        <v>1925</v>
      </c>
      <c r="F190" s="77">
        <v>3108.3500000000004</v>
      </c>
    </row>
    <row r="191" spans="1:6" ht="34.5" customHeight="1">
      <c r="A191" s="67">
        <v>69</v>
      </c>
      <c r="B191" s="106" t="s">
        <v>521</v>
      </c>
      <c r="C191" s="260" t="s">
        <v>522</v>
      </c>
      <c r="D191" s="75" t="s">
        <v>1926</v>
      </c>
      <c r="E191" s="76" t="s">
        <v>1927</v>
      </c>
      <c r="F191" s="77">
        <v>2022.3</v>
      </c>
    </row>
    <row r="192" spans="1:6" ht="34.5" customHeight="1">
      <c r="A192" s="67">
        <v>70</v>
      </c>
      <c r="B192" s="106" t="s">
        <v>525</v>
      </c>
      <c r="C192" s="260" t="s">
        <v>526</v>
      </c>
      <c r="D192" s="75" t="s">
        <v>1804</v>
      </c>
      <c r="E192" s="76" t="s">
        <v>1928</v>
      </c>
      <c r="F192" s="77">
        <v>4568.8999999999996</v>
      </c>
    </row>
    <row r="193" spans="1:6" ht="34.5" customHeight="1">
      <c r="A193" s="67">
        <v>71</v>
      </c>
      <c r="B193" s="263" t="s">
        <v>529</v>
      </c>
      <c r="C193" s="260" t="s">
        <v>530</v>
      </c>
      <c r="D193" s="75">
        <v>46021</v>
      </c>
      <c r="E193" s="76" t="s">
        <v>1929</v>
      </c>
      <c r="F193" s="77">
        <v>337.05</v>
      </c>
    </row>
    <row r="194" spans="1:6" ht="34.5" customHeight="1">
      <c r="A194" s="67">
        <v>72</v>
      </c>
      <c r="B194" s="263" t="s">
        <v>532</v>
      </c>
      <c r="C194" s="260" t="s">
        <v>533</v>
      </c>
      <c r="D194" s="75" t="s">
        <v>1799</v>
      </c>
      <c r="E194" s="76" t="s">
        <v>1930</v>
      </c>
      <c r="F194" s="77">
        <v>749</v>
      </c>
    </row>
    <row r="195" spans="1:6" ht="34.5" customHeight="1">
      <c r="A195" s="67">
        <v>73</v>
      </c>
      <c r="B195" s="263" t="s">
        <v>536</v>
      </c>
      <c r="C195" s="260" t="s">
        <v>537</v>
      </c>
      <c r="D195" s="75" t="s">
        <v>1801</v>
      </c>
      <c r="E195" s="76" t="s">
        <v>1931</v>
      </c>
      <c r="F195" s="77">
        <v>112.35</v>
      </c>
    </row>
    <row r="196" spans="1:6" ht="34.5" customHeight="1">
      <c r="A196" s="67">
        <v>74</v>
      </c>
      <c r="B196" s="263" t="s">
        <v>539</v>
      </c>
      <c r="C196" s="260" t="s">
        <v>540</v>
      </c>
      <c r="D196" s="75" t="s">
        <v>1801</v>
      </c>
      <c r="E196" s="76" t="s">
        <v>1932</v>
      </c>
      <c r="F196" s="77">
        <v>486.85</v>
      </c>
    </row>
    <row r="197" spans="1:6" ht="34.5" customHeight="1">
      <c r="A197" s="67">
        <v>75</v>
      </c>
      <c r="B197" s="263" t="s">
        <v>313</v>
      </c>
      <c r="C197" s="260" t="s">
        <v>542</v>
      </c>
      <c r="D197" s="75" t="s">
        <v>1850</v>
      </c>
      <c r="E197" s="76" t="s">
        <v>1933</v>
      </c>
      <c r="F197" s="77">
        <v>262.14999999999998</v>
      </c>
    </row>
    <row r="198" spans="1:6" ht="34.5" customHeight="1">
      <c r="A198" s="67">
        <v>76</v>
      </c>
      <c r="B198" s="263" t="s">
        <v>544</v>
      </c>
      <c r="C198" s="260" t="s">
        <v>545</v>
      </c>
      <c r="D198" s="75" t="s">
        <v>1862</v>
      </c>
      <c r="E198" s="76" t="s">
        <v>1934</v>
      </c>
      <c r="F198" s="77">
        <v>599.20000000000005</v>
      </c>
    </row>
    <row r="199" spans="1:6" ht="34.5" customHeight="1">
      <c r="A199" s="67">
        <v>77</v>
      </c>
      <c r="B199" s="263" t="s">
        <v>852</v>
      </c>
      <c r="C199" s="260" t="s">
        <v>1598</v>
      </c>
      <c r="D199" s="75" t="s">
        <v>1801</v>
      </c>
      <c r="E199" s="76" t="s">
        <v>1935</v>
      </c>
      <c r="F199" s="77">
        <v>112.35</v>
      </c>
    </row>
    <row r="200" spans="1:6" ht="34.5" customHeight="1">
      <c r="A200" s="67">
        <v>78</v>
      </c>
      <c r="B200" s="263" t="s">
        <v>549</v>
      </c>
      <c r="C200" s="260" t="s">
        <v>550</v>
      </c>
      <c r="D200" s="75" t="s">
        <v>1819</v>
      </c>
      <c r="E200" s="76" t="s">
        <v>1936</v>
      </c>
      <c r="F200" s="77">
        <v>149.80000000000001</v>
      </c>
    </row>
    <row r="201" spans="1:6" ht="34.5" customHeight="1">
      <c r="A201" s="67">
        <v>79</v>
      </c>
      <c r="B201" s="263" t="s">
        <v>552</v>
      </c>
      <c r="C201" s="260" t="s">
        <v>553</v>
      </c>
      <c r="D201" s="75" t="s">
        <v>1734</v>
      </c>
      <c r="E201" s="76" t="s">
        <v>1937</v>
      </c>
      <c r="F201" s="77">
        <v>299.60000000000002</v>
      </c>
    </row>
    <row r="202" spans="1:6" ht="34.5" customHeight="1">
      <c r="A202" s="67">
        <v>80</v>
      </c>
      <c r="B202" s="263" t="s">
        <v>555</v>
      </c>
      <c r="C202" s="260" t="s">
        <v>556</v>
      </c>
      <c r="D202" s="75" t="s">
        <v>1734</v>
      </c>
      <c r="E202" s="76" t="s">
        <v>1938</v>
      </c>
      <c r="F202" s="77">
        <v>112.35</v>
      </c>
    </row>
    <row r="203" spans="1:6" ht="34.5" customHeight="1">
      <c r="A203" s="67">
        <v>81</v>
      </c>
      <c r="B203" s="263" t="s">
        <v>558</v>
      </c>
      <c r="C203" s="260" t="s">
        <v>559</v>
      </c>
      <c r="D203" s="75" t="s">
        <v>1819</v>
      </c>
      <c r="E203" s="76" t="s">
        <v>1939</v>
      </c>
      <c r="F203" s="77">
        <v>187.25</v>
      </c>
    </row>
    <row r="204" spans="1:6" ht="34.5" customHeight="1">
      <c r="A204" s="67">
        <v>82</v>
      </c>
      <c r="B204" s="263" t="s">
        <v>558</v>
      </c>
      <c r="C204" s="260" t="s">
        <v>559</v>
      </c>
      <c r="D204" s="75" t="s">
        <v>1819</v>
      </c>
      <c r="E204" s="76" t="s">
        <v>1939</v>
      </c>
      <c r="F204" s="77">
        <v>674.1</v>
      </c>
    </row>
    <row r="205" spans="1:6" ht="34.5" customHeight="1">
      <c r="A205" s="67">
        <v>83</v>
      </c>
      <c r="B205" s="263" t="s">
        <v>562</v>
      </c>
      <c r="C205" s="260" t="s">
        <v>563</v>
      </c>
      <c r="D205" s="75" t="s">
        <v>1819</v>
      </c>
      <c r="E205" s="76" t="s">
        <v>1940</v>
      </c>
      <c r="F205" s="77">
        <v>262.14999999999998</v>
      </c>
    </row>
    <row r="206" spans="1:6" ht="34.5" customHeight="1">
      <c r="A206" s="67">
        <v>84</v>
      </c>
      <c r="B206" s="263" t="s">
        <v>558</v>
      </c>
      <c r="C206" s="260" t="s">
        <v>564</v>
      </c>
      <c r="D206" s="75" t="s">
        <v>1819</v>
      </c>
      <c r="E206" s="76" t="s">
        <v>1941</v>
      </c>
      <c r="F206" s="77">
        <v>262.14999999999998</v>
      </c>
    </row>
    <row r="207" spans="1:6" ht="34.5" customHeight="1">
      <c r="A207" s="67">
        <v>85</v>
      </c>
      <c r="B207" s="263" t="s">
        <v>566</v>
      </c>
      <c r="C207" s="260" t="s">
        <v>567</v>
      </c>
      <c r="D207" s="75" t="s">
        <v>1801</v>
      </c>
      <c r="E207" s="76" t="s">
        <v>1942</v>
      </c>
      <c r="F207" s="77">
        <v>112.35</v>
      </c>
    </row>
    <row r="208" spans="1:6" ht="34.5" customHeight="1">
      <c r="A208" s="67">
        <v>86</v>
      </c>
      <c r="B208" s="267" t="s">
        <v>572</v>
      </c>
      <c r="C208" s="260" t="s">
        <v>573</v>
      </c>
      <c r="D208" s="75" t="s">
        <v>1727</v>
      </c>
      <c r="E208" s="76" t="s">
        <v>1943</v>
      </c>
      <c r="F208" s="77">
        <v>187.25</v>
      </c>
    </row>
    <row r="209" spans="1:6" ht="34.5" customHeight="1">
      <c r="A209" s="67">
        <v>87</v>
      </c>
      <c r="B209" s="263" t="s">
        <v>572</v>
      </c>
      <c r="C209" s="260" t="s">
        <v>575</v>
      </c>
      <c r="D209" s="75" t="s">
        <v>1727</v>
      </c>
      <c r="E209" s="76" t="s">
        <v>1944</v>
      </c>
      <c r="F209" s="77">
        <v>149.80000000000001</v>
      </c>
    </row>
    <row r="210" spans="1:6" ht="34.5" customHeight="1">
      <c r="A210" s="67">
        <v>88</v>
      </c>
      <c r="B210" s="263" t="s">
        <v>577</v>
      </c>
      <c r="C210" s="260" t="s">
        <v>578</v>
      </c>
      <c r="D210" s="75" t="s">
        <v>1722</v>
      </c>
      <c r="E210" s="76" t="s">
        <v>1945</v>
      </c>
      <c r="F210" s="77">
        <v>898.8</v>
      </c>
    </row>
    <row r="211" spans="1:6" ht="34.5" customHeight="1">
      <c r="A211" s="67">
        <v>89</v>
      </c>
      <c r="B211" s="267" t="s">
        <v>580</v>
      </c>
      <c r="C211" s="260" t="s">
        <v>581</v>
      </c>
      <c r="D211" s="75">
        <v>46021</v>
      </c>
      <c r="E211" s="76" t="s">
        <v>1946</v>
      </c>
      <c r="F211" s="77">
        <v>187.25</v>
      </c>
    </row>
    <row r="212" spans="1:6" ht="34.5" customHeight="1">
      <c r="A212" s="67">
        <v>90</v>
      </c>
      <c r="B212" s="267" t="s">
        <v>580</v>
      </c>
      <c r="C212" s="260" t="s">
        <v>583</v>
      </c>
      <c r="D212" s="75">
        <v>46021</v>
      </c>
      <c r="E212" s="76" t="s">
        <v>1946</v>
      </c>
      <c r="F212" s="77">
        <v>112.35</v>
      </c>
    </row>
    <row r="213" spans="1:6" ht="34.5" customHeight="1">
      <c r="A213" s="67">
        <v>91</v>
      </c>
      <c r="B213" s="267" t="s">
        <v>580</v>
      </c>
      <c r="C213" s="260" t="s">
        <v>584</v>
      </c>
      <c r="D213" s="75">
        <v>46021</v>
      </c>
      <c r="E213" s="76" t="s">
        <v>1946</v>
      </c>
      <c r="F213" s="77">
        <v>112.35</v>
      </c>
    </row>
    <row r="214" spans="1:6" ht="34.5" customHeight="1">
      <c r="A214" s="67">
        <v>92</v>
      </c>
      <c r="B214" s="267" t="s">
        <v>516</v>
      </c>
      <c r="C214" s="260" t="s">
        <v>585</v>
      </c>
      <c r="D214" s="75" t="s">
        <v>1792</v>
      </c>
      <c r="E214" s="76" t="s">
        <v>1947</v>
      </c>
      <c r="F214" s="77">
        <v>374.5</v>
      </c>
    </row>
    <row r="215" spans="1:6" ht="34.5" customHeight="1">
      <c r="A215" s="67">
        <v>93</v>
      </c>
      <c r="B215" s="263" t="s">
        <v>587</v>
      </c>
      <c r="C215" s="260" t="s">
        <v>588</v>
      </c>
      <c r="D215" s="75">
        <v>46021</v>
      </c>
      <c r="E215" s="76" t="s">
        <v>1948</v>
      </c>
      <c r="F215" s="77">
        <v>1123.5</v>
      </c>
    </row>
    <row r="216" spans="1:6" ht="34.5" customHeight="1">
      <c r="A216" s="67">
        <v>94</v>
      </c>
      <c r="B216" s="263" t="s">
        <v>591</v>
      </c>
      <c r="C216" s="260" t="s">
        <v>592</v>
      </c>
      <c r="D216" s="75" t="s">
        <v>1734</v>
      </c>
      <c r="E216" s="76" t="s">
        <v>1949</v>
      </c>
      <c r="F216" s="77">
        <v>112.35</v>
      </c>
    </row>
    <row r="217" spans="1:6" ht="34.5" customHeight="1">
      <c r="A217" s="67">
        <v>95</v>
      </c>
      <c r="B217" s="106" t="s">
        <v>91</v>
      </c>
      <c r="C217" s="106" t="s">
        <v>594</v>
      </c>
      <c r="D217" s="75">
        <v>46021</v>
      </c>
      <c r="E217" s="76" t="s">
        <v>1950</v>
      </c>
      <c r="F217" s="77">
        <v>411.95</v>
      </c>
    </row>
    <row r="218" spans="1:6" ht="34.5" customHeight="1">
      <c r="A218" s="67">
        <v>96</v>
      </c>
      <c r="B218" s="106" t="s">
        <v>91</v>
      </c>
      <c r="C218" s="106" t="s">
        <v>596</v>
      </c>
      <c r="D218" s="75">
        <v>46021</v>
      </c>
      <c r="E218" s="76" t="s">
        <v>1951</v>
      </c>
      <c r="F218" s="77">
        <v>112.35</v>
      </c>
    </row>
    <row r="219" spans="1:6" ht="34.5" customHeight="1">
      <c r="A219" s="67">
        <v>97</v>
      </c>
      <c r="B219" s="106" t="s">
        <v>91</v>
      </c>
      <c r="C219" s="106" t="s">
        <v>598</v>
      </c>
      <c r="D219" s="75">
        <v>46021</v>
      </c>
      <c r="E219" s="76" t="s">
        <v>1952</v>
      </c>
      <c r="F219" s="77">
        <v>10200</v>
      </c>
    </row>
    <row r="220" spans="1:6" ht="34.5" customHeight="1">
      <c r="A220" s="67">
        <v>98</v>
      </c>
      <c r="B220" s="106" t="s">
        <v>91</v>
      </c>
      <c r="C220" s="106" t="s">
        <v>598</v>
      </c>
      <c r="D220" s="75">
        <v>46021</v>
      </c>
      <c r="E220" s="76" t="s">
        <v>1952</v>
      </c>
      <c r="F220" s="77">
        <v>5800</v>
      </c>
    </row>
    <row r="221" spans="1:6" ht="34.5" customHeight="1">
      <c r="A221" s="67">
        <v>99</v>
      </c>
      <c r="B221" s="267" t="s">
        <v>600</v>
      </c>
      <c r="C221" s="260" t="s">
        <v>601</v>
      </c>
      <c r="D221" s="75" t="s">
        <v>1913</v>
      </c>
      <c r="E221" s="76" t="s">
        <v>1953</v>
      </c>
      <c r="F221" s="77">
        <v>262.14999999999998</v>
      </c>
    </row>
    <row r="222" spans="1:6" ht="34.5" customHeight="1">
      <c r="A222" s="67">
        <v>100</v>
      </c>
      <c r="B222" s="267" t="s">
        <v>603</v>
      </c>
      <c r="C222" s="260" t="s">
        <v>604</v>
      </c>
      <c r="D222" s="75" t="s">
        <v>1954</v>
      </c>
      <c r="E222" s="76" t="s">
        <v>1955</v>
      </c>
      <c r="F222" s="77">
        <v>224.7</v>
      </c>
    </row>
    <row r="223" spans="1:6" ht="34.5" customHeight="1">
      <c r="A223" s="67">
        <v>101</v>
      </c>
      <c r="B223" s="263" t="s">
        <v>606</v>
      </c>
      <c r="C223" s="260" t="s">
        <v>607</v>
      </c>
      <c r="D223" s="75" t="s">
        <v>1956</v>
      </c>
      <c r="E223" s="76" t="s">
        <v>1957</v>
      </c>
      <c r="F223" s="77">
        <v>1160.95</v>
      </c>
    </row>
    <row r="224" spans="1:6" ht="34.5" customHeight="1">
      <c r="A224" s="67">
        <v>102</v>
      </c>
      <c r="B224" s="260" t="s">
        <v>125</v>
      </c>
      <c r="C224" s="106" t="s">
        <v>609</v>
      </c>
      <c r="D224" s="75" t="s">
        <v>1727</v>
      </c>
      <c r="E224" s="76" t="s">
        <v>1958</v>
      </c>
      <c r="F224" s="77">
        <v>112.35</v>
      </c>
    </row>
    <row r="225" spans="1:6" ht="34.5" customHeight="1">
      <c r="A225" s="67">
        <v>103</v>
      </c>
      <c r="B225" s="260" t="s">
        <v>611</v>
      </c>
      <c r="C225" s="106" t="s">
        <v>612</v>
      </c>
      <c r="D225" s="75" t="s">
        <v>1736</v>
      </c>
      <c r="E225" s="76" t="s">
        <v>1959</v>
      </c>
      <c r="F225" s="77">
        <v>112.35</v>
      </c>
    </row>
    <row r="226" spans="1:6" ht="34.5" customHeight="1">
      <c r="A226" s="67">
        <v>104</v>
      </c>
      <c r="B226" s="260" t="s">
        <v>507</v>
      </c>
      <c r="C226" s="106" t="s">
        <v>615</v>
      </c>
      <c r="D226" s="75" t="s">
        <v>1960</v>
      </c>
      <c r="E226" s="76" t="s">
        <v>1961</v>
      </c>
      <c r="F226" s="77">
        <v>599.20000000000005</v>
      </c>
    </row>
    <row r="227" spans="1:6" ht="34.5" customHeight="1">
      <c r="A227" s="67">
        <v>105</v>
      </c>
      <c r="B227" s="270" t="s">
        <v>617</v>
      </c>
      <c r="C227" s="106" t="s">
        <v>618</v>
      </c>
      <c r="D227" s="75" t="s">
        <v>1807</v>
      </c>
      <c r="E227" s="76" t="s">
        <v>1962</v>
      </c>
      <c r="F227" s="77">
        <v>749</v>
      </c>
    </row>
    <row r="228" spans="1:6" ht="34.5" customHeight="1">
      <c r="A228" s="67">
        <v>106</v>
      </c>
      <c r="B228" s="270" t="s">
        <v>620</v>
      </c>
      <c r="C228" s="106" t="s">
        <v>621</v>
      </c>
      <c r="D228" s="75" t="s">
        <v>1771</v>
      </c>
      <c r="E228" s="76" t="s">
        <v>1963</v>
      </c>
      <c r="F228" s="77">
        <v>973.7</v>
      </c>
    </row>
    <row r="229" spans="1:6" ht="34.5" customHeight="1">
      <c r="A229" s="67">
        <v>107</v>
      </c>
      <c r="B229" s="270" t="s">
        <v>275</v>
      </c>
      <c r="C229" s="106" t="s">
        <v>618</v>
      </c>
      <c r="D229" s="75" t="s">
        <v>1801</v>
      </c>
      <c r="E229" s="76" t="s">
        <v>1964</v>
      </c>
      <c r="F229" s="77">
        <v>449.4</v>
      </c>
    </row>
    <row r="230" spans="1:6" ht="34.5" customHeight="1">
      <c r="A230" s="67">
        <v>108</v>
      </c>
      <c r="B230" s="271" t="s">
        <v>624</v>
      </c>
      <c r="C230" s="271" t="s">
        <v>625</v>
      </c>
      <c r="D230" s="75" t="s">
        <v>1819</v>
      </c>
      <c r="E230" s="76" t="s">
        <v>1965</v>
      </c>
      <c r="F230" s="77">
        <v>112.35</v>
      </c>
    </row>
    <row r="231" spans="1:6" ht="34.5" customHeight="1">
      <c r="A231" s="67">
        <v>109</v>
      </c>
      <c r="B231" s="271" t="s">
        <v>627</v>
      </c>
      <c r="C231" s="106" t="s">
        <v>628</v>
      </c>
      <c r="D231" s="75" t="s">
        <v>1727</v>
      </c>
      <c r="E231" s="76" t="s">
        <v>1966</v>
      </c>
      <c r="F231" s="77">
        <v>214</v>
      </c>
    </row>
    <row r="232" spans="1:6" ht="34.5" customHeight="1">
      <c r="A232" s="67">
        <v>110</v>
      </c>
      <c r="B232" s="272" t="s">
        <v>65</v>
      </c>
      <c r="C232" s="271" t="s">
        <v>618</v>
      </c>
      <c r="D232" s="75" t="s">
        <v>1736</v>
      </c>
      <c r="E232" s="76" t="s">
        <v>1967</v>
      </c>
      <c r="F232" s="77">
        <v>524.29999999999995</v>
      </c>
    </row>
    <row r="233" spans="1:6" ht="34.5" customHeight="1">
      <c r="A233" s="67">
        <v>111</v>
      </c>
      <c r="B233" s="272" t="s">
        <v>631</v>
      </c>
      <c r="C233" s="271" t="s">
        <v>632</v>
      </c>
      <c r="D233" s="75" t="s">
        <v>1734</v>
      </c>
      <c r="E233" s="76" t="s">
        <v>1968</v>
      </c>
      <c r="F233" s="77">
        <v>299.60000000000002</v>
      </c>
    </row>
    <row r="234" spans="1:6" ht="34.5" customHeight="1">
      <c r="A234" s="67">
        <v>112</v>
      </c>
      <c r="B234" s="260" t="s">
        <v>634</v>
      </c>
      <c r="C234" s="273" t="s">
        <v>635</v>
      </c>
      <c r="D234" s="75" t="s">
        <v>1734</v>
      </c>
      <c r="E234" s="76" t="s">
        <v>1969</v>
      </c>
      <c r="F234" s="77">
        <v>112.35</v>
      </c>
    </row>
    <row r="235" spans="1:6" ht="34.5" customHeight="1">
      <c r="A235" s="67">
        <v>113</v>
      </c>
      <c r="B235" s="260" t="s">
        <v>634</v>
      </c>
      <c r="C235" s="273" t="s">
        <v>637</v>
      </c>
      <c r="D235" s="75" t="s">
        <v>1734</v>
      </c>
      <c r="E235" s="76" t="s">
        <v>1970</v>
      </c>
      <c r="F235" s="77">
        <v>337.05</v>
      </c>
    </row>
    <row r="236" spans="1:6" ht="34.5" customHeight="1">
      <c r="A236" s="67">
        <v>114</v>
      </c>
      <c r="B236" s="260" t="s">
        <v>395</v>
      </c>
      <c r="C236" s="273" t="s">
        <v>639</v>
      </c>
      <c r="D236" s="75" t="s">
        <v>1734</v>
      </c>
      <c r="E236" s="76" t="s">
        <v>1971</v>
      </c>
      <c r="F236" s="77">
        <v>187.25</v>
      </c>
    </row>
    <row r="237" spans="1:6" ht="34.5" customHeight="1">
      <c r="A237" s="67">
        <v>115</v>
      </c>
      <c r="B237" s="260" t="s">
        <v>641</v>
      </c>
      <c r="C237" s="273" t="s">
        <v>642</v>
      </c>
      <c r="D237" s="75" t="s">
        <v>1960</v>
      </c>
      <c r="E237" s="76" t="s">
        <v>1972</v>
      </c>
      <c r="F237" s="77">
        <v>262.14999999999998</v>
      </c>
    </row>
    <row r="238" spans="1:6" ht="34.5" customHeight="1">
      <c r="A238" s="67">
        <v>116</v>
      </c>
      <c r="B238" s="260" t="s">
        <v>641</v>
      </c>
      <c r="C238" s="273" t="s">
        <v>644</v>
      </c>
      <c r="D238" s="75" t="s">
        <v>1734</v>
      </c>
      <c r="E238" s="76" t="s">
        <v>1973</v>
      </c>
      <c r="F238" s="77">
        <v>112.35</v>
      </c>
    </row>
    <row r="239" spans="1:6" ht="34.5" customHeight="1">
      <c r="A239" s="67">
        <v>117</v>
      </c>
      <c r="B239" s="260" t="s">
        <v>634</v>
      </c>
      <c r="C239" s="275" t="s">
        <v>646</v>
      </c>
      <c r="D239" s="75" t="s">
        <v>1734</v>
      </c>
      <c r="E239" s="76" t="s">
        <v>1974</v>
      </c>
      <c r="F239" s="77">
        <v>187.25</v>
      </c>
    </row>
    <row r="240" spans="1:6" ht="34.5" customHeight="1">
      <c r="A240" s="67">
        <v>118</v>
      </c>
      <c r="B240" s="260" t="s">
        <v>648</v>
      </c>
      <c r="C240" s="275" t="s">
        <v>570</v>
      </c>
      <c r="D240" s="75" t="s">
        <v>1960</v>
      </c>
      <c r="E240" s="76" t="s">
        <v>1975</v>
      </c>
      <c r="F240" s="77">
        <v>112.35</v>
      </c>
    </row>
    <row r="241" spans="1:9" ht="34.5" customHeight="1">
      <c r="A241" s="67">
        <v>119</v>
      </c>
      <c r="B241" s="276" t="s">
        <v>650</v>
      </c>
      <c r="C241" s="277" t="s">
        <v>651</v>
      </c>
      <c r="D241" s="75">
        <v>46021</v>
      </c>
      <c r="E241" s="76" t="s">
        <v>1976</v>
      </c>
      <c r="F241" s="77">
        <v>486.85</v>
      </c>
    </row>
    <row r="242" spans="1:9" ht="34.5" customHeight="1">
      <c r="A242" s="67">
        <v>120</v>
      </c>
      <c r="B242" s="279" t="s">
        <v>653</v>
      </c>
      <c r="C242" s="277" t="s">
        <v>654</v>
      </c>
      <c r="D242" s="251">
        <v>46021</v>
      </c>
      <c r="E242" s="252" t="s">
        <v>1977</v>
      </c>
      <c r="F242" s="253">
        <v>524.29999999999995</v>
      </c>
    </row>
    <row r="243" spans="1:9" ht="34.5" customHeight="1">
      <c r="A243" s="67">
        <v>121</v>
      </c>
      <c r="B243" s="279" t="s">
        <v>656</v>
      </c>
      <c r="C243" s="277" t="s">
        <v>570</v>
      </c>
      <c r="D243" s="251" t="s">
        <v>1801</v>
      </c>
      <c r="E243" s="252" t="s">
        <v>1978</v>
      </c>
      <c r="F243" s="253">
        <v>337.05</v>
      </c>
    </row>
    <row r="244" spans="1:9" ht="34.5" customHeight="1">
      <c r="A244" s="67">
        <v>122</v>
      </c>
      <c r="B244" s="273" t="s">
        <v>658</v>
      </c>
      <c r="C244" s="273" t="s">
        <v>659</v>
      </c>
      <c r="D244" s="251" t="s">
        <v>1727</v>
      </c>
      <c r="E244" s="252" t="s">
        <v>1979</v>
      </c>
      <c r="F244" s="253">
        <v>636.65</v>
      </c>
    </row>
    <row r="245" spans="1:9" s="42" customFormat="1" ht="34.5" customHeight="1" thickBot="1">
      <c r="A245" s="284"/>
      <c r="B245" s="100" t="s">
        <v>19</v>
      </c>
      <c r="C245" s="101"/>
      <c r="D245" s="257"/>
      <c r="E245" s="257"/>
      <c r="F245" s="287">
        <v>73175.450000000026</v>
      </c>
      <c r="H245" s="511">
        <f>SUM(F123:F244)</f>
        <v>73175.450000000026</v>
      </c>
      <c r="I245" s="515"/>
    </row>
    <row r="246" spans="1:9" ht="34.5" customHeight="1" thickTop="1">
      <c r="A246" s="30"/>
      <c r="B246" s="231" t="s">
        <v>661</v>
      </c>
      <c r="C246" s="232"/>
      <c r="D246" s="156"/>
      <c r="E246" s="157"/>
      <c r="F246" s="289"/>
    </row>
    <row r="247" spans="1:9" ht="34.5" customHeight="1">
      <c r="A247" s="67">
        <v>1</v>
      </c>
      <c r="B247" s="106" t="s">
        <v>322</v>
      </c>
      <c r="C247" s="260" t="s">
        <v>662</v>
      </c>
      <c r="D247" s="290" t="s">
        <v>1792</v>
      </c>
      <c r="E247" s="291" t="s">
        <v>1980</v>
      </c>
      <c r="F247" s="292">
        <v>2554.09</v>
      </c>
    </row>
    <row r="248" spans="1:9" ht="34.5" customHeight="1">
      <c r="A248" s="67">
        <v>2</v>
      </c>
      <c r="B248" s="106" t="s">
        <v>243</v>
      </c>
      <c r="C248" s="260" t="s">
        <v>664</v>
      </c>
      <c r="D248" s="290" t="s">
        <v>1783</v>
      </c>
      <c r="E248" s="291" t="s">
        <v>1981</v>
      </c>
      <c r="F248" s="292">
        <v>793.94</v>
      </c>
    </row>
    <row r="249" spans="1:9" ht="34.5" customHeight="1">
      <c r="A249" s="67">
        <v>3</v>
      </c>
      <c r="B249" s="106" t="s">
        <v>246</v>
      </c>
      <c r="C249" s="260" t="s">
        <v>666</v>
      </c>
      <c r="D249" s="290" t="s">
        <v>1785</v>
      </c>
      <c r="E249" s="291" t="s">
        <v>1982</v>
      </c>
      <c r="F249" s="292">
        <v>74.900000000000006</v>
      </c>
    </row>
    <row r="250" spans="1:9" ht="34.5" customHeight="1">
      <c r="A250" s="67">
        <v>4</v>
      </c>
      <c r="B250" s="106" t="s">
        <v>249</v>
      </c>
      <c r="C250" s="260" t="s">
        <v>668</v>
      </c>
      <c r="D250" s="290" t="s">
        <v>1785</v>
      </c>
      <c r="E250" s="291" t="s">
        <v>1983</v>
      </c>
      <c r="F250" s="292">
        <v>74.900000000000006</v>
      </c>
    </row>
    <row r="251" spans="1:9" ht="34.5" customHeight="1">
      <c r="A251" s="67">
        <v>5</v>
      </c>
      <c r="B251" s="263" t="s">
        <v>252</v>
      </c>
      <c r="C251" s="260" t="s">
        <v>670</v>
      </c>
      <c r="D251" s="290" t="s">
        <v>1734</v>
      </c>
      <c r="E251" s="291" t="s">
        <v>1984</v>
      </c>
      <c r="F251" s="292">
        <v>1587.88</v>
      </c>
    </row>
    <row r="252" spans="1:9" ht="34.5" customHeight="1">
      <c r="A252" s="67">
        <v>6</v>
      </c>
      <c r="B252" s="263" t="s">
        <v>252</v>
      </c>
      <c r="C252" s="260" t="s">
        <v>672</v>
      </c>
      <c r="D252" s="290" t="s">
        <v>1734</v>
      </c>
      <c r="E252" s="291" t="s">
        <v>1984</v>
      </c>
      <c r="F252" s="292">
        <v>53.5</v>
      </c>
    </row>
    <row r="253" spans="1:9" ht="34.5" customHeight="1">
      <c r="A253" s="67">
        <v>7</v>
      </c>
      <c r="B253" s="263" t="s">
        <v>161</v>
      </c>
      <c r="C253" s="260" t="s">
        <v>673</v>
      </c>
      <c r="D253" s="290" t="s">
        <v>1727</v>
      </c>
      <c r="E253" s="291" t="s">
        <v>1985</v>
      </c>
      <c r="F253" s="292">
        <v>838.88</v>
      </c>
    </row>
    <row r="254" spans="1:9" ht="34.5" customHeight="1">
      <c r="A254" s="67">
        <v>8</v>
      </c>
      <c r="B254" s="263" t="s">
        <v>161</v>
      </c>
      <c r="C254" s="260" t="s">
        <v>675</v>
      </c>
      <c r="D254" s="290" t="s">
        <v>1727</v>
      </c>
      <c r="E254" s="291" t="s">
        <v>1985</v>
      </c>
      <c r="F254" s="292">
        <v>53.5</v>
      </c>
    </row>
    <row r="255" spans="1:9" ht="34.5" customHeight="1">
      <c r="A255" s="67">
        <v>9</v>
      </c>
      <c r="B255" s="263" t="s">
        <v>676</v>
      </c>
      <c r="C255" s="260" t="s">
        <v>678</v>
      </c>
      <c r="D255" s="290">
        <v>46021</v>
      </c>
      <c r="E255" s="291" t="s">
        <v>1986</v>
      </c>
      <c r="F255" s="292">
        <v>823.9</v>
      </c>
    </row>
    <row r="256" spans="1:9" ht="34.5" customHeight="1">
      <c r="A256" s="67">
        <v>10</v>
      </c>
      <c r="B256" s="263" t="s">
        <v>169</v>
      </c>
      <c r="C256" s="260" t="s">
        <v>680</v>
      </c>
      <c r="D256" s="290" t="s">
        <v>1862</v>
      </c>
      <c r="E256" s="291" t="s">
        <v>1987</v>
      </c>
      <c r="F256" s="292">
        <v>1408.12</v>
      </c>
    </row>
    <row r="257" spans="1:6" ht="34.5" customHeight="1">
      <c r="A257" s="67">
        <v>11</v>
      </c>
      <c r="B257" s="263" t="s">
        <v>341</v>
      </c>
      <c r="C257" s="260" t="s">
        <v>682</v>
      </c>
      <c r="D257" s="290" t="s">
        <v>1794</v>
      </c>
      <c r="E257" s="291" t="s">
        <v>1988</v>
      </c>
      <c r="F257" s="292">
        <v>1303.26</v>
      </c>
    </row>
    <row r="258" spans="1:6" ht="34.5" customHeight="1">
      <c r="A258" s="67">
        <v>12</v>
      </c>
      <c r="B258" s="263" t="s">
        <v>267</v>
      </c>
      <c r="C258" s="260" t="s">
        <v>684</v>
      </c>
      <c r="D258" s="290" t="s">
        <v>1720</v>
      </c>
      <c r="E258" s="291" t="s">
        <v>1989</v>
      </c>
      <c r="F258" s="292">
        <v>3734.3</v>
      </c>
    </row>
    <row r="259" spans="1:6" ht="34.5" customHeight="1">
      <c r="A259" s="67">
        <v>13</v>
      </c>
      <c r="B259" s="263" t="s">
        <v>178</v>
      </c>
      <c r="C259" s="260" t="s">
        <v>686</v>
      </c>
      <c r="D259" s="290" t="s">
        <v>1797</v>
      </c>
      <c r="E259" s="291" t="s">
        <v>1990</v>
      </c>
      <c r="F259" s="292">
        <v>5355.35</v>
      </c>
    </row>
    <row r="260" spans="1:6" ht="34.5" customHeight="1">
      <c r="A260" s="67">
        <v>14</v>
      </c>
      <c r="B260" s="263" t="s">
        <v>272</v>
      </c>
      <c r="C260" s="260" t="s">
        <v>688</v>
      </c>
      <c r="D260" s="290" t="s">
        <v>1799</v>
      </c>
      <c r="E260" s="291" t="s">
        <v>1991</v>
      </c>
      <c r="F260" s="292">
        <v>374.5</v>
      </c>
    </row>
    <row r="261" spans="1:6" ht="34.5" customHeight="1">
      <c r="A261" s="67">
        <v>15</v>
      </c>
      <c r="B261" s="263" t="s">
        <v>275</v>
      </c>
      <c r="C261" s="260" t="s">
        <v>690</v>
      </c>
      <c r="D261" s="290" t="s">
        <v>1801</v>
      </c>
      <c r="E261" s="291" t="s">
        <v>1992</v>
      </c>
      <c r="F261" s="292">
        <v>471.87</v>
      </c>
    </row>
    <row r="262" spans="1:6" ht="34.5" customHeight="1">
      <c r="A262" s="67">
        <v>16</v>
      </c>
      <c r="B262" s="263" t="s">
        <v>352</v>
      </c>
      <c r="C262" s="260" t="s">
        <v>692</v>
      </c>
      <c r="D262" s="290" t="s">
        <v>1801</v>
      </c>
      <c r="E262" s="291" t="s">
        <v>1993</v>
      </c>
      <c r="F262" s="292">
        <v>846.37</v>
      </c>
    </row>
    <row r="263" spans="1:6" ht="34.5" customHeight="1">
      <c r="A263" s="67">
        <v>17</v>
      </c>
      <c r="B263" s="296" t="s">
        <v>694</v>
      </c>
      <c r="C263" s="260" t="s">
        <v>695</v>
      </c>
      <c r="D263" s="290" t="s">
        <v>1813</v>
      </c>
      <c r="E263" s="291" t="s">
        <v>1994</v>
      </c>
      <c r="F263" s="292">
        <v>277.13</v>
      </c>
    </row>
    <row r="264" spans="1:6" ht="34.5" customHeight="1">
      <c r="A264" s="67">
        <v>18</v>
      </c>
      <c r="B264" s="296" t="s">
        <v>697</v>
      </c>
      <c r="C264" s="260" t="s">
        <v>695</v>
      </c>
      <c r="D264" s="290">
        <v>46021</v>
      </c>
      <c r="E264" s="291" t="s">
        <v>1995</v>
      </c>
      <c r="F264" s="292">
        <v>2531.62</v>
      </c>
    </row>
    <row r="265" spans="1:6" ht="34.5" customHeight="1">
      <c r="A265" s="67">
        <v>19</v>
      </c>
      <c r="B265" s="263" t="s">
        <v>360</v>
      </c>
      <c r="C265" s="260" t="s">
        <v>699</v>
      </c>
      <c r="D265" s="290" t="s">
        <v>1734</v>
      </c>
      <c r="E265" s="291" t="s">
        <v>1996</v>
      </c>
      <c r="F265" s="292">
        <v>738.3</v>
      </c>
    </row>
    <row r="266" spans="1:6" ht="34.5" customHeight="1">
      <c r="A266" s="67">
        <v>20</v>
      </c>
      <c r="B266" s="263" t="s">
        <v>286</v>
      </c>
      <c r="C266" s="260" t="s">
        <v>701</v>
      </c>
      <c r="D266" s="290" t="s">
        <v>1807</v>
      </c>
      <c r="E266" s="291" t="s">
        <v>1997</v>
      </c>
      <c r="F266" s="292">
        <v>7158.3</v>
      </c>
    </row>
    <row r="267" spans="1:6" ht="34.5" customHeight="1">
      <c r="A267" s="67">
        <v>21</v>
      </c>
      <c r="B267" s="263" t="s">
        <v>289</v>
      </c>
      <c r="C267" s="260" t="s">
        <v>703</v>
      </c>
      <c r="D267" s="290" t="s">
        <v>1801</v>
      </c>
      <c r="E267" s="291" t="s">
        <v>1998</v>
      </c>
      <c r="F267" s="292">
        <v>37.450000000000003</v>
      </c>
    </row>
    <row r="268" spans="1:6" ht="34.5" customHeight="1">
      <c r="A268" s="67">
        <v>22</v>
      </c>
      <c r="B268" s="263" t="s">
        <v>292</v>
      </c>
      <c r="C268" s="260" t="s">
        <v>705</v>
      </c>
      <c r="D268" s="290" t="s">
        <v>1736</v>
      </c>
      <c r="E268" s="291" t="s">
        <v>1999</v>
      </c>
      <c r="F268" s="292">
        <v>584.22</v>
      </c>
    </row>
    <row r="269" spans="1:6" ht="34.5" customHeight="1">
      <c r="A269" s="67">
        <v>23</v>
      </c>
      <c r="B269" s="263" t="s">
        <v>206</v>
      </c>
      <c r="C269" s="260" t="s">
        <v>707</v>
      </c>
      <c r="D269" s="290" t="s">
        <v>1807</v>
      </c>
      <c r="E269" s="291" t="s">
        <v>2000</v>
      </c>
      <c r="F269" s="292">
        <v>2374.33</v>
      </c>
    </row>
    <row r="270" spans="1:6" ht="34.5" customHeight="1">
      <c r="A270" s="67">
        <v>24</v>
      </c>
      <c r="B270" s="263" t="s">
        <v>371</v>
      </c>
      <c r="C270" s="260" t="s">
        <v>709</v>
      </c>
      <c r="D270" s="290" t="s">
        <v>1736</v>
      </c>
      <c r="E270" s="291" t="s">
        <v>2001</v>
      </c>
      <c r="F270" s="292">
        <v>943.74</v>
      </c>
    </row>
    <row r="271" spans="1:6" ht="34.5" customHeight="1">
      <c r="A271" s="67">
        <v>25</v>
      </c>
      <c r="B271" s="263" t="s">
        <v>300</v>
      </c>
      <c r="C271" s="260" t="s">
        <v>711</v>
      </c>
      <c r="D271" s="290" t="s">
        <v>1813</v>
      </c>
      <c r="E271" s="291" t="s">
        <v>2002</v>
      </c>
      <c r="F271" s="292">
        <v>149.80000000000001</v>
      </c>
    </row>
    <row r="272" spans="1:6" ht="34.5" customHeight="1">
      <c r="A272" s="67">
        <v>26</v>
      </c>
      <c r="B272" s="263" t="s">
        <v>300</v>
      </c>
      <c r="C272" s="260" t="s">
        <v>713</v>
      </c>
      <c r="D272" s="290" t="s">
        <v>1813</v>
      </c>
      <c r="E272" s="291" t="s">
        <v>2003</v>
      </c>
      <c r="F272" s="292">
        <v>53.5</v>
      </c>
    </row>
    <row r="273" spans="1:6" ht="34.5" customHeight="1">
      <c r="A273" s="67">
        <v>27</v>
      </c>
      <c r="B273" s="263" t="s">
        <v>304</v>
      </c>
      <c r="C273" s="260" t="s">
        <v>715</v>
      </c>
      <c r="D273" s="290">
        <v>46021</v>
      </c>
      <c r="E273" s="291" t="s">
        <v>2004</v>
      </c>
      <c r="F273" s="292">
        <v>37.450000000000003</v>
      </c>
    </row>
    <row r="274" spans="1:6" ht="34.5" customHeight="1">
      <c r="A274" s="67">
        <v>28</v>
      </c>
      <c r="B274" s="263" t="s">
        <v>378</v>
      </c>
      <c r="C274" s="260" t="s">
        <v>717</v>
      </c>
      <c r="D274" s="290" t="s">
        <v>1720</v>
      </c>
      <c r="E274" s="291" t="s">
        <v>2005</v>
      </c>
      <c r="F274" s="292">
        <v>906.29</v>
      </c>
    </row>
    <row r="275" spans="1:6" ht="34.5" customHeight="1">
      <c r="A275" s="67">
        <v>29</v>
      </c>
      <c r="B275" s="263" t="s">
        <v>310</v>
      </c>
      <c r="C275" s="260" t="s">
        <v>719</v>
      </c>
      <c r="D275" s="290" t="s">
        <v>1727</v>
      </c>
      <c r="E275" s="291" t="s">
        <v>2006</v>
      </c>
      <c r="F275" s="292">
        <v>2666.44</v>
      </c>
    </row>
    <row r="276" spans="1:6" ht="34.5" customHeight="1">
      <c r="A276" s="67">
        <v>30</v>
      </c>
      <c r="B276" s="263" t="s">
        <v>721</v>
      </c>
      <c r="C276" s="260" t="s">
        <v>722</v>
      </c>
      <c r="D276" s="290" t="s">
        <v>1850</v>
      </c>
      <c r="E276" s="291" t="s">
        <v>2007</v>
      </c>
      <c r="F276" s="292">
        <v>89.88</v>
      </c>
    </row>
    <row r="277" spans="1:6" ht="34.5" customHeight="1">
      <c r="A277" s="67">
        <v>31</v>
      </c>
      <c r="B277" s="263" t="s">
        <v>227</v>
      </c>
      <c r="C277" s="260" t="s">
        <v>724</v>
      </c>
      <c r="D277" s="290" t="s">
        <v>1852</v>
      </c>
      <c r="E277" s="291" t="s">
        <v>2008</v>
      </c>
      <c r="F277" s="292">
        <v>374.5</v>
      </c>
    </row>
    <row r="278" spans="1:6" ht="34.5" customHeight="1">
      <c r="A278" s="67">
        <v>32</v>
      </c>
      <c r="B278" s="263" t="s">
        <v>318</v>
      </c>
      <c r="C278" s="260" t="s">
        <v>726</v>
      </c>
      <c r="D278" s="290" t="s">
        <v>1819</v>
      </c>
      <c r="E278" s="291" t="s">
        <v>2009</v>
      </c>
      <c r="F278" s="292">
        <v>1337.5</v>
      </c>
    </row>
    <row r="279" spans="1:6" ht="34.5" customHeight="1">
      <c r="A279" s="67">
        <v>33</v>
      </c>
      <c r="B279" s="263" t="s">
        <v>389</v>
      </c>
      <c r="C279" s="260" t="s">
        <v>728</v>
      </c>
      <c r="D279" s="290" t="s">
        <v>1819</v>
      </c>
      <c r="E279" s="291" t="s">
        <v>2010</v>
      </c>
      <c r="F279" s="292">
        <v>37.450000000000003</v>
      </c>
    </row>
    <row r="280" spans="1:6" ht="34.5" customHeight="1">
      <c r="A280" s="67">
        <v>34</v>
      </c>
      <c r="B280" s="263" t="s">
        <v>392</v>
      </c>
      <c r="C280" s="260" t="s">
        <v>730</v>
      </c>
      <c r="D280" s="290" t="s">
        <v>1819</v>
      </c>
      <c r="E280" s="291" t="s">
        <v>2011</v>
      </c>
      <c r="F280" s="292">
        <v>367.01</v>
      </c>
    </row>
    <row r="281" spans="1:6" ht="34.5" customHeight="1">
      <c r="A281" s="67">
        <v>35</v>
      </c>
      <c r="B281" s="263" t="s">
        <v>395</v>
      </c>
      <c r="C281" s="260" t="s">
        <v>732</v>
      </c>
      <c r="D281" s="290" t="s">
        <v>1819</v>
      </c>
      <c r="E281" s="291" t="s">
        <v>2012</v>
      </c>
      <c r="F281" s="292">
        <v>307.08999999999997</v>
      </c>
    </row>
    <row r="282" spans="1:6" ht="34.5" customHeight="1">
      <c r="A282" s="67">
        <v>36</v>
      </c>
      <c r="B282" s="263" t="s">
        <v>401</v>
      </c>
      <c r="C282" s="260" t="s">
        <v>736</v>
      </c>
      <c r="D282" s="290" t="s">
        <v>1889</v>
      </c>
      <c r="E282" s="291" t="s">
        <v>2013</v>
      </c>
      <c r="F282" s="292">
        <v>37.450000000000003</v>
      </c>
    </row>
    <row r="283" spans="1:6" ht="34.5" customHeight="1">
      <c r="A283" s="67">
        <v>37</v>
      </c>
      <c r="B283" s="263" t="s">
        <v>404</v>
      </c>
      <c r="C283" s="260" t="s">
        <v>738</v>
      </c>
      <c r="D283" s="290" t="s">
        <v>1819</v>
      </c>
      <c r="E283" s="291" t="s">
        <v>2014</v>
      </c>
      <c r="F283" s="292">
        <v>37.450000000000003</v>
      </c>
    </row>
    <row r="284" spans="1:6" ht="34.5" customHeight="1">
      <c r="A284" s="67">
        <v>38</v>
      </c>
      <c r="B284" s="263" t="s">
        <v>409</v>
      </c>
      <c r="C284" s="260" t="s">
        <v>741</v>
      </c>
      <c r="D284" s="290" t="s">
        <v>1819</v>
      </c>
      <c r="E284" s="291" t="s">
        <v>2015</v>
      </c>
      <c r="F284" s="292">
        <v>202.23</v>
      </c>
    </row>
    <row r="285" spans="1:6" ht="34.5" customHeight="1">
      <c r="A285" s="67">
        <v>39</v>
      </c>
      <c r="B285" s="263" t="s">
        <v>413</v>
      </c>
      <c r="C285" s="260" t="s">
        <v>744</v>
      </c>
      <c r="D285" s="290" t="s">
        <v>1819</v>
      </c>
      <c r="E285" s="291" t="s">
        <v>2016</v>
      </c>
      <c r="F285" s="292">
        <v>59.92</v>
      </c>
    </row>
    <row r="286" spans="1:6" ht="34.5" customHeight="1">
      <c r="A286" s="67">
        <v>40</v>
      </c>
      <c r="B286" s="263" t="s">
        <v>420</v>
      </c>
      <c r="C286" s="260" t="s">
        <v>748</v>
      </c>
      <c r="D286" s="290" t="s">
        <v>1889</v>
      </c>
      <c r="E286" s="291" t="s">
        <v>2017</v>
      </c>
      <c r="F286" s="292">
        <v>37.450000000000003</v>
      </c>
    </row>
    <row r="287" spans="1:6" ht="34.5" customHeight="1">
      <c r="A287" s="67">
        <v>41</v>
      </c>
      <c r="B287" s="263" t="s">
        <v>423</v>
      </c>
      <c r="C287" s="260" t="s">
        <v>750</v>
      </c>
      <c r="D287" s="290" t="s">
        <v>1819</v>
      </c>
      <c r="E287" s="291" t="s">
        <v>2018</v>
      </c>
      <c r="F287" s="292">
        <v>404.46</v>
      </c>
    </row>
    <row r="288" spans="1:6" ht="34.5" customHeight="1">
      <c r="A288" s="67">
        <v>42</v>
      </c>
      <c r="B288" s="263" t="s">
        <v>425</v>
      </c>
      <c r="C288" s="260" t="s">
        <v>752</v>
      </c>
      <c r="D288" s="290" t="s">
        <v>1819</v>
      </c>
      <c r="E288" s="291" t="s">
        <v>2019</v>
      </c>
      <c r="F288" s="292">
        <v>37.450000000000003</v>
      </c>
    </row>
    <row r="289" spans="1:6" ht="34.5" customHeight="1">
      <c r="A289" s="67">
        <v>43</v>
      </c>
      <c r="B289" s="263" t="s">
        <v>430</v>
      </c>
      <c r="C289" s="260" t="s">
        <v>758</v>
      </c>
      <c r="D289" s="290" t="s">
        <v>1819</v>
      </c>
      <c r="E289" s="291" t="s">
        <v>2020</v>
      </c>
      <c r="F289" s="292">
        <v>134.82</v>
      </c>
    </row>
    <row r="290" spans="1:6" ht="34.5" customHeight="1">
      <c r="A290" s="67">
        <v>44</v>
      </c>
      <c r="B290" s="263" t="s">
        <v>433</v>
      </c>
      <c r="C290" s="260" t="s">
        <v>760</v>
      </c>
      <c r="D290" s="290" t="s">
        <v>1819</v>
      </c>
      <c r="E290" s="291" t="s">
        <v>2021</v>
      </c>
      <c r="F290" s="292">
        <v>52.43</v>
      </c>
    </row>
    <row r="291" spans="1:6" ht="34.5" customHeight="1">
      <c r="A291" s="67">
        <v>45</v>
      </c>
      <c r="B291" s="263" t="s">
        <v>436</v>
      </c>
      <c r="C291" s="260" t="s">
        <v>762</v>
      </c>
      <c r="D291" s="290" t="s">
        <v>1819</v>
      </c>
      <c r="E291" s="291" t="s">
        <v>2022</v>
      </c>
      <c r="F291" s="292">
        <v>59.92</v>
      </c>
    </row>
    <row r="292" spans="1:6" ht="34.5" customHeight="1">
      <c r="A292" s="67">
        <v>46</v>
      </c>
      <c r="B292" s="263" t="s">
        <v>441</v>
      </c>
      <c r="C292" s="260" t="s">
        <v>767</v>
      </c>
      <c r="D292" s="290" t="s">
        <v>1819</v>
      </c>
      <c r="E292" s="291" t="s">
        <v>2023</v>
      </c>
      <c r="F292" s="292">
        <v>37.450000000000003</v>
      </c>
    </row>
    <row r="293" spans="1:6" ht="34.5" customHeight="1">
      <c r="A293" s="67">
        <v>47</v>
      </c>
      <c r="B293" s="263" t="s">
        <v>444</v>
      </c>
      <c r="C293" s="260" t="s">
        <v>769</v>
      </c>
      <c r="D293" s="290" t="s">
        <v>1819</v>
      </c>
      <c r="E293" s="291" t="s">
        <v>2024</v>
      </c>
      <c r="F293" s="292">
        <v>292.11</v>
      </c>
    </row>
    <row r="294" spans="1:6" ht="34.5" customHeight="1">
      <c r="A294" s="67">
        <v>48</v>
      </c>
      <c r="B294" s="263" t="s">
        <v>447</v>
      </c>
      <c r="C294" s="260" t="s">
        <v>771</v>
      </c>
      <c r="D294" s="290" t="s">
        <v>1819</v>
      </c>
      <c r="E294" s="291" t="s">
        <v>2025</v>
      </c>
      <c r="F294" s="292">
        <v>1527.96</v>
      </c>
    </row>
    <row r="295" spans="1:6" ht="34.5" customHeight="1">
      <c r="A295" s="67">
        <v>49</v>
      </c>
      <c r="B295" s="263" t="s">
        <v>45</v>
      </c>
      <c r="C295" s="260" t="s">
        <v>775</v>
      </c>
      <c r="D295" s="290" t="s">
        <v>1819</v>
      </c>
      <c r="E295" s="291" t="s">
        <v>2026</v>
      </c>
      <c r="F295" s="292">
        <v>704.06</v>
      </c>
    </row>
    <row r="296" spans="1:6" ht="34.5" customHeight="1">
      <c r="A296" s="67">
        <v>50</v>
      </c>
      <c r="B296" s="263" t="s">
        <v>456</v>
      </c>
      <c r="C296" s="260" t="s">
        <v>777</v>
      </c>
      <c r="D296" s="290" t="s">
        <v>1905</v>
      </c>
      <c r="E296" s="291" t="s">
        <v>2027</v>
      </c>
      <c r="F296" s="292">
        <v>2074.73</v>
      </c>
    </row>
    <row r="297" spans="1:6" ht="34.5" customHeight="1">
      <c r="A297" s="67">
        <v>51</v>
      </c>
      <c r="B297" s="263" t="s">
        <v>459</v>
      </c>
      <c r="C297" s="260" t="s">
        <v>779</v>
      </c>
      <c r="D297" s="290" t="s">
        <v>1813</v>
      </c>
      <c r="E297" s="291" t="s">
        <v>2028</v>
      </c>
      <c r="F297" s="292">
        <v>2396.8000000000002</v>
      </c>
    </row>
    <row r="298" spans="1:6" ht="34.5" customHeight="1">
      <c r="A298" s="67">
        <v>52</v>
      </c>
      <c r="B298" s="263" t="s">
        <v>462</v>
      </c>
      <c r="C298" s="260" t="s">
        <v>781</v>
      </c>
      <c r="D298" s="290" t="s">
        <v>1908</v>
      </c>
      <c r="E298" s="291" t="s">
        <v>2029</v>
      </c>
      <c r="F298" s="292">
        <v>2074.73</v>
      </c>
    </row>
    <row r="299" spans="1:6" ht="34.5" customHeight="1">
      <c r="A299" s="67">
        <v>53</v>
      </c>
      <c r="B299" s="263" t="s">
        <v>783</v>
      </c>
      <c r="C299" s="260" t="s">
        <v>784</v>
      </c>
      <c r="D299" s="290" t="s">
        <v>1819</v>
      </c>
      <c r="E299" s="291" t="s">
        <v>2030</v>
      </c>
      <c r="F299" s="292">
        <v>67.41</v>
      </c>
    </row>
    <row r="300" spans="1:6" ht="34.5" customHeight="1">
      <c r="A300" s="67">
        <v>54</v>
      </c>
      <c r="B300" s="263" t="s">
        <v>468</v>
      </c>
      <c r="C300" s="260" t="s">
        <v>786</v>
      </c>
      <c r="D300" s="290" t="s">
        <v>1801</v>
      </c>
      <c r="E300" s="291" t="s">
        <v>2031</v>
      </c>
      <c r="F300" s="292">
        <v>479.36</v>
      </c>
    </row>
    <row r="301" spans="1:6" ht="34.5" customHeight="1">
      <c r="A301" s="67">
        <v>55</v>
      </c>
      <c r="B301" s="263" t="s">
        <v>468</v>
      </c>
      <c r="C301" s="260" t="s">
        <v>788</v>
      </c>
      <c r="D301" s="290" t="s">
        <v>1801</v>
      </c>
      <c r="E301" s="291" t="s">
        <v>2032</v>
      </c>
      <c r="F301" s="292">
        <v>53.5</v>
      </c>
    </row>
    <row r="302" spans="1:6" ht="34.5" customHeight="1">
      <c r="A302" s="67">
        <v>56</v>
      </c>
      <c r="B302" s="263" t="s">
        <v>472</v>
      </c>
      <c r="C302" s="260" t="s">
        <v>791</v>
      </c>
      <c r="D302" s="290" t="s">
        <v>1734</v>
      </c>
      <c r="E302" s="291" t="s">
        <v>2033</v>
      </c>
      <c r="F302" s="292">
        <v>59.92</v>
      </c>
    </row>
    <row r="303" spans="1:6" ht="34.5" customHeight="1">
      <c r="A303" s="67">
        <v>57</v>
      </c>
      <c r="B303" s="263" t="s">
        <v>105</v>
      </c>
      <c r="C303" s="106" t="s">
        <v>793</v>
      </c>
      <c r="D303" s="290" t="s">
        <v>1913</v>
      </c>
      <c r="E303" s="291" t="s">
        <v>2034</v>
      </c>
      <c r="F303" s="292">
        <v>1430.5900000000001</v>
      </c>
    </row>
    <row r="304" spans="1:6" ht="34.5" customHeight="1">
      <c r="A304" s="67">
        <v>58</v>
      </c>
      <c r="B304" s="263" t="s">
        <v>105</v>
      </c>
      <c r="C304" s="106" t="s">
        <v>793</v>
      </c>
      <c r="D304" s="290" t="s">
        <v>1913</v>
      </c>
      <c r="E304" s="291" t="s">
        <v>2034</v>
      </c>
      <c r="F304" s="292">
        <v>1962.38</v>
      </c>
    </row>
    <row r="305" spans="1:6" ht="34.5" customHeight="1">
      <c r="A305" s="67">
        <v>59</v>
      </c>
      <c r="B305" s="263" t="s">
        <v>105</v>
      </c>
      <c r="C305" s="106" t="s">
        <v>793</v>
      </c>
      <c r="D305" s="290" t="s">
        <v>1913</v>
      </c>
      <c r="E305" s="291" t="s">
        <v>2034</v>
      </c>
      <c r="F305" s="292">
        <v>74.900000000000006</v>
      </c>
    </row>
    <row r="306" spans="1:6" ht="34.5" customHeight="1">
      <c r="A306" s="67">
        <v>60</v>
      </c>
      <c r="B306" s="263" t="s">
        <v>105</v>
      </c>
      <c r="C306" s="106" t="s">
        <v>793</v>
      </c>
      <c r="D306" s="290" t="s">
        <v>1913</v>
      </c>
      <c r="E306" s="291" t="s">
        <v>2034</v>
      </c>
      <c r="F306" s="292">
        <v>74.900000000000006</v>
      </c>
    </row>
    <row r="307" spans="1:6" ht="34.5" customHeight="1">
      <c r="A307" s="67">
        <v>61</v>
      </c>
      <c r="B307" s="263" t="s">
        <v>795</v>
      </c>
      <c r="C307" s="106" t="s">
        <v>796</v>
      </c>
      <c r="D307" s="290" t="s">
        <v>1734</v>
      </c>
      <c r="E307" s="291" t="s">
        <v>2035</v>
      </c>
      <c r="F307" s="292">
        <v>5550.09</v>
      </c>
    </row>
    <row r="308" spans="1:6" ht="34.5" customHeight="1">
      <c r="A308" s="67">
        <v>62</v>
      </c>
      <c r="B308" s="263" t="s">
        <v>795</v>
      </c>
      <c r="C308" s="106" t="s">
        <v>796</v>
      </c>
      <c r="D308" s="290" t="s">
        <v>1734</v>
      </c>
      <c r="E308" s="291" t="s">
        <v>2035</v>
      </c>
      <c r="F308" s="292">
        <v>704.06</v>
      </c>
    </row>
    <row r="309" spans="1:6" ht="34.5" customHeight="1">
      <c r="A309" s="67">
        <v>63</v>
      </c>
      <c r="B309" s="263" t="s">
        <v>795</v>
      </c>
      <c r="C309" s="106" t="s">
        <v>796</v>
      </c>
      <c r="D309" s="290" t="s">
        <v>1734</v>
      </c>
      <c r="E309" s="291" t="s">
        <v>2035</v>
      </c>
      <c r="F309" s="292">
        <v>952.3</v>
      </c>
    </row>
    <row r="310" spans="1:6" ht="34.5" customHeight="1">
      <c r="A310" s="67">
        <v>64</v>
      </c>
      <c r="B310" s="263" t="s">
        <v>798</v>
      </c>
      <c r="C310" s="260" t="s">
        <v>799</v>
      </c>
      <c r="D310" s="290" t="s">
        <v>1734</v>
      </c>
      <c r="E310" s="291" t="s">
        <v>2036</v>
      </c>
      <c r="F310" s="292">
        <v>1033.6199999999999</v>
      </c>
    </row>
    <row r="311" spans="1:6" ht="34.5" customHeight="1">
      <c r="A311" s="67">
        <v>65</v>
      </c>
      <c r="B311" s="263" t="s">
        <v>484</v>
      </c>
      <c r="C311" s="260" t="s">
        <v>802</v>
      </c>
      <c r="D311" s="290" t="s">
        <v>1908</v>
      </c>
      <c r="E311" s="291" t="s">
        <v>2037</v>
      </c>
      <c r="F311" s="292">
        <v>74.900000000000006</v>
      </c>
    </row>
    <row r="312" spans="1:6" ht="34.5" customHeight="1">
      <c r="A312" s="67">
        <v>66</v>
      </c>
      <c r="B312" s="263" t="s">
        <v>484</v>
      </c>
      <c r="C312" s="260" t="s">
        <v>802</v>
      </c>
      <c r="D312" s="290" t="s">
        <v>1908</v>
      </c>
      <c r="E312" s="291" t="s">
        <v>2037</v>
      </c>
      <c r="F312" s="292">
        <v>74.900000000000006</v>
      </c>
    </row>
    <row r="313" spans="1:6" ht="34.5" customHeight="1">
      <c r="A313" s="67">
        <v>67</v>
      </c>
      <c r="B313" s="263" t="s">
        <v>484</v>
      </c>
      <c r="C313" s="260" t="s">
        <v>802</v>
      </c>
      <c r="D313" s="290" t="s">
        <v>1908</v>
      </c>
      <c r="E313" s="291" t="s">
        <v>2037</v>
      </c>
      <c r="F313" s="292">
        <v>74.900000000000006</v>
      </c>
    </row>
    <row r="314" spans="1:6" ht="34.5" customHeight="1">
      <c r="A314" s="67">
        <v>68</v>
      </c>
      <c r="B314" s="263" t="s">
        <v>489</v>
      </c>
      <c r="C314" s="260" t="s">
        <v>804</v>
      </c>
      <c r="D314" s="290" t="s">
        <v>1801</v>
      </c>
      <c r="E314" s="291" t="s">
        <v>2038</v>
      </c>
      <c r="F314" s="292">
        <v>2374.33</v>
      </c>
    </row>
    <row r="315" spans="1:6" ht="34.5" customHeight="1">
      <c r="A315" s="67">
        <v>69</v>
      </c>
      <c r="B315" s="263" t="s">
        <v>492</v>
      </c>
      <c r="C315" s="260" t="s">
        <v>806</v>
      </c>
      <c r="D315" s="290" t="s">
        <v>1801</v>
      </c>
      <c r="E315" s="291" t="s">
        <v>2039</v>
      </c>
      <c r="F315" s="292">
        <v>456.89</v>
      </c>
    </row>
    <row r="316" spans="1:6" ht="34.5" customHeight="1">
      <c r="A316" s="67">
        <v>70</v>
      </c>
      <c r="B316" s="263" t="s">
        <v>107</v>
      </c>
      <c r="C316" s="260" t="s">
        <v>808</v>
      </c>
      <c r="D316" s="290" t="s">
        <v>1785</v>
      </c>
      <c r="E316" s="291" t="s">
        <v>2040</v>
      </c>
      <c r="F316" s="292">
        <v>11317.39</v>
      </c>
    </row>
    <row r="317" spans="1:6" ht="34.5" customHeight="1">
      <c r="A317" s="67">
        <v>71</v>
      </c>
      <c r="B317" s="268" t="s">
        <v>810</v>
      </c>
      <c r="C317" s="260" t="s">
        <v>811</v>
      </c>
      <c r="D317" s="290" t="s">
        <v>1785</v>
      </c>
      <c r="E317" s="291" t="s">
        <v>2041</v>
      </c>
      <c r="F317" s="292">
        <v>107</v>
      </c>
    </row>
    <row r="318" spans="1:6" ht="34.5" customHeight="1">
      <c r="A318" s="67">
        <v>72</v>
      </c>
      <c r="B318" s="106" t="s">
        <v>489</v>
      </c>
      <c r="C318" s="260" t="s">
        <v>813</v>
      </c>
      <c r="D318" s="290" t="s">
        <v>1801</v>
      </c>
      <c r="E318" s="291" t="s">
        <v>2042</v>
      </c>
      <c r="F318" s="292">
        <v>37.450000000000003</v>
      </c>
    </row>
    <row r="319" spans="1:6" ht="34.5" customHeight="1">
      <c r="A319" s="67">
        <v>73</v>
      </c>
      <c r="B319" s="263" t="s">
        <v>503</v>
      </c>
      <c r="C319" s="260" t="s">
        <v>816</v>
      </c>
      <c r="D319" s="290" t="s">
        <v>1801</v>
      </c>
      <c r="E319" s="291" t="s">
        <v>2043</v>
      </c>
      <c r="F319" s="292">
        <v>591.71</v>
      </c>
    </row>
    <row r="320" spans="1:6" ht="34.5" customHeight="1">
      <c r="A320" s="67">
        <v>74</v>
      </c>
      <c r="B320" s="2" t="s">
        <v>509</v>
      </c>
      <c r="C320" s="260" t="s">
        <v>820</v>
      </c>
      <c r="D320" s="290" t="s">
        <v>1727</v>
      </c>
      <c r="E320" s="291" t="s">
        <v>2044</v>
      </c>
      <c r="F320" s="292">
        <v>584.22</v>
      </c>
    </row>
    <row r="321" spans="1:6" ht="34.5" customHeight="1">
      <c r="A321" s="67">
        <v>75</v>
      </c>
      <c r="B321" s="263" t="s">
        <v>823</v>
      </c>
      <c r="C321" s="260" t="s">
        <v>824</v>
      </c>
      <c r="D321" s="290" t="s">
        <v>1889</v>
      </c>
      <c r="E321" s="291" t="s">
        <v>2045</v>
      </c>
      <c r="F321" s="292">
        <v>621.66999999999996</v>
      </c>
    </row>
    <row r="322" spans="1:6" ht="34.5" customHeight="1">
      <c r="A322" s="67">
        <v>76</v>
      </c>
      <c r="B322" s="263" t="s">
        <v>516</v>
      </c>
      <c r="C322" s="260" t="s">
        <v>827</v>
      </c>
      <c r="D322" s="290" t="s">
        <v>1792</v>
      </c>
      <c r="E322" s="291" t="s">
        <v>2046</v>
      </c>
      <c r="F322" s="292">
        <v>1415.6100000000001</v>
      </c>
    </row>
    <row r="323" spans="1:6" ht="34.5" customHeight="1">
      <c r="A323" s="67">
        <v>77</v>
      </c>
      <c r="B323" s="106" t="s">
        <v>519</v>
      </c>
      <c r="C323" s="260" t="s">
        <v>829</v>
      </c>
      <c r="D323" s="290" t="s">
        <v>2047</v>
      </c>
      <c r="E323" s="291" t="s">
        <v>2048</v>
      </c>
      <c r="F323" s="292">
        <v>3497.83</v>
      </c>
    </row>
    <row r="324" spans="1:6" ht="34.5" customHeight="1">
      <c r="A324" s="67">
        <v>78</v>
      </c>
      <c r="B324" s="106" t="s">
        <v>831</v>
      </c>
      <c r="C324" s="260" t="s">
        <v>832</v>
      </c>
      <c r="D324" s="290" t="s">
        <v>1926</v>
      </c>
      <c r="E324" s="291" t="s">
        <v>2049</v>
      </c>
      <c r="F324" s="292">
        <v>3722.5299999999997</v>
      </c>
    </row>
    <row r="325" spans="1:6" ht="34.5" customHeight="1">
      <c r="A325" s="67">
        <v>79</v>
      </c>
      <c r="B325" s="106" t="s">
        <v>50</v>
      </c>
      <c r="C325" s="260" t="s">
        <v>834</v>
      </c>
      <c r="D325" s="290" t="s">
        <v>1838</v>
      </c>
      <c r="E325" s="291" t="s">
        <v>2050</v>
      </c>
      <c r="F325" s="292">
        <v>2561.58</v>
      </c>
    </row>
    <row r="326" spans="1:6" ht="34.5" customHeight="1">
      <c r="A326" s="67">
        <v>80</v>
      </c>
      <c r="B326" s="263" t="s">
        <v>529</v>
      </c>
      <c r="C326" s="260" t="s">
        <v>836</v>
      </c>
      <c r="D326" s="290">
        <v>46021</v>
      </c>
      <c r="E326" s="291" t="s">
        <v>2051</v>
      </c>
      <c r="F326" s="292">
        <v>456.89</v>
      </c>
    </row>
    <row r="327" spans="1:6" ht="34.5" customHeight="1">
      <c r="A327" s="67">
        <v>81</v>
      </c>
      <c r="B327" s="263" t="s">
        <v>532</v>
      </c>
      <c r="C327" s="260" t="s">
        <v>838</v>
      </c>
      <c r="D327" s="290" t="s">
        <v>1799</v>
      </c>
      <c r="E327" s="291" t="s">
        <v>2052</v>
      </c>
      <c r="F327" s="292">
        <v>3348.02</v>
      </c>
    </row>
    <row r="328" spans="1:6" ht="34.5" customHeight="1">
      <c r="A328" s="67">
        <v>82</v>
      </c>
      <c r="B328" s="263" t="s">
        <v>532</v>
      </c>
      <c r="C328" s="260" t="s">
        <v>840</v>
      </c>
      <c r="D328" s="290" t="s">
        <v>1799</v>
      </c>
      <c r="E328" s="291" t="s">
        <v>2052</v>
      </c>
      <c r="F328" s="292">
        <v>984.40000000000009</v>
      </c>
    </row>
    <row r="329" spans="1:6" ht="34.5" customHeight="1">
      <c r="A329" s="67">
        <v>83</v>
      </c>
      <c r="B329" s="263" t="s">
        <v>536</v>
      </c>
      <c r="C329" s="260" t="s">
        <v>841</v>
      </c>
      <c r="D329" s="290" t="s">
        <v>1801</v>
      </c>
      <c r="E329" s="291" t="s">
        <v>2053</v>
      </c>
      <c r="F329" s="292">
        <v>37.450000000000003</v>
      </c>
    </row>
    <row r="330" spans="1:6" ht="34.5" customHeight="1">
      <c r="A330" s="67">
        <v>84</v>
      </c>
      <c r="B330" s="263" t="s">
        <v>539</v>
      </c>
      <c r="C330" s="260" t="s">
        <v>843</v>
      </c>
      <c r="D330" s="290" t="s">
        <v>1801</v>
      </c>
      <c r="E330" s="291" t="s">
        <v>2054</v>
      </c>
      <c r="F330" s="292">
        <v>2344.37</v>
      </c>
    </row>
    <row r="331" spans="1:6" ht="34.5" customHeight="1">
      <c r="A331" s="67">
        <v>85</v>
      </c>
      <c r="B331" s="298" t="s">
        <v>544</v>
      </c>
      <c r="C331" s="299" t="s">
        <v>840</v>
      </c>
      <c r="D331" s="301" t="s">
        <v>1792</v>
      </c>
      <c r="E331" s="302" t="s">
        <v>2055</v>
      </c>
      <c r="F331" s="303">
        <v>5490.17</v>
      </c>
    </row>
    <row r="332" spans="1:6" ht="34.5" customHeight="1">
      <c r="A332" s="67">
        <v>86</v>
      </c>
      <c r="B332" s="298" t="s">
        <v>544</v>
      </c>
      <c r="C332" s="299" t="s">
        <v>848</v>
      </c>
      <c r="D332" s="301" t="s">
        <v>1792</v>
      </c>
      <c r="E332" s="302" t="s">
        <v>2055</v>
      </c>
      <c r="F332" s="303">
        <v>5852.9</v>
      </c>
    </row>
    <row r="333" spans="1:6" ht="34.5" customHeight="1">
      <c r="A333" s="67">
        <v>87</v>
      </c>
      <c r="B333" s="298"/>
      <c r="C333" s="299"/>
      <c r="D333" s="301">
        <v>46021</v>
      </c>
      <c r="E333" s="302" t="s">
        <v>2056</v>
      </c>
      <c r="F333" s="303">
        <v>171.2</v>
      </c>
    </row>
    <row r="334" spans="1:6" ht="34.5" customHeight="1">
      <c r="A334" s="67">
        <v>88</v>
      </c>
      <c r="B334" s="263" t="s">
        <v>547</v>
      </c>
      <c r="C334" s="260" t="s">
        <v>849</v>
      </c>
      <c r="D334" s="290" t="s">
        <v>1794</v>
      </c>
      <c r="E334" s="291" t="s">
        <v>2057</v>
      </c>
      <c r="F334" s="292">
        <v>1893.9</v>
      </c>
    </row>
    <row r="335" spans="1:6" ht="34.5" customHeight="1">
      <c r="A335" s="67">
        <v>89</v>
      </c>
      <c r="B335" s="263" t="s">
        <v>547</v>
      </c>
      <c r="C335" s="260" t="s">
        <v>840</v>
      </c>
      <c r="D335" s="290" t="s">
        <v>1794</v>
      </c>
      <c r="E335" s="291" t="s">
        <v>2057</v>
      </c>
      <c r="F335" s="292">
        <v>374.5</v>
      </c>
    </row>
    <row r="336" spans="1:6" ht="34.5" customHeight="1">
      <c r="A336" s="67">
        <v>90</v>
      </c>
      <c r="B336" s="263" t="s">
        <v>852</v>
      </c>
      <c r="C336" s="260" t="s">
        <v>853</v>
      </c>
      <c r="D336" s="290" t="s">
        <v>1801</v>
      </c>
      <c r="E336" s="291" t="s">
        <v>2058</v>
      </c>
      <c r="F336" s="292">
        <v>37.450000000000003</v>
      </c>
    </row>
    <row r="337" spans="1:6" ht="34.5" customHeight="1">
      <c r="A337" s="67">
        <v>91</v>
      </c>
      <c r="B337" s="263" t="s">
        <v>855</v>
      </c>
      <c r="C337" s="260" t="s">
        <v>856</v>
      </c>
      <c r="D337" s="290" t="s">
        <v>1819</v>
      </c>
      <c r="E337" s="291" t="s">
        <v>2059</v>
      </c>
      <c r="F337" s="292">
        <v>479.36</v>
      </c>
    </row>
    <row r="338" spans="1:6" ht="34.5" customHeight="1">
      <c r="A338" s="67">
        <v>92</v>
      </c>
      <c r="B338" s="263" t="s">
        <v>858</v>
      </c>
      <c r="C338" s="260" t="s">
        <v>859</v>
      </c>
      <c r="D338" s="290" t="s">
        <v>1734</v>
      </c>
      <c r="E338" s="291" t="s">
        <v>2060</v>
      </c>
      <c r="F338" s="292">
        <v>1992.34</v>
      </c>
    </row>
    <row r="339" spans="1:6" ht="34.5" customHeight="1">
      <c r="A339" s="67">
        <v>93</v>
      </c>
      <c r="B339" s="263" t="s">
        <v>555</v>
      </c>
      <c r="C339" s="260" t="s">
        <v>861</v>
      </c>
      <c r="D339" s="290" t="s">
        <v>1734</v>
      </c>
      <c r="E339" s="291" t="s">
        <v>2061</v>
      </c>
      <c r="F339" s="292">
        <v>599.20000000000005</v>
      </c>
    </row>
    <row r="340" spans="1:6" ht="34.5" customHeight="1">
      <c r="A340" s="67">
        <v>94</v>
      </c>
      <c r="B340" s="263" t="s">
        <v>558</v>
      </c>
      <c r="C340" s="260" t="s">
        <v>863</v>
      </c>
      <c r="D340" s="290" t="s">
        <v>1819</v>
      </c>
      <c r="E340" s="291" t="s">
        <v>2062</v>
      </c>
      <c r="F340" s="292">
        <v>2007.32</v>
      </c>
    </row>
    <row r="341" spans="1:6" ht="34.5" customHeight="1">
      <c r="A341" s="67">
        <v>95</v>
      </c>
      <c r="B341" s="263" t="s">
        <v>562</v>
      </c>
      <c r="C341" s="260" t="s">
        <v>865</v>
      </c>
      <c r="D341" s="290" t="s">
        <v>1819</v>
      </c>
      <c r="E341" s="291" t="s">
        <v>2063</v>
      </c>
      <c r="F341" s="292">
        <v>711.55</v>
      </c>
    </row>
    <row r="342" spans="1:6" ht="34.5" customHeight="1">
      <c r="A342" s="67">
        <v>96</v>
      </c>
      <c r="B342" s="263" t="s">
        <v>558</v>
      </c>
      <c r="C342" s="260" t="s">
        <v>867</v>
      </c>
      <c r="D342" s="290" t="s">
        <v>1819</v>
      </c>
      <c r="E342" s="291" t="s">
        <v>2064</v>
      </c>
      <c r="F342" s="292">
        <v>1655.29</v>
      </c>
    </row>
    <row r="343" spans="1:6" ht="34.5" customHeight="1">
      <c r="A343" s="67">
        <v>97</v>
      </c>
      <c r="B343" s="263" t="s">
        <v>869</v>
      </c>
      <c r="C343" s="260" t="s">
        <v>870</v>
      </c>
      <c r="D343" s="290" t="s">
        <v>1801</v>
      </c>
      <c r="E343" s="291" t="s">
        <v>2065</v>
      </c>
      <c r="F343" s="292">
        <v>37.450000000000003</v>
      </c>
    </row>
    <row r="344" spans="1:6" ht="34.5" customHeight="1">
      <c r="A344" s="67">
        <v>98</v>
      </c>
      <c r="B344" s="263"/>
      <c r="C344" s="260"/>
      <c r="D344" s="290" t="s">
        <v>1819</v>
      </c>
      <c r="E344" s="291" t="s">
        <v>2066</v>
      </c>
      <c r="F344" s="292">
        <v>11909.1</v>
      </c>
    </row>
    <row r="345" spans="1:6" ht="34.5" customHeight="1">
      <c r="A345" s="67">
        <v>99</v>
      </c>
      <c r="B345" s="263" t="s">
        <v>572</v>
      </c>
      <c r="C345" s="260" t="s">
        <v>872</v>
      </c>
      <c r="D345" s="290" t="s">
        <v>1727</v>
      </c>
      <c r="E345" s="291" t="s">
        <v>2067</v>
      </c>
      <c r="F345" s="292">
        <v>3849.86</v>
      </c>
    </row>
    <row r="346" spans="1:6" ht="34.5" customHeight="1">
      <c r="A346" s="67">
        <v>100</v>
      </c>
      <c r="B346" s="267" t="s">
        <v>572</v>
      </c>
      <c r="C346" s="260" t="s">
        <v>874</v>
      </c>
      <c r="D346" s="290" t="s">
        <v>1727</v>
      </c>
      <c r="E346" s="291" t="s">
        <v>2068</v>
      </c>
      <c r="F346" s="292">
        <v>1677.76</v>
      </c>
    </row>
    <row r="347" spans="1:6" ht="34.5" customHeight="1">
      <c r="A347" s="67">
        <v>101</v>
      </c>
      <c r="B347" s="263" t="s">
        <v>577</v>
      </c>
      <c r="C347" s="260" t="s">
        <v>876</v>
      </c>
      <c r="D347" s="290" t="s">
        <v>1722</v>
      </c>
      <c r="E347" s="291" t="s">
        <v>2069</v>
      </c>
      <c r="F347" s="292">
        <v>1153.46</v>
      </c>
    </row>
    <row r="348" spans="1:6" ht="34.5" customHeight="1">
      <c r="A348" s="67">
        <v>102</v>
      </c>
      <c r="B348" s="263" t="s">
        <v>580</v>
      </c>
      <c r="C348" s="260" t="s">
        <v>878</v>
      </c>
      <c r="D348" s="290">
        <v>46021</v>
      </c>
      <c r="E348" s="291" t="s">
        <v>2070</v>
      </c>
      <c r="F348" s="292">
        <v>778.96</v>
      </c>
    </row>
    <row r="349" spans="1:6" ht="34.5" customHeight="1">
      <c r="A349" s="67">
        <v>103</v>
      </c>
      <c r="B349" s="267" t="s">
        <v>516</v>
      </c>
      <c r="C349" s="260" t="s">
        <v>880</v>
      </c>
      <c r="D349" s="290" t="s">
        <v>1792</v>
      </c>
      <c r="E349" s="291" t="s">
        <v>2071</v>
      </c>
      <c r="F349" s="292">
        <v>684.8</v>
      </c>
    </row>
    <row r="350" spans="1:6" ht="34.5" customHeight="1">
      <c r="A350" s="67">
        <v>104</v>
      </c>
      <c r="B350" s="267" t="s">
        <v>587</v>
      </c>
      <c r="C350" s="260" t="s">
        <v>882</v>
      </c>
      <c r="D350" s="290">
        <v>46021</v>
      </c>
      <c r="E350" s="291" t="s">
        <v>2072</v>
      </c>
      <c r="F350" s="292">
        <v>2336.88</v>
      </c>
    </row>
    <row r="351" spans="1:6" ht="34.5" customHeight="1">
      <c r="A351" s="67">
        <v>105</v>
      </c>
      <c r="B351" s="263" t="s">
        <v>885</v>
      </c>
      <c r="C351" s="260" t="s">
        <v>886</v>
      </c>
      <c r="D351" s="304" t="s">
        <v>1734</v>
      </c>
      <c r="E351" s="304" t="s">
        <v>2073</v>
      </c>
      <c r="F351" s="305">
        <v>299.60000000000002</v>
      </c>
    </row>
    <row r="352" spans="1:6" ht="34.5" customHeight="1">
      <c r="A352" s="67">
        <v>106</v>
      </c>
      <c r="B352" s="263" t="s">
        <v>91</v>
      </c>
      <c r="C352" s="260" t="s">
        <v>888</v>
      </c>
      <c r="D352" s="290">
        <v>46021</v>
      </c>
      <c r="E352" s="291" t="s">
        <v>2074</v>
      </c>
      <c r="F352" s="292">
        <v>5649.6</v>
      </c>
    </row>
    <row r="353" spans="1:6" ht="34.5" customHeight="1">
      <c r="A353" s="67">
        <v>107</v>
      </c>
      <c r="B353" s="106" t="s">
        <v>91</v>
      </c>
      <c r="C353" s="106" t="s">
        <v>890</v>
      </c>
      <c r="D353" s="290">
        <v>46021</v>
      </c>
      <c r="E353" s="291" t="s">
        <v>2075</v>
      </c>
      <c r="F353" s="292">
        <v>53.5</v>
      </c>
    </row>
    <row r="354" spans="1:6" ht="34.5" customHeight="1">
      <c r="A354" s="67">
        <v>108</v>
      </c>
      <c r="B354" s="106" t="s">
        <v>91</v>
      </c>
      <c r="C354" s="106" t="s">
        <v>892</v>
      </c>
      <c r="D354" s="290">
        <v>46021</v>
      </c>
      <c r="E354" s="291" t="s">
        <v>2076</v>
      </c>
      <c r="F354" s="292">
        <v>8067.8</v>
      </c>
    </row>
    <row r="355" spans="1:6" ht="34.5" customHeight="1">
      <c r="A355" s="67">
        <v>109</v>
      </c>
      <c r="B355" s="106" t="s">
        <v>91</v>
      </c>
      <c r="C355" s="106" t="s">
        <v>894</v>
      </c>
      <c r="D355" s="290">
        <v>46021</v>
      </c>
      <c r="E355" s="291" t="s">
        <v>2077</v>
      </c>
      <c r="F355" s="306">
        <v>4001.8</v>
      </c>
    </row>
    <row r="356" spans="1:6" ht="34.5" customHeight="1">
      <c r="A356" s="67">
        <v>110</v>
      </c>
      <c r="B356" s="106" t="s">
        <v>133</v>
      </c>
      <c r="C356" s="106" t="s">
        <v>896</v>
      </c>
      <c r="D356" s="290" t="s">
        <v>1734</v>
      </c>
      <c r="E356" s="291" t="s">
        <v>2078</v>
      </c>
      <c r="F356" s="292">
        <v>23272.5</v>
      </c>
    </row>
    <row r="357" spans="1:6" ht="34.5" customHeight="1">
      <c r="A357" s="67">
        <v>111</v>
      </c>
      <c r="B357" s="263" t="s">
        <v>898</v>
      </c>
      <c r="C357" s="106" t="s">
        <v>899</v>
      </c>
      <c r="D357" s="290" t="s">
        <v>1954</v>
      </c>
      <c r="E357" s="291" t="s">
        <v>2079</v>
      </c>
      <c r="F357" s="292">
        <v>7714.7</v>
      </c>
    </row>
    <row r="358" spans="1:6" ht="34.5" customHeight="1">
      <c r="A358" s="67">
        <v>112</v>
      </c>
      <c r="B358" s="263" t="s">
        <v>901</v>
      </c>
      <c r="C358" s="106" t="s">
        <v>902</v>
      </c>
      <c r="D358" s="290" t="s">
        <v>1734</v>
      </c>
      <c r="E358" s="291" t="s">
        <v>2080</v>
      </c>
      <c r="F358" s="292">
        <v>1947.4</v>
      </c>
    </row>
    <row r="359" spans="1:6" ht="34.5" customHeight="1">
      <c r="A359" s="67">
        <v>113</v>
      </c>
      <c r="B359" s="263" t="s">
        <v>904</v>
      </c>
      <c r="C359" s="106" t="s">
        <v>905</v>
      </c>
      <c r="D359" s="290" t="s">
        <v>2081</v>
      </c>
      <c r="E359" s="291" t="s">
        <v>2082</v>
      </c>
      <c r="F359" s="292">
        <v>4772.2</v>
      </c>
    </row>
    <row r="360" spans="1:6" ht="34.5" customHeight="1">
      <c r="A360" s="67">
        <v>114</v>
      </c>
      <c r="B360" s="267" t="s">
        <v>907</v>
      </c>
      <c r="C360" s="260" t="s">
        <v>908</v>
      </c>
      <c r="D360" s="290" t="s">
        <v>1913</v>
      </c>
      <c r="E360" s="291" t="s">
        <v>2083</v>
      </c>
      <c r="F360" s="292">
        <v>10111.5</v>
      </c>
    </row>
    <row r="361" spans="1:6" ht="34.5" customHeight="1">
      <c r="A361" s="67">
        <v>115</v>
      </c>
      <c r="B361" s="267" t="s">
        <v>910</v>
      </c>
      <c r="C361" s="260" t="s">
        <v>911</v>
      </c>
      <c r="D361" s="290" t="s">
        <v>1750</v>
      </c>
      <c r="E361" s="291" t="s">
        <v>2084</v>
      </c>
      <c r="F361" s="292">
        <v>6634</v>
      </c>
    </row>
    <row r="362" spans="1:6" ht="34.5" customHeight="1">
      <c r="A362" s="67">
        <v>116</v>
      </c>
      <c r="B362" s="260" t="s">
        <v>913</v>
      </c>
      <c r="C362" s="260" t="s">
        <v>899</v>
      </c>
      <c r="D362" s="290" t="s">
        <v>1750</v>
      </c>
      <c r="E362" s="291" t="s">
        <v>2085</v>
      </c>
      <c r="F362" s="292">
        <v>1551.5</v>
      </c>
    </row>
    <row r="363" spans="1:6" ht="34.5" customHeight="1">
      <c r="A363" s="67">
        <v>117</v>
      </c>
      <c r="B363" s="307" t="s">
        <v>916</v>
      </c>
      <c r="C363" s="308" t="s">
        <v>899</v>
      </c>
      <c r="D363" s="290" t="s">
        <v>1740</v>
      </c>
      <c r="E363" s="291" t="s">
        <v>2086</v>
      </c>
      <c r="F363" s="292">
        <v>5970.6</v>
      </c>
    </row>
    <row r="364" spans="1:6" ht="34.5" customHeight="1">
      <c r="A364" s="67">
        <v>118</v>
      </c>
      <c r="B364" s="260" t="s">
        <v>919</v>
      </c>
      <c r="C364" s="106" t="s">
        <v>899</v>
      </c>
      <c r="D364" s="290" t="s">
        <v>1905</v>
      </c>
      <c r="E364" s="291" t="s">
        <v>2087</v>
      </c>
      <c r="F364" s="292">
        <v>963</v>
      </c>
    </row>
    <row r="365" spans="1:6" ht="34.5" customHeight="1">
      <c r="A365" s="67">
        <v>119</v>
      </c>
      <c r="B365" s="260" t="s">
        <v>921</v>
      </c>
      <c r="C365" s="106" t="s">
        <v>922</v>
      </c>
      <c r="D365" s="290" t="s">
        <v>2088</v>
      </c>
      <c r="E365" s="291" t="s">
        <v>2089</v>
      </c>
      <c r="F365" s="292">
        <v>449.4</v>
      </c>
    </row>
    <row r="366" spans="1:6" ht="34.5" customHeight="1">
      <c r="A366" s="67">
        <v>120</v>
      </c>
      <c r="B366" s="260" t="s">
        <v>45</v>
      </c>
      <c r="C366" s="106" t="s">
        <v>924</v>
      </c>
      <c r="D366" s="290" t="s">
        <v>1819</v>
      </c>
      <c r="E366" s="291" t="s">
        <v>2090</v>
      </c>
      <c r="F366" s="292">
        <v>37.450000000000003</v>
      </c>
    </row>
    <row r="367" spans="1:6" ht="34.5" customHeight="1">
      <c r="A367" s="67">
        <v>121</v>
      </c>
      <c r="B367" s="309" t="s">
        <v>614</v>
      </c>
      <c r="C367" s="106" t="s">
        <v>925</v>
      </c>
      <c r="D367" s="290" t="s">
        <v>1801</v>
      </c>
      <c r="E367" s="291" t="s">
        <v>2091</v>
      </c>
      <c r="F367" s="292">
        <v>119.84</v>
      </c>
    </row>
    <row r="368" spans="1:6" ht="34.5" customHeight="1">
      <c r="A368" s="67">
        <v>122</v>
      </c>
      <c r="B368" s="309" t="s">
        <v>620</v>
      </c>
      <c r="C368" s="106" t="s">
        <v>927</v>
      </c>
      <c r="D368" s="290" t="s">
        <v>1771</v>
      </c>
      <c r="E368" s="291" t="s">
        <v>2092</v>
      </c>
      <c r="F368" s="292">
        <v>2554.09</v>
      </c>
    </row>
    <row r="369" spans="1:6" ht="34.5" customHeight="1">
      <c r="A369" s="67">
        <v>123</v>
      </c>
      <c r="B369" s="309" t="s">
        <v>611</v>
      </c>
      <c r="C369" s="106" t="s">
        <v>929</v>
      </c>
      <c r="D369" s="290" t="s">
        <v>1736</v>
      </c>
      <c r="E369" s="291" t="s">
        <v>2093</v>
      </c>
      <c r="F369" s="292">
        <v>37.450000000000003</v>
      </c>
    </row>
    <row r="370" spans="1:6" ht="34.5" customHeight="1">
      <c r="A370" s="67">
        <v>124</v>
      </c>
      <c r="B370" s="260" t="s">
        <v>42</v>
      </c>
      <c r="C370" s="106" t="s">
        <v>931</v>
      </c>
      <c r="D370" s="290" t="s">
        <v>1785</v>
      </c>
      <c r="E370" s="291" t="s">
        <v>2094</v>
      </c>
      <c r="F370" s="292">
        <v>20758</v>
      </c>
    </row>
    <row r="371" spans="1:6" ht="34.5" customHeight="1">
      <c r="A371" s="67">
        <v>125</v>
      </c>
      <c r="B371" s="260" t="s">
        <v>933</v>
      </c>
      <c r="C371" s="106" t="s">
        <v>934</v>
      </c>
      <c r="D371" s="290" t="s">
        <v>1838</v>
      </c>
      <c r="E371" s="291" t="s">
        <v>2095</v>
      </c>
      <c r="F371" s="292">
        <v>567.1</v>
      </c>
    </row>
    <row r="372" spans="1:6" ht="34.5" customHeight="1">
      <c r="A372" s="67">
        <v>126</v>
      </c>
      <c r="B372" s="260" t="s">
        <v>937</v>
      </c>
      <c r="C372" s="106" t="s">
        <v>938</v>
      </c>
      <c r="D372" s="290" t="s">
        <v>1954</v>
      </c>
      <c r="E372" s="291" t="s">
        <v>2096</v>
      </c>
      <c r="F372" s="292">
        <v>2728.5</v>
      </c>
    </row>
    <row r="373" spans="1:6" ht="34.5" customHeight="1">
      <c r="A373" s="67">
        <v>127</v>
      </c>
      <c r="B373" s="260" t="s">
        <v>941</v>
      </c>
      <c r="C373" s="106" t="s">
        <v>942</v>
      </c>
      <c r="D373" s="290" t="s">
        <v>2097</v>
      </c>
      <c r="E373" s="291" t="s">
        <v>2098</v>
      </c>
      <c r="F373" s="292">
        <v>1701.3</v>
      </c>
    </row>
    <row r="374" spans="1:6" ht="34.5" customHeight="1">
      <c r="A374" s="67">
        <v>128</v>
      </c>
      <c r="B374" s="260" t="s">
        <v>62</v>
      </c>
      <c r="C374" s="106" t="s">
        <v>942</v>
      </c>
      <c r="D374" s="290" t="s">
        <v>1734</v>
      </c>
      <c r="E374" s="291" t="s">
        <v>2099</v>
      </c>
      <c r="F374" s="292">
        <v>952.3</v>
      </c>
    </row>
    <row r="375" spans="1:6" ht="34.5" customHeight="1">
      <c r="A375" s="67">
        <v>129</v>
      </c>
      <c r="B375" s="260" t="s">
        <v>945</v>
      </c>
      <c r="C375" s="106" t="s">
        <v>946</v>
      </c>
      <c r="D375" s="290" t="s">
        <v>2097</v>
      </c>
      <c r="E375" s="291" t="s">
        <v>2100</v>
      </c>
      <c r="F375" s="292">
        <v>1551.5</v>
      </c>
    </row>
    <row r="376" spans="1:6" ht="34.5" customHeight="1">
      <c r="A376" s="67">
        <v>130</v>
      </c>
      <c r="B376" s="260" t="s">
        <v>507</v>
      </c>
      <c r="C376" s="106" t="s">
        <v>948</v>
      </c>
      <c r="D376" s="290" t="s">
        <v>1960</v>
      </c>
      <c r="E376" s="291" t="s">
        <v>2101</v>
      </c>
      <c r="F376" s="292">
        <v>59.92</v>
      </c>
    </row>
    <row r="377" spans="1:6" ht="34.5" customHeight="1">
      <c r="A377" s="67">
        <v>131</v>
      </c>
      <c r="B377" s="260" t="s">
        <v>631</v>
      </c>
      <c r="C377" s="106" t="s">
        <v>950</v>
      </c>
      <c r="D377" s="290" t="s">
        <v>1734</v>
      </c>
      <c r="E377" s="291" t="s">
        <v>2102</v>
      </c>
      <c r="F377" s="292">
        <v>142.31</v>
      </c>
    </row>
    <row r="378" spans="1:6" ht="34.5" customHeight="1">
      <c r="A378" s="67">
        <v>132</v>
      </c>
      <c r="B378" s="270" t="s">
        <v>634</v>
      </c>
      <c r="C378" s="106" t="s">
        <v>952</v>
      </c>
      <c r="D378" s="290" t="s">
        <v>1734</v>
      </c>
      <c r="E378" s="291" t="s">
        <v>2103</v>
      </c>
      <c r="F378" s="292">
        <v>112.35</v>
      </c>
    </row>
    <row r="379" spans="1:6" ht="34.5" customHeight="1">
      <c r="A379" s="67">
        <v>133</v>
      </c>
      <c r="B379" s="270" t="s">
        <v>634</v>
      </c>
      <c r="C379" s="106" t="s">
        <v>954</v>
      </c>
      <c r="D379" s="290" t="s">
        <v>1734</v>
      </c>
      <c r="E379" s="291" t="s">
        <v>2104</v>
      </c>
      <c r="F379" s="292">
        <v>1453.06</v>
      </c>
    </row>
    <row r="380" spans="1:6" ht="34.5" customHeight="1">
      <c r="A380" s="67">
        <v>134</v>
      </c>
      <c r="B380" s="270" t="s">
        <v>395</v>
      </c>
      <c r="C380" s="106" t="s">
        <v>956</v>
      </c>
      <c r="D380" s="290" t="s">
        <v>1734</v>
      </c>
      <c r="E380" s="291" t="s">
        <v>2105</v>
      </c>
      <c r="F380" s="292">
        <v>838.88</v>
      </c>
    </row>
    <row r="381" spans="1:6" ht="34.5" customHeight="1">
      <c r="A381" s="67">
        <v>135</v>
      </c>
      <c r="B381" s="270" t="s">
        <v>641</v>
      </c>
      <c r="C381" s="106" t="s">
        <v>958</v>
      </c>
      <c r="D381" s="290" t="s">
        <v>1960</v>
      </c>
      <c r="E381" s="291" t="s">
        <v>2106</v>
      </c>
      <c r="F381" s="292">
        <v>689.08</v>
      </c>
    </row>
    <row r="382" spans="1:6" ht="34.5" customHeight="1">
      <c r="A382" s="67">
        <v>136</v>
      </c>
      <c r="B382" s="260" t="s">
        <v>641</v>
      </c>
      <c r="C382" s="106" t="s">
        <v>960</v>
      </c>
      <c r="D382" s="290" t="s">
        <v>1734</v>
      </c>
      <c r="E382" s="291" t="s">
        <v>2107</v>
      </c>
      <c r="F382" s="292">
        <v>262.14999999999998</v>
      </c>
    </row>
    <row r="383" spans="1:6" ht="34.5" customHeight="1">
      <c r="A383" s="67">
        <v>137</v>
      </c>
      <c r="B383" s="260" t="s">
        <v>634</v>
      </c>
      <c r="C383" s="106" t="s">
        <v>962</v>
      </c>
      <c r="D383" s="290" t="s">
        <v>1734</v>
      </c>
      <c r="E383" s="291" t="s">
        <v>2108</v>
      </c>
      <c r="F383" s="292">
        <v>599.20000000000005</v>
      </c>
    </row>
    <row r="384" spans="1:6" ht="34.5" customHeight="1">
      <c r="A384" s="67">
        <v>138</v>
      </c>
      <c r="B384" s="260" t="s">
        <v>68</v>
      </c>
      <c r="C384" s="106" t="s">
        <v>713</v>
      </c>
      <c r="D384" s="290" t="s">
        <v>2109</v>
      </c>
      <c r="E384" s="291" t="s">
        <v>2110</v>
      </c>
      <c r="F384" s="292">
        <v>1284</v>
      </c>
    </row>
    <row r="385" spans="1:6" ht="34.5" customHeight="1">
      <c r="A385" s="67">
        <v>139</v>
      </c>
      <c r="B385" s="260" t="s">
        <v>965</v>
      </c>
      <c r="C385" s="106" t="s">
        <v>966</v>
      </c>
      <c r="D385" s="290" t="s">
        <v>2081</v>
      </c>
      <c r="E385" s="291" t="s">
        <v>2111</v>
      </c>
      <c r="F385" s="292">
        <v>7000</v>
      </c>
    </row>
    <row r="386" spans="1:6" ht="34.5" customHeight="1">
      <c r="A386" s="67">
        <v>140</v>
      </c>
      <c r="B386" s="260" t="s">
        <v>968</v>
      </c>
      <c r="C386" s="106" t="s">
        <v>969</v>
      </c>
      <c r="D386" s="290" t="s">
        <v>1801</v>
      </c>
      <c r="E386" s="291" t="s">
        <v>2112</v>
      </c>
      <c r="F386" s="292">
        <v>53.5</v>
      </c>
    </row>
    <row r="387" spans="1:6" ht="34.5" customHeight="1">
      <c r="A387" s="67">
        <v>141</v>
      </c>
      <c r="B387" s="260" t="s">
        <v>968</v>
      </c>
      <c r="C387" s="106" t="s">
        <v>971</v>
      </c>
      <c r="D387" s="290" t="s">
        <v>1801</v>
      </c>
      <c r="E387" s="291" t="s">
        <v>2112</v>
      </c>
      <c r="F387" s="292">
        <v>2311.1999999999998</v>
      </c>
    </row>
    <row r="388" spans="1:6" ht="34.5" customHeight="1">
      <c r="A388" s="67">
        <v>142</v>
      </c>
      <c r="B388" s="260" t="s">
        <v>972</v>
      </c>
      <c r="C388" s="106" t="s">
        <v>973</v>
      </c>
      <c r="D388" s="290" t="s">
        <v>1736</v>
      </c>
      <c r="E388" s="291" t="s">
        <v>2113</v>
      </c>
      <c r="F388" s="292">
        <v>37.450000000000003</v>
      </c>
    </row>
    <row r="389" spans="1:6" ht="34.5" customHeight="1">
      <c r="A389" s="67">
        <v>143</v>
      </c>
      <c r="B389" s="260" t="s">
        <v>624</v>
      </c>
      <c r="C389" s="106" t="s">
        <v>975</v>
      </c>
      <c r="D389" s="290" t="s">
        <v>1819</v>
      </c>
      <c r="E389" s="291" t="s">
        <v>2114</v>
      </c>
      <c r="F389" s="292">
        <v>277.13</v>
      </c>
    </row>
    <row r="390" spans="1:6" ht="34.5" customHeight="1">
      <c r="A390" s="67">
        <v>144</v>
      </c>
      <c r="B390" s="260" t="s">
        <v>977</v>
      </c>
      <c r="C390" s="106" t="s">
        <v>969</v>
      </c>
      <c r="D390" s="290" t="s">
        <v>1801</v>
      </c>
      <c r="E390" s="291" t="s">
        <v>2115</v>
      </c>
      <c r="F390" s="292">
        <v>1829.7</v>
      </c>
    </row>
    <row r="391" spans="1:6" ht="34.5" customHeight="1">
      <c r="A391" s="67">
        <v>145</v>
      </c>
      <c r="B391" s="260" t="s">
        <v>979</v>
      </c>
      <c r="C391" s="106" t="s">
        <v>980</v>
      </c>
      <c r="D391" s="290" t="s">
        <v>2116</v>
      </c>
      <c r="E391" s="291" t="s">
        <v>2117</v>
      </c>
      <c r="F391" s="292">
        <v>107</v>
      </c>
    </row>
    <row r="392" spans="1:6" ht="34.5" customHeight="1">
      <c r="A392" s="67">
        <v>146</v>
      </c>
      <c r="B392" s="260" t="s">
        <v>982</v>
      </c>
      <c r="C392" s="106" t="s">
        <v>980</v>
      </c>
      <c r="D392" s="290" t="s">
        <v>1794</v>
      </c>
      <c r="E392" s="291" t="s">
        <v>2118</v>
      </c>
      <c r="F392" s="292">
        <v>2257.6999999999998</v>
      </c>
    </row>
    <row r="393" spans="1:6" ht="34.5" customHeight="1">
      <c r="A393" s="67">
        <v>147</v>
      </c>
      <c r="B393" s="260" t="s">
        <v>984</v>
      </c>
      <c r="C393" s="106" t="s">
        <v>985</v>
      </c>
      <c r="D393" s="290" t="s">
        <v>2119</v>
      </c>
      <c r="E393" s="291" t="s">
        <v>2120</v>
      </c>
      <c r="F393" s="292">
        <v>428</v>
      </c>
    </row>
    <row r="394" spans="1:6" ht="34.5" customHeight="1">
      <c r="A394" s="67">
        <v>148</v>
      </c>
      <c r="B394" s="260" t="s">
        <v>987</v>
      </c>
      <c r="C394" s="106" t="s">
        <v>902</v>
      </c>
      <c r="D394" s="290">
        <v>46021</v>
      </c>
      <c r="E394" s="291" t="s">
        <v>2121</v>
      </c>
      <c r="F394" s="292">
        <v>2172.1</v>
      </c>
    </row>
    <row r="395" spans="1:6" ht="34.5" customHeight="1">
      <c r="A395" s="67">
        <v>149</v>
      </c>
      <c r="B395" s="260" t="s">
        <v>989</v>
      </c>
      <c r="C395" s="106" t="s">
        <v>990</v>
      </c>
      <c r="D395" s="290" t="s">
        <v>1801</v>
      </c>
      <c r="E395" s="291" t="s">
        <v>2122</v>
      </c>
      <c r="F395" s="292">
        <v>203.3</v>
      </c>
    </row>
    <row r="396" spans="1:6" ht="34.5" customHeight="1">
      <c r="A396" s="67">
        <v>150</v>
      </c>
      <c r="B396" s="260" t="s">
        <v>648</v>
      </c>
      <c r="C396" s="106" t="s">
        <v>992</v>
      </c>
      <c r="D396" s="290" t="s">
        <v>1960</v>
      </c>
      <c r="E396" s="291" t="s">
        <v>2123</v>
      </c>
      <c r="F396" s="292">
        <v>479.36</v>
      </c>
    </row>
    <row r="397" spans="1:6" ht="34.5" customHeight="1">
      <c r="A397" s="67">
        <v>151</v>
      </c>
      <c r="B397" s="260" t="s">
        <v>994</v>
      </c>
      <c r="C397" s="106" t="s">
        <v>911</v>
      </c>
      <c r="D397" s="290" t="s">
        <v>1734</v>
      </c>
      <c r="E397" s="291" t="s">
        <v>2124</v>
      </c>
      <c r="F397" s="292">
        <v>791.8</v>
      </c>
    </row>
    <row r="398" spans="1:6" ht="34.5" customHeight="1">
      <c r="A398" s="67">
        <v>152</v>
      </c>
      <c r="B398" s="260" t="s">
        <v>996</v>
      </c>
      <c r="C398" s="106" t="s">
        <v>969</v>
      </c>
      <c r="D398" s="290" t="s">
        <v>1740</v>
      </c>
      <c r="E398" s="291" t="s">
        <v>2125</v>
      </c>
      <c r="F398" s="292">
        <v>856</v>
      </c>
    </row>
    <row r="399" spans="1:6" ht="34.5" customHeight="1">
      <c r="A399" s="67">
        <v>153</v>
      </c>
      <c r="B399" s="260" t="s">
        <v>658</v>
      </c>
      <c r="C399" s="106" t="s">
        <v>998</v>
      </c>
      <c r="D399" s="290" t="s">
        <v>1727</v>
      </c>
      <c r="E399" s="291" t="s">
        <v>2126</v>
      </c>
      <c r="F399" s="292">
        <v>845.3</v>
      </c>
    </row>
    <row r="400" spans="1:6" ht="34.5" customHeight="1">
      <c r="A400" s="67">
        <v>154</v>
      </c>
      <c r="B400" s="310" t="s">
        <v>1000</v>
      </c>
      <c r="C400" s="173" t="s">
        <v>969</v>
      </c>
      <c r="D400" s="290" t="s">
        <v>1794</v>
      </c>
      <c r="E400" s="291" t="s">
        <v>2127</v>
      </c>
      <c r="F400" s="292">
        <v>3498.9</v>
      </c>
    </row>
    <row r="401" spans="1:9" ht="34.5" customHeight="1">
      <c r="A401" s="67">
        <v>155</v>
      </c>
      <c r="B401" s="311" t="s">
        <v>1002</v>
      </c>
      <c r="C401" s="312" t="s">
        <v>899</v>
      </c>
      <c r="D401" s="290" t="s">
        <v>1734</v>
      </c>
      <c r="E401" s="291" t="s">
        <v>2128</v>
      </c>
      <c r="F401" s="292">
        <v>2022.3</v>
      </c>
    </row>
    <row r="402" spans="1:9" ht="34.5" customHeight="1">
      <c r="A402" s="67">
        <v>156</v>
      </c>
      <c r="B402" s="314" t="s">
        <v>1004</v>
      </c>
      <c r="C402" s="183" t="s">
        <v>1005</v>
      </c>
      <c r="D402" s="290" t="s">
        <v>1819</v>
      </c>
      <c r="E402" s="291" t="s">
        <v>2129</v>
      </c>
      <c r="F402" s="292">
        <v>1958.1</v>
      </c>
    </row>
    <row r="403" spans="1:9" ht="34.5" customHeight="1">
      <c r="A403" s="67">
        <v>157</v>
      </c>
      <c r="B403" s="316" t="s">
        <v>1007</v>
      </c>
      <c r="C403" s="317" t="s">
        <v>1005</v>
      </c>
      <c r="D403" s="290" t="s">
        <v>1801</v>
      </c>
      <c r="E403" s="291" t="s">
        <v>2130</v>
      </c>
      <c r="F403" s="292">
        <v>53.5</v>
      </c>
    </row>
    <row r="404" spans="1:9" ht="34.5" customHeight="1">
      <c r="A404" s="67">
        <v>158</v>
      </c>
      <c r="B404" s="319" t="s">
        <v>855</v>
      </c>
      <c r="C404" s="320" t="s">
        <v>1009</v>
      </c>
      <c r="D404" s="301" t="s">
        <v>1819</v>
      </c>
      <c r="E404" s="302" t="s">
        <v>2131</v>
      </c>
      <c r="F404" s="303">
        <v>235.4</v>
      </c>
    </row>
    <row r="405" spans="1:9" ht="34.5" customHeight="1">
      <c r="A405" s="67">
        <v>159</v>
      </c>
      <c r="B405" s="319" t="s">
        <v>1011</v>
      </c>
      <c r="C405" s="320" t="s">
        <v>1005</v>
      </c>
      <c r="D405" s="290" t="s">
        <v>1819</v>
      </c>
      <c r="E405" s="291" t="s">
        <v>2132</v>
      </c>
      <c r="F405" s="292">
        <v>12861.4</v>
      </c>
    </row>
    <row r="406" spans="1:9" ht="34.5" customHeight="1">
      <c r="A406" s="67">
        <v>160</v>
      </c>
      <c r="B406" s="319" t="s">
        <v>1011</v>
      </c>
      <c r="C406" s="320" t="s">
        <v>1005</v>
      </c>
      <c r="D406" s="290" t="s">
        <v>1819</v>
      </c>
      <c r="E406" s="291" t="s">
        <v>2132</v>
      </c>
      <c r="F406" s="292">
        <v>1861.8</v>
      </c>
    </row>
    <row r="407" spans="1:9" ht="34.5" customHeight="1">
      <c r="A407" s="67">
        <v>161</v>
      </c>
      <c r="B407" s="319" t="s">
        <v>653</v>
      </c>
      <c r="C407" s="320" t="s">
        <v>1013</v>
      </c>
      <c r="D407" s="290">
        <v>46021</v>
      </c>
      <c r="E407" s="291" t="s">
        <v>2133</v>
      </c>
      <c r="F407" s="292">
        <v>1958.1</v>
      </c>
    </row>
    <row r="408" spans="1:9" ht="34.5" customHeight="1">
      <c r="A408" s="67">
        <v>162</v>
      </c>
      <c r="B408" s="319" t="s">
        <v>1015</v>
      </c>
      <c r="C408" s="320" t="s">
        <v>1016</v>
      </c>
      <c r="D408" s="290" t="s">
        <v>1801</v>
      </c>
      <c r="E408" s="291" t="s">
        <v>2134</v>
      </c>
      <c r="F408" s="292">
        <v>192.6</v>
      </c>
    </row>
    <row r="409" spans="1:9" ht="34.5" customHeight="1">
      <c r="A409" s="67">
        <v>163</v>
      </c>
      <c r="B409" s="319" t="s">
        <v>2137</v>
      </c>
      <c r="C409" s="320"/>
      <c r="D409" s="586" t="s">
        <v>1801</v>
      </c>
      <c r="E409" s="587" t="s">
        <v>2135</v>
      </c>
      <c r="F409" s="588">
        <v>1284</v>
      </c>
    </row>
    <row r="410" spans="1:9" ht="34.5" customHeight="1">
      <c r="A410" s="67">
        <v>164</v>
      </c>
      <c r="B410" s="319" t="s">
        <v>2138</v>
      </c>
      <c r="C410" s="320"/>
      <c r="D410" s="586" t="s">
        <v>1801</v>
      </c>
      <c r="E410" s="587" t="s">
        <v>2136</v>
      </c>
      <c r="F410" s="588">
        <v>4772.2</v>
      </c>
    </row>
    <row r="411" spans="1:9" ht="34.5" customHeight="1" thickBot="1">
      <c r="A411" s="322"/>
      <c r="B411" s="100" t="s">
        <v>19</v>
      </c>
      <c r="C411" s="101"/>
      <c r="D411" s="103"/>
      <c r="E411" s="103"/>
      <c r="F411" s="155">
        <v>310568.61999999994</v>
      </c>
      <c r="H411" s="508">
        <f>SUM(F247:F410)</f>
        <v>310568.61999999994</v>
      </c>
    </row>
    <row r="412" spans="1:9" s="376" customFormat="1" ht="37.5" customHeight="1" thickTop="1">
      <c r="A412" s="372"/>
      <c r="B412" s="373"/>
      <c r="C412" s="373"/>
      <c r="D412" s="375"/>
      <c r="E412" s="375"/>
      <c r="F412" s="374"/>
    </row>
    <row r="413" spans="1:9" ht="34.5" customHeight="1" thickBot="1">
      <c r="A413" s="377"/>
      <c r="B413" s="378" t="s">
        <v>1022</v>
      </c>
      <c r="C413" s="379"/>
      <c r="D413" s="383"/>
      <c r="E413" s="383"/>
      <c r="F413" s="382">
        <v>752150.53</v>
      </c>
    </row>
    <row r="414" spans="1:9" s="386" customFormat="1" ht="34.5" customHeight="1" thickTop="1">
      <c r="A414" s="385"/>
      <c r="C414" s="387"/>
      <c r="D414" s="391"/>
      <c r="E414" s="391"/>
      <c r="F414" s="390"/>
      <c r="I414" s="516"/>
    </row>
    <row r="415" spans="1:9" s="386" customFormat="1" ht="48" customHeight="1">
      <c r="A415" s="1332" t="s">
        <v>1023</v>
      </c>
      <c r="B415" s="1332"/>
      <c r="C415" s="1332"/>
      <c r="D415" s="1332"/>
      <c r="E415" s="1332"/>
      <c r="F415" s="1332"/>
      <c r="I415" s="516"/>
    </row>
    <row r="416" spans="1:9" ht="34.5" customHeight="1">
      <c r="A416" s="243">
        <v>1</v>
      </c>
      <c r="B416" s="393" t="s">
        <v>1024</v>
      </c>
      <c r="C416" s="394" t="s">
        <v>1025</v>
      </c>
      <c r="D416" s="396" t="s">
        <v>1734</v>
      </c>
      <c r="E416" s="397" t="s">
        <v>2140</v>
      </c>
      <c r="F416" s="398">
        <v>100</v>
      </c>
    </row>
    <row r="417" spans="1:9" ht="34.5" customHeight="1">
      <c r="A417" s="243">
        <v>2</v>
      </c>
      <c r="B417" s="394" t="s">
        <v>1028</v>
      </c>
      <c r="C417" s="394" t="s">
        <v>1029</v>
      </c>
      <c r="D417" s="290" t="s">
        <v>1954</v>
      </c>
      <c r="E417" s="291" t="s">
        <v>2141</v>
      </c>
      <c r="F417" s="400">
        <v>500</v>
      </c>
    </row>
    <row r="418" spans="1:9" ht="34.5" customHeight="1" thickBot="1">
      <c r="A418" s="284"/>
      <c r="B418" s="257" t="s">
        <v>19</v>
      </c>
      <c r="C418" s="160"/>
      <c r="D418" s="105"/>
      <c r="E418" s="105"/>
      <c r="F418" s="104">
        <v>600</v>
      </c>
      <c r="H418" s="508">
        <f>SUM(F416:F417)</f>
        <v>600</v>
      </c>
    </row>
    <row r="419" spans="1:9" s="386" customFormat="1" ht="34.5" customHeight="1" thickTop="1">
      <c r="A419" s="385"/>
      <c r="C419" s="387"/>
      <c r="D419" s="391"/>
      <c r="E419" s="391"/>
      <c r="F419" s="390"/>
      <c r="I419" s="516"/>
    </row>
    <row r="420" spans="1:9" s="403" customFormat="1" ht="34.5" customHeight="1">
      <c r="A420" s="480"/>
      <c r="B420" s="481"/>
      <c r="C420" s="482"/>
      <c r="D420" s="484"/>
      <c r="E420" s="484"/>
      <c r="F420" s="483"/>
    </row>
    <row r="421" spans="1:9" ht="34.5" customHeight="1" thickBot="1">
      <c r="A421" s="486"/>
      <c r="B421" s="487"/>
      <c r="C421" s="488" t="s">
        <v>1066</v>
      </c>
      <c r="D421" s="491"/>
      <c r="E421" s="488"/>
      <c r="F421" s="492">
        <v>752750.53</v>
      </c>
      <c r="H421" s="549">
        <f>SUM(G13:I418)</f>
        <v>752750.53</v>
      </c>
    </row>
    <row r="422" spans="1:9" ht="34.5" customHeight="1" thickTop="1"/>
    <row r="423" spans="1:9" ht="34.5" customHeight="1"/>
    <row r="425" spans="1:9">
      <c r="F425" s="499">
        <v>752750.53</v>
      </c>
    </row>
  </sheetData>
  <mergeCells count="13">
    <mergeCell ref="A1:F1"/>
    <mergeCell ref="A2:F2"/>
    <mergeCell ref="A3:F3"/>
    <mergeCell ref="A4:A6"/>
    <mergeCell ref="B4:B6"/>
    <mergeCell ref="C4:C6"/>
    <mergeCell ref="D4:F4"/>
    <mergeCell ref="G30:I30"/>
    <mergeCell ref="B86:C86"/>
    <mergeCell ref="A415:F415"/>
    <mergeCell ref="D5:D6"/>
    <mergeCell ref="E5:E6"/>
    <mergeCell ref="F5:F6"/>
  </mergeCells>
  <pageMargins left="0.16" right="0.16" top="0.16" bottom="0.16" header="0.16" footer="0.3"/>
  <pageSetup scale="3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BF-DD53-47EE-9CE8-0903770B8F92}">
  <sheetPr codeName="Sheet18">
    <tabColor rgb="FFFFFF00"/>
  </sheetPr>
  <dimension ref="A1:O131"/>
  <sheetViews>
    <sheetView zoomScale="50" zoomScaleNormal="50" workbookViewId="0">
      <pane ySplit="9" topLeftCell="A113" activePane="bottomLeft" state="frozen"/>
      <selection pane="bottomLeft" activeCell="H128" sqref="H128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9" width="27.6640625" style="2"/>
    <col min="10" max="10" width="27.6640625" style="512"/>
    <col min="11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1714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1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78" t="s">
        <v>1717</v>
      </c>
      <c r="F11" s="79">
        <v>1</v>
      </c>
      <c r="G11" s="66">
        <v>19166.910000000003</v>
      </c>
    </row>
    <row r="12" spans="1:9" ht="34.5" customHeight="1" thickBot="1">
      <c r="A12" s="99"/>
      <c r="B12" s="100" t="s">
        <v>19</v>
      </c>
      <c r="C12" s="101"/>
      <c r="D12" s="527"/>
      <c r="E12" s="105"/>
      <c r="F12" s="104"/>
      <c r="G12" s="104">
        <v>19166.909999999993</v>
      </c>
      <c r="I12" s="497">
        <f>SUM(G11)</f>
        <v>19166.910000000003</v>
      </c>
    </row>
    <row r="13" spans="1:9" ht="34.5" customHeight="1" thickTop="1">
      <c r="A13" s="30"/>
      <c r="B13" s="52" t="s">
        <v>31</v>
      </c>
      <c r="C13" s="53"/>
      <c r="D13" s="525"/>
      <c r="E13" s="61"/>
      <c r="F13" s="62"/>
      <c r="G13" s="66"/>
    </row>
    <row r="14" spans="1:9" ht="34.5" customHeight="1">
      <c r="A14" s="67">
        <v>7</v>
      </c>
      <c r="B14" s="106" t="s">
        <v>50</v>
      </c>
      <c r="C14" s="106" t="s">
        <v>51</v>
      </c>
      <c r="D14" s="528">
        <v>321</v>
      </c>
      <c r="E14" s="122"/>
      <c r="F14" s="67"/>
      <c r="G14" s="66"/>
    </row>
    <row r="15" spans="1:9" ht="34.5" customHeight="1">
      <c r="A15" s="67">
        <v>8</v>
      </c>
      <c r="B15" s="125" t="s">
        <v>52</v>
      </c>
      <c r="C15" s="125" t="s">
        <v>53</v>
      </c>
      <c r="D15" s="528">
        <v>963</v>
      </c>
      <c r="E15" s="122"/>
      <c r="F15" s="127"/>
      <c r="G15" s="66"/>
    </row>
    <row r="16" spans="1:9" ht="34.5" customHeight="1">
      <c r="A16" s="67">
        <v>9</v>
      </c>
      <c r="B16" s="125" t="s">
        <v>54</v>
      </c>
      <c r="C16" s="125" t="s">
        <v>55</v>
      </c>
      <c r="D16" s="528">
        <v>321</v>
      </c>
      <c r="E16" s="128"/>
      <c r="F16" s="127"/>
      <c r="G16" s="66"/>
    </row>
    <row r="17" spans="1:15" ht="34.5" customHeight="1">
      <c r="A17" s="67">
        <v>10</v>
      </c>
      <c r="B17" s="125" t="s">
        <v>57</v>
      </c>
      <c r="C17" s="125" t="s">
        <v>58</v>
      </c>
      <c r="D17" s="528">
        <v>321</v>
      </c>
      <c r="E17" s="128"/>
      <c r="F17" s="127"/>
      <c r="G17" s="66"/>
    </row>
    <row r="18" spans="1:15" ht="34.5" customHeight="1">
      <c r="A18" s="67">
        <v>16</v>
      </c>
      <c r="B18" s="106" t="s">
        <v>74</v>
      </c>
      <c r="C18" s="106" t="s">
        <v>75</v>
      </c>
      <c r="D18" s="528"/>
      <c r="E18" s="122"/>
      <c r="F18" s="67"/>
      <c r="G18" s="66">
        <v>4889.8999999999996</v>
      </c>
    </row>
    <row r="19" spans="1:15" ht="34.5" customHeight="1" thickBot="1">
      <c r="A19" s="99"/>
      <c r="B19" s="100" t="s">
        <v>19</v>
      </c>
      <c r="C19" s="101"/>
      <c r="D19" s="527"/>
      <c r="E19" s="129"/>
      <c r="F19" s="102"/>
      <c r="G19" s="104">
        <v>4889.8999999999996</v>
      </c>
      <c r="I19" s="497">
        <f>SUM(G18)</f>
        <v>4889.8999999999996</v>
      </c>
    </row>
    <row r="20" spans="1:15" ht="34.5" customHeight="1" thickTop="1">
      <c r="A20" s="30"/>
      <c r="B20" s="52" t="s">
        <v>79</v>
      </c>
      <c r="C20" s="53"/>
      <c r="D20" s="525"/>
      <c r="E20" s="61"/>
      <c r="F20" s="62"/>
      <c r="G20" s="66"/>
    </row>
    <row r="21" spans="1:15" ht="34.5" customHeight="1">
      <c r="A21" s="130">
        <v>1</v>
      </c>
      <c r="B21" s="131" t="s">
        <v>80</v>
      </c>
      <c r="C21" s="132" t="s">
        <v>81</v>
      </c>
      <c r="D21" s="529"/>
      <c r="E21" s="108" t="s">
        <v>1717</v>
      </c>
      <c r="F21" s="79">
        <v>1</v>
      </c>
      <c r="G21" s="66">
        <v>6086.1575000000084</v>
      </c>
      <c r="H21" s="1405"/>
      <c r="I21" s="1406"/>
      <c r="J21" s="1406"/>
      <c r="K21" s="1406"/>
      <c r="L21" s="1406"/>
      <c r="M21" s="1406"/>
      <c r="N21" s="1406"/>
      <c r="O21" s="1407"/>
    </row>
    <row r="22" spans="1:15" ht="34.5" customHeight="1">
      <c r="A22" s="130">
        <v>2</v>
      </c>
      <c r="B22" s="131" t="s">
        <v>85</v>
      </c>
      <c r="C22" s="132" t="s">
        <v>81</v>
      </c>
      <c r="D22" s="529"/>
      <c r="E22" s="108" t="s">
        <v>1717</v>
      </c>
      <c r="F22" s="79">
        <v>1</v>
      </c>
      <c r="G22" s="66">
        <v>1162.8075000000044</v>
      </c>
    </row>
    <row r="23" spans="1:15" ht="34.5" customHeight="1">
      <c r="A23" s="130">
        <v>3</v>
      </c>
      <c r="B23" s="131" t="s">
        <v>88</v>
      </c>
      <c r="C23" s="132" t="s">
        <v>81</v>
      </c>
      <c r="D23" s="529"/>
      <c r="E23" s="108" t="s">
        <v>1717</v>
      </c>
      <c r="F23" s="79">
        <v>1</v>
      </c>
      <c r="G23" s="66">
        <v>1839.3249999999998</v>
      </c>
    </row>
    <row r="24" spans="1:15" ht="34.5" customHeight="1">
      <c r="A24" s="130">
        <v>7</v>
      </c>
      <c r="B24" s="140" t="s">
        <v>98</v>
      </c>
      <c r="C24" s="141" t="s">
        <v>81</v>
      </c>
      <c r="D24" s="529"/>
      <c r="E24" s="108" t="s">
        <v>1717</v>
      </c>
      <c r="F24" s="79">
        <v>1</v>
      </c>
      <c r="G24" s="66">
        <v>635.5775000000001</v>
      </c>
    </row>
    <row r="25" spans="1:15" ht="34.5" customHeight="1">
      <c r="A25" s="130">
        <v>9</v>
      </c>
      <c r="B25" s="131" t="s">
        <v>103</v>
      </c>
      <c r="C25" s="141" t="s">
        <v>81</v>
      </c>
      <c r="D25" s="529"/>
      <c r="E25" s="108" t="s">
        <v>1756</v>
      </c>
      <c r="F25" s="79">
        <v>1</v>
      </c>
      <c r="G25" s="66">
        <v>1853.775000000001</v>
      </c>
    </row>
    <row r="26" spans="1:15" ht="34.5" customHeight="1">
      <c r="A26" s="130">
        <v>10</v>
      </c>
      <c r="B26" s="140" t="s">
        <v>105</v>
      </c>
      <c r="C26" s="141" t="s">
        <v>81</v>
      </c>
      <c r="D26" s="529"/>
      <c r="E26" s="108" t="s">
        <v>1756</v>
      </c>
      <c r="F26" s="79">
        <v>1</v>
      </c>
      <c r="G26" s="66">
        <v>26.475000000000023</v>
      </c>
    </row>
    <row r="27" spans="1:15" ht="34.5" customHeight="1">
      <c r="A27" s="130">
        <v>11</v>
      </c>
      <c r="B27" s="140" t="s">
        <v>107</v>
      </c>
      <c r="C27" s="141" t="s">
        <v>81</v>
      </c>
      <c r="D27" s="529"/>
      <c r="E27" s="108" t="s">
        <v>1756</v>
      </c>
      <c r="F27" s="79">
        <v>1</v>
      </c>
      <c r="G27" s="66">
        <v>130.01</v>
      </c>
    </row>
    <row r="28" spans="1:15" ht="34.5" customHeight="1">
      <c r="A28" s="130">
        <v>12</v>
      </c>
      <c r="B28" s="131" t="s">
        <v>109</v>
      </c>
      <c r="C28" s="141" t="s">
        <v>81</v>
      </c>
      <c r="D28" s="529"/>
      <c r="E28" s="148" t="s">
        <v>1756</v>
      </c>
      <c r="F28" s="144">
        <v>1</v>
      </c>
      <c r="G28" s="66">
        <v>52.962499999999991</v>
      </c>
    </row>
    <row r="29" spans="1:15" ht="34.5" customHeight="1">
      <c r="A29" s="149">
        <v>13</v>
      </c>
      <c r="B29" s="150" t="s">
        <v>111</v>
      </c>
      <c r="C29" s="141" t="s">
        <v>81</v>
      </c>
      <c r="D29" s="529"/>
      <c r="E29" s="148" t="s">
        <v>1756</v>
      </c>
      <c r="F29" s="144">
        <v>1</v>
      </c>
      <c r="G29" s="66">
        <v>281.6724999999999</v>
      </c>
    </row>
    <row r="30" spans="1:15" ht="34.5" customHeight="1">
      <c r="A30" s="149">
        <v>14</v>
      </c>
      <c r="B30" s="151" t="s">
        <v>113</v>
      </c>
      <c r="C30" s="152" t="s">
        <v>81</v>
      </c>
      <c r="D30" s="529"/>
      <c r="E30" s="148" t="s">
        <v>1717</v>
      </c>
      <c r="F30" s="144">
        <v>1</v>
      </c>
      <c r="G30" s="66">
        <v>3283.8300000000017</v>
      </c>
    </row>
    <row r="31" spans="1:15" ht="34.5" customHeight="1">
      <c r="A31" s="149">
        <v>15</v>
      </c>
      <c r="B31" s="151" t="s">
        <v>1743</v>
      </c>
      <c r="C31" s="152" t="s">
        <v>81</v>
      </c>
      <c r="D31" s="529"/>
      <c r="E31" s="148" t="s">
        <v>1756</v>
      </c>
      <c r="F31" s="144">
        <v>1</v>
      </c>
      <c r="G31" s="66">
        <v>67.41</v>
      </c>
    </row>
    <row r="32" spans="1:15" ht="34.5" customHeight="1" thickBot="1">
      <c r="A32" s="99"/>
      <c r="B32" s="100" t="s">
        <v>19</v>
      </c>
      <c r="C32" s="101"/>
      <c r="D32" s="527"/>
      <c r="E32" s="129"/>
      <c r="F32" s="102"/>
      <c r="G32" s="104">
        <v>15420.002500000015</v>
      </c>
      <c r="I32" s="497">
        <f>SUM(G21:G31)</f>
        <v>15420.002500000015</v>
      </c>
    </row>
    <row r="33" spans="1:10" ht="34.5" customHeight="1" thickTop="1">
      <c r="A33" s="30"/>
      <c r="B33" s="52" t="s">
        <v>117</v>
      </c>
      <c r="C33" s="53"/>
      <c r="D33" s="525"/>
      <c r="E33" s="61"/>
      <c r="F33" s="62"/>
      <c r="G33" s="66"/>
    </row>
    <row r="34" spans="1:10" ht="34.5" customHeight="1">
      <c r="A34" s="30">
        <v>1</v>
      </c>
      <c r="B34" s="163" t="s">
        <v>22</v>
      </c>
      <c r="C34" s="164" t="s">
        <v>118</v>
      </c>
      <c r="D34" s="531"/>
      <c r="E34" s="170" t="s">
        <v>1717</v>
      </c>
      <c r="F34" s="20">
        <v>1</v>
      </c>
      <c r="G34" s="66">
        <v>3833.3799999999937</v>
      </c>
    </row>
    <row r="35" spans="1:10" ht="34.5" customHeight="1" thickBot="1">
      <c r="A35" s="99"/>
      <c r="B35" s="100" t="s">
        <v>19</v>
      </c>
      <c r="C35" s="101"/>
      <c r="D35" s="527"/>
      <c r="E35" s="129"/>
      <c r="F35" s="102"/>
      <c r="G35" s="162">
        <v>3833.3799999999937</v>
      </c>
      <c r="I35" s="497">
        <f>SUM(G34)</f>
        <v>3833.3799999999937</v>
      </c>
    </row>
    <row r="36" spans="1:10" ht="34.5" customHeight="1" thickTop="1">
      <c r="A36" s="30"/>
      <c r="B36" s="52" t="s">
        <v>121</v>
      </c>
      <c r="C36" s="53"/>
      <c r="D36" s="525"/>
      <c r="E36" s="61"/>
      <c r="F36" s="62"/>
      <c r="G36" s="66"/>
    </row>
    <row r="37" spans="1:10" s="181" customFormat="1" ht="34.5" customHeight="1">
      <c r="A37" s="67">
        <v>1</v>
      </c>
      <c r="B37" s="173" t="s">
        <v>133</v>
      </c>
      <c r="C37" s="173" t="s">
        <v>131</v>
      </c>
      <c r="D37" s="526">
        <v>2140</v>
      </c>
      <c r="E37" s="182"/>
      <c r="F37" s="67"/>
      <c r="G37" s="66"/>
      <c r="J37" s="513"/>
    </row>
    <row r="38" spans="1:10" s="181" customFormat="1" ht="34.5" customHeight="1">
      <c r="A38" s="67">
        <v>2</v>
      </c>
      <c r="B38" s="173" t="s">
        <v>133</v>
      </c>
      <c r="C38" s="173" t="s">
        <v>135</v>
      </c>
      <c r="D38" s="526">
        <v>3210</v>
      </c>
      <c r="E38" s="182"/>
      <c r="F38" s="67"/>
      <c r="G38" s="66"/>
      <c r="J38" s="513"/>
    </row>
    <row r="39" spans="1:10" ht="34.5" customHeight="1">
      <c r="A39" s="20">
        <v>3</v>
      </c>
      <c r="B39" s="183" t="s">
        <v>137</v>
      </c>
      <c r="C39" s="183" t="s">
        <v>138</v>
      </c>
      <c r="D39" s="521"/>
      <c r="E39" s="188" t="s">
        <v>1780</v>
      </c>
      <c r="F39" s="144">
        <v>1</v>
      </c>
      <c r="G39" s="66">
        <v>1979.5</v>
      </c>
    </row>
    <row r="40" spans="1:10" ht="34.5" customHeight="1" thickBot="1">
      <c r="A40" s="99"/>
      <c r="B40" s="100" t="s">
        <v>19</v>
      </c>
      <c r="C40" s="101"/>
      <c r="D40" s="527"/>
      <c r="E40" s="129"/>
      <c r="F40" s="102"/>
      <c r="G40" s="104">
        <v>1979.5</v>
      </c>
      <c r="I40" s="497">
        <f>SUM(G39)</f>
        <v>1979.5</v>
      </c>
    </row>
    <row r="41" spans="1:10" ht="34.5" customHeight="1" thickTop="1">
      <c r="A41" s="30"/>
      <c r="B41" s="193" t="s">
        <v>144</v>
      </c>
      <c r="C41" s="194"/>
      <c r="D41" s="532"/>
      <c r="E41" s="197"/>
      <c r="F41" s="127"/>
      <c r="G41" s="66"/>
    </row>
    <row r="42" spans="1:10" ht="34.5" customHeight="1">
      <c r="A42" s="67">
        <v>7</v>
      </c>
      <c r="B42" s="68" t="s">
        <v>164</v>
      </c>
      <c r="C42" s="69" t="s">
        <v>165</v>
      </c>
      <c r="D42" s="526">
        <v>4563</v>
      </c>
      <c r="E42" s="128"/>
      <c r="F42" s="67"/>
      <c r="G42" s="206"/>
    </row>
    <row r="43" spans="1:10" ht="34.5" customHeight="1">
      <c r="A43" s="67">
        <v>8</v>
      </c>
      <c r="B43" s="68" t="s">
        <v>164</v>
      </c>
      <c r="C43" s="69" t="s">
        <v>167</v>
      </c>
      <c r="D43" s="526">
        <v>4563</v>
      </c>
      <c r="E43" s="128"/>
      <c r="F43" s="67"/>
      <c r="G43" s="206"/>
    </row>
    <row r="44" spans="1:10" ht="34.5" customHeight="1">
      <c r="A44" s="67">
        <v>9</v>
      </c>
      <c r="B44" s="207" t="s">
        <v>169</v>
      </c>
      <c r="C44" s="69" t="s">
        <v>170</v>
      </c>
      <c r="D44" s="526">
        <v>4563</v>
      </c>
      <c r="E44" s="128"/>
      <c r="F44" s="67"/>
      <c r="G44" s="206"/>
    </row>
    <row r="45" spans="1:10" ht="34.5" customHeight="1">
      <c r="A45" s="67">
        <v>11</v>
      </c>
      <c r="B45" s="68" t="s">
        <v>175</v>
      </c>
      <c r="C45" s="69" t="s">
        <v>176</v>
      </c>
      <c r="D45" s="526"/>
      <c r="E45" s="128" t="s">
        <v>1780</v>
      </c>
      <c r="F45" s="67">
        <v>1</v>
      </c>
      <c r="G45" s="203">
        <v>9126</v>
      </c>
    </row>
    <row r="46" spans="1:10" s="219" customFormat="1" ht="34.5" customHeight="1">
      <c r="A46" s="208">
        <v>12</v>
      </c>
      <c r="B46" s="209" t="s">
        <v>178</v>
      </c>
      <c r="C46" s="210" t="s">
        <v>179</v>
      </c>
      <c r="D46" s="533">
        <v>4563</v>
      </c>
      <c r="E46" s="216"/>
      <c r="F46" s="213"/>
      <c r="G46" s="218"/>
      <c r="J46" s="514"/>
    </row>
    <row r="47" spans="1:10" ht="34.5" customHeight="1">
      <c r="A47" s="67">
        <v>14</v>
      </c>
      <c r="B47" s="68" t="s">
        <v>184</v>
      </c>
      <c r="C47" s="69" t="s">
        <v>185</v>
      </c>
      <c r="D47" s="526">
        <v>4563</v>
      </c>
      <c r="E47" s="128"/>
      <c r="F47" s="67"/>
      <c r="G47" s="206"/>
    </row>
    <row r="48" spans="1:10" ht="34.5" customHeight="1">
      <c r="A48" s="67">
        <v>15</v>
      </c>
      <c r="B48" s="68" t="s">
        <v>187</v>
      </c>
      <c r="C48" s="69" t="s">
        <v>188</v>
      </c>
      <c r="D48" s="526">
        <v>4563</v>
      </c>
      <c r="E48" s="128"/>
      <c r="F48" s="67"/>
      <c r="G48" s="206"/>
    </row>
    <row r="49" spans="1:9" ht="34.5" customHeight="1">
      <c r="A49" s="67">
        <v>16</v>
      </c>
      <c r="B49" s="68" t="s">
        <v>190</v>
      </c>
      <c r="C49" s="69" t="s">
        <v>191</v>
      </c>
      <c r="D49" s="526"/>
      <c r="E49" s="128" t="s">
        <v>1780</v>
      </c>
      <c r="F49" s="67">
        <v>1</v>
      </c>
      <c r="G49" s="203">
        <v>2281.5</v>
      </c>
    </row>
    <row r="50" spans="1:9" ht="34.5" customHeight="1">
      <c r="A50" s="67">
        <v>19</v>
      </c>
      <c r="B50" s="68" t="s">
        <v>200</v>
      </c>
      <c r="C50" s="69" t="s">
        <v>201</v>
      </c>
      <c r="D50" s="526">
        <v>4563</v>
      </c>
      <c r="E50" s="128"/>
      <c r="F50" s="67"/>
      <c r="G50" s="206"/>
    </row>
    <row r="51" spans="1:9" ht="34.5" customHeight="1">
      <c r="A51" s="67">
        <v>20</v>
      </c>
      <c r="B51" s="68" t="s">
        <v>203</v>
      </c>
      <c r="C51" s="69" t="s">
        <v>204</v>
      </c>
      <c r="D51" s="526">
        <v>4563</v>
      </c>
      <c r="E51" s="128"/>
      <c r="F51" s="67"/>
      <c r="G51" s="206"/>
    </row>
    <row r="52" spans="1:9" ht="34.5" customHeight="1">
      <c r="A52" s="67">
        <v>22</v>
      </c>
      <c r="B52" s="68" t="s">
        <v>209</v>
      </c>
      <c r="C52" s="69" t="s">
        <v>210</v>
      </c>
      <c r="D52" s="526">
        <v>4563</v>
      </c>
      <c r="E52" s="128"/>
      <c r="F52" s="67"/>
      <c r="G52" s="203"/>
    </row>
    <row r="53" spans="1:9" ht="34.5" customHeight="1">
      <c r="A53" s="67">
        <v>23</v>
      </c>
      <c r="B53" s="68" t="s">
        <v>212</v>
      </c>
      <c r="C53" s="69" t="s">
        <v>213</v>
      </c>
      <c r="D53" s="526">
        <v>4563</v>
      </c>
      <c r="E53" s="128"/>
      <c r="F53" s="67"/>
      <c r="G53" s="203"/>
    </row>
    <row r="54" spans="1:9" ht="34.5" customHeight="1">
      <c r="A54" s="67">
        <v>25</v>
      </c>
      <c r="B54" s="68" t="s">
        <v>218</v>
      </c>
      <c r="C54" s="69" t="s">
        <v>219</v>
      </c>
      <c r="D54" s="526"/>
      <c r="E54" s="128" t="s">
        <v>1780</v>
      </c>
      <c r="F54" s="67">
        <v>1</v>
      </c>
      <c r="G54" s="203">
        <v>4563</v>
      </c>
    </row>
    <row r="55" spans="1:9" ht="34.5" customHeight="1">
      <c r="A55" s="67">
        <v>26</v>
      </c>
      <c r="B55" s="68" t="s">
        <v>221</v>
      </c>
      <c r="C55" s="69" t="s">
        <v>222</v>
      </c>
      <c r="D55" s="526">
        <v>4563</v>
      </c>
      <c r="E55" s="128"/>
      <c r="F55" s="67"/>
      <c r="G55" s="203"/>
    </row>
    <row r="56" spans="1:9" ht="34.5" customHeight="1">
      <c r="A56" s="67">
        <v>27</v>
      </c>
      <c r="B56" s="68" t="s">
        <v>224</v>
      </c>
      <c r="C56" s="69" t="s">
        <v>225</v>
      </c>
      <c r="D56" s="526"/>
      <c r="E56" s="128" t="s">
        <v>1780</v>
      </c>
      <c r="F56" s="67">
        <v>1</v>
      </c>
      <c r="G56" s="203">
        <v>4563</v>
      </c>
    </row>
    <row r="57" spans="1:9" ht="34.5" customHeight="1">
      <c r="A57" s="67">
        <v>28</v>
      </c>
      <c r="B57" s="68" t="s">
        <v>227</v>
      </c>
      <c r="C57" s="69" t="s">
        <v>228</v>
      </c>
      <c r="D57" s="526"/>
      <c r="E57" s="128" t="s">
        <v>1780</v>
      </c>
      <c r="F57" s="67">
        <v>1</v>
      </c>
      <c r="G57" s="203">
        <v>4563</v>
      </c>
    </row>
    <row r="58" spans="1:9" ht="34.5" customHeight="1">
      <c r="A58" s="223"/>
      <c r="B58" s="1364" t="s">
        <v>19</v>
      </c>
      <c r="C58" s="1364"/>
      <c r="D58" s="534"/>
      <c r="E58" s="224"/>
      <c r="F58" s="223"/>
      <c r="G58" s="227">
        <v>25096.5</v>
      </c>
      <c r="I58" s="497">
        <f>SUM(G42:G57)</f>
        <v>25096.5</v>
      </c>
    </row>
    <row r="59" spans="1:9" ht="34.5" customHeight="1">
      <c r="A59" s="30"/>
      <c r="B59" s="231" t="s">
        <v>233</v>
      </c>
      <c r="C59" s="232"/>
      <c r="D59" s="523"/>
      <c r="E59" s="237"/>
      <c r="F59" s="238"/>
      <c r="G59" s="203"/>
    </row>
    <row r="60" spans="1:9" ht="34.5" customHeight="1">
      <c r="A60" s="67">
        <v>1</v>
      </c>
      <c r="B60" s="68" t="s">
        <v>234</v>
      </c>
      <c r="C60" s="173" t="s">
        <v>235</v>
      </c>
      <c r="D60" s="535">
        <v>2645</v>
      </c>
      <c r="E60" s="242"/>
      <c r="F60" s="243"/>
      <c r="G60" s="189"/>
    </row>
    <row r="61" spans="1:9" ht="34.5" customHeight="1" thickBot="1">
      <c r="A61" s="99"/>
      <c r="B61" s="100" t="s">
        <v>19</v>
      </c>
      <c r="C61" s="101"/>
      <c r="D61" s="527"/>
      <c r="E61" s="129"/>
      <c r="F61" s="102"/>
      <c r="G61" s="162"/>
    </row>
    <row r="62" spans="1:9" ht="34.5" customHeight="1" thickTop="1">
      <c r="A62" s="30"/>
      <c r="B62" s="52" t="s">
        <v>239</v>
      </c>
      <c r="C62" s="53"/>
      <c r="D62" s="523"/>
      <c r="E62" s="237"/>
      <c r="F62" s="238"/>
      <c r="G62" s="66"/>
    </row>
    <row r="63" spans="1:9" ht="34.5" customHeight="1">
      <c r="A63" s="67">
        <v>1</v>
      </c>
      <c r="B63" s="68" t="s">
        <v>267</v>
      </c>
      <c r="C63" s="69" t="s">
        <v>268</v>
      </c>
      <c r="D63" s="521"/>
      <c r="E63" s="246" t="s">
        <v>1780</v>
      </c>
      <c r="F63" s="243">
        <v>1</v>
      </c>
      <c r="G63" s="203">
        <v>100</v>
      </c>
    </row>
    <row r="64" spans="1:9" ht="34.5" customHeight="1">
      <c r="A64" s="67">
        <v>2</v>
      </c>
      <c r="B64" s="68" t="s">
        <v>281</v>
      </c>
      <c r="C64" s="69" t="s">
        <v>282</v>
      </c>
      <c r="D64" s="521"/>
      <c r="E64" s="250" t="s">
        <v>1780</v>
      </c>
      <c r="F64" s="243">
        <v>1</v>
      </c>
      <c r="G64" s="203">
        <v>50</v>
      </c>
    </row>
    <row r="65" spans="1:10" ht="34.5" customHeight="1">
      <c r="A65" s="67">
        <v>3</v>
      </c>
      <c r="B65" s="68" t="s">
        <v>300</v>
      </c>
      <c r="C65" s="69" t="s">
        <v>301</v>
      </c>
      <c r="D65" s="521"/>
      <c r="E65" s="246" t="s">
        <v>1780</v>
      </c>
      <c r="F65" s="246">
        <v>1</v>
      </c>
      <c r="G65" s="203">
        <v>100</v>
      </c>
    </row>
    <row r="66" spans="1:10" ht="34.5" customHeight="1">
      <c r="A66" s="67">
        <v>4</v>
      </c>
      <c r="B66" s="68" t="s">
        <v>307</v>
      </c>
      <c r="C66" s="69" t="s">
        <v>308</v>
      </c>
      <c r="D66" s="521"/>
      <c r="E66" s="246" t="s">
        <v>1780</v>
      </c>
      <c r="F66" s="243">
        <v>1</v>
      </c>
      <c r="G66" s="203">
        <v>100</v>
      </c>
    </row>
    <row r="67" spans="1:10" ht="34.5" customHeight="1">
      <c r="A67" s="67">
        <v>5</v>
      </c>
      <c r="B67" s="68" t="s">
        <v>227</v>
      </c>
      <c r="C67" s="69" t="s">
        <v>316</v>
      </c>
      <c r="D67" s="521"/>
      <c r="E67" s="250" t="s">
        <v>1780</v>
      </c>
      <c r="F67" s="243">
        <v>1</v>
      </c>
      <c r="G67" s="203">
        <v>100</v>
      </c>
    </row>
    <row r="68" spans="1:10" ht="34.5" customHeight="1" thickBot="1">
      <c r="A68" s="99"/>
      <c r="B68" s="100" t="s">
        <v>19</v>
      </c>
      <c r="C68" s="101"/>
      <c r="D68" s="527"/>
      <c r="E68" s="257"/>
      <c r="F68" s="258"/>
      <c r="G68" s="227">
        <v>450</v>
      </c>
      <c r="I68" s="497">
        <f>SUM(G63:G67)</f>
        <v>450</v>
      </c>
    </row>
    <row r="69" spans="1:10" ht="34.5" customHeight="1" thickTop="1">
      <c r="A69" s="30"/>
      <c r="B69" s="52" t="s">
        <v>321</v>
      </c>
      <c r="C69" s="53"/>
      <c r="D69" s="523"/>
      <c r="E69" s="237"/>
      <c r="F69" s="238"/>
      <c r="G69" s="66"/>
    </row>
    <row r="70" spans="1:10" ht="34.5" customHeight="1">
      <c r="A70" s="67">
        <v>1</v>
      </c>
      <c r="B70" s="263" t="s">
        <v>267</v>
      </c>
      <c r="C70" s="260" t="s">
        <v>344</v>
      </c>
      <c r="D70" s="528"/>
      <c r="E70" s="246" t="s">
        <v>1780</v>
      </c>
      <c r="F70" s="243">
        <v>1</v>
      </c>
      <c r="G70" s="203">
        <v>898.79999999999973</v>
      </c>
    </row>
    <row r="71" spans="1:10" ht="34.5" customHeight="1">
      <c r="A71" s="67">
        <v>2</v>
      </c>
      <c r="B71" s="263" t="s">
        <v>355</v>
      </c>
      <c r="C71" s="260" t="s">
        <v>356</v>
      </c>
      <c r="D71" s="528"/>
      <c r="E71" s="250" t="s">
        <v>1780</v>
      </c>
      <c r="F71" s="243">
        <v>1</v>
      </c>
      <c r="G71" s="203">
        <v>187.24999999999994</v>
      </c>
    </row>
    <row r="72" spans="1:10" ht="34.5" customHeight="1">
      <c r="A72" s="67">
        <v>3</v>
      </c>
      <c r="B72" s="263" t="s">
        <v>300</v>
      </c>
      <c r="C72" s="260" t="s">
        <v>374</v>
      </c>
      <c r="D72" s="528"/>
      <c r="E72" s="246" t="s">
        <v>1780</v>
      </c>
      <c r="F72" s="243">
        <v>1</v>
      </c>
      <c r="G72" s="203">
        <v>149.80000000000001</v>
      </c>
    </row>
    <row r="73" spans="1:10" ht="34.5" customHeight="1">
      <c r="A73" s="67">
        <v>4</v>
      </c>
      <c r="B73" s="263" t="s">
        <v>378</v>
      </c>
      <c r="C73" s="260" t="s">
        <v>379</v>
      </c>
      <c r="D73" s="528"/>
      <c r="E73" s="246" t="s">
        <v>1780</v>
      </c>
      <c r="F73" s="243">
        <v>1</v>
      </c>
      <c r="G73" s="203">
        <v>112.34999999999997</v>
      </c>
    </row>
    <row r="74" spans="1:10" ht="34.5" customHeight="1">
      <c r="A74" s="67">
        <v>5</v>
      </c>
      <c r="B74" s="263" t="s">
        <v>227</v>
      </c>
      <c r="C74" s="260" t="s">
        <v>385</v>
      </c>
      <c r="D74" s="528"/>
      <c r="E74" s="250" t="s">
        <v>1780</v>
      </c>
      <c r="F74" s="243">
        <v>1</v>
      </c>
      <c r="G74" s="203">
        <v>112.35000000000002</v>
      </c>
    </row>
    <row r="75" spans="1:10" ht="34.5" customHeight="1">
      <c r="A75" s="67">
        <v>6</v>
      </c>
      <c r="B75" s="263" t="s">
        <v>459</v>
      </c>
      <c r="C75" s="260" t="s">
        <v>460</v>
      </c>
      <c r="D75" s="528"/>
      <c r="E75" s="250" t="s">
        <v>1780</v>
      </c>
      <c r="F75" s="243">
        <v>1</v>
      </c>
      <c r="G75" s="203">
        <v>186.85000000000014</v>
      </c>
    </row>
    <row r="76" spans="1:10" ht="34.5" customHeight="1">
      <c r="A76" s="67">
        <v>7</v>
      </c>
      <c r="B76" s="263" t="s">
        <v>577</v>
      </c>
      <c r="C76" s="260" t="s">
        <v>578</v>
      </c>
      <c r="D76" s="528"/>
      <c r="E76" s="246" t="s">
        <v>1780</v>
      </c>
      <c r="F76" s="243">
        <v>1</v>
      </c>
      <c r="G76" s="203">
        <v>374.5</v>
      </c>
    </row>
    <row r="77" spans="1:10" ht="34.5" customHeight="1">
      <c r="A77" s="67">
        <v>8</v>
      </c>
      <c r="B77" s="267" t="s">
        <v>603</v>
      </c>
      <c r="C77" s="260" t="s">
        <v>604</v>
      </c>
      <c r="D77" s="528"/>
      <c r="E77" s="250" t="s">
        <v>1780</v>
      </c>
      <c r="F77" s="243">
        <v>1</v>
      </c>
      <c r="G77" s="203">
        <v>149.80000000000001</v>
      </c>
    </row>
    <row r="78" spans="1:10" ht="34.5" customHeight="1">
      <c r="A78" s="67">
        <v>9</v>
      </c>
      <c r="B78" s="263" t="s">
        <v>606</v>
      </c>
      <c r="C78" s="260" t="s">
        <v>607</v>
      </c>
      <c r="D78" s="528">
        <v>509.32</v>
      </c>
      <c r="E78" s="250"/>
      <c r="F78" s="243"/>
      <c r="G78" s="203"/>
    </row>
    <row r="79" spans="1:10" s="42" customFormat="1" ht="34.5" customHeight="1" thickBot="1">
      <c r="A79" s="284"/>
      <c r="B79" s="100" t="s">
        <v>19</v>
      </c>
      <c r="C79" s="101"/>
      <c r="D79" s="527"/>
      <c r="E79" s="257"/>
      <c r="F79" s="258"/>
      <c r="G79" s="227">
        <v>2171.6999999999998</v>
      </c>
      <c r="H79" s="288"/>
      <c r="I79" s="548">
        <f>SUM(G70:G78)</f>
        <v>2171.6999999999998</v>
      </c>
      <c r="J79" s="515"/>
    </row>
    <row r="80" spans="1:10" ht="34.5" customHeight="1" thickTop="1">
      <c r="A80" s="30"/>
      <c r="B80" s="231" t="s">
        <v>661</v>
      </c>
      <c r="C80" s="232"/>
      <c r="D80" s="523"/>
      <c r="E80" s="237"/>
      <c r="F80" s="238"/>
      <c r="G80" s="203"/>
    </row>
    <row r="81" spans="1:11" ht="34.5" customHeight="1">
      <c r="A81" s="67">
        <v>1</v>
      </c>
      <c r="B81" s="263" t="s">
        <v>267</v>
      </c>
      <c r="C81" s="260" t="s">
        <v>684</v>
      </c>
      <c r="D81" s="528"/>
      <c r="E81" s="246" t="s">
        <v>1780</v>
      </c>
      <c r="F81" s="243">
        <v>1</v>
      </c>
      <c r="G81" s="295">
        <v>4087.4000000000005</v>
      </c>
    </row>
    <row r="82" spans="1:11" ht="34.5" customHeight="1">
      <c r="A82" s="67">
        <v>2</v>
      </c>
      <c r="B82" s="296" t="s">
        <v>694</v>
      </c>
      <c r="C82" s="260" t="s">
        <v>695</v>
      </c>
      <c r="D82" s="528"/>
      <c r="E82" s="297" t="s">
        <v>1780</v>
      </c>
      <c r="F82" s="246">
        <v>1</v>
      </c>
      <c r="G82" s="295">
        <v>37.449999999999875</v>
      </c>
    </row>
    <row r="83" spans="1:11" ht="34.5" customHeight="1">
      <c r="A83" s="67">
        <v>3</v>
      </c>
      <c r="B83" s="263" t="s">
        <v>300</v>
      </c>
      <c r="C83" s="260" t="s">
        <v>711</v>
      </c>
      <c r="D83" s="528"/>
      <c r="E83" s="246" t="s">
        <v>1780</v>
      </c>
      <c r="F83" s="243">
        <v>1</v>
      </c>
      <c r="G83" s="295">
        <v>217.21000000000004</v>
      </c>
    </row>
    <row r="84" spans="1:11" ht="34.5" customHeight="1">
      <c r="A84" s="67">
        <v>4</v>
      </c>
      <c r="B84" s="263" t="s">
        <v>300</v>
      </c>
      <c r="C84" s="260" t="s">
        <v>713</v>
      </c>
      <c r="D84" s="528"/>
      <c r="E84" s="246" t="s">
        <v>1780</v>
      </c>
      <c r="F84" s="243">
        <v>1</v>
      </c>
      <c r="G84" s="295">
        <v>513.6</v>
      </c>
    </row>
    <row r="85" spans="1:11" ht="34.5" customHeight="1">
      <c r="A85" s="67">
        <v>5</v>
      </c>
      <c r="B85" s="263" t="s">
        <v>378</v>
      </c>
      <c r="C85" s="260" t="s">
        <v>717</v>
      </c>
      <c r="D85" s="528"/>
      <c r="E85" s="246" t="s">
        <v>1780</v>
      </c>
      <c r="F85" s="243">
        <v>1</v>
      </c>
      <c r="G85" s="295">
        <v>778.96</v>
      </c>
    </row>
    <row r="86" spans="1:11" ht="34.5" customHeight="1">
      <c r="A86" s="67">
        <v>6</v>
      </c>
      <c r="B86" s="263" t="s">
        <v>227</v>
      </c>
      <c r="C86" s="260" t="s">
        <v>724</v>
      </c>
      <c r="D86" s="528"/>
      <c r="E86" s="250" t="s">
        <v>1780</v>
      </c>
      <c r="F86" s="243">
        <v>1</v>
      </c>
      <c r="G86" s="295">
        <v>479.36000000000013</v>
      </c>
    </row>
    <row r="87" spans="1:11" ht="34.5" customHeight="1">
      <c r="A87" s="67">
        <v>7</v>
      </c>
      <c r="B87" s="263" t="s">
        <v>459</v>
      </c>
      <c r="C87" s="260" t="s">
        <v>779</v>
      </c>
      <c r="D87" s="528"/>
      <c r="E87" s="250" t="s">
        <v>1780</v>
      </c>
      <c r="F87" s="243">
        <v>1</v>
      </c>
      <c r="G87" s="295">
        <v>2808.75</v>
      </c>
    </row>
    <row r="88" spans="1:11" ht="34.5" customHeight="1">
      <c r="A88" s="67">
        <v>8</v>
      </c>
      <c r="B88" s="263" t="s">
        <v>577</v>
      </c>
      <c r="C88" s="260" t="s">
        <v>876</v>
      </c>
      <c r="D88" s="528"/>
      <c r="E88" s="246" t="s">
        <v>1780</v>
      </c>
      <c r="F88" s="243">
        <v>1</v>
      </c>
      <c r="G88" s="295">
        <v>1116.0100000000002</v>
      </c>
    </row>
    <row r="89" spans="1:11" ht="34.5" customHeight="1">
      <c r="A89" s="67">
        <v>9</v>
      </c>
      <c r="B89" s="263" t="s">
        <v>898</v>
      </c>
      <c r="C89" s="106" t="s">
        <v>899</v>
      </c>
      <c r="D89" s="528"/>
      <c r="E89" s="246" t="s">
        <v>1780</v>
      </c>
      <c r="F89" s="243">
        <v>1</v>
      </c>
      <c r="G89" s="295">
        <v>8164.0999999999995</v>
      </c>
    </row>
    <row r="90" spans="1:11" ht="34.5" customHeight="1">
      <c r="A90" s="67">
        <v>10</v>
      </c>
      <c r="B90" s="260" t="s">
        <v>913</v>
      </c>
      <c r="C90" s="260" t="s">
        <v>899</v>
      </c>
      <c r="D90" s="528"/>
      <c r="E90" s="250" t="s">
        <v>1780</v>
      </c>
      <c r="F90" s="243">
        <v>1</v>
      </c>
      <c r="G90" s="295">
        <v>1797.6</v>
      </c>
    </row>
    <row r="91" spans="1:11" ht="34.5" customHeight="1">
      <c r="A91" s="67">
        <v>11</v>
      </c>
      <c r="B91" s="260" t="s">
        <v>937</v>
      </c>
      <c r="C91" s="106" t="s">
        <v>938</v>
      </c>
      <c r="D91" s="528"/>
      <c r="E91" s="246" t="s">
        <v>1780</v>
      </c>
      <c r="F91" s="243">
        <v>1</v>
      </c>
      <c r="G91" s="295">
        <v>9469.5</v>
      </c>
    </row>
    <row r="92" spans="1:11" ht="34.5" customHeight="1" thickBot="1">
      <c r="A92" s="322"/>
      <c r="B92" s="100" t="s">
        <v>19</v>
      </c>
      <c r="C92" s="101"/>
      <c r="D92" s="527"/>
      <c r="E92" s="257"/>
      <c r="F92" s="258"/>
      <c r="G92" s="105">
        <v>29469.94</v>
      </c>
      <c r="I92" s="508">
        <f>SUM(G81:G91)</f>
        <v>29469.94</v>
      </c>
    </row>
    <row r="93" spans="1:11" s="376" customFormat="1" ht="37.5" customHeight="1" thickTop="1">
      <c r="A93" s="372"/>
      <c r="B93" s="373"/>
      <c r="C93" s="373"/>
      <c r="D93" s="536"/>
      <c r="E93" s="375"/>
      <c r="F93" s="374"/>
      <c r="G93" s="374"/>
    </row>
    <row r="94" spans="1:11" ht="34.5" customHeight="1" thickBot="1">
      <c r="A94" s="377"/>
      <c r="B94" s="378" t="s">
        <v>1022</v>
      </c>
      <c r="C94" s="379"/>
      <c r="D94" s="537"/>
      <c r="E94" s="384"/>
      <c r="F94" s="382"/>
      <c r="G94" s="382">
        <v>102477.83249999999</v>
      </c>
      <c r="J94" s="549">
        <f>SUM(H12:O92)</f>
        <v>102477.83250000002</v>
      </c>
      <c r="K94" s="2" t="s">
        <v>1421</v>
      </c>
    </row>
    <row r="95" spans="1:11" s="386" customFormat="1" ht="34.5" customHeight="1" thickTop="1">
      <c r="A95" s="385"/>
      <c r="C95" s="387"/>
      <c r="D95" s="538"/>
      <c r="E95" s="392"/>
      <c r="F95" s="390"/>
      <c r="G95" s="390"/>
      <c r="J95" s="516"/>
    </row>
    <row r="96" spans="1:11" s="386" customFormat="1" ht="48" customHeight="1">
      <c r="A96" s="1332" t="s">
        <v>1023</v>
      </c>
      <c r="B96" s="1332"/>
      <c r="C96" s="1332"/>
      <c r="D96" s="1332"/>
      <c r="E96" s="1332"/>
      <c r="F96" s="1332"/>
      <c r="G96" s="1332"/>
      <c r="J96" s="516"/>
    </row>
    <row r="97" spans="1:10" ht="34.5" customHeight="1">
      <c r="A97" s="243">
        <v>1</v>
      </c>
      <c r="B97" s="393" t="s">
        <v>1024</v>
      </c>
      <c r="C97" s="394" t="s">
        <v>1025</v>
      </c>
      <c r="D97" s="539"/>
      <c r="E97" s="293"/>
      <c r="F97" s="243"/>
      <c r="G97" s="203">
        <v>15171.5</v>
      </c>
    </row>
    <row r="98" spans="1:10" ht="34.5" customHeight="1">
      <c r="A98" s="243">
        <v>2</v>
      </c>
      <c r="B98" s="394" t="s">
        <v>1028</v>
      </c>
      <c r="C98" s="394" t="s">
        <v>1029</v>
      </c>
      <c r="D98" s="539"/>
      <c r="E98" s="401" t="s">
        <v>1030</v>
      </c>
      <c r="F98" s="402"/>
      <c r="G98" s="203">
        <v>2045.5</v>
      </c>
    </row>
    <row r="99" spans="1:10" ht="34.5" customHeight="1" thickBot="1">
      <c r="A99" s="284"/>
      <c r="B99" s="257" t="s">
        <v>19</v>
      </c>
      <c r="C99" s="160"/>
      <c r="D99" s="530"/>
      <c r="E99" s="105"/>
      <c r="F99" s="104"/>
      <c r="G99" s="104">
        <v>17217</v>
      </c>
      <c r="I99" s="497">
        <f>SUM(G97:G98)</f>
        <v>17217</v>
      </c>
    </row>
    <row r="100" spans="1:10" s="386" customFormat="1" ht="34.5" customHeight="1" thickTop="1">
      <c r="A100" s="385"/>
      <c r="C100" s="387"/>
      <c r="D100" s="538"/>
      <c r="E100" s="392"/>
      <c r="F100" s="390"/>
      <c r="G100" s="390"/>
      <c r="J100" s="516"/>
    </row>
    <row r="101" spans="1:10" s="403" customFormat="1" ht="43.5" customHeight="1">
      <c r="A101" s="1332" t="s">
        <v>1032</v>
      </c>
      <c r="B101" s="1332"/>
      <c r="C101" s="1332"/>
      <c r="D101" s="1332"/>
      <c r="E101" s="1332"/>
      <c r="F101" s="1332"/>
      <c r="G101" s="1332"/>
    </row>
    <row r="102" spans="1:10" s="414" customFormat="1" ht="34.5" customHeight="1">
      <c r="A102" s="404">
        <v>1</v>
      </c>
      <c r="B102" s="405" t="s">
        <v>1033</v>
      </c>
      <c r="C102" s="406" t="s">
        <v>1034</v>
      </c>
      <c r="D102" s="540"/>
      <c r="E102" s="408" t="s">
        <v>1035</v>
      </c>
      <c r="F102" s="413">
        <v>4</v>
      </c>
      <c r="G102" s="410">
        <v>14582</v>
      </c>
    </row>
    <row r="103" spans="1:10" s="414" customFormat="1" ht="34.5" customHeight="1">
      <c r="A103" s="404">
        <v>2</v>
      </c>
      <c r="B103" s="405" t="s">
        <v>1033</v>
      </c>
      <c r="C103" s="406" t="s">
        <v>1036</v>
      </c>
      <c r="D103" s="540"/>
      <c r="E103" s="408" t="s">
        <v>1037</v>
      </c>
      <c r="F103" s="413">
        <v>4</v>
      </c>
      <c r="G103" s="410">
        <v>400</v>
      </c>
    </row>
    <row r="104" spans="1:10" s="414" customFormat="1" ht="34.5" customHeight="1">
      <c r="A104" s="404">
        <v>3</v>
      </c>
      <c r="B104" s="405" t="s">
        <v>1033</v>
      </c>
      <c r="C104" s="406" t="s">
        <v>1038</v>
      </c>
      <c r="D104" s="540"/>
      <c r="E104" s="408" t="s">
        <v>1039</v>
      </c>
      <c r="F104" s="413">
        <v>5</v>
      </c>
      <c r="G104" s="410">
        <v>19211.849999999999</v>
      </c>
    </row>
    <row r="105" spans="1:10" s="414" customFormat="1" ht="34.5" customHeight="1">
      <c r="A105" s="404">
        <v>4</v>
      </c>
      <c r="B105" s="405" t="s">
        <v>1033</v>
      </c>
      <c r="C105" s="406" t="s">
        <v>1040</v>
      </c>
      <c r="D105" s="540"/>
      <c r="E105" s="408" t="s">
        <v>1041</v>
      </c>
      <c r="F105" s="413">
        <v>6</v>
      </c>
      <c r="G105" s="410">
        <v>2070.4499999999998</v>
      </c>
    </row>
    <row r="106" spans="1:10" s="416" customFormat="1" ht="34.5" customHeight="1">
      <c r="A106" s="404">
        <v>5</v>
      </c>
      <c r="B106" s="405" t="s">
        <v>1033</v>
      </c>
      <c r="C106" s="406" t="s">
        <v>902</v>
      </c>
      <c r="D106" s="540"/>
      <c r="E106" s="408" t="s">
        <v>1041</v>
      </c>
      <c r="F106" s="413">
        <v>6</v>
      </c>
      <c r="G106" s="410">
        <v>47508</v>
      </c>
    </row>
    <row r="107" spans="1:10" s="425" customFormat="1" ht="34.5" customHeight="1">
      <c r="A107" s="1365" t="s">
        <v>1042</v>
      </c>
      <c r="B107" s="1366"/>
      <c r="C107" s="1366"/>
      <c r="D107" s="541"/>
      <c r="E107" s="417"/>
      <c r="F107" s="419"/>
      <c r="G107" s="424"/>
    </row>
    <row r="108" spans="1:10" ht="34.5" customHeight="1" thickBot="1">
      <c r="A108" s="426"/>
      <c r="B108" s="257" t="s">
        <v>19</v>
      </c>
      <c r="C108" s="427"/>
      <c r="D108" s="542"/>
      <c r="E108" s="429">
        <v>0</v>
      </c>
      <c r="F108" s="428"/>
      <c r="G108" s="430">
        <v>83772.299999999988</v>
      </c>
      <c r="I108" s="499">
        <f>SUM(G102:G106)</f>
        <v>83772.299999999988</v>
      </c>
    </row>
    <row r="109" spans="1:10" ht="34.5" customHeight="1" thickTop="1">
      <c r="A109" s="433"/>
      <c r="B109" s="297"/>
      <c r="C109" s="2"/>
      <c r="D109" s="512"/>
      <c r="E109" s="417"/>
      <c r="F109" s="419"/>
      <c r="G109" s="419"/>
    </row>
    <row r="110" spans="1:10" s="386" customFormat="1" ht="40.5" customHeight="1">
      <c r="A110" s="1332" t="s">
        <v>1044</v>
      </c>
      <c r="B110" s="1332"/>
      <c r="C110" s="1332"/>
      <c r="D110" s="1332"/>
      <c r="E110" s="1332"/>
      <c r="F110" s="1332"/>
      <c r="G110" s="1332"/>
      <c r="J110" s="516"/>
    </row>
    <row r="111" spans="1:10" s="414" customFormat="1" ht="34.5" customHeight="1">
      <c r="A111" s="404">
        <v>1</v>
      </c>
      <c r="B111" s="406" t="s">
        <v>1045</v>
      </c>
      <c r="C111" s="455" t="s">
        <v>1046</v>
      </c>
      <c r="D111" s="540"/>
      <c r="E111" s="457" t="s">
        <v>1047</v>
      </c>
      <c r="F111" s="402" t="s">
        <v>1048</v>
      </c>
      <c r="G111" s="410">
        <v>234301.93</v>
      </c>
    </row>
    <row r="112" spans="1:10" s="414" customFormat="1" ht="34.5" customHeight="1">
      <c r="A112" s="404">
        <v>2</v>
      </c>
      <c r="B112" s="406" t="s">
        <v>1045</v>
      </c>
      <c r="C112" s="455" t="s">
        <v>1049</v>
      </c>
      <c r="D112" s="540"/>
      <c r="E112" s="457" t="s">
        <v>1050</v>
      </c>
      <c r="F112" s="402" t="s">
        <v>1048</v>
      </c>
      <c r="G112" s="410">
        <v>90261.49</v>
      </c>
    </row>
    <row r="113" spans="1:11" s="414" customFormat="1" ht="34.5" customHeight="1">
      <c r="A113" s="404">
        <v>3</v>
      </c>
      <c r="B113" s="406" t="s">
        <v>1045</v>
      </c>
      <c r="C113" s="455" t="s">
        <v>1051</v>
      </c>
      <c r="D113" s="540"/>
      <c r="E113" s="457" t="s">
        <v>1050</v>
      </c>
      <c r="F113" s="402" t="s">
        <v>1048</v>
      </c>
      <c r="G113" s="410">
        <v>49535.47</v>
      </c>
    </row>
    <row r="114" spans="1:11" s="414" customFormat="1" ht="34.5" customHeight="1">
      <c r="A114" s="404"/>
      <c r="B114" s="464" t="s">
        <v>1052</v>
      </c>
      <c r="C114" s="455"/>
      <c r="D114" s="540"/>
      <c r="E114" s="457"/>
      <c r="F114" s="402"/>
      <c r="G114" s="410"/>
    </row>
    <row r="115" spans="1:11" s="414" customFormat="1" ht="34.5" customHeight="1">
      <c r="A115" s="404">
        <v>4</v>
      </c>
      <c r="B115" s="406" t="s">
        <v>1053</v>
      </c>
      <c r="C115" s="455" t="s">
        <v>1054</v>
      </c>
      <c r="D115" s="540"/>
      <c r="E115" s="457" t="s">
        <v>1055</v>
      </c>
      <c r="F115" s="402">
        <v>8</v>
      </c>
      <c r="G115" s="410">
        <v>15916</v>
      </c>
    </row>
    <row r="116" spans="1:11" s="414" customFormat="1" ht="34.5" customHeight="1">
      <c r="A116" s="404">
        <v>5</v>
      </c>
      <c r="B116" s="406" t="s">
        <v>1053</v>
      </c>
      <c r="C116" s="455" t="s">
        <v>1056</v>
      </c>
      <c r="D116" s="540"/>
      <c r="E116" s="457" t="s">
        <v>1057</v>
      </c>
      <c r="F116" s="402">
        <v>7</v>
      </c>
      <c r="G116" s="410">
        <v>1123.5</v>
      </c>
    </row>
    <row r="117" spans="1:11" s="414" customFormat="1" ht="34.5" customHeight="1">
      <c r="A117" s="404">
        <v>6</v>
      </c>
      <c r="B117" s="406" t="s">
        <v>1053</v>
      </c>
      <c r="C117" s="455" t="s">
        <v>1058</v>
      </c>
      <c r="D117" s="540"/>
      <c r="E117" s="457" t="s">
        <v>1057</v>
      </c>
      <c r="F117" s="402">
        <v>7</v>
      </c>
      <c r="G117" s="410">
        <v>283.55</v>
      </c>
    </row>
    <row r="118" spans="1:11" s="414" customFormat="1" ht="34.5" customHeight="1">
      <c r="A118" s="404">
        <v>7</v>
      </c>
      <c r="B118" s="406" t="s">
        <v>1053</v>
      </c>
      <c r="C118" s="455" t="s">
        <v>1059</v>
      </c>
      <c r="D118" s="540"/>
      <c r="E118" s="457" t="s">
        <v>1060</v>
      </c>
      <c r="F118" s="402"/>
      <c r="G118" s="410">
        <v>11685.69</v>
      </c>
    </row>
    <row r="119" spans="1:11" s="414" customFormat="1" ht="34.5" customHeight="1">
      <c r="A119" s="404">
        <v>8</v>
      </c>
      <c r="B119" s="455" t="s">
        <v>1061</v>
      </c>
      <c r="C119" s="406" t="s">
        <v>1062</v>
      </c>
      <c r="D119" s="540"/>
      <c r="E119" s="465" t="s">
        <v>1063</v>
      </c>
      <c r="F119" s="407"/>
      <c r="G119" s="410">
        <v>1946.33</v>
      </c>
    </row>
    <row r="120" spans="1:11" s="414" customFormat="1" ht="34.5" customHeight="1">
      <c r="A120" s="466"/>
      <c r="B120" s="467" t="s">
        <v>1064</v>
      </c>
      <c r="C120" s="468"/>
      <c r="D120" s="543"/>
      <c r="E120" s="470"/>
      <c r="F120" s="469"/>
      <c r="G120" s="471"/>
    </row>
    <row r="121" spans="1:11" s="479" customFormat="1" ht="34.5" customHeight="1" thickBot="1">
      <c r="A121" s="475"/>
      <c r="B121" s="1333" t="s">
        <v>1065</v>
      </c>
      <c r="C121" s="1333"/>
      <c r="D121" s="544"/>
      <c r="E121" s="429"/>
      <c r="F121" s="428"/>
      <c r="G121" s="478">
        <v>405053.96</v>
      </c>
      <c r="I121" s="479">
        <f>SUM(G111:G119)</f>
        <v>405053.96</v>
      </c>
    </row>
    <row r="122" spans="1:11" s="403" customFormat="1" ht="34.5" customHeight="1" thickTop="1">
      <c r="A122" s="480"/>
      <c r="B122" s="481"/>
      <c r="C122" s="482"/>
      <c r="D122" s="545"/>
      <c r="E122" s="484"/>
      <c r="F122" s="483"/>
      <c r="G122" s="485"/>
    </row>
    <row r="123" spans="1:11" ht="34.5" customHeight="1" thickBot="1">
      <c r="A123" s="486"/>
      <c r="B123" s="487"/>
      <c r="C123" s="488" t="s">
        <v>1066</v>
      </c>
      <c r="D123" s="546"/>
      <c r="E123" s="488"/>
      <c r="F123" s="486"/>
      <c r="G123" s="383">
        <v>608521.09250000003</v>
      </c>
      <c r="J123" s="549">
        <f>SUM(I99:I121)+J94</f>
        <v>608521.09250000003</v>
      </c>
      <c r="K123" s="2" t="s">
        <v>2144</v>
      </c>
    </row>
    <row r="124" spans="1:11" ht="34.5" customHeight="1" thickTop="1">
      <c r="G124" s="500"/>
    </row>
    <row r="125" spans="1:11" ht="34.5" customHeight="1">
      <c r="G125" s="500"/>
    </row>
    <row r="126" spans="1:11" s="403" customFormat="1" ht="43.5" customHeight="1">
      <c r="A126" s="1332" t="s">
        <v>1067</v>
      </c>
      <c r="B126" s="1332"/>
      <c r="C126" s="1332"/>
      <c r="D126" s="1332"/>
      <c r="E126" s="1332"/>
      <c r="F126" s="1332"/>
      <c r="G126" s="1332"/>
    </row>
    <row r="127" spans="1:11" ht="34.5" customHeight="1">
      <c r="A127" s="243">
        <v>1</v>
      </c>
      <c r="B127" s="266" t="s">
        <v>1068</v>
      </c>
      <c r="C127" s="394" t="s">
        <v>235</v>
      </c>
      <c r="D127" s="539"/>
      <c r="E127" s="246" t="s">
        <v>1428</v>
      </c>
      <c r="F127" s="243">
        <v>3</v>
      </c>
      <c r="G127" s="66">
        <v>15482</v>
      </c>
    </row>
    <row r="128" spans="1:11" ht="34.5" customHeight="1">
      <c r="A128" s="243">
        <v>2</v>
      </c>
      <c r="B128" s="503" t="s">
        <v>1068</v>
      </c>
      <c r="C128" s="504" t="s">
        <v>1072</v>
      </c>
      <c r="D128" s="540"/>
      <c r="E128" s="250"/>
      <c r="F128" s="243"/>
      <c r="G128" s="66">
        <v>224.7</v>
      </c>
    </row>
    <row r="129" spans="1:11" ht="34.5" customHeight="1">
      <c r="A129" s="243">
        <v>3</v>
      </c>
      <c r="B129" s="503" t="s">
        <v>1068</v>
      </c>
      <c r="C129" s="504" t="s">
        <v>771</v>
      </c>
      <c r="D129" s="540"/>
      <c r="E129" s="250"/>
      <c r="F129" s="243"/>
      <c r="G129" s="66">
        <v>1003.66</v>
      </c>
    </row>
    <row r="130" spans="1:11" ht="34.5" customHeight="1" thickBot="1">
      <c r="A130" s="426"/>
      <c r="B130" s="257" t="s">
        <v>19</v>
      </c>
      <c r="C130" s="427"/>
      <c r="D130" s="542"/>
      <c r="E130" s="429">
        <v>0</v>
      </c>
      <c r="F130" s="428"/>
      <c r="G130" s="432">
        <v>16710.36</v>
      </c>
      <c r="I130" s="497">
        <f>SUM(G127:G129)</f>
        <v>16710.36</v>
      </c>
      <c r="J130" s="549">
        <f>SUM(J123+I130)</f>
        <v>625231.45250000001</v>
      </c>
      <c r="K130" s="2" t="s">
        <v>2145</v>
      </c>
    </row>
    <row r="131" spans="1:11" s="446" customFormat="1" ht="34.200000000000003" thickTop="1">
      <c r="B131" s="494"/>
      <c r="C131" s="495"/>
      <c r="D131" s="547"/>
      <c r="E131" s="297"/>
      <c r="G131" s="249"/>
      <c r="H131" s="2"/>
      <c r="J131" s="517"/>
    </row>
  </sheetData>
  <mergeCells count="17">
    <mergeCell ref="A1:G1"/>
    <mergeCell ref="A2:G2"/>
    <mergeCell ref="A3:G3"/>
    <mergeCell ref="A4:A6"/>
    <mergeCell ref="B4:B6"/>
    <mergeCell ref="C4:C6"/>
    <mergeCell ref="E4:G4"/>
    <mergeCell ref="E5:E6"/>
    <mergeCell ref="F5:F6"/>
    <mergeCell ref="A110:G110"/>
    <mergeCell ref="B121:C121"/>
    <mergeCell ref="A126:G126"/>
    <mergeCell ref="H21:O21"/>
    <mergeCell ref="B58:C58"/>
    <mergeCell ref="A96:G96"/>
    <mergeCell ref="A101:G101"/>
    <mergeCell ref="A107:C107"/>
  </mergeCells>
  <pageMargins left="0.16" right="0.16" top="0.16" bottom="0.16" header="0.16" footer="0.3"/>
  <pageSetup scale="3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3BF7-8B20-41E6-A41E-626D8F4C276F}">
  <sheetPr codeName="Sheet19">
    <tabColor rgb="FFFFFF00"/>
  </sheetPr>
  <dimension ref="A1:O90"/>
  <sheetViews>
    <sheetView zoomScale="50" zoomScaleNormal="50" workbookViewId="0">
      <pane ySplit="7" topLeftCell="A8" activePane="bottomLeft" state="frozen"/>
      <selection pane="bottomLeft" activeCell="H24" sqref="H24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8" width="27.6640625" style="2"/>
    <col min="9" max="9" width="27.6640625" style="512"/>
    <col min="10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</row>
    <row r="3" spans="1:15" ht="34.5" customHeight="1">
      <c r="A3" s="1335" t="s">
        <v>1714</v>
      </c>
      <c r="B3" s="1335"/>
      <c r="C3" s="1335"/>
      <c r="D3" s="1335"/>
      <c r="E3" s="1335"/>
      <c r="F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5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5" ht="39.6" customHeight="1">
      <c r="A6" s="1337"/>
      <c r="B6" s="1339"/>
      <c r="C6" s="1341"/>
      <c r="D6" s="1346"/>
      <c r="E6" s="1337"/>
      <c r="F6" s="14" t="s">
        <v>19</v>
      </c>
    </row>
    <row r="7" spans="1:15" s="512" customFormat="1" ht="1.2" customHeight="1" thickBot="1">
      <c r="A7" s="30"/>
      <c r="B7" s="42" t="s">
        <v>19</v>
      </c>
      <c r="C7" s="43"/>
      <c r="D7" s="50"/>
      <c r="E7" s="44"/>
      <c r="F7" s="51">
        <v>0</v>
      </c>
      <c r="G7" s="2"/>
      <c r="H7" s="2"/>
      <c r="J7" s="2"/>
      <c r="K7" s="2"/>
      <c r="L7" s="2"/>
      <c r="M7" s="2"/>
      <c r="N7" s="2"/>
      <c r="O7" s="2"/>
    </row>
    <row r="8" spans="1:15" s="512" customFormat="1" ht="46.8" customHeight="1" thickTop="1">
      <c r="A8" s="1408" t="s">
        <v>1713</v>
      </c>
      <c r="B8" s="1409"/>
      <c r="C8" s="1410"/>
      <c r="D8" s="591"/>
      <c r="E8" s="33"/>
      <c r="F8" s="51"/>
      <c r="G8" s="2"/>
      <c r="H8" s="2"/>
      <c r="J8" s="2"/>
      <c r="K8" s="2"/>
      <c r="L8" s="2"/>
      <c r="M8" s="2"/>
      <c r="N8" s="2"/>
      <c r="O8" s="2"/>
    </row>
    <row r="9" spans="1:15" s="512" customFormat="1" ht="34.5" customHeight="1">
      <c r="A9" s="67">
        <v>1</v>
      </c>
      <c r="B9" s="68" t="s">
        <v>22</v>
      </c>
      <c r="C9" s="69" t="s">
        <v>23</v>
      </c>
      <c r="D9" s="78" t="s">
        <v>1717</v>
      </c>
      <c r="E9" s="79">
        <v>1</v>
      </c>
      <c r="F9" s="66">
        <v>19166.910000000003</v>
      </c>
      <c r="G9" s="2"/>
      <c r="H9" s="2"/>
      <c r="J9" s="2"/>
      <c r="K9" s="2"/>
      <c r="L9" s="2"/>
      <c r="M9" s="2"/>
      <c r="N9" s="2"/>
      <c r="O9" s="2"/>
    </row>
    <row r="10" spans="1:15" ht="34.5" customHeight="1">
      <c r="A10" s="67">
        <v>2</v>
      </c>
      <c r="B10" s="106" t="s">
        <v>74</v>
      </c>
      <c r="C10" s="106" t="s">
        <v>75</v>
      </c>
      <c r="D10" s="122" t="s">
        <v>1780</v>
      </c>
      <c r="E10" s="67">
        <v>1</v>
      </c>
      <c r="F10" s="66">
        <v>4889.8999999999996</v>
      </c>
    </row>
    <row r="11" spans="1:15" ht="34.5" customHeight="1">
      <c r="A11" s="67">
        <v>3</v>
      </c>
      <c r="B11" s="131" t="s">
        <v>80</v>
      </c>
      <c r="C11" s="132" t="s">
        <v>81</v>
      </c>
      <c r="D11" s="108" t="s">
        <v>1717</v>
      </c>
      <c r="E11" s="79">
        <v>1</v>
      </c>
      <c r="F11" s="66">
        <v>6086.1575000000084</v>
      </c>
      <c r="G11" s="1405"/>
      <c r="H11" s="1406"/>
      <c r="I11" s="1406"/>
      <c r="J11" s="1406"/>
      <c r="K11" s="1406"/>
      <c r="L11" s="1406"/>
      <c r="M11" s="1406"/>
      <c r="N11" s="1407"/>
    </row>
    <row r="12" spans="1:15" ht="34.5" customHeight="1">
      <c r="A12" s="67">
        <v>4</v>
      </c>
      <c r="B12" s="131" t="s">
        <v>85</v>
      </c>
      <c r="C12" s="132" t="s">
        <v>81</v>
      </c>
      <c r="D12" s="108" t="s">
        <v>1717</v>
      </c>
      <c r="E12" s="79">
        <v>1</v>
      </c>
      <c r="F12" s="66">
        <v>1162.8075000000044</v>
      </c>
    </row>
    <row r="13" spans="1:15" ht="34.5" customHeight="1">
      <c r="A13" s="67">
        <v>5</v>
      </c>
      <c r="B13" s="131" t="s">
        <v>88</v>
      </c>
      <c r="C13" s="132" t="s">
        <v>81</v>
      </c>
      <c r="D13" s="108" t="s">
        <v>1717</v>
      </c>
      <c r="E13" s="79">
        <v>1</v>
      </c>
      <c r="F13" s="66">
        <v>1839.3249999999998</v>
      </c>
    </row>
    <row r="14" spans="1:15" ht="34.5" customHeight="1">
      <c r="A14" s="67">
        <v>6</v>
      </c>
      <c r="B14" s="140" t="s">
        <v>98</v>
      </c>
      <c r="C14" s="141" t="s">
        <v>81</v>
      </c>
      <c r="D14" s="108" t="s">
        <v>1717</v>
      </c>
      <c r="E14" s="79">
        <v>1</v>
      </c>
      <c r="F14" s="66">
        <v>635.5775000000001</v>
      </c>
    </row>
    <row r="15" spans="1:15" ht="34.5" customHeight="1">
      <c r="A15" s="67">
        <v>7</v>
      </c>
      <c r="B15" s="131" t="s">
        <v>103</v>
      </c>
      <c r="C15" s="141" t="s">
        <v>81</v>
      </c>
      <c r="D15" s="108" t="s">
        <v>1756</v>
      </c>
      <c r="E15" s="79">
        <v>1</v>
      </c>
      <c r="F15" s="66">
        <v>1853.775000000001</v>
      </c>
    </row>
    <row r="16" spans="1:15" ht="34.5" customHeight="1">
      <c r="A16" s="67">
        <v>8</v>
      </c>
      <c r="B16" s="140" t="s">
        <v>105</v>
      </c>
      <c r="C16" s="141" t="s">
        <v>81</v>
      </c>
      <c r="D16" s="108" t="s">
        <v>1756</v>
      </c>
      <c r="E16" s="79">
        <v>1</v>
      </c>
      <c r="F16" s="66">
        <v>26.475000000000023</v>
      </c>
    </row>
    <row r="17" spans="1:15" ht="34.5" customHeight="1">
      <c r="A17" s="67">
        <v>9</v>
      </c>
      <c r="B17" s="140" t="s">
        <v>107</v>
      </c>
      <c r="C17" s="141" t="s">
        <v>81</v>
      </c>
      <c r="D17" s="108" t="s">
        <v>1756</v>
      </c>
      <c r="E17" s="79">
        <v>1</v>
      </c>
      <c r="F17" s="66">
        <v>130.01</v>
      </c>
    </row>
    <row r="18" spans="1:15" ht="34.5" customHeight="1">
      <c r="A18" s="67">
        <v>10</v>
      </c>
      <c r="B18" s="131" t="s">
        <v>109</v>
      </c>
      <c r="C18" s="141" t="s">
        <v>81</v>
      </c>
      <c r="D18" s="148" t="s">
        <v>1756</v>
      </c>
      <c r="E18" s="144">
        <v>1</v>
      </c>
      <c r="F18" s="66">
        <v>52.962499999999991</v>
      </c>
    </row>
    <row r="19" spans="1:15" ht="34.5" customHeight="1">
      <c r="A19" s="67">
        <v>11</v>
      </c>
      <c r="B19" s="150" t="s">
        <v>111</v>
      </c>
      <c r="C19" s="141" t="s">
        <v>81</v>
      </c>
      <c r="D19" s="148" t="s">
        <v>1756</v>
      </c>
      <c r="E19" s="144">
        <v>1</v>
      </c>
      <c r="F19" s="66">
        <v>281.6724999999999</v>
      </c>
    </row>
    <row r="20" spans="1:15" ht="34.5" customHeight="1">
      <c r="A20" s="67">
        <v>12</v>
      </c>
      <c r="B20" s="151" t="s">
        <v>113</v>
      </c>
      <c r="C20" s="152" t="s">
        <v>81</v>
      </c>
      <c r="D20" s="148" t="s">
        <v>1717</v>
      </c>
      <c r="E20" s="144">
        <v>1</v>
      </c>
      <c r="F20" s="66">
        <v>3283.8300000000017</v>
      </c>
    </row>
    <row r="21" spans="1:15" ht="34.5" customHeight="1">
      <c r="A21" s="67">
        <v>13</v>
      </c>
      <c r="B21" s="151" t="s">
        <v>1743</v>
      </c>
      <c r="C21" s="152" t="s">
        <v>81</v>
      </c>
      <c r="D21" s="148" t="s">
        <v>1756</v>
      </c>
      <c r="E21" s="144">
        <v>1</v>
      </c>
      <c r="F21" s="66">
        <v>67.41</v>
      </c>
    </row>
    <row r="22" spans="1:15" ht="34.5" customHeight="1">
      <c r="A22" s="67">
        <v>14</v>
      </c>
      <c r="B22" s="163" t="s">
        <v>22</v>
      </c>
      <c r="C22" s="164" t="s">
        <v>118</v>
      </c>
      <c r="D22" s="170" t="s">
        <v>1717</v>
      </c>
      <c r="E22" s="20">
        <v>1</v>
      </c>
      <c r="F22" s="66">
        <v>3833.3799999999937</v>
      </c>
    </row>
    <row r="23" spans="1:15" ht="34.5" customHeight="1">
      <c r="A23" s="67">
        <v>15</v>
      </c>
      <c r="B23" s="183" t="s">
        <v>137</v>
      </c>
      <c r="C23" s="183" t="s">
        <v>138</v>
      </c>
      <c r="D23" s="188" t="s">
        <v>1780</v>
      </c>
      <c r="E23" s="144">
        <v>1</v>
      </c>
      <c r="F23" s="66">
        <v>1979.5</v>
      </c>
    </row>
    <row r="24" spans="1:15" ht="34.5" customHeight="1">
      <c r="A24" s="67">
        <v>16</v>
      </c>
      <c r="B24" s="68" t="s">
        <v>175</v>
      </c>
      <c r="C24" s="69" t="s">
        <v>176</v>
      </c>
      <c r="D24" s="128" t="s">
        <v>1780</v>
      </c>
      <c r="E24" s="67">
        <v>1</v>
      </c>
      <c r="F24" s="203">
        <v>9126</v>
      </c>
    </row>
    <row r="25" spans="1:15" s="512" customFormat="1" ht="34.5" customHeight="1">
      <c r="A25" s="67">
        <v>17</v>
      </c>
      <c r="B25" s="68" t="s">
        <v>190</v>
      </c>
      <c r="C25" s="69" t="s">
        <v>191</v>
      </c>
      <c r="D25" s="128" t="s">
        <v>1780</v>
      </c>
      <c r="E25" s="67">
        <v>1</v>
      </c>
      <c r="F25" s="203">
        <v>2281.5</v>
      </c>
      <c r="G25" s="2"/>
      <c r="H25" s="2"/>
      <c r="J25" s="2"/>
      <c r="K25" s="2"/>
      <c r="L25" s="2"/>
      <c r="M25" s="2"/>
      <c r="N25" s="2"/>
      <c r="O25" s="2"/>
    </row>
    <row r="26" spans="1:15" s="512" customFormat="1" ht="34.5" customHeight="1">
      <c r="A26" s="67">
        <v>18</v>
      </c>
      <c r="B26" s="68" t="s">
        <v>218</v>
      </c>
      <c r="C26" s="69" t="s">
        <v>219</v>
      </c>
      <c r="D26" s="128" t="s">
        <v>1780</v>
      </c>
      <c r="E26" s="67">
        <v>1</v>
      </c>
      <c r="F26" s="203">
        <v>4563</v>
      </c>
      <c r="G26" s="2"/>
      <c r="H26" s="2"/>
      <c r="J26" s="2"/>
      <c r="K26" s="2"/>
      <c r="L26" s="2"/>
      <c r="M26" s="2"/>
      <c r="N26" s="2"/>
      <c r="O26" s="2"/>
    </row>
    <row r="27" spans="1:15" s="512" customFormat="1" ht="34.5" customHeight="1">
      <c r="A27" s="67">
        <v>19</v>
      </c>
      <c r="B27" s="68" t="s">
        <v>224</v>
      </c>
      <c r="C27" s="69" t="s">
        <v>225</v>
      </c>
      <c r="D27" s="128" t="s">
        <v>1780</v>
      </c>
      <c r="E27" s="67">
        <v>1</v>
      </c>
      <c r="F27" s="203">
        <v>4563</v>
      </c>
      <c r="G27" s="2"/>
      <c r="H27" s="2"/>
      <c r="J27" s="2"/>
      <c r="K27" s="2"/>
      <c r="L27" s="2"/>
      <c r="M27" s="2"/>
      <c r="N27" s="2"/>
      <c r="O27" s="2"/>
    </row>
    <row r="28" spans="1:15" s="512" customFormat="1" ht="34.5" customHeight="1">
      <c r="A28" s="67">
        <v>20</v>
      </c>
      <c r="B28" s="68" t="s">
        <v>227</v>
      </c>
      <c r="C28" s="69" t="s">
        <v>228</v>
      </c>
      <c r="D28" s="128" t="s">
        <v>1780</v>
      </c>
      <c r="E28" s="67">
        <v>1</v>
      </c>
      <c r="F28" s="203">
        <v>4563</v>
      </c>
      <c r="G28" s="2"/>
      <c r="H28" s="2"/>
      <c r="J28" s="2"/>
      <c r="K28" s="2"/>
      <c r="L28" s="2"/>
      <c r="M28" s="2"/>
      <c r="N28" s="2"/>
      <c r="O28" s="2"/>
    </row>
    <row r="29" spans="1:15" s="512" customFormat="1" ht="34.5" customHeight="1">
      <c r="A29" s="67">
        <v>21</v>
      </c>
      <c r="B29" s="68" t="s">
        <v>267</v>
      </c>
      <c r="C29" s="69" t="s">
        <v>268</v>
      </c>
      <c r="D29" s="246" t="s">
        <v>1780</v>
      </c>
      <c r="E29" s="243">
        <v>1</v>
      </c>
      <c r="F29" s="203">
        <v>100</v>
      </c>
      <c r="G29" s="2"/>
      <c r="H29" s="2"/>
      <c r="J29" s="2"/>
      <c r="K29" s="2"/>
      <c r="L29" s="2"/>
      <c r="M29" s="2"/>
      <c r="N29" s="2"/>
      <c r="O29" s="2"/>
    </row>
    <row r="30" spans="1:15" s="512" customFormat="1" ht="34.5" customHeight="1">
      <c r="A30" s="67">
        <v>22</v>
      </c>
      <c r="B30" s="68" t="s">
        <v>281</v>
      </c>
      <c r="C30" s="69" t="s">
        <v>282</v>
      </c>
      <c r="D30" s="250" t="s">
        <v>1780</v>
      </c>
      <c r="E30" s="243">
        <v>1</v>
      </c>
      <c r="F30" s="203">
        <v>50</v>
      </c>
      <c r="G30" s="2"/>
      <c r="H30" s="2"/>
      <c r="J30" s="2"/>
      <c r="K30" s="2"/>
      <c r="L30" s="2"/>
      <c r="M30" s="2"/>
      <c r="N30" s="2"/>
      <c r="O30" s="2"/>
    </row>
    <row r="31" spans="1:15" ht="34.5" customHeight="1">
      <c r="A31" s="67">
        <v>23</v>
      </c>
      <c r="B31" s="68" t="s">
        <v>300</v>
      </c>
      <c r="C31" s="69" t="s">
        <v>301</v>
      </c>
      <c r="D31" s="246" t="s">
        <v>1780</v>
      </c>
      <c r="E31" s="246">
        <v>1</v>
      </c>
      <c r="F31" s="203">
        <v>100</v>
      </c>
    </row>
    <row r="32" spans="1:15" ht="34.5" customHeight="1">
      <c r="A32" s="67">
        <v>24</v>
      </c>
      <c r="B32" s="68" t="s">
        <v>307</v>
      </c>
      <c r="C32" s="69" t="s">
        <v>308</v>
      </c>
      <c r="D32" s="246" t="s">
        <v>1780</v>
      </c>
      <c r="E32" s="243">
        <v>1</v>
      </c>
      <c r="F32" s="203">
        <v>100</v>
      </c>
    </row>
    <row r="33" spans="1:6" ht="34.5" customHeight="1">
      <c r="A33" s="67">
        <v>25</v>
      </c>
      <c r="B33" s="68" t="s">
        <v>227</v>
      </c>
      <c r="C33" s="69" t="s">
        <v>316</v>
      </c>
      <c r="D33" s="250" t="s">
        <v>1780</v>
      </c>
      <c r="E33" s="243">
        <v>1</v>
      </c>
      <c r="F33" s="203">
        <v>100</v>
      </c>
    </row>
    <row r="34" spans="1:6" ht="34.5" customHeight="1">
      <c r="A34" s="67">
        <v>26</v>
      </c>
      <c r="B34" s="263" t="s">
        <v>267</v>
      </c>
      <c r="C34" s="260" t="s">
        <v>344</v>
      </c>
      <c r="D34" s="246" t="s">
        <v>1780</v>
      </c>
      <c r="E34" s="243">
        <v>1</v>
      </c>
      <c r="F34" s="203">
        <v>898.79999999999973</v>
      </c>
    </row>
    <row r="35" spans="1:6" ht="34.5" customHeight="1">
      <c r="A35" s="67">
        <v>27</v>
      </c>
      <c r="B35" s="263" t="s">
        <v>355</v>
      </c>
      <c r="C35" s="260" t="s">
        <v>356</v>
      </c>
      <c r="D35" s="250" t="s">
        <v>1780</v>
      </c>
      <c r="E35" s="243">
        <v>1</v>
      </c>
      <c r="F35" s="203">
        <v>187.24999999999994</v>
      </c>
    </row>
    <row r="36" spans="1:6" ht="34.5" customHeight="1">
      <c r="A36" s="67">
        <v>28</v>
      </c>
      <c r="B36" s="263" t="s">
        <v>300</v>
      </c>
      <c r="C36" s="260" t="s">
        <v>374</v>
      </c>
      <c r="D36" s="246" t="s">
        <v>1780</v>
      </c>
      <c r="E36" s="243">
        <v>1</v>
      </c>
      <c r="F36" s="203">
        <v>149.80000000000001</v>
      </c>
    </row>
    <row r="37" spans="1:6" ht="34.5" customHeight="1">
      <c r="A37" s="67">
        <v>29</v>
      </c>
      <c r="B37" s="263" t="s">
        <v>378</v>
      </c>
      <c r="C37" s="260" t="s">
        <v>379</v>
      </c>
      <c r="D37" s="246" t="s">
        <v>1780</v>
      </c>
      <c r="E37" s="243">
        <v>1</v>
      </c>
      <c r="F37" s="203">
        <v>112.34999999999997</v>
      </c>
    </row>
    <row r="38" spans="1:6" ht="34.5" customHeight="1">
      <c r="A38" s="67">
        <v>30</v>
      </c>
      <c r="B38" s="263" t="s">
        <v>227</v>
      </c>
      <c r="C38" s="260" t="s">
        <v>385</v>
      </c>
      <c r="D38" s="250" t="s">
        <v>1780</v>
      </c>
      <c r="E38" s="243">
        <v>1</v>
      </c>
      <c r="F38" s="203">
        <v>112.35000000000002</v>
      </c>
    </row>
    <row r="39" spans="1:6" ht="34.5" customHeight="1">
      <c r="A39" s="67">
        <v>31</v>
      </c>
      <c r="B39" s="263" t="s">
        <v>459</v>
      </c>
      <c r="C39" s="260" t="s">
        <v>460</v>
      </c>
      <c r="D39" s="250" t="s">
        <v>1780</v>
      </c>
      <c r="E39" s="243">
        <v>1</v>
      </c>
      <c r="F39" s="203">
        <v>186.85000000000014</v>
      </c>
    </row>
    <row r="40" spans="1:6" ht="34.5" customHeight="1">
      <c r="A40" s="67">
        <v>32</v>
      </c>
      <c r="B40" s="263" t="s">
        <v>577</v>
      </c>
      <c r="C40" s="260" t="s">
        <v>578</v>
      </c>
      <c r="D40" s="246" t="s">
        <v>1780</v>
      </c>
      <c r="E40" s="243">
        <v>1</v>
      </c>
      <c r="F40" s="203">
        <v>374.5</v>
      </c>
    </row>
    <row r="41" spans="1:6" ht="34.5" customHeight="1">
      <c r="A41" s="67">
        <v>33</v>
      </c>
      <c r="B41" s="267" t="s">
        <v>603</v>
      </c>
      <c r="C41" s="260" t="s">
        <v>604</v>
      </c>
      <c r="D41" s="250" t="s">
        <v>1780</v>
      </c>
      <c r="E41" s="243">
        <v>1</v>
      </c>
      <c r="F41" s="203">
        <v>149.80000000000001</v>
      </c>
    </row>
    <row r="42" spans="1:6" ht="34.5" customHeight="1">
      <c r="A42" s="67">
        <v>34</v>
      </c>
      <c r="B42" s="263" t="s">
        <v>267</v>
      </c>
      <c r="C42" s="260" t="s">
        <v>684</v>
      </c>
      <c r="D42" s="246" t="s">
        <v>1780</v>
      </c>
      <c r="E42" s="243">
        <v>1</v>
      </c>
      <c r="F42" s="295">
        <v>4087.4000000000005</v>
      </c>
    </row>
    <row r="43" spans="1:6" ht="34.5" customHeight="1">
      <c r="A43" s="67">
        <v>35</v>
      </c>
      <c r="B43" s="296" t="s">
        <v>694</v>
      </c>
      <c r="C43" s="260" t="s">
        <v>695</v>
      </c>
      <c r="D43" s="297" t="s">
        <v>1780</v>
      </c>
      <c r="E43" s="246">
        <v>1</v>
      </c>
      <c r="F43" s="295">
        <v>37.449999999999875</v>
      </c>
    </row>
    <row r="44" spans="1:6" ht="34.5" customHeight="1">
      <c r="A44" s="67">
        <v>36</v>
      </c>
      <c r="B44" s="263" t="s">
        <v>300</v>
      </c>
      <c r="C44" s="260" t="s">
        <v>711</v>
      </c>
      <c r="D44" s="246" t="s">
        <v>1780</v>
      </c>
      <c r="E44" s="243">
        <v>1</v>
      </c>
      <c r="F44" s="295">
        <v>217.21000000000004</v>
      </c>
    </row>
    <row r="45" spans="1:6" ht="34.5" customHeight="1">
      <c r="A45" s="67">
        <v>37</v>
      </c>
      <c r="B45" s="263" t="s">
        <v>300</v>
      </c>
      <c r="C45" s="260" t="s">
        <v>713</v>
      </c>
      <c r="D45" s="246" t="s">
        <v>1780</v>
      </c>
      <c r="E45" s="243">
        <v>1</v>
      </c>
      <c r="F45" s="295">
        <v>513.6</v>
      </c>
    </row>
    <row r="46" spans="1:6" ht="34.5" customHeight="1">
      <c r="A46" s="67">
        <v>38</v>
      </c>
      <c r="B46" s="263" t="s">
        <v>378</v>
      </c>
      <c r="C46" s="260" t="s">
        <v>717</v>
      </c>
      <c r="D46" s="246" t="s">
        <v>1780</v>
      </c>
      <c r="E46" s="243">
        <v>1</v>
      </c>
      <c r="F46" s="295">
        <v>778.96</v>
      </c>
    </row>
    <row r="47" spans="1:6" ht="34.5" customHeight="1">
      <c r="A47" s="67">
        <v>39</v>
      </c>
      <c r="B47" s="263" t="s">
        <v>227</v>
      </c>
      <c r="C47" s="260" t="s">
        <v>724</v>
      </c>
      <c r="D47" s="250" t="s">
        <v>1780</v>
      </c>
      <c r="E47" s="243">
        <v>1</v>
      </c>
      <c r="F47" s="295">
        <v>479.36000000000013</v>
      </c>
    </row>
    <row r="48" spans="1:6" ht="34.5" customHeight="1">
      <c r="A48" s="67">
        <v>40</v>
      </c>
      <c r="B48" s="263" t="s">
        <v>459</v>
      </c>
      <c r="C48" s="260" t="s">
        <v>779</v>
      </c>
      <c r="D48" s="250" t="s">
        <v>1780</v>
      </c>
      <c r="E48" s="243">
        <v>1</v>
      </c>
      <c r="F48" s="295">
        <v>2808.75</v>
      </c>
    </row>
    <row r="49" spans="1:9" ht="34.5" customHeight="1">
      <c r="A49" s="67">
        <v>41</v>
      </c>
      <c r="B49" s="263" t="s">
        <v>577</v>
      </c>
      <c r="C49" s="260" t="s">
        <v>876</v>
      </c>
      <c r="D49" s="246" t="s">
        <v>1780</v>
      </c>
      <c r="E49" s="243">
        <v>1</v>
      </c>
      <c r="F49" s="295">
        <v>1116.0100000000002</v>
      </c>
    </row>
    <row r="50" spans="1:9" ht="34.5" customHeight="1">
      <c r="A50" s="67">
        <v>42</v>
      </c>
      <c r="B50" s="263" t="s">
        <v>898</v>
      </c>
      <c r="C50" s="106" t="s">
        <v>899</v>
      </c>
      <c r="D50" s="246" t="s">
        <v>1780</v>
      </c>
      <c r="E50" s="243">
        <v>1</v>
      </c>
      <c r="F50" s="295">
        <v>8164.0999999999995</v>
      </c>
    </row>
    <row r="51" spans="1:9" ht="34.5" customHeight="1">
      <c r="A51" s="67">
        <v>43</v>
      </c>
      <c r="B51" s="260" t="s">
        <v>913</v>
      </c>
      <c r="C51" s="260" t="s">
        <v>899</v>
      </c>
      <c r="D51" s="250" t="s">
        <v>1780</v>
      </c>
      <c r="E51" s="243">
        <v>1</v>
      </c>
      <c r="F51" s="295">
        <v>1797.6</v>
      </c>
    </row>
    <row r="52" spans="1:9" ht="34.5" customHeight="1">
      <c r="A52" s="67">
        <v>44</v>
      </c>
      <c r="B52" s="260" t="s">
        <v>937</v>
      </c>
      <c r="C52" s="106" t="s">
        <v>938</v>
      </c>
      <c r="D52" s="246" t="s">
        <v>1780</v>
      </c>
      <c r="E52" s="243">
        <v>1</v>
      </c>
      <c r="F52" s="295">
        <v>9469.5</v>
      </c>
    </row>
    <row r="53" spans="1:9" ht="34.5" customHeight="1" thickBot="1">
      <c r="A53" s="322"/>
      <c r="B53" s="100" t="s">
        <v>19</v>
      </c>
      <c r="C53" s="101"/>
      <c r="D53" s="257"/>
      <c r="E53" s="258"/>
      <c r="F53" s="105">
        <f>SUM(F9:F52)</f>
        <v>102477.83250000006</v>
      </c>
      <c r="H53" s="508"/>
    </row>
    <row r="54" spans="1:9" s="386" customFormat="1" ht="34.5" customHeight="1" thickTop="1">
      <c r="A54" s="385"/>
      <c r="C54" s="387"/>
      <c r="D54" s="392"/>
      <c r="E54" s="390"/>
      <c r="F54" s="390"/>
      <c r="I54" s="516"/>
    </row>
    <row r="55" spans="1:9" s="386" customFormat="1" ht="48" customHeight="1">
      <c r="A55" s="1332" t="s">
        <v>1023</v>
      </c>
      <c r="B55" s="1332"/>
      <c r="C55" s="1332"/>
      <c r="D55" s="1332"/>
      <c r="E55" s="1332"/>
      <c r="F55" s="1332"/>
      <c r="I55" s="516"/>
    </row>
    <row r="56" spans="1:9" ht="34.5" customHeight="1">
      <c r="A56" s="243">
        <v>1</v>
      </c>
      <c r="B56" s="393" t="s">
        <v>1024</v>
      </c>
      <c r="C56" s="394" t="s">
        <v>1025</v>
      </c>
      <c r="D56" s="293"/>
      <c r="E56" s="243"/>
      <c r="F56" s="203">
        <v>15171.5</v>
      </c>
    </row>
    <row r="57" spans="1:9" ht="34.5" customHeight="1">
      <c r="A57" s="243">
        <v>2</v>
      </c>
      <c r="B57" s="394" t="s">
        <v>1028</v>
      </c>
      <c r="C57" s="394" t="s">
        <v>1029</v>
      </c>
      <c r="D57" s="401" t="s">
        <v>1030</v>
      </c>
      <c r="E57" s="402"/>
      <c r="F57" s="203">
        <v>2045.5</v>
      </c>
    </row>
    <row r="58" spans="1:9" ht="34.5" customHeight="1" thickBot="1">
      <c r="A58" s="284"/>
      <c r="B58" s="257" t="s">
        <v>19</v>
      </c>
      <c r="C58" s="160"/>
      <c r="D58" s="105"/>
      <c r="E58" s="104"/>
      <c r="F58" s="104">
        <v>17217</v>
      </c>
      <c r="H58" s="497">
        <v>17217</v>
      </c>
    </row>
    <row r="59" spans="1:9" s="386" customFormat="1" ht="34.5" customHeight="1" thickTop="1">
      <c r="A59" s="385"/>
      <c r="C59" s="387"/>
      <c r="D59" s="392"/>
      <c r="E59" s="390"/>
      <c r="F59" s="390"/>
      <c r="I59" s="516"/>
    </row>
    <row r="60" spans="1:9" s="403" customFormat="1" ht="43.5" customHeight="1">
      <c r="A60" s="1332" t="s">
        <v>1032</v>
      </c>
      <c r="B60" s="1332"/>
      <c r="C60" s="1332"/>
      <c r="D60" s="1332"/>
      <c r="E60" s="1332"/>
      <c r="F60" s="1332"/>
    </row>
    <row r="61" spans="1:9" s="414" customFormat="1" ht="34.5" customHeight="1">
      <c r="A61" s="404">
        <v>1</v>
      </c>
      <c r="B61" s="405" t="s">
        <v>1033</v>
      </c>
      <c r="C61" s="406" t="s">
        <v>1034</v>
      </c>
      <c r="D61" s="408" t="s">
        <v>1035</v>
      </c>
      <c r="E61" s="413">
        <v>4</v>
      </c>
      <c r="F61" s="410">
        <v>14582</v>
      </c>
    </row>
    <row r="62" spans="1:9" s="414" customFormat="1" ht="34.5" customHeight="1">
      <c r="A62" s="404">
        <v>2</v>
      </c>
      <c r="B62" s="405" t="s">
        <v>1033</v>
      </c>
      <c r="C62" s="406" t="s">
        <v>1036</v>
      </c>
      <c r="D62" s="408" t="s">
        <v>1037</v>
      </c>
      <c r="E62" s="413">
        <v>4</v>
      </c>
      <c r="F62" s="410">
        <v>400</v>
      </c>
    </row>
    <row r="63" spans="1:9" s="414" customFormat="1" ht="34.5" customHeight="1">
      <c r="A63" s="404">
        <v>3</v>
      </c>
      <c r="B63" s="405" t="s">
        <v>1033</v>
      </c>
      <c r="C63" s="406" t="s">
        <v>1038</v>
      </c>
      <c r="D63" s="408" t="s">
        <v>1039</v>
      </c>
      <c r="E63" s="413">
        <v>5</v>
      </c>
      <c r="F63" s="410">
        <v>19211.849999999999</v>
      </c>
    </row>
    <row r="64" spans="1:9" s="414" customFormat="1" ht="34.5" customHeight="1">
      <c r="A64" s="404">
        <v>4</v>
      </c>
      <c r="B64" s="405" t="s">
        <v>1033</v>
      </c>
      <c r="C64" s="406" t="s">
        <v>1040</v>
      </c>
      <c r="D64" s="408" t="s">
        <v>1041</v>
      </c>
      <c r="E64" s="413">
        <v>6</v>
      </c>
      <c r="F64" s="410">
        <v>2070.4499999999998</v>
      </c>
    </row>
    <row r="65" spans="1:9" s="416" customFormat="1" ht="34.5" customHeight="1">
      <c r="A65" s="404">
        <v>5</v>
      </c>
      <c r="B65" s="405" t="s">
        <v>1033</v>
      </c>
      <c r="C65" s="406" t="s">
        <v>902</v>
      </c>
      <c r="D65" s="408" t="s">
        <v>1041</v>
      </c>
      <c r="E65" s="413">
        <v>6</v>
      </c>
      <c r="F65" s="410">
        <v>47508</v>
      </c>
    </row>
    <row r="66" spans="1:9" s="425" customFormat="1" ht="34.5" customHeight="1">
      <c r="A66" s="1365" t="s">
        <v>1042</v>
      </c>
      <c r="B66" s="1366"/>
      <c r="C66" s="1366"/>
      <c r="D66" s="417"/>
      <c r="E66" s="419"/>
      <c r="F66" s="424"/>
    </row>
    <row r="67" spans="1:9" ht="34.5" customHeight="1" thickBot="1">
      <c r="A67" s="426"/>
      <c r="B67" s="257" t="s">
        <v>19</v>
      </c>
      <c r="C67" s="427"/>
      <c r="D67" s="429">
        <v>0</v>
      </c>
      <c r="E67" s="428"/>
      <c r="F67" s="430">
        <v>83772.299999999988</v>
      </c>
      <c r="H67" s="499">
        <v>83772.299999999988</v>
      </c>
    </row>
    <row r="68" spans="1:9" ht="34.5" customHeight="1" thickTop="1">
      <c r="A68" s="433"/>
      <c r="B68" s="297"/>
      <c r="C68" s="2"/>
      <c r="D68" s="417"/>
      <c r="E68" s="419"/>
      <c r="F68" s="419"/>
    </row>
    <row r="69" spans="1:9" s="386" customFormat="1" ht="40.5" customHeight="1">
      <c r="A69" s="1332" t="s">
        <v>1044</v>
      </c>
      <c r="B69" s="1332"/>
      <c r="C69" s="1332"/>
      <c r="D69" s="1332"/>
      <c r="E69" s="1332"/>
      <c r="F69" s="1332"/>
      <c r="I69" s="516"/>
    </row>
    <row r="70" spans="1:9" s="414" customFormat="1" ht="34.5" customHeight="1">
      <c r="A70" s="404">
        <v>1</v>
      </c>
      <c r="B70" s="406" t="s">
        <v>1045</v>
      </c>
      <c r="C70" s="455" t="s">
        <v>1046</v>
      </c>
      <c r="D70" s="457" t="s">
        <v>1047</v>
      </c>
      <c r="E70" s="402" t="s">
        <v>1048</v>
      </c>
      <c r="F70" s="410">
        <v>234301.93</v>
      </c>
    </row>
    <row r="71" spans="1:9" s="414" customFormat="1" ht="34.5" customHeight="1">
      <c r="A71" s="404">
        <v>2</v>
      </c>
      <c r="B71" s="406" t="s">
        <v>1045</v>
      </c>
      <c r="C71" s="455" t="s">
        <v>1049</v>
      </c>
      <c r="D71" s="457" t="s">
        <v>1050</v>
      </c>
      <c r="E71" s="402" t="s">
        <v>1048</v>
      </c>
      <c r="F71" s="410">
        <v>90261.49</v>
      </c>
    </row>
    <row r="72" spans="1:9" s="414" customFormat="1" ht="34.5" customHeight="1">
      <c r="A72" s="404">
        <v>3</v>
      </c>
      <c r="B72" s="406" t="s">
        <v>1045</v>
      </c>
      <c r="C72" s="455" t="s">
        <v>1051</v>
      </c>
      <c r="D72" s="457" t="s">
        <v>1050</v>
      </c>
      <c r="E72" s="402" t="s">
        <v>1048</v>
      </c>
      <c r="F72" s="410">
        <v>49535.47</v>
      </c>
    </row>
    <row r="73" spans="1:9" s="414" customFormat="1" ht="34.5" customHeight="1">
      <c r="A73" s="404"/>
      <c r="B73" s="464" t="s">
        <v>1052</v>
      </c>
      <c r="C73" s="455"/>
      <c r="D73" s="457"/>
      <c r="E73" s="402"/>
      <c r="F73" s="410"/>
    </row>
    <row r="74" spans="1:9" s="414" customFormat="1" ht="34.5" customHeight="1">
      <c r="A74" s="404">
        <v>4</v>
      </c>
      <c r="B74" s="406" t="s">
        <v>1053</v>
      </c>
      <c r="C74" s="455" t="s">
        <v>1054</v>
      </c>
      <c r="D74" s="457" t="s">
        <v>1055</v>
      </c>
      <c r="E74" s="402">
        <v>8</v>
      </c>
      <c r="F74" s="410">
        <v>15916</v>
      </c>
    </row>
    <row r="75" spans="1:9" s="414" customFormat="1" ht="34.5" customHeight="1">
      <c r="A75" s="404">
        <v>5</v>
      </c>
      <c r="B75" s="406" t="s">
        <v>1053</v>
      </c>
      <c r="C75" s="455" t="s">
        <v>1056</v>
      </c>
      <c r="D75" s="457" t="s">
        <v>1057</v>
      </c>
      <c r="E75" s="402">
        <v>7</v>
      </c>
      <c r="F75" s="410">
        <v>1123.5</v>
      </c>
    </row>
    <row r="76" spans="1:9" s="414" customFormat="1" ht="34.5" customHeight="1">
      <c r="A76" s="404">
        <v>6</v>
      </c>
      <c r="B76" s="406" t="s">
        <v>1053</v>
      </c>
      <c r="C76" s="455" t="s">
        <v>1058</v>
      </c>
      <c r="D76" s="457" t="s">
        <v>1057</v>
      </c>
      <c r="E76" s="402">
        <v>7</v>
      </c>
      <c r="F76" s="410">
        <v>283.55</v>
      </c>
    </row>
    <row r="77" spans="1:9" s="414" customFormat="1" ht="34.5" customHeight="1">
      <c r="A77" s="404">
        <v>7</v>
      </c>
      <c r="B77" s="406" t="s">
        <v>1053</v>
      </c>
      <c r="C77" s="455" t="s">
        <v>1059</v>
      </c>
      <c r="D77" s="457" t="s">
        <v>1060</v>
      </c>
      <c r="E77" s="402"/>
      <c r="F77" s="410">
        <v>11685.69</v>
      </c>
    </row>
    <row r="78" spans="1:9" s="414" customFormat="1" ht="34.5" customHeight="1">
      <c r="A78" s="404">
        <v>8</v>
      </c>
      <c r="B78" s="455" t="s">
        <v>1061</v>
      </c>
      <c r="C78" s="406" t="s">
        <v>1062</v>
      </c>
      <c r="D78" s="465" t="s">
        <v>1063</v>
      </c>
      <c r="E78" s="407"/>
      <c r="F78" s="410">
        <v>1946.33</v>
      </c>
    </row>
    <row r="79" spans="1:9" s="414" customFormat="1" ht="34.5" customHeight="1">
      <c r="A79" s="466"/>
      <c r="B79" s="467" t="s">
        <v>1064</v>
      </c>
      <c r="C79" s="468"/>
      <c r="D79" s="470"/>
      <c r="E79" s="469"/>
      <c r="F79" s="471"/>
    </row>
    <row r="80" spans="1:9" s="479" customFormat="1" ht="34.5" customHeight="1" thickBot="1">
      <c r="A80" s="475"/>
      <c r="B80" s="1333" t="s">
        <v>1065</v>
      </c>
      <c r="C80" s="1333"/>
      <c r="D80" s="429"/>
      <c r="E80" s="428"/>
      <c r="F80" s="478">
        <v>405053.96</v>
      </c>
      <c r="H80" s="479">
        <v>405053.96</v>
      </c>
    </row>
    <row r="81" spans="1:10" s="403" customFormat="1" ht="34.5" customHeight="1" thickTop="1">
      <c r="A81" s="480"/>
      <c r="B81" s="481"/>
      <c r="C81" s="482"/>
      <c r="D81" s="484"/>
      <c r="E81" s="483"/>
      <c r="F81" s="485"/>
    </row>
    <row r="82" spans="1:10" ht="34.5" customHeight="1" thickBot="1">
      <c r="A82" s="486"/>
      <c r="B82" s="487"/>
      <c r="C82" s="488" t="s">
        <v>1066</v>
      </c>
      <c r="D82" s="488"/>
      <c r="E82" s="486"/>
      <c r="F82" s="383">
        <v>608521.09250000003</v>
      </c>
      <c r="I82" s="549">
        <v>608521.09250000003</v>
      </c>
      <c r="J82" s="2" t="s">
        <v>2144</v>
      </c>
    </row>
    <row r="83" spans="1:10" ht="34.5" customHeight="1" thickTop="1">
      <c r="F83" s="500"/>
    </row>
    <row r="84" spans="1:10" ht="34.5" customHeight="1">
      <c r="F84" s="500"/>
    </row>
    <row r="85" spans="1:10" s="403" customFormat="1" ht="43.5" customHeight="1">
      <c r="A85" s="1332" t="s">
        <v>1067</v>
      </c>
      <c r="B85" s="1332"/>
      <c r="C85" s="1332"/>
      <c r="D85" s="1332"/>
      <c r="E85" s="1332"/>
      <c r="F85" s="1332"/>
    </row>
    <row r="86" spans="1:10" ht="34.5" customHeight="1">
      <c r="A86" s="243">
        <v>1</v>
      </c>
      <c r="B86" s="266" t="s">
        <v>1068</v>
      </c>
      <c r="C86" s="394" t="s">
        <v>235</v>
      </c>
      <c r="D86" s="246" t="s">
        <v>1428</v>
      </c>
      <c r="E86" s="243">
        <v>3</v>
      </c>
      <c r="F86" s="66">
        <v>15482</v>
      </c>
    </row>
    <row r="87" spans="1:10" ht="34.5" customHeight="1">
      <c r="A87" s="243">
        <v>2</v>
      </c>
      <c r="B87" s="503" t="s">
        <v>1068</v>
      </c>
      <c r="C87" s="504" t="s">
        <v>1072</v>
      </c>
      <c r="D87" s="250"/>
      <c r="E87" s="243"/>
      <c r="F87" s="66">
        <v>224.7</v>
      </c>
    </row>
    <row r="88" spans="1:10" ht="34.5" customHeight="1">
      <c r="A88" s="243">
        <v>3</v>
      </c>
      <c r="B88" s="503" t="s">
        <v>1068</v>
      </c>
      <c r="C88" s="504" t="s">
        <v>771</v>
      </c>
      <c r="D88" s="250"/>
      <c r="E88" s="243"/>
      <c r="F88" s="66">
        <v>1003.66</v>
      </c>
    </row>
    <row r="89" spans="1:10" ht="34.5" customHeight="1" thickBot="1">
      <c r="A89" s="426"/>
      <c r="B89" s="257" t="s">
        <v>19</v>
      </c>
      <c r="C89" s="427"/>
      <c r="D89" s="429">
        <v>0</v>
      </c>
      <c r="E89" s="428"/>
      <c r="F89" s="432">
        <v>16710.36</v>
      </c>
      <c r="H89" s="497">
        <v>16710.36</v>
      </c>
      <c r="I89" s="549">
        <v>625231.45250000001</v>
      </c>
      <c r="J89" s="2" t="s">
        <v>2145</v>
      </c>
    </row>
    <row r="90" spans="1:10" s="446" customFormat="1" ht="34.200000000000003" thickTop="1">
      <c r="B90" s="494"/>
      <c r="C90" s="495"/>
      <c r="D90" s="297"/>
      <c r="F90" s="249"/>
      <c r="G90" s="2"/>
      <c r="I90" s="517"/>
    </row>
  </sheetData>
  <mergeCells count="17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B80:C80"/>
    <mergeCell ref="A85:F85"/>
    <mergeCell ref="A8:C8"/>
    <mergeCell ref="G11:N11"/>
    <mergeCell ref="A55:F55"/>
    <mergeCell ref="A60:F60"/>
    <mergeCell ref="A66:C66"/>
    <mergeCell ref="A69:F69"/>
  </mergeCells>
  <pageMargins left="0.16" right="0.16" top="0.16" bottom="0.16" header="0.16" footer="0.3"/>
  <pageSetup scale="3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2736-7F70-46E5-A6C9-C89E9A242BD4}">
  <sheetPr codeName="Sheet20">
    <tabColor rgb="FF92D050"/>
  </sheetPr>
  <dimension ref="A1:AA527"/>
  <sheetViews>
    <sheetView zoomScale="50" zoomScaleNormal="50" workbookViewId="0">
      <pane ySplit="9" topLeftCell="A504" activePane="bottomLeft" state="frozen"/>
      <selection pane="bottomLeft" activeCell="H525" sqref="H525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1426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53695.81</v>
      </c>
      <c r="E11" s="71" t="s">
        <v>1078</v>
      </c>
      <c r="F11" s="67">
        <v>1</v>
      </c>
      <c r="G11" s="67">
        <v>1</v>
      </c>
      <c r="H11" s="72">
        <v>16952</v>
      </c>
      <c r="I11" s="73">
        <v>1186.6400000000001</v>
      </c>
      <c r="J11" s="74">
        <v>18138.639999999996</v>
      </c>
      <c r="K11" s="75" t="s">
        <v>1429</v>
      </c>
      <c r="L11" s="76" t="s">
        <v>1430</v>
      </c>
      <c r="M11" s="77">
        <v>51203.78</v>
      </c>
      <c r="N11" s="78" t="s">
        <v>1431</v>
      </c>
      <c r="O11" s="79">
        <v>1</v>
      </c>
      <c r="P11" s="79">
        <v>1</v>
      </c>
      <c r="Q11" s="73">
        <f t="shared" ref="Q11:Q12" si="0">ROUND(S11*100/107,2)</f>
        <v>19281</v>
      </c>
      <c r="R11" s="80">
        <f t="shared" ref="R11:R12" si="1">ROUND((Q11*0.07),2)</f>
        <v>1349.67</v>
      </c>
      <c r="S11" s="66">
        <f t="shared" ref="S11:S12" si="2">+D11+J11-M11</f>
        <v>20630.669999999998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6100.07</v>
      </c>
      <c r="E12" s="71" t="s">
        <v>1078</v>
      </c>
      <c r="F12" s="67">
        <v>1</v>
      </c>
      <c r="G12" s="67">
        <v>1</v>
      </c>
      <c r="H12" s="72">
        <v>7814</v>
      </c>
      <c r="I12" s="73">
        <v>546.98</v>
      </c>
      <c r="J12" s="74">
        <v>8360.9799999999886</v>
      </c>
      <c r="K12" s="83">
        <v>45968</v>
      </c>
      <c r="L12" s="84" t="s">
        <v>1432</v>
      </c>
      <c r="M12" s="85">
        <v>8360.98</v>
      </c>
      <c r="N12" s="86" t="s">
        <v>1431</v>
      </c>
      <c r="O12" s="87">
        <v>1</v>
      </c>
      <c r="P12" s="87">
        <v>1</v>
      </c>
      <c r="Q12" s="73">
        <f t="shared" si="0"/>
        <v>5701</v>
      </c>
      <c r="R12" s="80">
        <f t="shared" si="1"/>
        <v>399.07</v>
      </c>
      <c r="S12" s="66">
        <f t="shared" si="2"/>
        <v>6100.0699999999888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59795.88</v>
      </c>
      <c r="E14" s="103"/>
      <c r="F14" s="102"/>
      <c r="G14" s="102"/>
      <c r="H14" s="104">
        <f>SUM(H11:H13)</f>
        <v>24766</v>
      </c>
      <c r="I14" s="104">
        <f t="shared" ref="I14:J14" si="3">SUM(I11:I13)</f>
        <v>1733.6200000000001</v>
      </c>
      <c r="J14" s="104">
        <f t="shared" si="3"/>
        <v>26499.619999999984</v>
      </c>
      <c r="K14" s="105"/>
      <c r="L14" s="105"/>
      <c r="M14" s="104">
        <f>SUM(M11:M13)</f>
        <v>59564.759999999995</v>
      </c>
      <c r="N14" s="105"/>
      <c r="O14" s="104"/>
      <c r="P14" s="104"/>
      <c r="Q14" s="104">
        <f t="shared" ref="Q14:S14" si="4">SUM(Q11:Q13)</f>
        <v>24982</v>
      </c>
      <c r="R14" s="104">
        <f t="shared" si="4"/>
        <v>1748.74</v>
      </c>
      <c r="S14" s="104">
        <f t="shared" si="4"/>
        <v>26730.739999999987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>
        <v>45967</v>
      </c>
      <c r="L16" s="113" t="s">
        <v>1433</v>
      </c>
      <c r="M16" s="114">
        <v>321</v>
      </c>
      <c r="N16" s="19"/>
      <c r="O16" s="67"/>
      <c r="P16" s="67"/>
      <c r="Q16" s="73">
        <f t="shared" ref="Q16:Q31" si="5">ROUND(S16*100/107,2)</f>
        <v>0</v>
      </c>
      <c r="R16" s="80">
        <f t="shared" ref="R16:R31" si="6">ROUND((Q16*0.07),2)</f>
        <v>0</v>
      </c>
      <c r="S16" s="66">
        <f t="shared" ref="S16:S31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>
        <v>45972</v>
      </c>
      <c r="L17" s="113" t="s">
        <v>1434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 t="s">
        <v>1095</v>
      </c>
      <c r="F18" s="109">
        <v>1</v>
      </c>
      <c r="G18" s="109">
        <v>1</v>
      </c>
      <c r="H18" s="110">
        <v>300</v>
      </c>
      <c r="I18" s="110">
        <v>21</v>
      </c>
      <c r="J18" s="111">
        <v>321</v>
      </c>
      <c r="K18" s="112">
        <v>45991</v>
      </c>
      <c r="L18" s="113" t="s">
        <v>1435</v>
      </c>
      <c r="M18" s="114">
        <v>321</v>
      </c>
      <c r="N18" s="19" t="s">
        <v>1442</v>
      </c>
      <c r="O18" s="67">
        <v>1</v>
      </c>
      <c r="P18" s="67">
        <v>1</v>
      </c>
      <c r="Q18" s="73">
        <f t="shared" si="5"/>
        <v>300</v>
      </c>
      <c r="R18" s="80">
        <f t="shared" si="6"/>
        <v>21</v>
      </c>
      <c r="S18" s="66">
        <f t="shared" si="7"/>
        <v>321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 t="s">
        <v>1095</v>
      </c>
      <c r="F19" s="118">
        <v>1</v>
      </c>
      <c r="G19" s="118">
        <v>1</v>
      </c>
      <c r="H19" s="110">
        <v>300</v>
      </c>
      <c r="I19" s="110">
        <v>21</v>
      </c>
      <c r="J19" s="111">
        <v>321</v>
      </c>
      <c r="K19" s="119">
        <v>45966</v>
      </c>
      <c r="L19" s="120" t="s">
        <v>1436</v>
      </c>
      <c r="M19" s="121">
        <v>963</v>
      </c>
      <c r="N19" s="122"/>
      <c r="O19" s="67"/>
      <c r="P19" s="67"/>
      <c r="Q19" s="73">
        <f t="shared" si="5"/>
        <v>-300</v>
      </c>
      <c r="R19" s="80">
        <f t="shared" si="6"/>
        <v>-21</v>
      </c>
      <c r="S19" s="66">
        <f t="shared" si="7"/>
        <v>-321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 t="s">
        <v>1095</v>
      </c>
      <c r="F20" s="109">
        <v>1</v>
      </c>
      <c r="G20" s="109">
        <v>1</v>
      </c>
      <c r="H20" s="110">
        <v>300</v>
      </c>
      <c r="I20" s="110">
        <v>21</v>
      </c>
      <c r="J20" s="111">
        <v>321</v>
      </c>
      <c r="K20" s="112">
        <v>45966</v>
      </c>
      <c r="L20" s="113" t="s">
        <v>1437</v>
      </c>
      <c r="M20" s="114">
        <v>963</v>
      </c>
      <c r="N20" s="19"/>
      <c r="O20" s="67"/>
      <c r="P20" s="67"/>
      <c r="Q20" s="73">
        <f t="shared" si="5"/>
        <v>-300</v>
      </c>
      <c r="R20" s="80">
        <f t="shared" si="6"/>
        <v>-21</v>
      </c>
      <c r="S20" s="66">
        <f t="shared" si="7"/>
        <v>-321</v>
      </c>
    </row>
    <row r="21" spans="1:19" ht="34.5" customHeight="1">
      <c r="A21" s="67">
        <v>6</v>
      </c>
      <c r="B21" s="106" t="s">
        <v>47</v>
      </c>
      <c r="C21" s="106" t="s">
        <v>48</v>
      </c>
      <c r="D21" s="107">
        <v>321</v>
      </c>
      <c r="E21" s="108"/>
      <c r="F21" s="109"/>
      <c r="G21" s="109"/>
      <c r="H21" s="110">
        <v>0</v>
      </c>
      <c r="I21" s="110">
        <v>0</v>
      </c>
      <c r="J21" s="111">
        <v>0</v>
      </c>
      <c r="K21" s="112"/>
      <c r="L21" s="113"/>
      <c r="M21" s="114">
        <v>0</v>
      </c>
      <c r="N21" s="19" t="s">
        <v>1442</v>
      </c>
      <c r="O21" s="67">
        <v>1</v>
      </c>
      <c r="P21" s="67">
        <v>1</v>
      </c>
      <c r="Q21" s="73">
        <f t="shared" si="5"/>
        <v>300</v>
      </c>
      <c r="R21" s="80">
        <f t="shared" si="6"/>
        <v>21</v>
      </c>
      <c r="S21" s="66">
        <f t="shared" si="7"/>
        <v>321</v>
      </c>
    </row>
    <row r="22" spans="1:19" ht="34.5" customHeight="1">
      <c r="A22" s="67">
        <v>7</v>
      </c>
      <c r="B22" s="106" t="s">
        <v>50</v>
      </c>
      <c r="C22" s="106" t="s">
        <v>51</v>
      </c>
      <c r="D22" s="107">
        <v>321</v>
      </c>
      <c r="E22" s="108"/>
      <c r="F22" s="109"/>
      <c r="G22" s="109"/>
      <c r="H22" s="110">
        <v>-900</v>
      </c>
      <c r="I22" s="110">
        <v>-63</v>
      </c>
      <c r="J22" s="111">
        <v>-963</v>
      </c>
      <c r="K22" s="112"/>
      <c r="L22" s="124"/>
      <c r="M22" s="114">
        <v>0</v>
      </c>
      <c r="N22" s="122"/>
      <c r="O22" s="67"/>
      <c r="P22" s="67"/>
      <c r="Q22" s="73">
        <f t="shared" si="5"/>
        <v>-600</v>
      </c>
      <c r="R22" s="80">
        <f t="shared" si="6"/>
        <v>-42</v>
      </c>
      <c r="S22" s="66">
        <f t="shared" si="7"/>
        <v>-642</v>
      </c>
    </row>
    <row r="23" spans="1:19" ht="34.5" customHeight="1">
      <c r="A23" s="67">
        <v>8</v>
      </c>
      <c r="B23" s="125" t="s">
        <v>52</v>
      </c>
      <c r="C23" s="125" t="s">
        <v>53</v>
      </c>
      <c r="D23" s="126">
        <v>963</v>
      </c>
      <c r="E23" s="108"/>
      <c r="F23" s="109"/>
      <c r="G23" s="109"/>
      <c r="H23" s="110">
        <v>-900</v>
      </c>
      <c r="I23" s="110">
        <v>-63</v>
      </c>
      <c r="J23" s="111">
        <v>-963</v>
      </c>
      <c r="K23" s="112"/>
      <c r="L23" s="113"/>
      <c r="M23" s="114">
        <v>0</v>
      </c>
      <c r="N23" s="122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54</v>
      </c>
      <c r="C24" s="125" t="s">
        <v>55</v>
      </c>
      <c r="D24" s="126">
        <v>321</v>
      </c>
      <c r="E24" s="108"/>
      <c r="F24" s="109"/>
      <c r="G24" s="109"/>
      <c r="H24" s="110">
        <v>-300</v>
      </c>
      <c r="I24" s="110">
        <v>-21</v>
      </c>
      <c r="J24" s="111">
        <v>-321</v>
      </c>
      <c r="K24" s="112"/>
      <c r="L24" s="124"/>
      <c r="M24" s="114">
        <v>0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25" t="s">
        <v>57</v>
      </c>
      <c r="C25" s="125" t="s">
        <v>58</v>
      </c>
      <c r="D25" s="126">
        <v>321</v>
      </c>
      <c r="E25" s="108"/>
      <c r="F25" s="109"/>
      <c r="G25" s="109"/>
      <c r="H25" s="110">
        <v>-300</v>
      </c>
      <c r="I25" s="110">
        <v>-21</v>
      </c>
      <c r="J25" s="111">
        <v>-321</v>
      </c>
      <c r="K25" s="112"/>
      <c r="L25" s="124"/>
      <c r="M25" s="114">
        <v>0</v>
      </c>
      <c r="N25" s="128"/>
      <c r="O25" s="127"/>
      <c r="P25" s="12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15" t="s">
        <v>60</v>
      </c>
      <c r="C26" s="106" t="s">
        <v>61</v>
      </c>
      <c r="D26" s="107">
        <v>321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>
        <v>45964</v>
      </c>
      <c r="L26" s="113" t="s">
        <v>1438</v>
      </c>
      <c r="M26" s="114">
        <v>321</v>
      </c>
      <c r="N26" s="19"/>
      <c r="O26" s="67"/>
      <c r="P26" s="6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25" t="s">
        <v>62</v>
      </c>
      <c r="C27" s="125" t="s">
        <v>63</v>
      </c>
      <c r="D27" s="126">
        <v>642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>
        <v>45991</v>
      </c>
      <c r="L27" s="113" t="s">
        <v>1439</v>
      </c>
      <c r="M27" s="114">
        <v>642</v>
      </c>
      <c r="N27" s="128"/>
      <c r="O27" s="127"/>
      <c r="P27" s="12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65</v>
      </c>
      <c r="C28" s="106" t="s">
        <v>66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>
        <v>45991</v>
      </c>
      <c r="L28" s="113" t="s">
        <v>1440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68</v>
      </c>
      <c r="C29" s="106" t="s">
        <v>69</v>
      </c>
      <c r="D29" s="107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/>
      <c r="L29" s="113"/>
      <c r="M29" s="114">
        <v>0</v>
      </c>
      <c r="N29" s="128" t="s">
        <v>1442</v>
      </c>
      <c r="O29" s="67">
        <v>1</v>
      </c>
      <c r="P29" s="67">
        <v>1</v>
      </c>
      <c r="Q29" s="73">
        <f t="shared" si="5"/>
        <v>900</v>
      </c>
      <c r="R29" s="80">
        <f t="shared" si="6"/>
        <v>63</v>
      </c>
      <c r="S29" s="66">
        <f t="shared" si="7"/>
        <v>963</v>
      </c>
    </row>
    <row r="30" spans="1:19" ht="34.5" customHeight="1">
      <c r="A30" s="67">
        <v>15</v>
      </c>
      <c r="B30" s="106" t="s">
        <v>72</v>
      </c>
      <c r="C30" s="106" t="s">
        <v>66</v>
      </c>
      <c r="D30" s="107">
        <v>1926</v>
      </c>
      <c r="E30" s="108"/>
      <c r="F30" s="109"/>
      <c r="G30" s="109"/>
      <c r="H30" s="110">
        <v>0</v>
      </c>
      <c r="I30" s="110">
        <v>0</v>
      </c>
      <c r="J30" s="111">
        <v>0</v>
      </c>
      <c r="K30" s="112"/>
      <c r="L30" s="113"/>
      <c r="M30" s="114">
        <v>0</v>
      </c>
      <c r="N30" s="128" t="s">
        <v>1442</v>
      </c>
      <c r="O30" s="67">
        <v>1</v>
      </c>
      <c r="P30" s="67">
        <v>1</v>
      </c>
      <c r="Q30" s="73">
        <f t="shared" si="5"/>
        <v>1800</v>
      </c>
      <c r="R30" s="80">
        <f t="shared" si="6"/>
        <v>126</v>
      </c>
      <c r="S30" s="66">
        <f t="shared" si="7"/>
        <v>1926</v>
      </c>
    </row>
    <row r="31" spans="1:19" ht="34.5" customHeight="1">
      <c r="A31" s="67">
        <v>16</v>
      </c>
      <c r="B31" s="106" t="s">
        <v>74</v>
      </c>
      <c r="C31" s="106" t="s">
        <v>75</v>
      </c>
      <c r="D31" s="107">
        <v>2696.4</v>
      </c>
      <c r="E31" s="108" t="s">
        <v>1095</v>
      </c>
      <c r="F31" s="109">
        <v>1</v>
      </c>
      <c r="G31" s="109">
        <v>1</v>
      </c>
      <c r="H31" s="110">
        <v>3360</v>
      </c>
      <c r="I31" s="110">
        <v>235.2</v>
      </c>
      <c r="J31" s="111">
        <v>3595.2</v>
      </c>
      <c r="K31" s="112">
        <v>45989</v>
      </c>
      <c r="L31" s="113" t="s">
        <v>1441</v>
      </c>
      <c r="M31" s="114">
        <v>3595.2</v>
      </c>
      <c r="N31" s="122" t="s">
        <v>1442</v>
      </c>
      <c r="O31" s="67">
        <v>1</v>
      </c>
      <c r="P31" s="67">
        <v>1</v>
      </c>
      <c r="Q31" s="73">
        <f t="shared" si="5"/>
        <v>2520</v>
      </c>
      <c r="R31" s="80">
        <f t="shared" si="6"/>
        <v>176.4</v>
      </c>
      <c r="S31" s="66">
        <f t="shared" si="7"/>
        <v>2696.4000000000005</v>
      </c>
    </row>
    <row r="32" spans="1:19" ht="34.5" customHeight="1" thickBot="1">
      <c r="A32" s="99"/>
      <c r="B32" s="100" t="s">
        <v>19</v>
      </c>
      <c r="C32" s="101"/>
      <c r="D32" s="102">
        <f>SUM(D16:D31)</f>
        <v>11363.4</v>
      </c>
      <c r="E32" s="103"/>
      <c r="F32" s="102"/>
      <c r="G32" s="102"/>
      <c r="H32" s="104">
        <f>SUM(H16:H31)-H22-H23-H24-H25</f>
        <v>4260</v>
      </c>
      <c r="I32" s="104">
        <f t="shared" ref="I32:J32" si="8">SUM(I16:I31)-I22-I23-I24-I25</f>
        <v>298.2</v>
      </c>
      <c r="J32" s="104">
        <f t="shared" si="8"/>
        <v>4558.2</v>
      </c>
      <c r="K32" s="103"/>
      <c r="L32" s="103"/>
      <c r="M32" s="102">
        <f>SUM(M16:M31)</f>
        <v>8410.2000000000007</v>
      </c>
      <c r="N32" s="129"/>
      <c r="O32" s="102"/>
      <c r="P32" s="102"/>
      <c r="Q32" s="104">
        <f>SUM(Q16:Q31)-Q19-Q20-Q22</f>
        <v>5820</v>
      </c>
      <c r="R32" s="104">
        <f t="shared" ref="R32:S32" si="9">SUM(R16:R31)-R19-R20-R22-R23</f>
        <v>407.4</v>
      </c>
      <c r="S32" s="104">
        <f t="shared" si="9"/>
        <v>6227.4000000000005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22594.387500000001</v>
      </c>
      <c r="E34" s="78" t="s">
        <v>1078</v>
      </c>
      <c r="F34" s="79">
        <v>1</v>
      </c>
      <c r="G34" s="127">
        <v>1</v>
      </c>
      <c r="H34" s="72">
        <v>9861.75</v>
      </c>
      <c r="I34" s="73">
        <v>690.32</v>
      </c>
      <c r="J34" s="74">
        <v>10552.07</v>
      </c>
      <c r="K34" s="112" t="s">
        <v>1443</v>
      </c>
      <c r="L34" s="113" t="s">
        <v>1444</v>
      </c>
      <c r="M34" s="134">
        <v>30009.489999999998</v>
      </c>
      <c r="N34" s="108" t="s">
        <v>1431</v>
      </c>
      <c r="O34" s="79">
        <v>1</v>
      </c>
      <c r="P34" s="67">
        <v>1</v>
      </c>
      <c r="Q34" s="73">
        <f t="shared" ref="Q34:Q44" si="10">ROUND(S34*100/107,2)</f>
        <v>2931.75</v>
      </c>
      <c r="R34" s="80">
        <f t="shared" ref="R34:R44" si="11">ROUND((Q34*0.07),2)</f>
        <v>205.22</v>
      </c>
      <c r="S34" s="66">
        <f>+D34+J34-M34</f>
        <v>3136.9675000000061</v>
      </c>
      <c r="T34" s="1405"/>
      <c r="U34" s="1406"/>
      <c r="V34" s="1406"/>
      <c r="W34" s="1406"/>
      <c r="X34" s="1406"/>
      <c r="Y34" s="1406"/>
      <c r="Z34" s="1406"/>
      <c r="AA34" s="1407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11397.105</v>
      </c>
      <c r="E35" s="78" t="s">
        <v>1078</v>
      </c>
      <c r="F35" s="79">
        <v>1</v>
      </c>
      <c r="G35" s="127">
        <v>1</v>
      </c>
      <c r="H35" s="72">
        <v>2888.99</v>
      </c>
      <c r="I35" s="73">
        <v>202.23</v>
      </c>
      <c r="J35" s="74">
        <v>3091.2225000000053</v>
      </c>
      <c r="K35" s="112" t="s">
        <v>1445</v>
      </c>
      <c r="L35" s="113" t="s">
        <v>1446</v>
      </c>
      <c r="M35" s="134">
        <v>8871.64</v>
      </c>
      <c r="N35" s="108" t="s">
        <v>1431</v>
      </c>
      <c r="O35" s="79">
        <v>1</v>
      </c>
      <c r="P35" s="67">
        <v>1</v>
      </c>
      <c r="Q35" s="73">
        <f>ROUND(S35*100/107,2)</f>
        <v>5249.24</v>
      </c>
      <c r="R35" s="80">
        <f t="shared" si="11"/>
        <v>367.45</v>
      </c>
      <c r="S35" s="66">
        <f>+D35+J35-M35</f>
        <v>5616.6875000000055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5195.3850000000002</v>
      </c>
      <c r="E36" s="78" t="s">
        <v>1078</v>
      </c>
      <c r="F36" s="79">
        <v>1</v>
      </c>
      <c r="G36" s="127">
        <v>1</v>
      </c>
      <c r="H36" s="72">
        <v>1811.25</v>
      </c>
      <c r="I36" s="73">
        <v>126.79</v>
      </c>
      <c r="J36" s="74">
        <v>1938.0399999999991</v>
      </c>
      <c r="K36" s="112">
        <v>45966</v>
      </c>
      <c r="L36" s="113" t="s">
        <v>1447</v>
      </c>
      <c r="M36" s="134">
        <v>1938.04</v>
      </c>
      <c r="N36" s="108" t="s">
        <v>1431</v>
      </c>
      <c r="O36" s="79">
        <v>1</v>
      </c>
      <c r="P36" s="67">
        <v>1</v>
      </c>
      <c r="Q36" s="73">
        <f t="shared" si="10"/>
        <v>4855.5</v>
      </c>
      <c r="R36" s="80">
        <f t="shared" si="11"/>
        <v>339.89</v>
      </c>
      <c r="S36" s="66">
        <f>+D36+J36-M36</f>
        <v>5195.3849999999993</v>
      </c>
    </row>
    <row r="37" spans="1:27" ht="34.5" customHeight="1">
      <c r="A37" s="130">
        <v>7</v>
      </c>
      <c r="B37" s="140" t="s">
        <v>98</v>
      </c>
      <c r="C37" s="141" t="s">
        <v>81</v>
      </c>
      <c r="D37" s="133">
        <v>994.29750000000001</v>
      </c>
      <c r="E37" s="78" t="s">
        <v>1094</v>
      </c>
      <c r="F37" s="79">
        <v>1</v>
      </c>
      <c r="G37" s="127">
        <v>1</v>
      </c>
      <c r="H37" s="72">
        <v>603</v>
      </c>
      <c r="I37" s="73">
        <v>42.21</v>
      </c>
      <c r="J37" s="74">
        <v>645.21</v>
      </c>
      <c r="K37" s="112"/>
      <c r="L37" s="113"/>
      <c r="M37" s="134">
        <v>0</v>
      </c>
      <c r="N37" s="108" t="s">
        <v>1448</v>
      </c>
      <c r="O37" s="79">
        <v>2</v>
      </c>
      <c r="P37" s="67">
        <v>2</v>
      </c>
      <c r="Q37" s="73">
        <f t="shared" si="10"/>
        <v>1532.25</v>
      </c>
      <c r="R37" s="80">
        <f t="shared" si="11"/>
        <v>107.26</v>
      </c>
      <c r="S37" s="66">
        <f t="shared" ref="S37:S44" si="12">+D37+J37-M37</f>
        <v>1639.5075000000002</v>
      </c>
    </row>
    <row r="38" spans="1:27" ht="34.5" customHeight="1">
      <c r="A38" s="130">
        <v>8</v>
      </c>
      <c r="B38" s="140" t="s">
        <v>100</v>
      </c>
      <c r="C38" s="141" t="s">
        <v>81</v>
      </c>
      <c r="D38" s="133">
        <v>202.23</v>
      </c>
      <c r="E38" s="78" t="s">
        <v>1078</v>
      </c>
      <c r="F38" s="79">
        <v>1</v>
      </c>
      <c r="G38" s="127">
        <v>1</v>
      </c>
      <c r="H38" s="72">
        <v>0</v>
      </c>
      <c r="I38" s="73">
        <v>0</v>
      </c>
      <c r="J38" s="74">
        <v>0</v>
      </c>
      <c r="K38" s="112">
        <v>45986</v>
      </c>
      <c r="L38" s="113" t="s">
        <v>1449</v>
      </c>
      <c r="M38" s="134">
        <v>202.23</v>
      </c>
      <c r="N38" s="108"/>
      <c r="O38" s="79"/>
      <c r="P38" s="67"/>
      <c r="Q38" s="73">
        <f t="shared" si="10"/>
        <v>0</v>
      </c>
      <c r="R38" s="80">
        <f t="shared" si="11"/>
        <v>0</v>
      </c>
      <c r="S38" s="66">
        <f t="shared" si="12"/>
        <v>0</v>
      </c>
    </row>
    <row r="39" spans="1:27" ht="34.5" customHeight="1">
      <c r="A39" s="130">
        <v>9</v>
      </c>
      <c r="B39" s="131" t="s">
        <v>103</v>
      </c>
      <c r="C39" s="141" t="s">
        <v>81</v>
      </c>
      <c r="D39" s="133">
        <v>2214.9</v>
      </c>
      <c r="E39" s="78" t="s">
        <v>1094</v>
      </c>
      <c r="F39" s="79">
        <v>1</v>
      </c>
      <c r="G39" s="67">
        <v>1</v>
      </c>
      <c r="H39" s="142">
        <v>2403</v>
      </c>
      <c r="I39" s="73">
        <v>168.21</v>
      </c>
      <c r="J39" s="74">
        <v>2571.2050000000008</v>
      </c>
      <c r="K39" s="112">
        <v>45974</v>
      </c>
      <c r="L39" s="113" t="s">
        <v>1450</v>
      </c>
      <c r="M39" s="134">
        <v>2571.21</v>
      </c>
      <c r="N39" s="108" t="s">
        <v>1451</v>
      </c>
      <c r="O39" s="79">
        <v>1</v>
      </c>
      <c r="P39" s="67">
        <v>1</v>
      </c>
      <c r="Q39" s="73">
        <f>ROUND(S39*100/107,2)</f>
        <v>2070</v>
      </c>
      <c r="R39" s="80">
        <f t="shared" si="11"/>
        <v>144.9</v>
      </c>
      <c r="S39" s="66">
        <f>+D39+J39-M39</f>
        <v>2214.8950000000013</v>
      </c>
    </row>
    <row r="40" spans="1:27" ht="34.5" customHeight="1">
      <c r="A40" s="130">
        <v>10</v>
      </c>
      <c r="B40" s="140" t="s">
        <v>105</v>
      </c>
      <c r="C40" s="141" t="s">
        <v>81</v>
      </c>
      <c r="D40" s="133">
        <v>81.855000000000004</v>
      </c>
      <c r="E40" s="78" t="s">
        <v>1094</v>
      </c>
      <c r="F40" s="79">
        <v>1</v>
      </c>
      <c r="G40" s="67">
        <v>1</v>
      </c>
      <c r="H40" s="142">
        <v>351</v>
      </c>
      <c r="I40" s="73">
        <v>24.57</v>
      </c>
      <c r="J40" s="74">
        <v>375.57</v>
      </c>
      <c r="K40" s="112">
        <v>45981</v>
      </c>
      <c r="L40" s="113" t="s">
        <v>1452</v>
      </c>
      <c r="M40" s="134">
        <v>375.57</v>
      </c>
      <c r="N40" s="108" t="s">
        <v>1451</v>
      </c>
      <c r="O40" s="79">
        <v>1</v>
      </c>
      <c r="P40" s="67">
        <v>1</v>
      </c>
      <c r="Q40" s="73">
        <f t="shared" si="10"/>
        <v>76.5</v>
      </c>
      <c r="R40" s="80">
        <f t="shared" si="11"/>
        <v>5.36</v>
      </c>
      <c r="S40" s="66">
        <f t="shared" si="12"/>
        <v>81.855000000000018</v>
      </c>
    </row>
    <row r="41" spans="1:27" ht="34.5" customHeight="1">
      <c r="A41" s="130">
        <v>11</v>
      </c>
      <c r="B41" s="140" t="s">
        <v>107</v>
      </c>
      <c r="C41" s="141" t="s">
        <v>81</v>
      </c>
      <c r="D41" s="133">
        <v>264.82499999999999</v>
      </c>
      <c r="E41" s="78" t="s">
        <v>1094</v>
      </c>
      <c r="F41" s="79">
        <v>1</v>
      </c>
      <c r="G41" s="67">
        <v>1</v>
      </c>
      <c r="H41" s="142">
        <v>351</v>
      </c>
      <c r="I41" s="73">
        <v>24.57</v>
      </c>
      <c r="J41" s="74">
        <v>375.57500000000005</v>
      </c>
      <c r="K41" s="112" t="s">
        <v>1767</v>
      </c>
      <c r="L41" s="113" t="s">
        <v>1766</v>
      </c>
      <c r="M41" s="134">
        <v>378.57</v>
      </c>
      <c r="N41" s="108" t="s">
        <v>1451</v>
      </c>
      <c r="O41" s="79">
        <v>1</v>
      </c>
      <c r="P41" s="67">
        <v>1</v>
      </c>
      <c r="Q41" s="73">
        <f t="shared" si="10"/>
        <v>244.7</v>
      </c>
      <c r="R41" s="80">
        <f t="shared" si="11"/>
        <v>17.13</v>
      </c>
      <c r="S41" s="66">
        <f t="shared" si="12"/>
        <v>261.8300000000001</v>
      </c>
    </row>
    <row r="42" spans="1:27" ht="34.5" customHeight="1">
      <c r="A42" s="130">
        <v>12</v>
      </c>
      <c r="B42" s="131" t="s">
        <v>109</v>
      </c>
      <c r="C42" s="141" t="s">
        <v>81</v>
      </c>
      <c r="D42" s="133">
        <v>14.445</v>
      </c>
      <c r="E42" s="143" t="s">
        <v>1094</v>
      </c>
      <c r="F42" s="144">
        <v>1</v>
      </c>
      <c r="G42" s="4">
        <v>1</v>
      </c>
      <c r="H42" s="35">
        <v>69.75</v>
      </c>
      <c r="I42" s="91">
        <v>4.88</v>
      </c>
      <c r="J42" s="92">
        <v>74.627499999999984</v>
      </c>
      <c r="K42" s="145">
        <v>45967</v>
      </c>
      <c r="L42" s="146" t="s">
        <v>1454</v>
      </c>
      <c r="M42" s="147">
        <v>74.63</v>
      </c>
      <c r="N42" s="148" t="s">
        <v>1451</v>
      </c>
      <c r="O42" s="144">
        <v>1</v>
      </c>
      <c r="P42" s="4">
        <v>1</v>
      </c>
      <c r="Q42" s="73">
        <f t="shared" si="10"/>
        <v>13.5</v>
      </c>
      <c r="R42" s="80">
        <f t="shared" si="11"/>
        <v>0.95</v>
      </c>
      <c r="S42" s="66">
        <f t="shared" si="12"/>
        <v>14.442499999999995</v>
      </c>
    </row>
    <row r="43" spans="1:27" ht="34.5" customHeight="1">
      <c r="A43" s="149">
        <v>13</v>
      </c>
      <c r="B43" s="150" t="s">
        <v>111</v>
      </c>
      <c r="C43" s="141" t="s">
        <v>81</v>
      </c>
      <c r="D43" s="133">
        <v>310.5675</v>
      </c>
      <c r="E43" s="143" t="s">
        <v>1094</v>
      </c>
      <c r="F43" s="144">
        <v>1</v>
      </c>
      <c r="G43" s="4">
        <v>1</v>
      </c>
      <c r="H43" s="35">
        <v>324</v>
      </c>
      <c r="I43" s="91">
        <v>22.68</v>
      </c>
      <c r="J43" s="92">
        <v>346.67499999999995</v>
      </c>
      <c r="K43" s="145"/>
      <c r="L43" s="146"/>
      <c r="M43" s="147">
        <v>0</v>
      </c>
      <c r="N43" s="148" t="s">
        <v>1448</v>
      </c>
      <c r="O43" s="144">
        <v>2</v>
      </c>
      <c r="P43" s="4">
        <v>2</v>
      </c>
      <c r="Q43" s="73">
        <f t="shared" si="10"/>
        <v>614.25</v>
      </c>
      <c r="R43" s="80">
        <f t="shared" si="11"/>
        <v>43</v>
      </c>
      <c r="S43" s="66">
        <f t="shared" si="12"/>
        <v>657.24249999999995</v>
      </c>
    </row>
    <row r="44" spans="1:27" ht="34.5" customHeight="1">
      <c r="A44" s="149">
        <v>14</v>
      </c>
      <c r="B44" s="151" t="s">
        <v>113</v>
      </c>
      <c r="C44" s="152" t="s">
        <v>81</v>
      </c>
      <c r="D44" s="153">
        <v>16197.66</v>
      </c>
      <c r="E44" s="143" t="s">
        <v>1078</v>
      </c>
      <c r="F44" s="144">
        <v>1</v>
      </c>
      <c r="G44" s="4">
        <v>1</v>
      </c>
      <c r="H44" s="35">
        <v>5661</v>
      </c>
      <c r="I44" s="91">
        <v>396.27</v>
      </c>
      <c r="J44" s="92">
        <v>6057.27</v>
      </c>
      <c r="K44" s="145">
        <v>45973</v>
      </c>
      <c r="L44" s="146" t="s">
        <v>1455</v>
      </c>
      <c r="M44" s="147">
        <v>6057.27</v>
      </c>
      <c r="N44" s="148" t="s">
        <v>1431</v>
      </c>
      <c r="O44" s="144">
        <v>1</v>
      </c>
      <c r="P44" s="4">
        <v>1</v>
      </c>
      <c r="Q44" s="73">
        <f t="shared" si="10"/>
        <v>15138</v>
      </c>
      <c r="R44" s="80">
        <f t="shared" si="11"/>
        <v>1059.6600000000001</v>
      </c>
      <c r="S44" s="66">
        <f t="shared" si="12"/>
        <v>16197.66</v>
      </c>
    </row>
    <row r="45" spans="1:27" ht="34.5" customHeight="1" thickBot="1">
      <c r="A45" s="99"/>
      <c r="B45" s="100" t="s">
        <v>19</v>
      </c>
      <c r="C45" s="101"/>
      <c r="D45" s="154">
        <f>SUM(D34:D44)</f>
        <v>59467.657500000001</v>
      </c>
      <c r="E45" s="103"/>
      <c r="F45" s="102"/>
      <c r="G45" s="102"/>
      <c r="H45" s="104">
        <f>SUM(H34:H44)</f>
        <v>24324.739999999998</v>
      </c>
      <c r="I45" s="104">
        <f t="shared" ref="I45" si="13">SUM(I34:I44)</f>
        <v>1702.73</v>
      </c>
      <c r="J45" s="104">
        <f>SUM(J34:J44)</f>
        <v>26027.465000000004</v>
      </c>
      <c r="K45" s="103"/>
      <c r="L45" s="103"/>
      <c r="M45" s="102">
        <f>SUM(M34:M44)</f>
        <v>50478.649999999994</v>
      </c>
      <c r="N45" s="129"/>
      <c r="O45" s="102"/>
      <c r="P45" s="102"/>
      <c r="Q45" s="104">
        <f>SUM(Q34:Q44)</f>
        <v>32725.69</v>
      </c>
      <c r="R45" s="104">
        <f>SUM(R34:R44)</f>
        <v>2290.8200000000002</v>
      </c>
      <c r="S45" s="155">
        <f>SUM(S34:S44)</f>
        <v>35016.472500000018</v>
      </c>
    </row>
    <row r="46" spans="1:27" ht="34.5" customHeight="1" thickTop="1">
      <c r="A46" s="30"/>
      <c r="B46" s="52" t="s">
        <v>115</v>
      </c>
      <c r="C46" s="53"/>
      <c r="D46" s="54"/>
      <c r="E46" s="55"/>
      <c r="F46" s="54"/>
      <c r="G46" s="56"/>
      <c r="H46" s="57"/>
      <c r="I46" s="57"/>
      <c r="J46" s="57"/>
      <c r="K46" s="58"/>
      <c r="L46" s="59"/>
      <c r="M46" s="60"/>
      <c r="N46" s="61"/>
      <c r="O46" s="62"/>
      <c r="P46" s="63"/>
      <c r="Q46" s="64"/>
      <c r="R46" s="65"/>
      <c r="S46" s="66"/>
    </row>
    <row r="47" spans="1:27" ht="34.5" customHeight="1">
      <c r="A47" s="30">
        <v>1</v>
      </c>
      <c r="B47" s="31" t="s">
        <v>116</v>
      </c>
      <c r="C47" s="32"/>
      <c r="D47" s="33"/>
      <c r="E47" s="34"/>
      <c r="F47" s="33"/>
      <c r="G47" s="33"/>
      <c r="H47" s="35"/>
      <c r="I47" s="35"/>
      <c r="J47" s="35"/>
      <c r="K47" s="156"/>
      <c r="L47" s="157"/>
      <c r="M47" s="158"/>
      <c r="N47" s="10"/>
      <c r="O47" s="4"/>
      <c r="P47" s="39"/>
      <c r="Q47" s="40"/>
      <c r="R47" s="159"/>
      <c r="S47" s="66"/>
    </row>
    <row r="48" spans="1:27" ht="34.5" customHeight="1" thickBot="1">
      <c r="A48" s="99"/>
      <c r="B48" s="100" t="s">
        <v>19</v>
      </c>
      <c r="C48" s="160"/>
      <c r="D48" s="102">
        <v>0</v>
      </c>
      <c r="E48" s="103"/>
      <c r="F48" s="102"/>
      <c r="G48" s="102"/>
      <c r="H48" s="104">
        <v>0</v>
      </c>
      <c r="I48" s="104">
        <v>0</v>
      </c>
      <c r="J48" s="104">
        <v>0</v>
      </c>
      <c r="K48" s="161"/>
      <c r="L48" s="103"/>
      <c r="M48" s="102">
        <v>0</v>
      </c>
      <c r="N48" s="129"/>
      <c r="O48" s="102"/>
      <c r="P48" s="102"/>
      <c r="Q48" s="104">
        <v>0</v>
      </c>
      <c r="R48" s="155">
        <v>0</v>
      </c>
      <c r="S48" s="162">
        <v>0</v>
      </c>
    </row>
    <row r="49" spans="1:19" ht="34.5" customHeight="1" thickTop="1">
      <c r="A49" s="30"/>
      <c r="B49" s="52" t="s">
        <v>117</v>
      </c>
      <c r="C49" s="53"/>
      <c r="D49" s="54"/>
      <c r="E49" s="55"/>
      <c r="F49" s="54"/>
      <c r="G49" s="56"/>
      <c r="H49" s="57"/>
      <c r="I49" s="57"/>
      <c r="J49" s="57"/>
      <c r="K49" s="58"/>
      <c r="L49" s="59"/>
      <c r="M49" s="60"/>
      <c r="N49" s="61"/>
      <c r="O49" s="62"/>
      <c r="P49" s="63"/>
      <c r="Q49" s="64"/>
      <c r="R49" s="65"/>
      <c r="S49" s="66"/>
    </row>
    <row r="50" spans="1:19" ht="34.5" customHeight="1">
      <c r="A50" s="30">
        <v>1</v>
      </c>
      <c r="B50" s="163" t="s">
        <v>22</v>
      </c>
      <c r="C50" s="164" t="s">
        <v>118</v>
      </c>
      <c r="D50" s="165">
        <v>10739.16</v>
      </c>
      <c r="E50" s="166" t="s">
        <v>1078</v>
      </c>
      <c r="F50" s="20">
        <v>1</v>
      </c>
      <c r="G50" s="167">
        <v>1</v>
      </c>
      <c r="H50" s="168">
        <v>3390.4</v>
      </c>
      <c r="I50" s="73">
        <v>237.33</v>
      </c>
      <c r="J50" s="74">
        <v>3627.7299999999941</v>
      </c>
      <c r="K50" s="112" t="s">
        <v>1456</v>
      </c>
      <c r="L50" s="113" t="s">
        <v>1457</v>
      </c>
      <c r="M50" s="169">
        <v>10240.76</v>
      </c>
      <c r="N50" s="170" t="s">
        <v>1431</v>
      </c>
      <c r="O50" s="20">
        <v>1</v>
      </c>
      <c r="P50" s="21">
        <v>1</v>
      </c>
      <c r="Q50" s="171">
        <f t="shared" ref="Q50:Q51" si="14">ROUND(S50*100/107,2)</f>
        <v>3856.2</v>
      </c>
      <c r="R50" s="172">
        <f t="shared" ref="R50:R51" si="15">ROUND((Q50*0.07),2)</f>
        <v>269.93</v>
      </c>
      <c r="S50" s="66">
        <f>+D50+J50-M50</f>
        <v>4126.1299999999937</v>
      </c>
    </row>
    <row r="51" spans="1:19" ht="34.5" customHeight="1">
      <c r="A51" s="30">
        <v>2</v>
      </c>
      <c r="B51" s="68" t="s">
        <v>28</v>
      </c>
      <c r="C51" s="173" t="s">
        <v>118</v>
      </c>
      <c r="D51" s="165">
        <v>1220.01</v>
      </c>
      <c r="E51" s="174" t="s">
        <v>1078</v>
      </c>
      <c r="F51" s="67">
        <v>1</v>
      </c>
      <c r="G51" s="175">
        <v>1</v>
      </c>
      <c r="H51" s="176">
        <v>1562.8</v>
      </c>
      <c r="I51" s="73">
        <v>109.4</v>
      </c>
      <c r="J51" s="74">
        <v>1672.2000000000003</v>
      </c>
      <c r="K51" s="112">
        <v>45968</v>
      </c>
      <c r="L51" s="113" t="s">
        <v>1458</v>
      </c>
      <c r="M51" s="169">
        <v>1672.2</v>
      </c>
      <c r="N51" s="170" t="s">
        <v>1431</v>
      </c>
      <c r="O51" s="67">
        <v>1</v>
      </c>
      <c r="P51" s="177">
        <v>1</v>
      </c>
      <c r="Q51" s="171">
        <f t="shared" si="14"/>
        <v>1140.2</v>
      </c>
      <c r="R51" s="172">
        <f t="shared" si="15"/>
        <v>79.81</v>
      </c>
      <c r="S51" s="66">
        <f>+D51+J51-M51</f>
        <v>1220.01</v>
      </c>
    </row>
    <row r="52" spans="1:19" ht="34.5" customHeight="1" thickBot="1">
      <c r="A52" s="99"/>
      <c r="B52" s="100" t="s">
        <v>19</v>
      </c>
      <c r="C52" s="101"/>
      <c r="D52" s="102">
        <f>SUM(D50:D51)</f>
        <v>11959.17</v>
      </c>
      <c r="E52" s="103"/>
      <c r="F52" s="102"/>
      <c r="G52" s="102"/>
      <c r="H52" s="104">
        <f>SUM(H50:H51)</f>
        <v>4953.2</v>
      </c>
      <c r="I52" s="104">
        <f t="shared" ref="I52:J52" si="16">SUM(I50:I51)</f>
        <v>346.73</v>
      </c>
      <c r="J52" s="104">
        <f t="shared" si="16"/>
        <v>5299.9299999999948</v>
      </c>
      <c r="K52" s="103"/>
      <c r="L52" s="103"/>
      <c r="M52" s="102">
        <f>SUM(M50:M51)</f>
        <v>11912.960000000001</v>
      </c>
      <c r="N52" s="129"/>
      <c r="O52" s="102"/>
      <c r="P52" s="102"/>
      <c r="Q52" s="104">
        <f>SUM(Q50:Q51)</f>
        <v>4996.3999999999996</v>
      </c>
      <c r="R52" s="155">
        <f>SUM(R50:R51)</f>
        <v>349.74</v>
      </c>
      <c r="S52" s="162">
        <f>SUM(S50:S51)</f>
        <v>5346.139999999994</v>
      </c>
    </row>
    <row r="53" spans="1:19" ht="34.5" customHeight="1" thickTop="1">
      <c r="A53" s="30"/>
      <c r="B53" s="52" t="s">
        <v>121</v>
      </c>
      <c r="C53" s="53"/>
      <c r="D53" s="54"/>
      <c r="E53" s="55"/>
      <c r="F53" s="54"/>
      <c r="G53" s="56"/>
      <c r="H53" s="57"/>
      <c r="I53" s="57"/>
      <c r="J53" s="57"/>
      <c r="K53" s="58"/>
      <c r="L53" s="59"/>
      <c r="M53" s="60"/>
      <c r="N53" s="61"/>
      <c r="O53" s="62"/>
      <c r="P53" s="63"/>
      <c r="Q53" s="64"/>
      <c r="R53" s="65"/>
      <c r="S53" s="66"/>
    </row>
    <row r="54" spans="1:19" s="181" customFormat="1" ht="34.5" customHeight="1">
      <c r="A54" s="67">
        <v>1</v>
      </c>
      <c r="B54" s="173" t="s">
        <v>122</v>
      </c>
      <c r="C54" s="173" t="s">
        <v>123</v>
      </c>
      <c r="D54" s="178">
        <v>2000</v>
      </c>
      <c r="E54" s="71"/>
      <c r="F54" s="67"/>
      <c r="G54" s="127"/>
      <c r="H54" s="72">
        <v>0</v>
      </c>
      <c r="I54" s="73">
        <v>0</v>
      </c>
      <c r="J54" s="74">
        <v>0</v>
      </c>
      <c r="K54" s="75"/>
      <c r="L54" s="179"/>
      <c r="M54" s="180">
        <v>0</v>
      </c>
      <c r="N54" s="170" t="s">
        <v>1442</v>
      </c>
      <c r="O54" s="79">
        <v>1</v>
      </c>
      <c r="P54" s="67">
        <v>1</v>
      </c>
      <c r="Q54" s="73">
        <f t="shared" ref="Q54:Q61" si="17">ROUND(S54*100/107,2)</f>
        <v>1869.16</v>
      </c>
      <c r="R54" s="80">
        <f t="shared" ref="R54:R61" si="18">ROUND((Q54*0.07),2)</f>
        <v>130.84</v>
      </c>
      <c r="S54" s="66">
        <f t="shared" ref="S54:S61" si="19">+D54+J54-M54</f>
        <v>2000</v>
      </c>
    </row>
    <row r="55" spans="1:19" s="181" customFormat="1" ht="34.5" customHeight="1">
      <c r="A55" s="67">
        <v>2</v>
      </c>
      <c r="B55" s="173" t="s">
        <v>125</v>
      </c>
      <c r="C55" s="173" t="s">
        <v>123</v>
      </c>
      <c r="D55" s="178">
        <v>2000</v>
      </c>
      <c r="E55" s="71"/>
      <c r="F55" s="67"/>
      <c r="G55" s="127"/>
      <c r="H55" s="72">
        <v>0</v>
      </c>
      <c r="I55" s="73">
        <v>0</v>
      </c>
      <c r="J55" s="74">
        <v>0</v>
      </c>
      <c r="K55" s="75">
        <v>45989</v>
      </c>
      <c r="L55" s="76" t="s">
        <v>1459</v>
      </c>
      <c r="M55" s="180">
        <v>2000</v>
      </c>
      <c r="N55" s="128"/>
      <c r="O55" s="67"/>
      <c r="P55" s="67"/>
      <c r="Q55" s="73">
        <f t="shared" si="17"/>
        <v>0</v>
      </c>
      <c r="R55" s="80">
        <f t="shared" si="18"/>
        <v>0</v>
      </c>
      <c r="S55" s="66">
        <f t="shared" si="19"/>
        <v>0</v>
      </c>
    </row>
    <row r="56" spans="1:19" s="181" customFormat="1" ht="34.5" customHeight="1">
      <c r="A56" s="67">
        <v>3</v>
      </c>
      <c r="B56" s="173" t="s">
        <v>127</v>
      </c>
      <c r="C56" s="173" t="s">
        <v>123</v>
      </c>
      <c r="D56" s="178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>
        <v>45989</v>
      </c>
      <c r="L56" s="76" t="s">
        <v>1460</v>
      </c>
      <c r="M56" s="180">
        <v>2000</v>
      </c>
      <c r="N56" s="128"/>
      <c r="O56" s="67"/>
      <c r="P56" s="67"/>
      <c r="Q56" s="73">
        <f t="shared" si="17"/>
        <v>0</v>
      </c>
      <c r="R56" s="80">
        <f t="shared" si="18"/>
        <v>0</v>
      </c>
      <c r="S56" s="66">
        <f t="shared" si="19"/>
        <v>0</v>
      </c>
    </row>
    <row r="57" spans="1:19" s="181" customFormat="1" ht="34.5" customHeight="1">
      <c r="A57" s="67">
        <v>4</v>
      </c>
      <c r="B57" s="173" t="s">
        <v>91</v>
      </c>
      <c r="C57" s="173" t="s">
        <v>129</v>
      </c>
      <c r="D57" s="178">
        <v>3210</v>
      </c>
      <c r="E57" s="71"/>
      <c r="F57" s="67"/>
      <c r="G57" s="127"/>
      <c r="H57" s="72">
        <v>0</v>
      </c>
      <c r="I57" s="73">
        <v>0</v>
      </c>
      <c r="J57" s="74">
        <v>0</v>
      </c>
      <c r="K57" s="75">
        <v>45966</v>
      </c>
      <c r="L57" s="76" t="s">
        <v>1461</v>
      </c>
      <c r="M57" s="180">
        <v>3210</v>
      </c>
      <c r="N57" s="128"/>
      <c r="O57" s="67"/>
      <c r="P57" s="67"/>
      <c r="Q57" s="73">
        <f t="shared" si="17"/>
        <v>0</v>
      </c>
      <c r="R57" s="80">
        <f t="shared" si="18"/>
        <v>0</v>
      </c>
      <c r="S57" s="66">
        <f t="shared" si="19"/>
        <v>0</v>
      </c>
    </row>
    <row r="58" spans="1:19" s="181" customFormat="1" ht="34.5" customHeight="1">
      <c r="A58" s="67">
        <v>5</v>
      </c>
      <c r="B58" s="173" t="s">
        <v>91</v>
      </c>
      <c r="C58" s="173" t="s">
        <v>131</v>
      </c>
      <c r="D58" s="178">
        <v>2140</v>
      </c>
      <c r="E58" s="71"/>
      <c r="F58" s="67"/>
      <c r="G58" s="127"/>
      <c r="H58" s="72">
        <v>0</v>
      </c>
      <c r="I58" s="73">
        <v>0</v>
      </c>
      <c r="J58" s="74">
        <v>0</v>
      </c>
      <c r="K58" s="75">
        <v>45966</v>
      </c>
      <c r="L58" s="76" t="s">
        <v>1462</v>
      </c>
      <c r="M58" s="180">
        <v>2140</v>
      </c>
      <c r="N58" s="128"/>
      <c r="O58" s="67"/>
      <c r="P58" s="67"/>
      <c r="Q58" s="73">
        <f t="shared" si="17"/>
        <v>0</v>
      </c>
      <c r="R58" s="80">
        <f t="shared" si="18"/>
        <v>0</v>
      </c>
      <c r="S58" s="66">
        <f t="shared" si="19"/>
        <v>0</v>
      </c>
    </row>
    <row r="59" spans="1:19" s="181" customFormat="1" ht="34.5" customHeight="1">
      <c r="A59" s="67">
        <v>6</v>
      </c>
      <c r="B59" s="173" t="s">
        <v>133</v>
      </c>
      <c r="C59" s="173" t="s">
        <v>131</v>
      </c>
      <c r="D59" s="178">
        <v>2140</v>
      </c>
      <c r="E59" s="71"/>
      <c r="F59" s="67"/>
      <c r="G59" s="127"/>
      <c r="H59" s="72">
        <v>-2000</v>
      </c>
      <c r="I59" s="73">
        <v>-140</v>
      </c>
      <c r="J59" s="74">
        <v>-2140</v>
      </c>
      <c r="K59" s="75">
        <v>45981</v>
      </c>
      <c r="L59" s="76" t="s">
        <v>1463</v>
      </c>
      <c r="M59" s="180">
        <v>2140</v>
      </c>
      <c r="N59" s="182"/>
      <c r="O59" s="67"/>
      <c r="P59" s="67"/>
      <c r="Q59" s="73">
        <f t="shared" si="17"/>
        <v>-2000</v>
      </c>
      <c r="R59" s="80">
        <f t="shared" si="18"/>
        <v>-140</v>
      </c>
      <c r="S59" s="66">
        <f t="shared" si="19"/>
        <v>-2140</v>
      </c>
    </row>
    <row r="60" spans="1:19" s="181" customFormat="1" ht="34.5" customHeight="1">
      <c r="A60" s="67">
        <v>7</v>
      </c>
      <c r="B60" s="173" t="s">
        <v>133</v>
      </c>
      <c r="C60" s="173" t="s">
        <v>135</v>
      </c>
      <c r="D60" s="178">
        <v>3210</v>
      </c>
      <c r="E60" s="71"/>
      <c r="F60" s="67"/>
      <c r="G60" s="127"/>
      <c r="H60" s="72">
        <v>-3000</v>
      </c>
      <c r="I60" s="73">
        <v>-210</v>
      </c>
      <c r="J60" s="74">
        <v>-3210</v>
      </c>
      <c r="K60" s="75">
        <v>45981</v>
      </c>
      <c r="L60" s="76" t="s">
        <v>1464</v>
      </c>
      <c r="M60" s="180">
        <v>3210</v>
      </c>
      <c r="N60" s="182"/>
      <c r="O60" s="67"/>
      <c r="P60" s="67"/>
      <c r="Q60" s="73">
        <f t="shared" si="17"/>
        <v>-3000</v>
      </c>
      <c r="R60" s="80">
        <f t="shared" si="18"/>
        <v>-210</v>
      </c>
      <c r="S60" s="66">
        <f t="shared" si="19"/>
        <v>-3210</v>
      </c>
    </row>
    <row r="61" spans="1:19" ht="34.5" customHeight="1">
      <c r="A61" s="20">
        <v>8</v>
      </c>
      <c r="B61" s="183" t="s">
        <v>137</v>
      </c>
      <c r="C61" s="183" t="s">
        <v>138</v>
      </c>
      <c r="D61" s="184">
        <v>2086.5</v>
      </c>
      <c r="E61" s="90" t="s">
        <v>1094</v>
      </c>
      <c r="F61" s="4">
        <v>1</v>
      </c>
      <c r="G61" s="4">
        <v>1</v>
      </c>
      <c r="H61" s="35">
        <v>2100</v>
      </c>
      <c r="I61" s="91">
        <v>147</v>
      </c>
      <c r="J61" s="92">
        <v>2247</v>
      </c>
      <c r="K61" s="185"/>
      <c r="L61" s="186"/>
      <c r="M61" s="187">
        <v>0</v>
      </c>
      <c r="N61" s="188" t="s">
        <v>1465</v>
      </c>
      <c r="O61" s="144">
        <v>2</v>
      </c>
      <c r="P61" s="4">
        <v>2</v>
      </c>
      <c r="Q61" s="73">
        <f t="shared" si="17"/>
        <v>4050</v>
      </c>
      <c r="R61" s="80">
        <f t="shared" si="18"/>
        <v>283.5</v>
      </c>
      <c r="S61" s="66">
        <f t="shared" si="19"/>
        <v>4333.5</v>
      </c>
    </row>
    <row r="62" spans="1:19" ht="34.5" customHeight="1" thickBot="1">
      <c r="A62" s="99"/>
      <c r="B62" s="100" t="s">
        <v>19</v>
      </c>
      <c r="C62" s="101"/>
      <c r="D62" s="102">
        <f>SUM(D54:D61)</f>
        <v>18786.5</v>
      </c>
      <c r="E62" s="103"/>
      <c r="F62" s="102"/>
      <c r="G62" s="102"/>
      <c r="H62" s="104">
        <f>SUM(H61:H61)</f>
        <v>2100</v>
      </c>
      <c r="I62" s="104">
        <f>SUM(I61:I61)</f>
        <v>147</v>
      </c>
      <c r="J62" s="104">
        <f>SUM(J61:J61)</f>
        <v>2247</v>
      </c>
      <c r="K62" s="103"/>
      <c r="L62" s="103"/>
      <c r="M62" s="102">
        <f>SUM(M54:M61)</f>
        <v>14700</v>
      </c>
      <c r="N62" s="129"/>
      <c r="O62" s="102"/>
      <c r="P62" s="102"/>
      <c r="Q62" s="104">
        <f>SUM(Q54:Q61)-Q59-Q60</f>
        <v>5919.16</v>
      </c>
      <c r="R62" s="104">
        <f t="shared" ref="R62:S62" si="20">SUM(R54:R61)-R59-R60</f>
        <v>414.34000000000003</v>
      </c>
      <c r="S62" s="104">
        <f t="shared" si="20"/>
        <v>6333.5</v>
      </c>
    </row>
    <row r="63" spans="1:19" ht="34.5" customHeight="1" thickTop="1">
      <c r="A63" s="30"/>
      <c r="B63" s="52" t="s">
        <v>140</v>
      </c>
      <c r="C63" s="53"/>
      <c r="D63" s="54"/>
      <c r="E63" s="55"/>
      <c r="F63" s="54"/>
      <c r="G63" s="56"/>
      <c r="H63" s="57"/>
      <c r="I63" s="57"/>
      <c r="J63" s="57"/>
      <c r="K63" s="58"/>
      <c r="L63" s="59"/>
      <c r="M63" s="60"/>
      <c r="N63" s="61"/>
      <c r="O63" s="62"/>
      <c r="P63" s="63"/>
      <c r="Q63" s="64"/>
      <c r="R63" s="65"/>
      <c r="S63" s="189"/>
    </row>
    <row r="64" spans="1:19" ht="34.5" customHeight="1">
      <c r="A64" s="30">
        <v>1</v>
      </c>
      <c r="B64" s="31"/>
      <c r="C64" s="32"/>
      <c r="D64" s="33"/>
      <c r="E64" s="34"/>
      <c r="F64" s="33"/>
      <c r="G64" s="33"/>
      <c r="H64" s="35"/>
      <c r="I64" s="35"/>
      <c r="J64" s="35"/>
      <c r="K64" s="156"/>
      <c r="L64" s="157"/>
      <c r="M64" s="158"/>
      <c r="N64" s="10"/>
      <c r="O64" s="4"/>
      <c r="P64" s="39"/>
      <c r="Q64" s="40"/>
      <c r="R64" s="159"/>
      <c r="S64" s="66"/>
    </row>
    <row r="65" spans="1:19" ht="34.5" customHeight="1" thickBot="1">
      <c r="A65" s="99"/>
      <c r="B65" s="100" t="s">
        <v>19</v>
      </c>
      <c r="C65" s="160"/>
      <c r="D65" s="102">
        <v>0</v>
      </c>
      <c r="E65" s="103"/>
      <c r="F65" s="102"/>
      <c r="G65" s="102"/>
      <c r="H65" s="104">
        <v>0</v>
      </c>
      <c r="I65" s="104">
        <v>0</v>
      </c>
      <c r="J65" s="104">
        <v>0</v>
      </c>
      <c r="K65" s="161"/>
      <c r="L65" s="103"/>
      <c r="M65" s="102">
        <v>0</v>
      </c>
      <c r="N65" s="129"/>
      <c r="O65" s="102"/>
      <c r="P65" s="102"/>
      <c r="Q65" s="104">
        <v>0</v>
      </c>
      <c r="R65" s="155">
        <v>0</v>
      </c>
      <c r="S65" s="162">
        <v>0</v>
      </c>
    </row>
    <row r="66" spans="1:19" ht="34.5" customHeight="1" thickTop="1">
      <c r="A66" s="30"/>
      <c r="B66" s="52" t="s">
        <v>141</v>
      </c>
      <c r="C66" s="53"/>
      <c r="D66" s="54"/>
      <c r="E66" s="55"/>
      <c r="F66" s="54"/>
      <c r="G66" s="56"/>
      <c r="H66" s="57"/>
      <c r="I66" s="57"/>
      <c r="J66" s="57"/>
      <c r="K66" s="58"/>
      <c r="L66" s="59"/>
      <c r="M66" s="60"/>
      <c r="N66" s="61"/>
      <c r="O66" s="62"/>
      <c r="P66" s="63"/>
      <c r="Q66" s="64"/>
      <c r="R66" s="65"/>
      <c r="S66" s="66"/>
    </row>
    <row r="67" spans="1:19" ht="34.5" customHeight="1">
      <c r="A67" s="30"/>
      <c r="B67" s="190" t="s">
        <v>142</v>
      </c>
      <c r="C67" s="32"/>
      <c r="D67" s="33"/>
      <c r="E67" s="34"/>
      <c r="F67" s="33"/>
      <c r="G67" s="191"/>
      <c r="H67" s="192"/>
      <c r="I67" s="192"/>
      <c r="J67" s="192"/>
      <c r="K67" s="156"/>
      <c r="L67" s="157"/>
      <c r="M67" s="158"/>
      <c r="N67" s="10"/>
      <c r="O67" s="4"/>
      <c r="P67" s="39"/>
      <c r="Q67" s="40"/>
      <c r="R67" s="159"/>
      <c r="S67" s="66"/>
    </row>
    <row r="68" spans="1:19" ht="34.5" customHeight="1" thickBot="1">
      <c r="A68" s="99"/>
      <c r="B68" s="100" t="s">
        <v>19</v>
      </c>
      <c r="C68" s="101"/>
      <c r="D68" s="102">
        <v>0</v>
      </c>
      <c r="E68" s="103"/>
      <c r="F68" s="102"/>
      <c r="G68" s="102"/>
      <c r="H68" s="104"/>
      <c r="I68" s="104"/>
      <c r="J68" s="104"/>
      <c r="K68" s="103"/>
      <c r="L68" s="103"/>
      <c r="M68" s="102"/>
      <c r="N68" s="129"/>
      <c r="O68" s="102"/>
      <c r="P68" s="102"/>
      <c r="Q68" s="104"/>
      <c r="R68" s="155"/>
      <c r="S68" s="162"/>
    </row>
    <row r="69" spans="1:19" ht="34.5" customHeight="1" thickTop="1">
      <c r="A69" s="30"/>
      <c r="B69" s="52" t="s">
        <v>143</v>
      </c>
      <c r="C69" s="53"/>
      <c r="D69" s="54"/>
      <c r="E69" s="55"/>
      <c r="F69" s="54"/>
      <c r="G69" s="56"/>
      <c r="H69" s="57"/>
      <c r="I69" s="57"/>
      <c r="J69" s="57"/>
      <c r="K69" s="58"/>
      <c r="L69" s="59"/>
      <c r="M69" s="60"/>
      <c r="N69" s="61"/>
      <c r="O69" s="62"/>
      <c r="P69" s="63"/>
      <c r="Q69" s="64"/>
      <c r="R69" s="65"/>
      <c r="S69" s="66"/>
    </row>
    <row r="70" spans="1:19" ht="34.5" customHeight="1">
      <c r="A70" s="30">
        <v>1</v>
      </c>
      <c r="B70" s="31"/>
      <c r="C70" s="32"/>
      <c r="D70" s="33"/>
      <c r="E70" s="34"/>
      <c r="F70" s="33"/>
      <c r="G70" s="33"/>
      <c r="H70" s="35"/>
      <c r="I70" s="35"/>
      <c r="J70" s="35"/>
      <c r="K70" s="156"/>
      <c r="L70" s="157"/>
      <c r="M70" s="158"/>
      <c r="N70" s="10"/>
      <c r="O70" s="4"/>
      <c r="P70" s="39"/>
      <c r="Q70" s="40"/>
      <c r="R70" s="159"/>
      <c r="S70" s="66"/>
    </row>
    <row r="71" spans="1:19" ht="34.5" customHeight="1" thickBot="1">
      <c r="A71" s="99"/>
      <c r="B71" s="100" t="s">
        <v>19</v>
      </c>
      <c r="C71" s="160"/>
      <c r="D71" s="102">
        <v>0</v>
      </c>
      <c r="E71" s="103"/>
      <c r="F71" s="102"/>
      <c r="G71" s="102"/>
      <c r="H71" s="104">
        <v>0</v>
      </c>
      <c r="I71" s="104">
        <v>0</v>
      </c>
      <c r="J71" s="104">
        <v>0</v>
      </c>
      <c r="K71" s="161"/>
      <c r="L71" s="103"/>
      <c r="M71" s="102">
        <v>0</v>
      </c>
      <c r="N71" s="129"/>
      <c r="O71" s="102"/>
      <c r="P71" s="102"/>
      <c r="Q71" s="104">
        <v>0</v>
      </c>
      <c r="R71" s="155">
        <v>0</v>
      </c>
      <c r="S71" s="162">
        <v>0</v>
      </c>
    </row>
    <row r="72" spans="1:19" ht="34.5" customHeight="1" thickTop="1">
      <c r="A72" s="30"/>
      <c r="B72" s="193" t="s">
        <v>144</v>
      </c>
      <c r="C72" s="194"/>
      <c r="D72" s="195"/>
      <c r="E72" s="174"/>
      <c r="F72" s="195"/>
      <c r="G72" s="196"/>
      <c r="H72" s="176"/>
      <c r="I72" s="176"/>
      <c r="J72" s="176"/>
      <c r="K72" s="25"/>
      <c r="L72" s="26"/>
      <c r="M72" s="27"/>
      <c r="N72" s="197"/>
      <c r="O72" s="127"/>
      <c r="P72" s="198"/>
      <c r="Q72" s="199"/>
      <c r="R72" s="200"/>
      <c r="S72" s="66"/>
    </row>
    <row r="73" spans="1:19" ht="34.5" customHeight="1">
      <c r="A73" s="67">
        <v>1</v>
      </c>
      <c r="B73" s="173" t="s">
        <v>145</v>
      </c>
      <c r="C73" s="69" t="s">
        <v>146</v>
      </c>
      <c r="D73" s="201">
        <v>9126</v>
      </c>
      <c r="E73" s="71"/>
      <c r="F73" s="67"/>
      <c r="G73" s="67"/>
      <c r="H73" s="73">
        <v>0</v>
      </c>
      <c r="I73" s="73"/>
      <c r="J73" s="142">
        <v>0</v>
      </c>
      <c r="K73" s="83"/>
      <c r="L73" s="84"/>
      <c r="M73" s="202">
        <v>0</v>
      </c>
      <c r="N73" s="128" t="s">
        <v>1442</v>
      </c>
      <c r="O73" s="67">
        <v>1</v>
      </c>
      <c r="P73" s="67">
        <v>1</v>
      </c>
      <c r="Q73" s="73">
        <f t="shared" ref="Q73:Q101" si="21">S73</f>
        <v>9126</v>
      </c>
      <c r="R73" s="80"/>
      <c r="S73" s="203">
        <f t="shared" ref="S73:S101" si="22">+D73+J73-M73</f>
        <v>9126</v>
      </c>
    </row>
    <row r="74" spans="1:19" ht="34.5" customHeight="1">
      <c r="A74" s="67">
        <v>2</v>
      </c>
      <c r="B74" s="173" t="s">
        <v>149</v>
      </c>
      <c r="C74" s="69" t="s">
        <v>150</v>
      </c>
      <c r="D74" s="201">
        <v>4563</v>
      </c>
      <c r="E74" s="128"/>
      <c r="F74" s="67"/>
      <c r="G74" s="67"/>
      <c r="H74" s="73">
        <v>0</v>
      </c>
      <c r="I74" s="73"/>
      <c r="J74" s="142">
        <v>0</v>
      </c>
      <c r="K74" s="83"/>
      <c r="L74" s="84"/>
      <c r="M74" s="202">
        <v>0</v>
      </c>
      <c r="N74" s="128" t="s">
        <v>1442</v>
      </c>
      <c r="O74" s="67">
        <v>1</v>
      </c>
      <c r="P74" s="67">
        <v>1</v>
      </c>
      <c r="Q74" s="73">
        <f t="shared" si="21"/>
        <v>4563</v>
      </c>
      <c r="R74" s="80"/>
      <c r="S74" s="203">
        <f t="shared" si="22"/>
        <v>4563</v>
      </c>
    </row>
    <row r="75" spans="1:19" ht="34.5" customHeight="1">
      <c r="A75" s="67">
        <v>3</v>
      </c>
      <c r="B75" s="173" t="s">
        <v>152</v>
      </c>
      <c r="C75" s="69" t="s">
        <v>153</v>
      </c>
      <c r="D75" s="201">
        <v>4563</v>
      </c>
      <c r="E75" s="128"/>
      <c r="F75" s="67"/>
      <c r="G75" s="67"/>
      <c r="H75" s="73">
        <v>0</v>
      </c>
      <c r="I75" s="73"/>
      <c r="J75" s="142">
        <v>0</v>
      </c>
      <c r="K75" s="83"/>
      <c r="L75" s="84"/>
      <c r="M75" s="202">
        <v>0</v>
      </c>
      <c r="N75" s="128" t="s">
        <v>1442</v>
      </c>
      <c r="O75" s="67">
        <v>1</v>
      </c>
      <c r="P75" s="67">
        <v>1</v>
      </c>
      <c r="Q75" s="73">
        <f t="shared" si="21"/>
        <v>4563</v>
      </c>
      <c r="R75" s="80"/>
      <c r="S75" s="203">
        <f t="shared" si="22"/>
        <v>4563</v>
      </c>
    </row>
    <row r="76" spans="1:19" ht="34.5" customHeight="1">
      <c r="A76" s="67">
        <v>4</v>
      </c>
      <c r="B76" s="173" t="s">
        <v>155</v>
      </c>
      <c r="C76" s="69" t="s">
        <v>156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83"/>
      <c r="L76" s="84"/>
      <c r="M76" s="202">
        <v>0</v>
      </c>
      <c r="N76" s="128" t="s">
        <v>1442</v>
      </c>
      <c r="O76" s="67">
        <v>1</v>
      </c>
      <c r="P76" s="67">
        <v>1</v>
      </c>
      <c r="Q76" s="73">
        <f t="shared" si="21"/>
        <v>4563</v>
      </c>
      <c r="R76" s="80"/>
      <c r="S76" s="203">
        <f t="shared" si="22"/>
        <v>4563</v>
      </c>
    </row>
    <row r="77" spans="1:19" ht="34.5" customHeight="1">
      <c r="A77" s="67">
        <v>5</v>
      </c>
      <c r="B77" s="68" t="s">
        <v>158</v>
      </c>
      <c r="C77" s="69" t="s">
        <v>159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83">
        <v>45989</v>
      </c>
      <c r="L77" s="84" t="s">
        <v>1468</v>
      </c>
      <c r="M77" s="202">
        <v>4563</v>
      </c>
      <c r="N77" s="128"/>
      <c r="O77" s="67"/>
      <c r="P77" s="67"/>
      <c r="Q77" s="73">
        <f t="shared" si="21"/>
        <v>0</v>
      </c>
      <c r="R77" s="80"/>
      <c r="S77" s="203">
        <f t="shared" si="22"/>
        <v>0</v>
      </c>
    </row>
    <row r="78" spans="1:19" ht="34.5" customHeight="1">
      <c r="A78" s="67">
        <v>6</v>
      </c>
      <c r="B78" s="68" t="s">
        <v>161</v>
      </c>
      <c r="C78" s="69" t="s">
        <v>162</v>
      </c>
      <c r="D78" s="201">
        <v>4563</v>
      </c>
      <c r="E78" s="71"/>
      <c r="F78" s="67"/>
      <c r="G78" s="67"/>
      <c r="H78" s="73">
        <v>0</v>
      </c>
      <c r="I78" s="73"/>
      <c r="J78" s="142">
        <v>0</v>
      </c>
      <c r="K78" s="83">
        <v>45991</v>
      </c>
      <c r="L78" s="84" t="s">
        <v>1469</v>
      </c>
      <c r="M78" s="202">
        <v>4563</v>
      </c>
      <c r="N78" s="128"/>
      <c r="O78" s="67"/>
      <c r="P78" s="67"/>
      <c r="Q78" s="73">
        <f t="shared" si="21"/>
        <v>0</v>
      </c>
      <c r="R78" s="80"/>
      <c r="S78" s="203">
        <f t="shared" si="22"/>
        <v>0</v>
      </c>
    </row>
    <row r="79" spans="1:19" ht="34.5" customHeight="1">
      <c r="A79" s="67">
        <v>7</v>
      </c>
      <c r="B79" s="68" t="s">
        <v>164</v>
      </c>
      <c r="C79" s="69" t="s">
        <v>165</v>
      </c>
      <c r="D79" s="201">
        <v>4563</v>
      </c>
      <c r="E79" s="71"/>
      <c r="F79" s="67"/>
      <c r="G79" s="67"/>
      <c r="H79" s="73">
        <v>-4563</v>
      </c>
      <c r="I79" s="73"/>
      <c r="J79" s="142">
        <v>-4563</v>
      </c>
      <c r="K79" s="83">
        <v>45989</v>
      </c>
      <c r="L79" s="84" t="s">
        <v>1470</v>
      </c>
      <c r="M79" s="202">
        <v>4563</v>
      </c>
      <c r="N79" s="128"/>
      <c r="O79" s="67"/>
      <c r="P79" s="67"/>
      <c r="Q79" s="204">
        <f t="shared" si="21"/>
        <v>-4563</v>
      </c>
      <c r="R79" s="205"/>
      <c r="S79" s="206">
        <f t="shared" si="22"/>
        <v>-4563</v>
      </c>
    </row>
    <row r="80" spans="1:19" ht="34.5" customHeight="1">
      <c r="A80" s="67">
        <v>8</v>
      </c>
      <c r="B80" s="68" t="s">
        <v>164</v>
      </c>
      <c r="C80" s="69" t="s">
        <v>167</v>
      </c>
      <c r="D80" s="201">
        <v>4563</v>
      </c>
      <c r="E80" s="128"/>
      <c r="F80" s="67"/>
      <c r="G80" s="67"/>
      <c r="H80" s="73">
        <v>-4563</v>
      </c>
      <c r="I80" s="73"/>
      <c r="J80" s="142">
        <v>-4563</v>
      </c>
      <c r="K80" s="83">
        <v>45989</v>
      </c>
      <c r="L80" s="84" t="s">
        <v>1471</v>
      </c>
      <c r="M80" s="202">
        <v>4563</v>
      </c>
      <c r="N80" s="128"/>
      <c r="O80" s="67"/>
      <c r="P80" s="67"/>
      <c r="Q80" s="204">
        <f t="shared" si="21"/>
        <v>-4563</v>
      </c>
      <c r="R80" s="205"/>
      <c r="S80" s="206">
        <f t="shared" si="22"/>
        <v>-4563</v>
      </c>
    </row>
    <row r="81" spans="1:19" ht="34.5" customHeight="1">
      <c r="A81" s="67">
        <v>9</v>
      </c>
      <c r="B81" s="207" t="s">
        <v>169</v>
      </c>
      <c r="C81" s="69" t="s">
        <v>170</v>
      </c>
      <c r="D81" s="201">
        <v>4563</v>
      </c>
      <c r="E81" s="128"/>
      <c r="F81" s="67"/>
      <c r="G81" s="67"/>
      <c r="H81" s="73">
        <v>-4563</v>
      </c>
      <c r="I81" s="73"/>
      <c r="J81" s="142">
        <v>-4563</v>
      </c>
      <c r="K81" s="83"/>
      <c r="L81" s="84"/>
      <c r="M81" s="202">
        <v>0</v>
      </c>
      <c r="N81" s="128"/>
      <c r="O81" s="67"/>
      <c r="P81" s="67"/>
      <c r="Q81" s="204">
        <f t="shared" si="21"/>
        <v>0</v>
      </c>
      <c r="R81" s="205"/>
      <c r="S81" s="206">
        <f t="shared" si="22"/>
        <v>0</v>
      </c>
    </row>
    <row r="82" spans="1:19" ht="34.5" customHeight="1">
      <c r="A82" s="67">
        <v>10</v>
      </c>
      <c r="B82" s="68" t="s">
        <v>172</v>
      </c>
      <c r="C82" s="69" t="s">
        <v>173</v>
      </c>
      <c r="D82" s="201">
        <v>4563</v>
      </c>
      <c r="E82" s="128"/>
      <c r="F82" s="67"/>
      <c r="G82" s="67"/>
      <c r="H82" s="73">
        <v>0</v>
      </c>
      <c r="I82" s="73"/>
      <c r="J82" s="142">
        <v>0</v>
      </c>
      <c r="K82" s="83">
        <v>45985</v>
      </c>
      <c r="L82" s="84" t="s">
        <v>1472</v>
      </c>
      <c r="M82" s="202">
        <v>4563</v>
      </c>
      <c r="N82" s="128"/>
      <c r="O82" s="67"/>
      <c r="P82" s="67"/>
      <c r="Q82" s="73">
        <f t="shared" si="21"/>
        <v>0</v>
      </c>
      <c r="R82" s="80"/>
      <c r="S82" s="203">
        <f t="shared" si="22"/>
        <v>0</v>
      </c>
    </row>
    <row r="83" spans="1:19" ht="34.5" customHeight="1">
      <c r="A83" s="67">
        <v>11</v>
      </c>
      <c r="B83" s="68" t="s">
        <v>175</v>
      </c>
      <c r="C83" s="69" t="s">
        <v>176</v>
      </c>
      <c r="D83" s="201">
        <v>9126</v>
      </c>
      <c r="E83" s="71"/>
      <c r="F83" s="67"/>
      <c r="G83" s="67"/>
      <c r="H83" s="73">
        <v>0</v>
      </c>
      <c r="I83" s="73"/>
      <c r="J83" s="142">
        <v>0</v>
      </c>
      <c r="K83" s="83"/>
      <c r="L83" s="84"/>
      <c r="M83" s="202">
        <v>0</v>
      </c>
      <c r="N83" s="128" t="s">
        <v>1442</v>
      </c>
      <c r="O83" s="67">
        <v>1</v>
      </c>
      <c r="P83" s="67">
        <v>1</v>
      </c>
      <c r="Q83" s="73">
        <f t="shared" si="21"/>
        <v>9126</v>
      </c>
      <c r="R83" s="80"/>
      <c r="S83" s="203">
        <f t="shared" si="22"/>
        <v>9126</v>
      </c>
    </row>
    <row r="84" spans="1:19" s="219" customFormat="1" ht="34.5" customHeight="1">
      <c r="A84" s="208">
        <v>12</v>
      </c>
      <c r="B84" s="209" t="s">
        <v>178</v>
      </c>
      <c r="C84" s="210" t="s">
        <v>179</v>
      </c>
      <c r="D84" s="211">
        <v>4563</v>
      </c>
      <c r="E84" s="212"/>
      <c r="F84" s="213"/>
      <c r="G84" s="213"/>
      <c r="H84" s="214">
        <v>-4563</v>
      </c>
      <c r="I84" s="214"/>
      <c r="J84" s="215">
        <v>-4563</v>
      </c>
      <c r="K84" s="83"/>
      <c r="L84" s="84"/>
      <c r="M84" s="202">
        <v>0</v>
      </c>
      <c r="N84" s="216"/>
      <c r="O84" s="213"/>
      <c r="P84" s="213"/>
      <c r="Q84" s="214">
        <f t="shared" si="21"/>
        <v>0</v>
      </c>
      <c r="R84" s="217"/>
      <c r="S84" s="218">
        <f t="shared" si="22"/>
        <v>0</v>
      </c>
    </row>
    <row r="85" spans="1:19" ht="34.5" customHeight="1">
      <c r="A85" s="67">
        <v>13</v>
      </c>
      <c r="B85" s="68" t="s">
        <v>181</v>
      </c>
      <c r="C85" s="69" t="s">
        <v>182</v>
      </c>
      <c r="D85" s="201">
        <v>4563</v>
      </c>
      <c r="E85" s="128"/>
      <c r="F85" s="67"/>
      <c r="G85" s="67"/>
      <c r="H85" s="73">
        <v>0</v>
      </c>
      <c r="I85" s="73"/>
      <c r="J85" s="142">
        <v>0</v>
      </c>
      <c r="K85" s="83"/>
      <c r="L85" s="84"/>
      <c r="M85" s="202">
        <v>0</v>
      </c>
      <c r="N85" s="128" t="s">
        <v>1442</v>
      </c>
      <c r="O85" s="67">
        <v>1</v>
      </c>
      <c r="P85" s="67">
        <v>1</v>
      </c>
      <c r="Q85" s="73">
        <f t="shared" si="21"/>
        <v>4563</v>
      </c>
      <c r="R85" s="80"/>
      <c r="S85" s="203">
        <f t="shared" si="22"/>
        <v>4563</v>
      </c>
    </row>
    <row r="86" spans="1:19" ht="34.5" customHeight="1">
      <c r="A86" s="67">
        <v>14</v>
      </c>
      <c r="B86" s="68" t="s">
        <v>184</v>
      </c>
      <c r="C86" s="69" t="s">
        <v>185</v>
      </c>
      <c r="D86" s="201">
        <v>4563</v>
      </c>
      <c r="E86" s="71"/>
      <c r="F86" s="67"/>
      <c r="G86" s="67"/>
      <c r="H86" s="73">
        <v>-4563</v>
      </c>
      <c r="I86" s="73"/>
      <c r="J86" s="142">
        <v>-4563</v>
      </c>
      <c r="K86" s="83">
        <v>45981</v>
      </c>
      <c r="L86" s="84" t="s">
        <v>1473</v>
      </c>
      <c r="M86" s="202">
        <v>4563</v>
      </c>
      <c r="N86" s="128"/>
      <c r="O86" s="67"/>
      <c r="P86" s="67"/>
      <c r="Q86" s="204">
        <f t="shared" si="21"/>
        <v>-4563</v>
      </c>
      <c r="R86" s="205"/>
      <c r="S86" s="206">
        <f t="shared" si="22"/>
        <v>-4563</v>
      </c>
    </row>
    <row r="87" spans="1:19" ht="34.5" customHeight="1">
      <c r="A87" s="67">
        <v>15</v>
      </c>
      <c r="B87" s="68" t="s">
        <v>187</v>
      </c>
      <c r="C87" s="69" t="s">
        <v>188</v>
      </c>
      <c r="D87" s="201">
        <v>4563</v>
      </c>
      <c r="E87" s="128"/>
      <c r="F87" s="67"/>
      <c r="G87" s="67"/>
      <c r="H87" s="73">
        <v>-4563</v>
      </c>
      <c r="I87" s="73"/>
      <c r="J87" s="142">
        <v>-4563</v>
      </c>
      <c r="K87" s="83">
        <v>45981</v>
      </c>
      <c r="L87" s="84" t="s">
        <v>1474</v>
      </c>
      <c r="M87" s="202">
        <v>4563</v>
      </c>
      <c r="N87" s="128"/>
      <c r="O87" s="67"/>
      <c r="P87" s="67"/>
      <c r="Q87" s="204">
        <f t="shared" si="21"/>
        <v>-4563</v>
      </c>
      <c r="R87" s="205"/>
      <c r="S87" s="206">
        <f t="shared" si="22"/>
        <v>-4563</v>
      </c>
    </row>
    <row r="88" spans="1:19" ht="34.5" customHeight="1">
      <c r="A88" s="67">
        <v>16</v>
      </c>
      <c r="B88" s="68" t="s">
        <v>190</v>
      </c>
      <c r="C88" s="69" t="s">
        <v>191</v>
      </c>
      <c r="D88" s="201">
        <v>4563</v>
      </c>
      <c r="E88" s="71"/>
      <c r="F88" s="67"/>
      <c r="G88" s="67"/>
      <c r="H88" s="73">
        <v>0</v>
      </c>
      <c r="I88" s="73"/>
      <c r="J88" s="142">
        <v>0</v>
      </c>
      <c r="K88" s="83">
        <v>45991</v>
      </c>
      <c r="L88" s="84" t="s">
        <v>1475</v>
      </c>
      <c r="M88" s="202">
        <v>2281.5</v>
      </c>
      <c r="N88" s="128" t="s">
        <v>1442</v>
      </c>
      <c r="O88" s="67">
        <v>1</v>
      </c>
      <c r="P88" s="67">
        <v>1</v>
      </c>
      <c r="Q88" s="73">
        <f t="shared" si="21"/>
        <v>2281.5</v>
      </c>
      <c r="R88" s="80"/>
      <c r="S88" s="203">
        <f t="shared" si="22"/>
        <v>2281.5</v>
      </c>
    </row>
    <row r="89" spans="1:19" ht="34.5" customHeight="1">
      <c r="A89" s="67">
        <v>17</v>
      </c>
      <c r="B89" s="68" t="s">
        <v>194</v>
      </c>
      <c r="C89" s="69" t="s">
        <v>195</v>
      </c>
      <c r="D89" s="201">
        <v>9126</v>
      </c>
      <c r="E89" s="71"/>
      <c r="F89" s="67"/>
      <c r="G89" s="67"/>
      <c r="H89" s="73">
        <v>0</v>
      </c>
      <c r="I89" s="73"/>
      <c r="J89" s="142">
        <v>0</v>
      </c>
      <c r="K89" s="83">
        <v>45980</v>
      </c>
      <c r="L89" s="84" t="s">
        <v>1476</v>
      </c>
      <c r="M89" s="202">
        <v>9126</v>
      </c>
      <c r="N89" s="128"/>
      <c r="O89" s="67"/>
      <c r="P89" s="67"/>
      <c r="Q89" s="73">
        <f t="shared" si="21"/>
        <v>0</v>
      </c>
      <c r="R89" s="80"/>
      <c r="S89" s="203">
        <f t="shared" si="22"/>
        <v>0</v>
      </c>
    </row>
    <row r="90" spans="1:19" ht="34.5" customHeight="1">
      <c r="A90" s="67">
        <v>18</v>
      </c>
      <c r="B90" s="68" t="s">
        <v>197</v>
      </c>
      <c r="C90" s="69" t="s">
        <v>198</v>
      </c>
      <c r="D90" s="201">
        <v>4563</v>
      </c>
      <c r="E90" s="128" t="s">
        <v>1095</v>
      </c>
      <c r="F90" s="67">
        <v>1</v>
      </c>
      <c r="G90" s="67">
        <v>1</v>
      </c>
      <c r="H90" s="73">
        <v>4563</v>
      </c>
      <c r="I90" s="73"/>
      <c r="J90" s="142">
        <v>4563</v>
      </c>
      <c r="K90" s="83">
        <v>45964</v>
      </c>
      <c r="L90" s="84" t="s">
        <v>1477</v>
      </c>
      <c r="M90" s="202">
        <v>4563</v>
      </c>
      <c r="N90" s="128" t="s">
        <v>1442</v>
      </c>
      <c r="O90" s="67">
        <v>1</v>
      </c>
      <c r="P90" s="67">
        <v>1</v>
      </c>
      <c r="Q90" s="73">
        <f t="shared" si="21"/>
        <v>4563</v>
      </c>
      <c r="R90" s="80"/>
      <c r="S90" s="203">
        <f t="shared" si="22"/>
        <v>4563</v>
      </c>
    </row>
    <row r="91" spans="1:19" ht="34.5" customHeight="1">
      <c r="A91" s="67">
        <v>19</v>
      </c>
      <c r="B91" s="68" t="s">
        <v>200</v>
      </c>
      <c r="C91" s="69" t="s">
        <v>201</v>
      </c>
      <c r="D91" s="201">
        <v>4563</v>
      </c>
      <c r="E91" s="128"/>
      <c r="F91" s="67"/>
      <c r="G91" s="67"/>
      <c r="H91" s="73">
        <v>-4563</v>
      </c>
      <c r="I91" s="73"/>
      <c r="J91" s="142">
        <v>-4563</v>
      </c>
      <c r="K91" s="83">
        <v>45985</v>
      </c>
      <c r="L91" s="84" t="s">
        <v>1478</v>
      </c>
      <c r="M91" s="202">
        <v>4563</v>
      </c>
      <c r="N91" s="128"/>
      <c r="O91" s="67"/>
      <c r="P91" s="67"/>
      <c r="Q91" s="204">
        <f t="shared" si="21"/>
        <v>-4563</v>
      </c>
      <c r="R91" s="205"/>
      <c r="S91" s="206">
        <f t="shared" si="22"/>
        <v>-4563</v>
      </c>
    </row>
    <row r="92" spans="1:19" ht="34.5" customHeight="1">
      <c r="A92" s="67">
        <v>20</v>
      </c>
      <c r="B92" s="68" t="s">
        <v>203</v>
      </c>
      <c r="C92" s="69" t="s">
        <v>204</v>
      </c>
      <c r="D92" s="201">
        <v>4563</v>
      </c>
      <c r="E92" s="128"/>
      <c r="F92" s="67"/>
      <c r="G92" s="67"/>
      <c r="H92" s="73">
        <v>-4563</v>
      </c>
      <c r="I92" s="73"/>
      <c r="J92" s="142">
        <v>-4563</v>
      </c>
      <c r="K92" s="83">
        <v>45991</v>
      </c>
      <c r="L92" s="84" t="s">
        <v>1479</v>
      </c>
      <c r="M92" s="202">
        <v>4563</v>
      </c>
      <c r="N92" s="128"/>
      <c r="O92" s="67"/>
      <c r="P92" s="67"/>
      <c r="Q92" s="204">
        <f t="shared" si="21"/>
        <v>-4563</v>
      </c>
      <c r="R92" s="205"/>
      <c r="S92" s="206">
        <f t="shared" si="22"/>
        <v>-4563</v>
      </c>
    </row>
    <row r="93" spans="1:19" ht="34.5" customHeight="1">
      <c r="A93" s="67">
        <v>21</v>
      </c>
      <c r="B93" s="68" t="s">
        <v>206</v>
      </c>
      <c r="C93" s="69" t="s">
        <v>207</v>
      </c>
      <c r="D93" s="201">
        <v>4563</v>
      </c>
      <c r="E93" s="128"/>
      <c r="F93" s="67"/>
      <c r="G93" s="67"/>
      <c r="H93" s="73">
        <v>0</v>
      </c>
      <c r="I93" s="73"/>
      <c r="J93" s="142">
        <v>0</v>
      </c>
      <c r="K93" s="83"/>
      <c r="L93" s="84"/>
      <c r="M93" s="202">
        <v>0</v>
      </c>
      <c r="N93" s="128" t="s">
        <v>1442</v>
      </c>
      <c r="O93" s="67">
        <v>1</v>
      </c>
      <c r="P93" s="67">
        <v>1</v>
      </c>
      <c r="Q93" s="73">
        <f t="shared" si="21"/>
        <v>4563</v>
      </c>
      <c r="R93" s="80"/>
      <c r="S93" s="203">
        <f t="shared" si="22"/>
        <v>4563</v>
      </c>
    </row>
    <row r="94" spans="1:19" ht="34.5" customHeight="1">
      <c r="A94" s="67">
        <v>22</v>
      </c>
      <c r="B94" s="68" t="s">
        <v>209</v>
      </c>
      <c r="C94" s="69" t="s">
        <v>210</v>
      </c>
      <c r="D94" s="201">
        <v>4563</v>
      </c>
      <c r="E94" s="71"/>
      <c r="F94" s="67"/>
      <c r="G94" s="67"/>
      <c r="H94" s="73">
        <v>-4563</v>
      </c>
      <c r="I94" s="73"/>
      <c r="J94" s="142">
        <v>-4563</v>
      </c>
      <c r="K94" s="83">
        <v>45989</v>
      </c>
      <c r="L94" s="84" t="s">
        <v>1480</v>
      </c>
      <c r="M94" s="202">
        <v>4563</v>
      </c>
      <c r="N94" s="128"/>
      <c r="O94" s="67"/>
      <c r="P94" s="67"/>
      <c r="Q94" s="73">
        <f t="shared" si="21"/>
        <v>-4563</v>
      </c>
      <c r="R94" s="80"/>
      <c r="S94" s="203">
        <f t="shared" si="22"/>
        <v>-4563</v>
      </c>
    </row>
    <row r="95" spans="1:19" ht="34.5" customHeight="1">
      <c r="A95" s="67">
        <v>23</v>
      </c>
      <c r="B95" s="68" t="s">
        <v>212</v>
      </c>
      <c r="C95" s="69" t="s">
        <v>213</v>
      </c>
      <c r="D95" s="201">
        <v>4563</v>
      </c>
      <c r="E95" s="128"/>
      <c r="F95" s="67"/>
      <c r="G95" s="67"/>
      <c r="H95" s="73">
        <v>-4563</v>
      </c>
      <c r="I95" s="73"/>
      <c r="J95" s="142">
        <v>-4563</v>
      </c>
      <c r="K95" s="83">
        <v>45972</v>
      </c>
      <c r="L95" s="84" t="s">
        <v>1481</v>
      </c>
      <c r="M95" s="202">
        <v>4563</v>
      </c>
      <c r="N95" s="128"/>
      <c r="O95" s="67"/>
      <c r="P95" s="67"/>
      <c r="Q95" s="73">
        <v>-4563</v>
      </c>
      <c r="R95" s="80"/>
      <c r="S95" s="203">
        <v>-4563</v>
      </c>
    </row>
    <row r="96" spans="1:19" ht="34.5" customHeight="1">
      <c r="A96" s="67">
        <v>24</v>
      </c>
      <c r="B96" s="68" t="s">
        <v>215</v>
      </c>
      <c r="C96" s="69" t="s">
        <v>216</v>
      </c>
      <c r="D96" s="201">
        <v>4563</v>
      </c>
      <c r="E96" s="128"/>
      <c r="F96" s="67"/>
      <c r="G96" s="67"/>
      <c r="H96" s="73">
        <v>0</v>
      </c>
      <c r="I96" s="73"/>
      <c r="J96" s="142">
        <v>0</v>
      </c>
      <c r="K96" s="83">
        <v>45991</v>
      </c>
      <c r="L96" s="84" t="s">
        <v>1482</v>
      </c>
      <c r="M96" s="202">
        <v>4563</v>
      </c>
      <c r="N96" s="128"/>
      <c r="O96" s="67"/>
      <c r="P96" s="67"/>
      <c r="Q96" s="73">
        <f t="shared" si="21"/>
        <v>0</v>
      </c>
      <c r="R96" s="80"/>
      <c r="S96" s="203">
        <f t="shared" si="22"/>
        <v>0</v>
      </c>
    </row>
    <row r="97" spans="1:19" ht="34.5" customHeight="1">
      <c r="A97" s="67">
        <v>25</v>
      </c>
      <c r="B97" s="68" t="s">
        <v>218</v>
      </c>
      <c r="C97" s="69" t="s">
        <v>219</v>
      </c>
      <c r="D97" s="201">
        <v>4563</v>
      </c>
      <c r="E97" s="128"/>
      <c r="F97" s="67"/>
      <c r="G97" s="67"/>
      <c r="H97" s="73">
        <v>0</v>
      </c>
      <c r="I97" s="73"/>
      <c r="J97" s="142">
        <v>0</v>
      </c>
      <c r="K97" s="83"/>
      <c r="L97" s="84"/>
      <c r="M97" s="202">
        <v>0</v>
      </c>
      <c r="N97" s="128" t="s">
        <v>1442</v>
      </c>
      <c r="O97" s="67">
        <v>1</v>
      </c>
      <c r="P97" s="67">
        <v>1</v>
      </c>
      <c r="Q97" s="73">
        <f t="shared" si="21"/>
        <v>4563</v>
      </c>
      <c r="R97" s="80"/>
      <c r="S97" s="203">
        <f t="shared" si="22"/>
        <v>4563</v>
      </c>
    </row>
    <row r="98" spans="1:19" ht="34.5" customHeight="1">
      <c r="A98" s="67">
        <v>26</v>
      </c>
      <c r="B98" s="68" t="s">
        <v>221</v>
      </c>
      <c r="C98" s="69" t="s">
        <v>222</v>
      </c>
      <c r="D98" s="201">
        <v>4563</v>
      </c>
      <c r="E98" s="71"/>
      <c r="F98" s="67"/>
      <c r="G98" s="67"/>
      <c r="H98" s="73">
        <v>-4563</v>
      </c>
      <c r="I98" s="73"/>
      <c r="J98" s="142">
        <v>-4563</v>
      </c>
      <c r="K98" s="83">
        <v>45991</v>
      </c>
      <c r="L98" s="84" t="s">
        <v>1483</v>
      </c>
      <c r="M98" s="202">
        <v>4563</v>
      </c>
      <c r="N98" s="128"/>
      <c r="O98" s="67"/>
      <c r="P98" s="67"/>
      <c r="Q98" s="73">
        <f t="shared" si="21"/>
        <v>-4563</v>
      </c>
      <c r="R98" s="80"/>
      <c r="S98" s="203">
        <f t="shared" si="22"/>
        <v>-4563</v>
      </c>
    </row>
    <row r="99" spans="1:19" ht="34.5" customHeight="1">
      <c r="A99" s="67">
        <v>27</v>
      </c>
      <c r="B99" s="68" t="s">
        <v>224</v>
      </c>
      <c r="C99" s="69" t="s">
        <v>225</v>
      </c>
      <c r="D99" s="201">
        <v>4563</v>
      </c>
      <c r="E99" s="71" t="s">
        <v>1095</v>
      </c>
      <c r="F99" s="67">
        <v>1</v>
      </c>
      <c r="G99" s="67">
        <v>1</v>
      </c>
      <c r="H99" s="73">
        <v>4563</v>
      </c>
      <c r="I99" s="73"/>
      <c r="J99" s="142">
        <v>4563</v>
      </c>
      <c r="K99" s="83">
        <v>45975</v>
      </c>
      <c r="L99" s="84" t="s">
        <v>1484</v>
      </c>
      <c r="M99" s="202">
        <v>4563</v>
      </c>
      <c r="N99" s="128" t="s">
        <v>1442</v>
      </c>
      <c r="O99" s="67">
        <v>1</v>
      </c>
      <c r="P99" s="67">
        <v>1</v>
      </c>
      <c r="Q99" s="73">
        <f t="shared" si="21"/>
        <v>4563</v>
      </c>
      <c r="R99" s="80"/>
      <c r="S99" s="203">
        <f t="shared" si="22"/>
        <v>4563</v>
      </c>
    </row>
    <row r="100" spans="1:19" ht="34.5" customHeight="1">
      <c r="A100" s="67">
        <v>28</v>
      </c>
      <c r="B100" s="68" t="s">
        <v>227</v>
      </c>
      <c r="C100" s="69" t="s">
        <v>228</v>
      </c>
      <c r="D100" s="201">
        <v>4563</v>
      </c>
      <c r="E100" s="71"/>
      <c r="F100" s="67"/>
      <c r="G100" s="67"/>
      <c r="H100" s="73">
        <v>0</v>
      </c>
      <c r="I100" s="73"/>
      <c r="J100" s="142">
        <v>0</v>
      </c>
      <c r="K100" s="83">
        <v>45979</v>
      </c>
      <c r="L100" s="84" t="s">
        <v>1485</v>
      </c>
      <c r="M100" s="202">
        <v>4563</v>
      </c>
      <c r="N100" s="128"/>
      <c r="O100" s="67"/>
      <c r="P100" s="67"/>
      <c r="Q100" s="73">
        <f t="shared" si="21"/>
        <v>0</v>
      </c>
      <c r="R100" s="80"/>
      <c r="S100" s="203">
        <f t="shared" si="22"/>
        <v>0</v>
      </c>
    </row>
    <row r="101" spans="1:19" ht="34.5" customHeight="1">
      <c r="A101" s="67">
        <v>29</v>
      </c>
      <c r="B101" s="220" t="s">
        <v>230</v>
      </c>
      <c r="C101" s="221" t="s">
        <v>231</v>
      </c>
      <c r="D101" s="222">
        <v>13689</v>
      </c>
      <c r="E101" s="71"/>
      <c r="F101" s="67"/>
      <c r="G101" s="67"/>
      <c r="H101" s="73">
        <v>0</v>
      </c>
      <c r="I101" s="73"/>
      <c r="J101" s="142">
        <v>0</v>
      </c>
      <c r="K101" s="83">
        <v>45991</v>
      </c>
      <c r="L101" s="84" t="s">
        <v>1486</v>
      </c>
      <c r="M101" s="202">
        <v>13689</v>
      </c>
      <c r="N101" s="197"/>
      <c r="O101" s="127"/>
      <c r="P101" s="127"/>
      <c r="Q101" s="171">
        <f t="shared" si="21"/>
        <v>0</v>
      </c>
      <c r="R101" s="172"/>
      <c r="S101" s="203">
        <f t="shared" si="22"/>
        <v>0</v>
      </c>
    </row>
    <row r="102" spans="1:19" ht="34.5" customHeight="1">
      <c r="A102" s="223"/>
      <c r="B102" s="1364" t="s">
        <v>19</v>
      </c>
      <c r="C102" s="1364"/>
      <c r="D102" s="225">
        <f>SUM(D73:D101)</f>
        <v>155142</v>
      </c>
      <c r="E102" s="226"/>
      <c r="F102" s="223"/>
      <c r="G102" s="223"/>
      <c r="H102" s="227">
        <f>SUM(H90+H99)</f>
        <v>9126</v>
      </c>
      <c r="I102" s="227">
        <f t="shared" ref="I102:J102" si="23">SUM(I90+I99)</f>
        <v>0</v>
      </c>
      <c r="J102" s="227">
        <f t="shared" si="23"/>
        <v>9126</v>
      </c>
      <c r="K102" s="228"/>
      <c r="L102" s="229"/>
      <c r="M102" s="230">
        <f>SUM(M73:M101)</f>
        <v>98104.5</v>
      </c>
      <c r="N102" s="224"/>
      <c r="O102" s="223"/>
      <c r="P102" s="223"/>
      <c r="Q102" s="227">
        <f>SUM(Q73:Q101)-Q79-Q80-Q86-Q87-Q91-Q92-Q94-Q95-Q98</f>
        <v>57037.5</v>
      </c>
      <c r="R102" s="227">
        <f t="shared" ref="R102:S102" si="24">SUM(R73:R101)-R79-R80-R86-R87-R91-R92-R94-R95-R98</f>
        <v>0</v>
      </c>
      <c r="S102" s="227">
        <f t="shared" si="24"/>
        <v>57037.5</v>
      </c>
    </row>
    <row r="103" spans="1:19" ht="34.5" customHeight="1">
      <c r="A103" s="30"/>
      <c r="B103" s="231" t="s">
        <v>233</v>
      </c>
      <c r="C103" s="232"/>
      <c r="D103" s="18"/>
      <c r="E103" s="166"/>
      <c r="F103" s="18"/>
      <c r="G103" s="233"/>
      <c r="H103" s="168"/>
      <c r="I103" s="168"/>
      <c r="J103" s="168"/>
      <c r="K103" s="234"/>
      <c r="L103" s="235"/>
      <c r="M103" s="236"/>
      <c r="N103" s="237"/>
      <c r="O103" s="238"/>
      <c r="P103" s="238"/>
      <c r="Q103" s="239"/>
      <c r="R103" s="240"/>
      <c r="S103" s="203"/>
    </row>
    <row r="104" spans="1:19" ht="34.5" customHeight="1">
      <c r="A104" s="67">
        <v>1</v>
      </c>
      <c r="B104" s="68" t="s">
        <v>234</v>
      </c>
      <c r="C104" s="173" t="s">
        <v>235</v>
      </c>
      <c r="D104" s="201">
        <v>2645</v>
      </c>
      <c r="E104" s="71"/>
      <c r="F104" s="67"/>
      <c r="G104" s="67"/>
      <c r="H104" s="142">
        <v>-2645</v>
      </c>
      <c r="I104" s="241"/>
      <c r="J104" s="74">
        <v>-2645</v>
      </c>
      <c r="K104" s="75">
        <v>45987</v>
      </c>
      <c r="L104" s="76" t="s">
        <v>1489</v>
      </c>
      <c r="M104" s="77">
        <v>2645</v>
      </c>
      <c r="N104" s="242"/>
      <c r="O104" s="243"/>
      <c r="P104" s="243"/>
      <c r="Q104" s="189">
        <f t="shared" ref="Q104:Q105" si="25">S104</f>
        <v>-2645</v>
      </c>
      <c r="R104" s="8"/>
      <c r="S104" s="189">
        <f t="shared" ref="S104:S105" si="26">+D104+J104-M104</f>
        <v>-2645</v>
      </c>
    </row>
    <row r="105" spans="1:19" ht="34.5" customHeight="1">
      <c r="A105" s="67">
        <v>2</v>
      </c>
      <c r="B105" s="244" t="s">
        <v>91</v>
      </c>
      <c r="C105" s="245" t="s">
        <v>237</v>
      </c>
      <c r="D105" s="201">
        <v>18000</v>
      </c>
      <c r="E105" s="71"/>
      <c r="F105" s="67"/>
      <c r="G105" s="67"/>
      <c r="H105" s="142">
        <v>0</v>
      </c>
      <c r="I105" s="241"/>
      <c r="J105" s="74">
        <v>0</v>
      </c>
      <c r="K105" s="83">
        <v>45966</v>
      </c>
      <c r="L105" s="84" t="s">
        <v>1490</v>
      </c>
      <c r="M105" s="85">
        <v>18000</v>
      </c>
      <c r="N105" s="246"/>
      <c r="O105" s="243"/>
      <c r="P105" s="243"/>
      <c r="Q105" s="189">
        <f t="shared" si="25"/>
        <v>0</v>
      </c>
      <c r="R105" s="8"/>
      <c r="S105" s="203">
        <f t="shared" si="26"/>
        <v>0</v>
      </c>
    </row>
    <row r="106" spans="1:19" ht="34.5" customHeight="1" thickBot="1">
      <c r="A106" s="99"/>
      <c r="B106" s="100" t="s">
        <v>19</v>
      </c>
      <c r="C106" s="101"/>
      <c r="D106" s="102">
        <f>SUM(D104:D105)</f>
        <v>20645</v>
      </c>
      <c r="E106" s="103"/>
      <c r="F106" s="102"/>
      <c r="G106" s="102"/>
      <c r="H106" s="104"/>
      <c r="I106" s="104"/>
      <c r="J106" s="104"/>
      <c r="K106" s="103"/>
      <c r="L106" s="103"/>
      <c r="M106" s="247">
        <f>SUM(M104:M105)</f>
        <v>20645</v>
      </c>
      <c r="N106" s="129"/>
      <c r="O106" s="102"/>
      <c r="P106" s="102"/>
      <c r="Q106" s="104"/>
      <c r="R106" s="155">
        <v>0</v>
      </c>
      <c r="S106" s="162"/>
    </row>
    <row r="107" spans="1:19" ht="34.5" customHeight="1" thickTop="1">
      <c r="A107" s="30"/>
      <c r="B107" s="52" t="s">
        <v>239</v>
      </c>
      <c r="C107" s="53"/>
      <c r="D107" s="54"/>
      <c r="E107" s="55"/>
      <c r="F107" s="54"/>
      <c r="G107" s="56"/>
      <c r="H107" s="57"/>
      <c r="I107" s="57"/>
      <c r="J107" s="57"/>
      <c r="K107" s="58"/>
      <c r="L107" s="59"/>
      <c r="M107" s="248"/>
      <c r="N107" s="237"/>
      <c r="O107" s="238"/>
      <c r="P107" s="238"/>
      <c r="Q107" s="239"/>
      <c r="R107" s="240"/>
      <c r="S107" s="66"/>
    </row>
    <row r="108" spans="1:19" ht="34.5" customHeight="1">
      <c r="A108" s="67">
        <v>1</v>
      </c>
      <c r="B108" s="173" t="s">
        <v>240</v>
      </c>
      <c r="C108" s="69" t="s">
        <v>241</v>
      </c>
      <c r="D108" s="201">
        <v>100</v>
      </c>
      <c r="E108" s="128"/>
      <c r="F108" s="67"/>
      <c r="G108" s="67"/>
      <c r="H108" s="73">
        <v>0</v>
      </c>
      <c r="I108" s="73">
        <v>0</v>
      </c>
      <c r="J108" s="249">
        <v>0</v>
      </c>
      <c r="K108" s="75"/>
      <c r="L108" s="76"/>
      <c r="M108" s="77">
        <v>0</v>
      </c>
      <c r="N108" s="250" t="s">
        <v>1442</v>
      </c>
      <c r="O108" s="243">
        <v>1</v>
      </c>
      <c r="P108" s="243">
        <v>1</v>
      </c>
      <c r="Q108" s="189">
        <f t="shared" ref="Q108:Q136" si="27">ROUND(S108*100/107,2)</f>
        <v>93.46</v>
      </c>
      <c r="R108" s="8">
        <f>ROUND((Q108*0.07),2)</f>
        <v>6.54</v>
      </c>
      <c r="S108" s="203">
        <f t="shared" ref="S108:S136" si="28">+D108+J108-M108</f>
        <v>100</v>
      </c>
    </row>
    <row r="109" spans="1:19" ht="34.5" customHeight="1">
      <c r="A109" s="67">
        <v>2</v>
      </c>
      <c r="B109" s="173" t="s">
        <v>243</v>
      </c>
      <c r="C109" s="69" t="s">
        <v>244</v>
      </c>
      <c r="D109" s="201">
        <v>100</v>
      </c>
      <c r="E109" s="128"/>
      <c r="F109" s="67"/>
      <c r="G109" s="67"/>
      <c r="H109" s="73">
        <v>0</v>
      </c>
      <c r="I109" s="73">
        <v>0</v>
      </c>
      <c r="J109" s="142">
        <v>0</v>
      </c>
      <c r="K109" s="75"/>
      <c r="L109" s="76"/>
      <c r="M109" s="77">
        <v>0</v>
      </c>
      <c r="N109" s="246" t="s">
        <v>1442</v>
      </c>
      <c r="O109" s="243">
        <v>1</v>
      </c>
      <c r="P109" s="243">
        <v>1</v>
      </c>
      <c r="Q109" s="189">
        <f t="shared" si="27"/>
        <v>93.46</v>
      </c>
      <c r="R109" s="8">
        <f t="shared" ref="R109:R136" si="29">ROUND((Q109*0.07),2)</f>
        <v>6.54</v>
      </c>
      <c r="S109" s="203">
        <f t="shared" si="28"/>
        <v>100</v>
      </c>
    </row>
    <row r="110" spans="1:19" ht="34.5" customHeight="1">
      <c r="A110" s="67">
        <v>3</v>
      </c>
      <c r="B110" s="173" t="s">
        <v>246</v>
      </c>
      <c r="C110" s="69" t="s">
        <v>247</v>
      </c>
      <c r="D110" s="201">
        <v>100</v>
      </c>
      <c r="E110" s="128"/>
      <c r="F110" s="67"/>
      <c r="G110" s="67"/>
      <c r="H110" s="73">
        <v>0</v>
      </c>
      <c r="I110" s="73">
        <v>0</v>
      </c>
      <c r="J110" s="142">
        <v>0</v>
      </c>
      <c r="K110" s="75"/>
      <c r="L110" s="76"/>
      <c r="M110" s="77">
        <v>0</v>
      </c>
      <c r="N110" s="246" t="s">
        <v>1442</v>
      </c>
      <c r="O110" s="243">
        <v>1</v>
      </c>
      <c r="P110" s="243">
        <v>1</v>
      </c>
      <c r="Q110" s="189">
        <f t="shared" si="27"/>
        <v>93.46</v>
      </c>
      <c r="R110" s="8">
        <f t="shared" si="29"/>
        <v>6.54</v>
      </c>
      <c r="S110" s="203">
        <f t="shared" si="28"/>
        <v>100</v>
      </c>
    </row>
    <row r="111" spans="1:19" ht="34.5" customHeight="1">
      <c r="A111" s="67">
        <v>4</v>
      </c>
      <c r="B111" s="173" t="s">
        <v>249</v>
      </c>
      <c r="C111" s="69" t="s">
        <v>250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142">
        <v>0</v>
      </c>
      <c r="K111" s="75"/>
      <c r="L111" s="76"/>
      <c r="M111" s="77">
        <v>0</v>
      </c>
      <c r="N111" s="246" t="s">
        <v>1442</v>
      </c>
      <c r="O111" s="243">
        <v>1</v>
      </c>
      <c r="P111" s="243">
        <v>1</v>
      </c>
      <c r="Q111" s="189">
        <f t="shared" si="27"/>
        <v>93.46</v>
      </c>
      <c r="R111" s="8">
        <f t="shared" si="29"/>
        <v>6.54</v>
      </c>
      <c r="S111" s="203">
        <f t="shared" si="28"/>
        <v>100</v>
      </c>
    </row>
    <row r="112" spans="1:19" ht="34.5" customHeight="1">
      <c r="A112" s="67">
        <v>5</v>
      </c>
      <c r="B112" s="68" t="s">
        <v>252</v>
      </c>
      <c r="C112" s="69" t="s">
        <v>253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>
        <v>45989</v>
      </c>
      <c r="L112" s="76" t="s">
        <v>1491</v>
      </c>
      <c r="M112" s="77">
        <v>100</v>
      </c>
      <c r="N112" s="246"/>
      <c r="O112" s="243"/>
      <c r="P112" s="243"/>
      <c r="Q112" s="189">
        <f t="shared" si="27"/>
        <v>0</v>
      </c>
      <c r="R112" s="8">
        <f t="shared" si="29"/>
        <v>0</v>
      </c>
      <c r="S112" s="203">
        <f t="shared" si="28"/>
        <v>0</v>
      </c>
    </row>
    <row r="113" spans="1:19" ht="34.5" customHeight="1">
      <c r="A113" s="67">
        <v>6</v>
      </c>
      <c r="B113" s="68" t="s">
        <v>161</v>
      </c>
      <c r="C113" s="69" t="s">
        <v>255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>
        <v>45990</v>
      </c>
      <c r="L113" s="76" t="s">
        <v>1492</v>
      </c>
      <c r="M113" s="77">
        <v>100</v>
      </c>
      <c r="N113" s="246"/>
      <c r="O113" s="243"/>
      <c r="P113" s="243"/>
      <c r="Q113" s="189">
        <f t="shared" si="27"/>
        <v>0</v>
      </c>
      <c r="R113" s="8">
        <f t="shared" si="29"/>
        <v>0</v>
      </c>
      <c r="S113" s="203">
        <f t="shared" si="28"/>
        <v>0</v>
      </c>
    </row>
    <row r="114" spans="1:19" ht="34.5" customHeight="1">
      <c r="A114" s="67">
        <v>7</v>
      </c>
      <c r="B114" s="68" t="s">
        <v>257</v>
      </c>
      <c r="C114" s="69" t="s">
        <v>258</v>
      </c>
      <c r="D114" s="201">
        <v>100</v>
      </c>
      <c r="E114" s="71"/>
      <c r="F114" s="67"/>
      <c r="G114" s="67"/>
      <c r="H114" s="73">
        <v>0</v>
      </c>
      <c r="I114" s="73">
        <v>0</v>
      </c>
      <c r="J114" s="142">
        <v>0</v>
      </c>
      <c r="K114" s="75">
        <v>45989</v>
      </c>
      <c r="L114" s="76" t="s">
        <v>1493</v>
      </c>
      <c r="M114" s="77">
        <v>100</v>
      </c>
      <c r="N114" s="246"/>
      <c r="O114" s="243"/>
      <c r="P114" s="243"/>
      <c r="Q114" s="189">
        <f t="shared" si="27"/>
        <v>0</v>
      </c>
      <c r="R114" s="8">
        <f t="shared" si="29"/>
        <v>0</v>
      </c>
      <c r="S114" s="203">
        <f t="shared" si="28"/>
        <v>0</v>
      </c>
    </row>
    <row r="115" spans="1:19" ht="34.5" customHeight="1">
      <c r="A115" s="67">
        <v>8</v>
      </c>
      <c r="B115" s="68" t="s">
        <v>260</v>
      </c>
      <c r="C115" s="69" t="s">
        <v>261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>
        <v>45989</v>
      </c>
      <c r="L115" s="76" t="s">
        <v>1493</v>
      </c>
      <c r="M115" s="77">
        <v>100</v>
      </c>
      <c r="N115" s="246"/>
      <c r="O115" s="243"/>
      <c r="P115" s="243"/>
      <c r="Q115" s="189">
        <f t="shared" si="27"/>
        <v>0</v>
      </c>
      <c r="R115" s="8">
        <f t="shared" si="29"/>
        <v>0</v>
      </c>
      <c r="S115" s="203">
        <f t="shared" si="28"/>
        <v>0</v>
      </c>
    </row>
    <row r="116" spans="1:19" ht="34.5" customHeight="1">
      <c r="A116" s="67">
        <v>9</v>
      </c>
      <c r="B116" s="68" t="s">
        <v>169</v>
      </c>
      <c r="C116" s="69" t="s">
        <v>263</v>
      </c>
      <c r="D116" s="201">
        <v>100</v>
      </c>
      <c r="E116" s="71"/>
      <c r="F116" s="67"/>
      <c r="G116" s="67"/>
      <c r="H116" s="73">
        <v>0</v>
      </c>
      <c r="I116" s="73">
        <v>0</v>
      </c>
      <c r="J116" s="142">
        <v>0</v>
      </c>
      <c r="K116" s="75"/>
      <c r="L116" s="76"/>
      <c r="M116" s="77">
        <v>0</v>
      </c>
      <c r="N116" s="246" t="s">
        <v>1442</v>
      </c>
      <c r="O116" s="243">
        <v>1</v>
      </c>
      <c r="P116" s="243">
        <v>1</v>
      </c>
      <c r="Q116" s="189">
        <f t="shared" si="27"/>
        <v>93.46</v>
      </c>
      <c r="R116" s="8">
        <f t="shared" si="29"/>
        <v>6.54</v>
      </c>
      <c r="S116" s="203">
        <f t="shared" si="28"/>
        <v>100</v>
      </c>
    </row>
    <row r="117" spans="1:19" ht="34.5" customHeight="1">
      <c r="A117" s="67">
        <v>10</v>
      </c>
      <c r="B117" s="68" t="s">
        <v>172</v>
      </c>
      <c r="C117" s="69" t="s">
        <v>265</v>
      </c>
      <c r="D117" s="201">
        <v>100</v>
      </c>
      <c r="E117" s="128"/>
      <c r="F117" s="67"/>
      <c r="G117" s="67"/>
      <c r="H117" s="73">
        <v>0</v>
      </c>
      <c r="I117" s="73">
        <v>0</v>
      </c>
      <c r="J117" s="142">
        <v>0</v>
      </c>
      <c r="K117" s="75">
        <v>45985</v>
      </c>
      <c r="L117" s="76" t="s">
        <v>1494</v>
      </c>
      <c r="M117" s="77">
        <v>100</v>
      </c>
      <c r="N117" s="246" t="s">
        <v>1442</v>
      </c>
      <c r="O117" s="243">
        <v>1</v>
      </c>
      <c r="P117" s="243">
        <v>1</v>
      </c>
      <c r="Q117" s="189">
        <f t="shared" si="27"/>
        <v>0</v>
      </c>
      <c r="R117" s="8">
        <f t="shared" si="29"/>
        <v>0</v>
      </c>
      <c r="S117" s="203">
        <f t="shared" si="28"/>
        <v>0</v>
      </c>
    </row>
    <row r="118" spans="1:19" ht="34.5" customHeight="1">
      <c r="A118" s="67">
        <v>11</v>
      </c>
      <c r="B118" s="68" t="s">
        <v>267</v>
      </c>
      <c r="C118" s="69" t="s">
        <v>268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/>
      <c r="L118" s="76"/>
      <c r="M118" s="77">
        <v>0</v>
      </c>
      <c r="N118" s="246" t="s">
        <v>1442</v>
      </c>
      <c r="O118" s="243">
        <v>1</v>
      </c>
      <c r="P118" s="243">
        <v>1</v>
      </c>
      <c r="Q118" s="189">
        <f t="shared" si="27"/>
        <v>93.46</v>
      </c>
      <c r="R118" s="8">
        <f t="shared" si="29"/>
        <v>6.54</v>
      </c>
      <c r="S118" s="203">
        <f t="shared" si="28"/>
        <v>100</v>
      </c>
    </row>
    <row r="119" spans="1:19" ht="34.5" customHeight="1">
      <c r="A119" s="67">
        <v>12</v>
      </c>
      <c r="B119" s="68" t="s">
        <v>178</v>
      </c>
      <c r="C119" s="69" t="s">
        <v>270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/>
      <c r="L119" s="76"/>
      <c r="M119" s="77">
        <v>0</v>
      </c>
      <c r="N119" s="246" t="s">
        <v>1442</v>
      </c>
      <c r="O119" s="243">
        <v>1</v>
      </c>
      <c r="P119" s="243">
        <v>1</v>
      </c>
      <c r="Q119" s="189">
        <f t="shared" si="27"/>
        <v>93.46</v>
      </c>
      <c r="R119" s="8">
        <f t="shared" si="29"/>
        <v>6.54</v>
      </c>
      <c r="S119" s="203">
        <f t="shared" si="28"/>
        <v>100</v>
      </c>
    </row>
    <row r="120" spans="1:19" ht="34.5" customHeight="1">
      <c r="A120" s="67">
        <v>13</v>
      </c>
      <c r="B120" s="68" t="s">
        <v>272</v>
      </c>
      <c r="C120" s="69" t="s">
        <v>273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/>
      <c r="L120" s="76"/>
      <c r="M120" s="77">
        <v>0</v>
      </c>
      <c r="N120" s="246" t="s">
        <v>1442</v>
      </c>
      <c r="O120" s="243">
        <v>1</v>
      </c>
      <c r="P120" s="243">
        <v>1</v>
      </c>
      <c r="Q120" s="189">
        <f t="shared" si="27"/>
        <v>93.46</v>
      </c>
      <c r="R120" s="8">
        <f t="shared" si="29"/>
        <v>6.54</v>
      </c>
      <c r="S120" s="203">
        <f t="shared" si="28"/>
        <v>100</v>
      </c>
    </row>
    <row r="121" spans="1:19" ht="34.5" customHeight="1">
      <c r="A121" s="67">
        <v>14</v>
      </c>
      <c r="B121" s="68" t="s">
        <v>275</v>
      </c>
      <c r="C121" s="69" t="s">
        <v>276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>
        <v>45981</v>
      </c>
      <c r="L121" s="76" t="s">
        <v>1495</v>
      </c>
      <c r="M121" s="77">
        <v>100</v>
      </c>
      <c r="N121" s="246"/>
      <c r="O121" s="243"/>
      <c r="P121" s="243"/>
      <c r="Q121" s="189">
        <f t="shared" si="27"/>
        <v>0</v>
      </c>
      <c r="R121" s="8">
        <f t="shared" si="29"/>
        <v>0</v>
      </c>
      <c r="S121" s="203">
        <f t="shared" si="28"/>
        <v>0</v>
      </c>
    </row>
    <row r="122" spans="1:19" ht="34.5" customHeight="1">
      <c r="A122" s="67">
        <v>15</v>
      </c>
      <c r="B122" s="68" t="s">
        <v>278</v>
      </c>
      <c r="C122" s="69" t="s">
        <v>279</v>
      </c>
      <c r="D122" s="201">
        <v>100</v>
      </c>
      <c r="E122" s="128"/>
      <c r="F122" s="67"/>
      <c r="G122" s="67"/>
      <c r="H122" s="73">
        <v>0</v>
      </c>
      <c r="I122" s="73">
        <v>0</v>
      </c>
      <c r="J122" s="142">
        <v>0</v>
      </c>
      <c r="K122" s="75">
        <v>45981</v>
      </c>
      <c r="L122" s="76" t="s">
        <v>1496</v>
      </c>
      <c r="M122" s="77">
        <v>100</v>
      </c>
      <c r="N122" s="246"/>
      <c r="O122" s="243"/>
      <c r="P122" s="243"/>
      <c r="Q122" s="189">
        <f t="shared" si="27"/>
        <v>0</v>
      </c>
      <c r="R122" s="8">
        <f t="shared" si="29"/>
        <v>0</v>
      </c>
      <c r="S122" s="203">
        <f t="shared" si="28"/>
        <v>0</v>
      </c>
    </row>
    <row r="123" spans="1:19" ht="34.5" customHeight="1">
      <c r="A123" s="67">
        <v>16</v>
      </c>
      <c r="B123" s="68" t="s">
        <v>281</v>
      </c>
      <c r="C123" s="69" t="s">
        <v>282</v>
      </c>
      <c r="D123" s="201">
        <v>100</v>
      </c>
      <c r="E123" s="71" t="s">
        <v>1095</v>
      </c>
      <c r="F123" s="67">
        <v>1</v>
      </c>
      <c r="G123" s="67">
        <v>1</v>
      </c>
      <c r="H123" s="73">
        <v>46.73</v>
      </c>
      <c r="I123" s="73">
        <v>3.27</v>
      </c>
      <c r="J123" s="142">
        <v>50</v>
      </c>
      <c r="K123" s="75" t="s">
        <v>1497</v>
      </c>
      <c r="L123" s="76" t="s">
        <v>1498</v>
      </c>
      <c r="M123" s="77">
        <v>100</v>
      </c>
      <c r="N123" s="250" t="s">
        <v>1442</v>
      </c>
      <c r="O123" s="243">
        <v>1</v>
      </c>
      <c r="P123" s="243">
        <v>1</v>
      </c>
      <c r="Q123" s="189">
        <f t="shared" si="27"/>
        <v>46.73</v>
      </c>
      <c r="R123" s="8">
        <f t="shared" si="29"/>
        <v>3.27</v>
      </c>
      <c r="S123" s="203">
        <f t="shared" si="28"/>
        <v>50</v>
      </c>
    </row>
    <row r="124" spans="1:19" ht="34.5" customHeight="1">
      <c r="A124" s="67">
        <v>17</v>
      </c>
      <c r="B124" s="68" t="s">
        <v>194</v>
      </c>
      <c r="C124" s="69" t="s">
        <v>284</v>
      </c>
      <c r="D124" s="201">
        <v>100</v>
      </c>
      <c r="E124" s="71"/>
      <c r="F124" s="67"/>
      <c r="G124" s="67"/>
      <c r="H124" s="73">
        <v>0</v>
      </c>
      <c r="I124" s="73">
        <v>0</v>
      </c>
      <c r="J124" s="142">
        <v>0</v>
      </c>
      <c r="K124" s="75">
        <v>45980</v>
      </c>
      <c r="L124" s="76" t="s">
        <v>1499</v>
      </c>
      <c r="M124" s="77">
        <v>100</v>
      </c>
      <c r="N124" s="246"/>
      <c r="O124" s="243"/>
      <c r="P124" s="243"/>
      <c r="Q124" s="189">
        <f t="shared" si="27"/>
        <v>0</v>
      </c>
      <c r="R124" s="8">
        <f t="shared" si="29"/>
        <v>0</v>
      </c>
      <c r="S124" s="203">
        <f t="shared" si="28"/>
        <v>0</v>
      </c>
    </row>
    <row r="125" spans="1:19" ht="34.5" customHeight="1">
      <c r="A125" s="67">
        <v>18</v>
      </c>
      <c r="B125" s="68" t="s">
        <v>286</v>
      </c>
      <c r="C125" s="69" t="s">
        <v>287</v>
      </c>
      <c r="D125" s="201">
        <v>100</v>
      </c>
      <c r="E125" s="128" t="s">
        <v>1095</v>
      </c>
      <c r="F125" s="67">
        <v>1</v>
      </c>
      <c r="G125" s="67">
        <v>1</v>
      </c>
      <c r="H125" s="73">
        <v>93.46</v>
      </c>
      <c r="I125" s="73">
        <v>6.54</v>
      </c>
      <c r="J125" s="142">
        <v>100</v>
      </c>
      <c r="K125" s="75">
        <v>45964</v>
      </c>
      <c r="L125" s="76" t="s">
        <v>1500</v>
      </c>
      <c r="M125" s="77">
        <v>100</v>
      </c>
      <c r="N125" s="246" t="s">
        <v>1442</v>
      </c>
      <c r="O125" s="243">
        <v>1</v>
      </c>
      <c r="P125" s="243">
        <v>1</v>
      </c>
      <c r="Q125" s="189">
        <f t="shared" si="27"/>
        <v>93.46</v>
      </c>
      <c r="R125" s="8">
        <f t="shared" si="29"/>
        <v>6.54</v>
      </c>
      <c r="S125" s="203">
        <f t="shared" si="28"/>
        <v>100</v>
      </c>
    </row>
    <row r="126" spans="1:19" ht="34.5" customHeight="1">
      <c r="A126" s="67">
        <v>19</v>
      </c>
      <c r="B126" s="68" t="s">
        <v>289</v>
      </c>
      <c r="C126" s="69" t="s">
        <v>290</v>
      </c>
      <c r="D126" s="201">
        <v>100</v>
      </c>
      <c r="E126" s="71"/>
      <c r="F126" s="67"/>
      <c r="G126" s="67"/>
      <c r="H126" s="73">
        <v>0</v>
      </c>
      <c r="I126" s="73">
        <v>0</v>
      </c>
      <c r="J126" s="142">
        <v>0</v>
      </c>
      <c r="K126" s="75">
        <v>45985</v>
      </c>
      <c r="L126" s="76" t="s">
        <v>1501</v>
      </c>
      <c r="M126" s="77">
        <v>100</v>
      </c>
      <c r="N126" s="246"/>
      <c r="O126" s="243"/>
      <c r="P126" s="243"/>
      <c r="Q126" s="189">
        <f t="shared" si="27"/>
        <v>0</v>
      </c>
      <c r="R126" s="8">
        <f t="shared" si="29"/>
        <v>0</v>
      </c>
      <c r="S126" s="203">
        <f t="shared" si="28"/>
        <v>0</v>
      </c>
    </row>
    <row r="127" spans="1:19" ht="34.5" customHeight="1">
      <c r="A127" s="67">
        <v>20</v>
      </c>
      <c r="B127" s="68" t="s">
        <v>292</v>
      </c>
      <c r="C127" s="69" t="s">
        <v>293</v>
      </c>
      <c r="D127" s="201">
        <v>100</v>
      </c>
      <c r="E127" s="128"/>
      <c r="F127" s="67"/>
      <c r="G127" s="67"/>
      <c r="H127" s="73">
        <v>0</v>
      </c>
      <c r="I127" s="73">
        <v>0</v>
      </c>
      <c r="J127" s="142">
        <v>0</v>
      </c>
      <c r="K127" s="75">
        <v>45991</v>
      </c>
      <c r="L127" s="76" t="s">
        <v>1502</v>
      </c>
      <c r="M127" s="77">
        <v>100</v>
      </c>
      <c r="N127" s="246"/>
      <c r="O127" s="243"/>
      <c r="P127" s="243"/>
      <c r="Q127" s="189">
        <f t="shared" si="27"/>
        <v>0</v>
      </c>
      <c r="R127" s="8">
        <f t="shared" si="29"/>
        <v>0</v>
      </c>
      <c r="S127" s="203">
        <f t="shared" si="28"/>
        <v>0</v>
      </c>
    </row>
    <row r="128" spans="1:19" ht="34.5" customHeight="1">
      <c r="A128" s="67">
        <v>21</v>
      </c>
      <c r="B128" s="68" t="s">
        <v>206</v>
      </c>
      <c r="C128" s="69" t="s">
        <v>295</v>
      </c>
      <c r="D128" s="201">
        <v>100</v>
      </c>
      <c r="E128" s="71"/>
      <c r="F128" s="67"/>
      <c r="G128" s="67"/>
      <c r="H128" s="73">
        <v>0</v>
      </c>
      <c r="I128" s="73">
        <v>0</v>
      </c>
      <c r="J128" s="142">
        <v>0</v>
      </c>
      <c r="K128" s="75"/>
      <c r="L128" s="76"/>
      <c r="M128" s="77">
        <v>0</v>
      </c>
      <c r="N128" s="246" t="s">
        <v>1442</v>
      </c>
      <c r="O128" s="243">
        <v>1</v>
      </c>
      <c r="P128" s="243">
        <v>1</v>
      </c>
      <c r="Q128" s="189">
        <f t="shared" si="27"/>
        <v>93.46</v>
      </c>
      <c r="R128" s="8">
        <f t="shared" si="29"/>
        <v>6.54</v>
      </c>
      <c r="S128" s="203">
        <f t="shared" si="28"/>
        <v>100</v>
      </c>
    </row>
    <row r="129" spans="1:19" ht="34.5" customHeight="1">
      <c r="A129" s="67">
        <v>22</v>
      </c>
      <c r="B129" s="68" t="s">
        <v>297</v>
      </c>
      <c r="C129" s="69" t="s">
        <v>298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>
        <v>45989</v>
      </c>
      <c r="L129" s="76" t="s">
        <v>1503</v>
      </c>
      <c r="M129" s="77">
        <v>100</v>
      </c>
      <c r="N129" s="246"/>
      <c r="O129" s="243"/>
      <c r="P129" s="243"/>
      <c r="Q129" s="189">
        <f t="shared" si="27"/>
        <v>0</v>
      </c>
      <c r="R129" s="8">
        <f t="shared" si="29"/>
        <v>0</v>
      </c>
      <c r="S129" s="203">
        <f t="shared" si="28"/>
        <v>0</v>
      </c>
    </row>
    <row r="130" spans="1:19" ht="34.5" customHeight="1">
      <c r="A130" s="67">
        <v>23</v>
      </c>
      <c r="B130" s="68" t="s">
        <v>300</v>
      </c>
      <c r="C130" s="69" t="s">
        <v>301</v>
      </c>
      <c r="D130" s="201">
        <v>100</v>
      </c>
      <c r="E130" s="71" t="s">
        <v>1095</v>
      </c>
      <c r="F130" s="67">
        <v>1</v>
      </c>
      <c r="G130" s="67">
        <v>1</v>
      </c>
      <c r="H130" s="73">
        <v>93.46</v>
      </c>
      <c r="I130" s="73">
        <v>6.54</v>
      </c>
      <c r="J130" s="142">
        <v>100</v>
      </c>
      <c r="K130" s="75">
        <v>45972</v>
      </c>
      <c r="L130" s="76" t="s">
        <v>1504</v>
      </c>
      <c r="M130" s="77">
        <v>100</v>
      </c>
      <c r="N130" s="246" t="s">
        <v>1442</v>
      </c>
      <c r="O130" s="246">
        <v>1</v>
      </c>
      <c r="P130" s="243">
        <v>1</v>
      </c>
      <c r="Q130" s="189">
        <f t="shared" si="27"/>
        <v>93.46</v>
      </c>
      <c r="R130" s="8">
        <f t="shared" si="29"/>
        <v>6.54</v>
      </c>
      <c r="S130" s="203">
        <f t="shared" si="28"/>
        <v>100</v>
      </c>
    </row>
    <row r="131" spans="1:19" ht="34.5" customHeight="1">
      <c r="A131" s="67">
        <v>24</v>
      </c>
      <c r="B131" s="68" t="s">
        <v>304</v>
      </c>
      <c r="C131" s="69" t="s">
        <v>305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>
        <v>45991</v>
      </c>
      <c r="L131" s="76" t="s">
        <v>1505</v>
      </c>
      <c r="M131" s="77">
        <v>100</v>
      </c>
      <c r="N131" s="246"/>
      <c r="O131" s="243"/>
      <c r="P131" s="243"/>
      <c r="Q131" s="189">
        <f t="shared" si="27"/>
        <v>0</v>
      </c>
      <c r="R131" s="8">
        <f t="shared" si="29"/>
        <v>0</v>
      </c>
      <c r="S131" s="203">
        <f t="shared" si="28"/>
        <v>0</v>
      </c>
    </row>
    <row r="132" spans="1:19" ht="34.5" customHeight="1">
      <c r="A132" s="67">
        <v>25</v>
      </c>
      <c r="B132" s="68" t="s">
        <v>307</v>
      </c>
      <c r="C132" s="69" t="s">
        <v>308</v>
      </c>
      <c r="D132" s="201">
        <v>100</v>
      </c>
      <c r="E132" s="128"/>
      <c r="F132" s="67"/>
      <c r="G132" s="67"/>
      <c r="H132" s="73">
        <v>0</v>
      </c>
      <c r="I132" s="73">
        <v>0</v>
      </c>
      <c r="J132" s="142">
        <v>0</v>
      </c>
      <c r="K132" s="75"/>
      <c r="L132" s="76"/>
      <c r="M132" s="77">
        <v>0</v>
      </c>
      <c r="N132" s="246" t="s">
        <v>1442</v>
      </c>
      <c r="O132" s="243">
        <v>1</v>
      </c>
      <c r="P132" s="243">
        <v>1</v>
      </c>
      <c r="Q132" s="189">
        <f t="shared" si="27"/>
        <v>93.46</v>
      </c>
      <c r="R132" s="8">
        <f t="shared" si="29"/>
        <v>6.54</v>
      </c>
      <c r="S132" s="203">
        <f t="shared" si="28"/>
        <v>100</v>
      </c>
    </row>
    <row r="133" spans="1:19" ht="34.5" customHeight="1">
      <c r="A133" s="67">
        <v>26</v>
      </c>
      <c r="B133" s="68" t="s">
        <v>310</v>
      </c>
      <c r="C133" s="69" t="s">
        <v>311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>
        <v>45991</v>
      </c>
      <c r="L133" s="76" t="s">
        <v>1506</v>
      </c>
      <c r="M133" s="77">
        <v>100</v>
      </c>
      <c r="N133" s="246"/>
      <c r="O133" s="243"/>
      <c r="P133" s="243"/>
      <c r="Q133" s="189">
        <f t="shared" si="27"/>
        <v>0</v>
      </c>
      <c r="R133" s="8">
        <f t="shared" si="29"/>
        <v>0</v>
      </c>
      <c r="S133" s="203">
        <f t="shared" si="28"/>
        <v>0</v>
      </c>
    </row>
    <row r="134" spans="1:19" ht="34.5" customHeight="1">
      <c r="A134" s="67">
        <v>27</v>
      </c>
      <c r="B134" s="68" t="s">
        <v>313</v>
      </c>
      <c r="C134" s="69" t="s">
        <v>314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/>
      <c r="L134" s="76"/>
      <c r="M134" s="77">
        <v>0</v>
      </c>
      <c r="N134" s="246" t="s">
        <v>1442</v>
      </c>
      <c r="O134" s="246">
        <v>1</v>
      </c>
      <c r="P134" s="246">
        <v>1</v>
      </c>
      <c r="Q134" s="189">
        <f t="shared" si="27"/>
        <v>93.46</v>
      </c>
      <c r="R134" s="8">
        <f t="shared" si="29"/>
        <v>6.54</v>
      </c>
      <c r="S134" s="203">
        <f t="shared" si="28"/>
        <v>100</v>
      </c>
    </row>
    <row r="135" spans="1:19" ht="34.5" customHeight="1">
      <c r="A135" s="67">
        <v>28</v>
      </c>
      <c r="B135" s="68" t="s">
        <v>227</v>
      </c>
      <c r="C135" s="69" t="s">
        <v>316</v>
      </c>
      <c r="D135" s="201">
        <v>100</v>
      </c>
      <c r="E135" s="71" t="s">
        <v>1095</v>
      </c>
      <c r="F135" s="67">
        <v>1</v>
      </c>
      <c r="G135" s="67">
        <v>1</v>
      </c>
      <c r="H135" s="73">
        <v>93.46</v>
      </c>
      <c r="I135" s="73">
        <v>6.54</v>
      </c>
      <c r="J135" s="142">
        <v>100</v>
      </c>
      <c r="K135" s="75">
        <v>45975</v>
      </c>
      <c r="L135" s="76" t="s">
        <v>1507</v>
      </c>
      <c r="M135" s="77">
        <v>100</v>
      </c>
      <c r="N135" s="250" t="s">
        <v>1442</v>
      </c>
      <c r="O135" s="243">
        <v>1</v>
      </c>
      <c r="P135" s="243">
        <v>1</v>
      </c>
      <c r="Q135" s="189">
        <f t="shared" si="27"/>
        <v>93.46</v>
      </c>
      <c r="R135" s="8">
        <f t="shared" si="29"/>
        <v>6.54</v>
      </c>
      <c r="S135" s="203">
        <f t="shared" si="28"/>
        <v>100</v>
      </c>
    </row>
    <row r="136" spans="1:19" ht="34.5" customHeight="1">
      <c r="A136" s="67">
        <v>29</v>
      </c>
      <c r="B136" s="68" t="s">
        <v>318</v>
      </c>
      <c r="C136" s="69" t="s">
        <v>319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251">
        <v>45991</v>
      </c>
      <c r="L136" s="252" t="s">
        <v>1508</v>
      </c>
      <c r="M136" s="253">
        <v>100</v>
      </c>
      <c r="N136" s="246"/>
      <c r="O136" s="243"/>
      <c r="P136" s="243"/>
      <c r="Q136" s="189">
        <f t="shared" si="27"/>
        <v>0</v>
      </c>
      <c r="R136" s="8">
        <f t="shared" si="29"/>
        <v>0</v>
      </c>
      <c r="S136" s="203">
        <f t="shared" si="28"/>
        <v>0</v>
      </c>
    </row>
    <row r="137" spans="1:19" ht="34.5" customHeight="1" thickBot="1">
      <c r="A137" s="99"/>
      <c r="B137" s="100" t="s">
        <v>19</v>
      </c>
      <c r="C137" s="101"/>
      <c r="D137" s="102">
        <f>SUM(D108:D136)</f>
        <v>2900</v>
      </c>
      <c r="E137" s="103"/>
      <c r="F137" s="102"/>
      <c r="G137" s="102"/>
      <c r="H137" s="104">
        <f>SUM(H108:H136)</f>
        <v>327.10999999999996</v>
      </c>
      <c r="I137" s="104">
        <f t="shared" ref="I137:J137" si="30">SUM(I108:I136)</f>
        <v>22.89</v>
      </c>
      <c r="J137" s="104">
        <f t="shared" si="30"/>
        <v>350</v>
      </c>
      <c r="K137" s="254"/>
      <c r="L137" s="255"/>
      <c r="M137" s="256">
        <f>SUM(M108:M136)</f>
        <v>1800</v>
      </c>
      <c r="N137" s="257"/>
      <c r="O137" s="258"/>
      <c r="P137" s="258"/>
      <c r="Q137" s="105">
        <f>SUM(Q108:Q136)</f>
        <v>1355.1700000000003</v>
      </c>
      <c r="R137" s="259">
        <f t="shared" ref="R137" si="31">SUM(R108:R136)</f>
        <v>94.830000000000027</v>
      </c>
      <c r="S137" s="227">
        <f>SUM(S108:S136)</f>
        <v>1450</v>
      </c>
    </row>
    <row r="138" spans="1:19" ht="34.5" customHeight="1" thickTop="1">
      <c r="A138" s="30"/>
      <c r="B138" s="52" t="s">
        <v>321</v>
      </c>
      <c r="C138" s="53"/>
      <c r="D138" s="54"/>
      <c r="E138" s="55"/>
      <c r="F138" s="54"/>
      <c r="G138" s="56"/>
      <c r="H138" s="57"/>
      <c r="I138" s="57"/>
      <c r="J138" s="57"/>
      <c r="K138" s="58"/>
      <c r="L138" s="59"/>
      <c r="M138" s="248"/>
      <c r="N138" s="237"/>
      <c r="O138" s="238"/>
      <c r="P138" s="238"/>
      <c r="Q138" s="239"/>
      <c r="R138" s="240"/>
      <c r="S138" s="66"/>
    </row>
    <row r="139" spans="1:19" ht="34.5" customHeight="1">
      <c r="A139" s="67">
        <v>1</v>
      </c>
      <c r="B139" s="106" t="s">
        <v>322</v>
      </c>
      <c r="C139" s="260" t="s">
        <v>323</v>
      </c>
      <c r="D139" s="261">
        <v>561.75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75"/>
      <c r="L139" s="76"/>
      <c r="M139" s="77">
        <v>0</v>
      </c>
      <c r="N139" s="250">
        <v>25143</v>
      </c>
      <c r="O139" s="243">
        <v>1</v>
      </c>
      <c r="P139" s="243">
        <v>1</v>
      </c>
      <c r="Q139" s="189">
        <f t="shared" ref="Q139:Q202" si="32">ROUND(S139*100/107,2)</f>
        <v>525</v>
      </c>
      <c r="R139" s="8">
        <f t="shared" ref="R139:R202" si="33">ROUND((Q139*0.07),2)</f>
        <v>36.75</v>
      </c>
      <c r="S139" s="203">
        <f t="shared" ref="S139:S202" si="34">+D139+J139-M139</f>
        <v>561.75</v>
      </c>
    </row>
    <row r="140" spans="1:19" ht="34.5" customHeight="1">
      <c r="A140" s="67">
        <v>2</v>
      </c>
      <c r="B140" s="106" t="s">
        <v>243</v>
      </c>
      <c r="C140" s="260" t="s">
        <v>325</v>
      </c>
      <c r="D140" s="261">
        <v>337.05</v>
      </c>
      <c r="E140" s="128"/>
      <c r="F140" s="67"/>
      <c r="G140" s="67"/>
      <c r="H140" s="73">
        <v>0</v>
      </c>
      <c r="I140" s="73">
        <v>0</v>
      </c>
      <c r="J140" s="142">
        <v>0</v>
      </c>
      <c r="K140" s="75"/>
      <c r="L140" s="76"/>
      <c r="M140" s="77">
        <v>0</v>
      </c>
      <c r="N140" s="246" t="s">
        <v>1442</v>
      </c>
      <c r="O140" s="243">
        <v>1</v>
      </c>
      <c r="P140" s="243">
        <v>1</v>
      </c>
      <c r="Q140" s="189">
        <f t="shared" si="32"/>
        <v>315</v>
      </c>
      <c r="R140" s="8">
        <f t="shared" si="33"/>
        <v>22.05</v>
      </c>
      <c r="S140" s="203">
        <f t="shared" si="34"/>
        <v>337.05</v>
      </c>
    </row>
    <row r="141" spans="1:19" ht="34.5" customHeight="1">
      <c r="A141" s="67">
        <v>3</v>
      </c>
      <c r="B141" s="106" t="s">
        <v>246</v>
      </c>
      <c r="C141" s="260" t="s">
        <v>327</v>
      </c>
      <c r="D141" s="262">
        <v>112.35</v>
      </c>
      <c r="E141" s="128"/>
      <c r="F141" s="67"/>
      <c r="G141" s="67"/>
      <c r="H141" s="73">
        <v>0</v>
      </c>
      <c r="I141" s="73">
        <v>0</v>
      </c>
      <c r="J141" s="142">
        <v>0</v>
      </c>
      <c r="K141" s="75"/>
      <c r="L141" s="76"/>
      <c r="M141" s="77">
        <v>0</v>
      </c>
      <c r="N141" s="246" t="s">
        <v>1442</v>
      </c>
      <c r="O141" s="243">
        <v>1</v>
      </c>
      <c r="P141" s="243">
        <v>1</v>
      </c>
      <c r="Q141" s="189">
        <f t="shared" si="32"/>
        <v>105</v>
      </c>
      <c r="R141" s="8">
        <f t="shared" si="33"/>
        <v>7.35</v>
      </c>
      <c r="S141" s="203">
        <f t="shared" si="34"/>
        <v>112.35</v>
      </c>
    </row>
    <row r="142" spans="1:19" ht="34.5" customHeight="1">
      <c r="A142" s="67">
        <v>4</v>
      </c>
      <c r="B142" s="106" t="s">
        <v>329</v>
      </c>
      <c r="C142" s="260" t="s">
        <v>330</v>
      </c>
      <c r="D142" s="262">
        <v>112.35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/>
      <c r="L142" s="76"/>
      <c r="M142" s="77">
        <v>0</v>
      </c>
      <c r="N142" s="246" t="s">
        <v>1442</v>
      </c>
      <c r="O142" s="243">
        <v>1</v>
      </c>
      <c r="P142" s="243">
        <v>1</v>
      </c>
      <c r="Q142" s="189">
        <f t="shared" si="32"/>
        <v>105</v>
      </c>
      <c r="R142" s="8">
        <f t="shared" si="33"/>
        <v>7.35</v>
      </c>
      <c r="S142" s="203">
        <f t="shared" si="34"/>
        <v>112.35</v>
      </c>
    </row>
    <row r="143" spans="1:19" ht="34.5" customHeight="1">
      <c r="A143" s="67">
        <v>5</v>
      </c>
      <c r="B143" s="263" t="s">
        <v>252</v>
      </c>
      <c r="C143" s="260" t="s">
        <v>332</v>
      </c>
      <c r="D143" s="262">
        <v>1385.65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>
        <v>45989</v>
      </c>
      <c r="L143" s="76" t="s">
        <v>1509</v>
      </c>
      <c r="M143" s="77">
        <v>1385.65</v>
      </c>
      <c r="N143" s="246"/>
      <c r="O143" s="243"/>
      <c r="P143" s="243"/>
      <c r="Q143" s="189">
        <f t="shared" si="32"/>
        <v>0</v>
      </c>
      <c r="R143" s="8">
        <f t="shared" si="33"/>
        <v>0</v>
      </c>
      <c r="S143" s="203">
        <f t="shared" si="34"/>
        <v>0</v>
      </c>
    </row>
    <row r="144" spans="1:19" ht="34.5" customHeight="1">
      <c r="A144" s="67">
        <v>6</v>
      </c>
      <c r="B144" s="263" t="s">
        <v>161</v>
      </c>
      <c r="C144" s="260" t="s">
        <v>334</v>
      </c>
      <c r="D144" s="26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>
        <v>45990</v>
      </c>
      <c r="L144" s="76" t="s">
        <v>1510</v>
      </c>
      <c r="M144" s="77">
        <v>112.35</v>
      </c>
      <c r="N144" s="246"/>
      <c r="O144" s="243"/>
      <c r="P144" s="243"/>
      <c r="Q144" s="189">
        <f t="shared" si="32"/>
        <v>0</v>
      </c>
      <c r="R144" s="8">
        <f t="shared" si="33"/>
        <v>0</v>
      </c>
      <c r="S144" s="203">
        <f t="shared" si="34"/>
        <v>0</v>
      </c>
    </row>
    <row r="145" spans="1:19" ht="34.5" customHeight="1">
      <c r="A145" s="67">
        <v>7</v>
      </c>
      <c r="B145" s="263" t="s">
        <v>260</v>
      </c>
      <c r="C145" s="260" t="s">
        <v>336</v>
      </c>
      <c r="D145" s="262">
        <v>0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/>
      <c r="L145" s="76"/>
      <c r="M145" s="77"/>
      <c r="N145" s="246"/>
      <c r="O145" s="243"/>
      <c r="P145" s="243"/>
      <c r="Q145" s="189">
        <f t="shared" si="32"/>
        <v>0</v>
      </c>
      <c r="R145" s="8">
        <f t="shared" si="33"/>
        <v>0</v>
      </c>
      <c r="S145" s="203">
        <f t="shared" si="34"/>
        <v>0</v>
      </c>
    </row>
    <row r="146" spans="1:19" ht="34.5" customHeight="1">
      <c r="A146" s="67">
        <v>8</v>
      </c>
      <c r="B146" s="263" t="s">
        <v>260</v>
      </c>
      <c r="C146" s="260" t="s">
        <v>337</v>
      </c>
      <c r="D146" s="262">
        <v>1348.2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>
        <v>45989</v>
      </c>
      <c r="L146" s="76" t="s">
        <v>1511</v>
      </c>
      <c r="M146" s="77">
        <v>1348.2</v>
      </c>
      <c r="N146" s="246"/>
      <c r="O146" s="243"/>
      <c r="P146" s="243"/>
      <c r="Q146" s="189">
        <f t="shared" si="32"/>
        <v>0</v>
      </c>
      <c r="R146" s="8">
        <f t="shared" si="33"/>
        <v>0</v>
      </c>
      <c r="S146" s="203">
        <f t="shared" si="34"/>
        <v>0</v>
      </c>
    </row>
    <row r="147" spans="1:19" ht="34.5" customHeight="1">
      <c r="A147" s="67">
        <v>9</v>
      </c>
      <c r="B147" s="263" t="s">
        <v>169</v>
      </c>
      <c r="C147" s="260" t="s">
        <v>339</v>
      </c>
      <c r="D147" s="262">
        <v>524.29999999999995</v>
      </c>
      <c r="E147" s="71"/>
      <c r="F147" s="67"/>
      <c r="G147" s="67"/>
      <c r="H147" s="73">
        <v>0</v>
      </c>
      <c r="I147" s="73">
        <v>0</v>
      </c>
      <c r="J147" s="142">
        <v>0</v>
      </c>
      <c r="K147" s="75"/>
      <c r="L147" s="76"/>
      <c r="M147" s="77">
        <v>0</v>
      </c>
      <c r="N147" s="246" t="s">
        <v>1442</v>
      </c>
      <c r="O147" s="243">
        <v>1</v>
      </c>
      <c r="P147" s="243">
        <v>1</v>
      </c>
      <c r="Q147" s="189">
        <f t="shared" si="32"/>
        <v>490</v>
      </c>
      <c r="R147" s="8">
        <f t="shared" si="33"/>
        <v>34.299999999999997</v>
      </c>
      <c r="S147" s="203">
        <f t="shared" si="34"/>
        <v>524.29999999999995</v>
      </c>
    </row>
    <row r="148" spans="1:19" ht="34.5" customHeight="1">
      <c r="A148" s="67">
        <v>10</v>
      </c>
      <c r="B148" s="263" t="s">
        <v>341</v>
      </c>
      <c r="C148" s="260" t="s">
        <v>342</v>
      </c>
      <c r="D148" s="262">
        <v>486.85</v>
      </c>
      <c r="E148" s="128"/>
      <c r="F148" s="67"/>
      <c r="G148" s="67"/>
      <c r="H148" s="73">
        <v>0</v>
      </c>
      <c r="I148" s="73">
        <v>0</v>
      </c>
      <c r="J148" s="142">
        <v>0</v>
      </c>
      <c r="K148" s="75">
        <v>45985</v>
      </c>
      <c r="L148" s="76" t="s">
        <v>1512</v>
      </c>
      <c r="M148" s="77">
        <v>486.85</v>
      </c>
      <c r="N148" s="246"/>
      <c r="O148" s="243"/>
      <c r="P148" s="243"/>
      <c r="Q148" s="189">
        <f t="shared" si="32"/>
        <v>0</v>
      </c>
      <c r="R148" s="8">
        <f t="shared" si="33"/>
        <v>0</v>
      </c>
      <c r="S148" s="203">
        <f t="shared" si="34"/>
        <v>0</v>
      </c>
    </row>
    <row r="149" spans="1:19" ht="34.5" customHeight="1">
      <c r="A149" s="67">
        <v>11</v>
      </c>
      <c r="B149" s="263" t="s">
        <v>267</v>
      </c>
      <c r="C149" s="260" t="s">
        <v>344</v>
      </c>
      <c r="D149" s="262">
        <v>1423.1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/>
      <c r="L149" s="76"/>
      <c r="M149" s="77">
        <v>0</v>
      </c>
      <c r="N149" s="246" t="s">
        <v>1442</v>
      </c>
      <c r="O149" s="243">
        <v>1</v>
      </c>
      <c r="P149" s="243">
        <v>1</v>
      </c>
      <c r="Q149" s="189">
        <f t="shared" si="32"/>
        <v>1330</v>
      </c>
      <c r="R149" s="8">
        <f t="shared" si="33"/>
        <v>93.1</v>
      </c>
      <c r="S149" s="203">
        <f t="shared" si="34"/>
        <v>1423.1</v>
      </c>
    </row>
    <row r="150" spans="1:19" ht="34.5" customHeight="1">
      <c r="A150" s="67">
        <v>12</v>
      </c>
      <c r="B150" s="263" t="s">
        <v>178</v>
      </c>
      <c r="C150" s="260" t="s">
        <v>346</v>
      </c>
      <c r="D150" s="262">
        <v>1011.15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/>
      <c r="L150" s="76"/>
      <c r="M150" s="77">
        <v>0</v>
      </c>
      <c r="N150" s="246" t="s">
        <v>1442</v>
      </c>
      <c r="O150" s="243">
        <v>1</v>
      </c>
      <c r="P150" s="243">
        <v>1</v>
      </c>
      <c r="Q150" s="189">
        <f t="shared" si="32"/>
        <v>945</v>
      </c>
      <c r="R150" s="8">
        <f t="shared" si="33"/>
        <v>66.150000000000006</v>
      </c>
      <c r="S150" s="203">
        <f t="shared" si="34"/>
        <v>1011.15</v>
      </c>
    </row>
    <row r="151" spans="1:19" ht="34.5" customHeight="1">
      <c r="A151" s="67">
        <v>13</v>
      </c>
      <c r="B151" s="263" t="s">
        <v>272</v>
      </c>
      <c r="C151" s="260" t="s">
        <v>348</v>
      </c>
      <c r="D151" s="262">
        <v>112.35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/>
      <c r="L151" s="76"/>
      <c r="M151" s="77">
        <v>0</v>
      </c>
      <c r="N151" s="246" t="s">
        <v>1442</v>
      </c>
      <c r="O151" s="243">
        <v>1</v>
      </c>
      <c r="P151" s="243">
        <v>1</v>
      </c>
      <c r="Q151" s="189">
        <f t="shared" si="32"/>
        <v>105</v>
      </c>
      <c r="R151" s="8">
        <f t="shared" si="33"/>
        <v>7.35</v>
      </c>
      <c r="S151" s="203">
        <f t="shared" si="34"/>
        <v>112.35</v>
      </c>
    </row>
    <row r="152" spans="1:19" ht="34.5" customHeight="1">
      <c r="A152" s="67">
        <v>14</v>
      </c>
      <c r="B152" s="263" t="s">
        <v>275</v>
      </c>
      <c r="C152" s="260" t="s">
        <v>350</v>
      </c>
      <c r="D152" s="262">
        <v>1011.15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>
        <v>45981</v>
      </c>
      <c r="L152" s="76" t="s">
        <v>1513</v>
      </c>
      <c r="M152" s="77">
        <v>1011.15</v>
      </c>
      <c r="N152" s="246"/>
      <c r="O152" s="243"/>
      <c r="P152" s="243"/>
      <c r="Q152" s="189">
        <f t="shared" si="32"/>
        <v>0</v>
      </c>
      <c r="R152" s="8">
        <f t="shared" si="33"/>
        <v>0</v>
      </c>
      <c r="S152" s="203">
        <f t="shared" si="34"/>
        <v>0</v>
      </c>
    </row>
    <row r="153" spans="1:19" ht="34.5" customHeight="1">
      <c r="A153" s="67">
        <v>15</v>
      </c>
      <c r="B153" s="263" t="s">
        <v>352</v>
      </c>
      <c r="C153" s="260" t="s">
        <v>353</v>
      </c>
      <c r="D153" s="262">
        <v>599.20000000000005</v>
      </c>
      <c r="E153" s="128"/>
      <c r="F153" s="67"/>
      <c r="G153" s="67"/>
      <c r="H153" s="73">
        <v>0</v>
      </c>
      <c r="I153" s="73">
        <v>0</v>
      </c>
      <c r="J153" s="142">
        <v>0</v>
      </c>
      <c r="K153" s="75">
        <v>45981</v>
      </c>
      <c r="L153" s="76" t="s">
        <v>1514</v>
      </c>
      <c r="M153" s="77">
        <v>599.20000000000005</v>
      </c>
      <c r="N153" s="246"/>
      <c r="O153" s="243"/>
      <c r="P153" s="243"/>
      <c r="Q153" s="189">
        <f t="shared" si="32"/>
        <v>0</v>
      </c>
      <c r="R153" s="8">
        <f t="shared" si="33"/>
        <v>0</v>
      </c>
      <c r="S153" s="203">
        <f t="shared" si="34"/>
        <v>0</v>
      </c>
    </row>
    <row r="154" spans="1:19" ht="34.5" customHeight="1">
      <c r="A154" s="67">
        <v>16</v>
      </c>
      <c r="B154" s="263" t="s">
        <v>355</v>
      </c>
      <c r="C154" s="260" t="s">
        <v>356</v>
      </c>
      <c r="D154" s="262">
        <v>337.05</v>
      </c>
      <c r="E154" s="71" t="s">
        <v>1095</v>
      </c>
      <c r="F154" s="67">
        <v>1</v>
      </c>
      <c r="G154" s="67">
        <v>1</v>
      </c>
      <c r="H154" s="73">
        <v>350</v>
      </c>
      <c r="I154" s="73">
        <v>24.5</v>
      </c>
      <c r="J154" s="142">
        <v>374.5</v>
      </c>
      <c r="K154" s="75">
        <v>45973</v>
      </c>
      <c r="L154" s="76" t="s">
        <v>1515</v>
      </c>
      <c r="M154" s="77">
        <v>374.5</v>
      </c>
      <c r="N154" s="250" t="s">
        <v>1442</v>
      </c>
      <c r="O154" s="243">
        <v>1</v>
      </c>
      <c r="P154" s="243">
        <v>1</v>
      </c>
      <c r="Q154" s="189">
        <f t="shared" si="32"/>
        <v>315</v>
      </c>
      <c r="R154" s="8">
        <f t="shared" si="33"/>
        <v>22.05</v>
      </c>
      <c r="S154" s="203">
        <f>+D154+J154-M154</f>
        <v>337.04999999999995</v>
      </c>
    </row>
    <row r="155" spans="1:19" ht="34.5" customHeight="1">
      <c r="A155" s="67">
        <v>17</v>
      </c>
      <c r="B155" s="263" t="s">
        <v>355</v>
      </c>
      <c r="C155" s="260" t="s">
        <v>356</v>
      </c>
      <c r="D155" s="262">
        <v>149.80000000000001</v>
      </c>
      <c r="E155" s="71"/>
      <c r="F155" s="67"/>
      <c r="G155" s="67"/>
      <c r="H155" s="73">
        <v>0</v>
      </c>
      <c r="I155" s="73">
        <v>0</v>
      </c>
      <c r="J155" s="142">
        <v>0</v>
      </c>
      <c r="K155" s="75">
        <v>45991</v>
      </c>
      <c r="L155" s="76" t="s">
        <v>1516</v>
      </c>
      <c r="M155" s="77">
        <v>149.80000000000001</v>
      </c>
      <c r="N155" s="246"/>
      <c r="O155" s="243"/>
      <c r="P155" s="243"/>
      <c r="Q155" s="189">
        <f t="shared" si="32"/>
        <v>0</v>
      </c>
      <c r="R155" s="8">
        <f t="shared" si="33"/>
        <v>0</v>
      </c>
      <c r="S155" s="203">
        <f>+D155+J155-M155</f>
        <v>0</v>
      </c>
    </row>
    <row r="156" spans="1:19" ht="34.5" customHeight="1">
      <c r="A156" s="67">
        <v>18</v>
      </c>
      <c r="B156" s="263" t="s">
        <v>360</v>
      </c>
      <c r="C156" s="260" t="s">
        <v>361</v>
      </c>
      <c r="D156" s="262">
        <v>449.4</v>
      </c>
      <c r="E156" s="71"/>
      <c r="F156" s="67"/>
      <c r="G156" s="67"/>
      <c r="H156" s="73">
        <v>0</v>
      </c>
      <c r="I156" s="73">
        <v>0</v>
      </c>
      <c r="J156" s="142">
        <v>0</v>
      </c>
      <c r="K156" s="75">
        <v>45980</v>
      </c>
      <c r="L156" s="76" t="s">
        <v>1517</v>
      </c>
      <c r="M156" s="77">
        <v>449.4</v>
      </c>
      <c r="N156" s="246"/>
      <c r="O156" s="243"/>
      <c r="P156" s="243"/>
      <c r="Q156" s="189">
        <f t="shared" si="32"/>
        <v>0</v>
      </c>
      <c r="R156" s="8">
        <f t="shared" si="33"/>
        <v>0</v>
      </c>
      <c r="S156" s="203">
        <f t="shared" si="34"/>
        <v>0</v>
      </c>
    </row>
    <row r="157" spans="1:19" ht="34.5" customHeight="1">
      <c r="A157" s="67">
        <v>19</v>
      </c>
      <c r="B157" s="263" t="s">
        <v>286</v>
      </c>
      <c r="C157" s="260" t="s">
        <v>363</v>
      </c>
      <c r="D157" s="262">
        <v>149.80000000000001</v>
      </c>
      <c r="E157" s="128" t="s">
        <v>1095</v>
      </c>
      <c r="F157" s="67">
        <v>1</v>
      </c>
      <c r="G157" s="67">
        <v>1</v>
      </c>
      <c r="H157" s="73">
        <v>525</v>
      </c>
      <c r="I157" s="73">
        <v>36.75</v>
      </c>
      <c r="J157" s="142">
        <v>561.75</v>
      </c>
      <c r="K157" s="75">
        <v>45964</v>
      </c>
      <c r="L157" s="76" t="s">
        <v>1518</v>
      </c>
      <c r="M157" s="77">
        <v>561.75</v>
      </c>
      <c r="N157" s="246" t="s">
        <v>1442</v>
      </c>
      <c r="O157" s="243">
        <v>1</v>
      </c>
      <c r="P157" s="243">
        <v>1</v>
      </c>
      <c r="Q157" s="189">
        <f t="shared" si="32"/>
        <v>140</v>
      </c>
      <c r="R157" s="8">
        <f t="shared" si="33"/>
        <v>9.8000000000000007</v>
      </c>
      <c r="S157" s="203">
        <f t="shared" si="34"/>
        <v>149.79999999999995</v>
      </c>
    </row>
    <row r="158" spans="1:19" ht="34.5" customHeight="1">
      <c r="A158" s="67">
        <v>20</v>
      </c>
      <c r="B158" s="263" t="s">
        <v>289</v>
      </c>
      <c r="C158" s="260" t="s">
        <v>365</v>
      </c>
      <c r="D158" s="26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>
        <v>45985</v>
      </c>
      <c r="L158" s="76" t="s">
        <v>1519</v>
      </c>
      <c r="M158" s="77">
        <v>112.35</v>
      </c>
      <c r="N158" s="246"/>
      <c r="O158" s="243"/>
      <c r="P158" s="243"/>
      <c r="Q158" s="189">
        <f t="shared" si="32"/>
        <v>0</v>
      </c>
      <c r="R158" s="8">
        <f t="shared" si="33"/>
        <v>0</v>
      </c>
      <c r="S158" s="203">
        <f t="shared" si="34"/>
        <v>0</v>
      </c>
    </row>
    <row r="159" spans="1:19" ht="34.5" customHeight="1">
      <c r="A159" s="67">
        <v>21</v>
      </c>
      <c r="B159" s="263" t="s">
        <v>292</v>
      </c>
      <c r="C159" s="260" t="s">
        <v>367</v>
      </c>
      <c r="D159" s="262">
        <v>636.65</v>
      </c>
      <c r="E159" s="128"/>
      <c r="F159" s="67"/>
      <c r="G159" s="67"/>
      <c r="H159" s="73">
        <v>0</v>
      </c>
      <c r="I159" s="73">
        <v>0</v>
      </c>
      <c r="J159" s="142">
        <v>0</v>
      </c>
      <c r="K159" s="75">
        <v>45991</v>
      </c>
      <c r="L159" s="76" t="s">
        <v>1520</v>
      </c>
      <c r="M159" s="77">
        <v>636.65</v>
      </c>
      <c r="N159" s="246"/>
      <c r="O159" s="243"/>
      <c r="P159" s="243"/>
      <c r="Q159" s="189">
        <f t="shared" si="32"/>
        <v>0</v>
      </c>
      <c r="R159" s="8">
        <f t="shared" si="33"/>
        <v>0</v>
      </c>
      <c r="S159" s="203">
        <f t="shared" si="34"/>
        <v>0</v>
      </c>
    </row>
    <row r="160" spans="1:19" ht="34.5" customHeight="1">
      <c r="A160" s="67">
        <v>22</v>
      </c>
      <c r="B160" s="263" t="s">
        <v>206</v>
      </c>
      <c r="C160" s="260" t="s">
        <v>369</v>
      </c>
      <c r="D160" s="262">
        <v>411.95</v>
      </c>
      <c r="E160" s="71"/>
      <c r="F160" s="67"/>
      <c r="G160" s="67"/>
      <c r="H160" s="73">
        <v>0</v>
      </c>
      <c r="I160" s="73">
        <v>0</v>
      </c>
      <c r="J160" s="142">
        <v>0</v>
      </c>
      <c r="K160" s="75"/>
      <c r="L160" s="76"/>
      <c r="M160" s="77">
        <v>0</v>
      </c>
      <c r="N160" s="246" t="s">
        <v>1442</v>
      </c>
      <c r="O160" s="243">
        <v>1</v>
      </c>
      <c r="P160" s="243">
        <v>1</v>
      </c>
      <c r="Q160" s="189">
        <f t="shared" si="32"/>
        <v>385</v>
      </c>
      <c r="R160" s="8">
        <f t="shared" si="33"/>
        <v>26.95</v>
      </c>
      <c r="S160" s="203">
        <f t="shared" si="34"/>
        <v>411.95</v>
      </c>
    </row>
    <row r="161" spans="1:19" ht="34.5" customHeight="1">
      <c r="A161" s="67">
        <v>23</v>
      </c>
      <c r="B161" s="263" t="s">
        <v>371</v>
      </c>
      <c r="C161" s="260" t="s">
        <v>372</v>
      </c>
      <c r="D161" s="262">
        <v>262.14999999999998</v>
      </c>
      <c r="E161" s="128"/>
      <c r="F161" s="67"/>
      <c r="G161" s="67"/>
      <c r="H161" s="73">
        <v>0</v>
      </c>
      <c r="I161" s="73">
        <v>0</v>
      </c>
      <c r="J161" s="142">
        <v>0</v>
      </c>
      <c r="K161" s="75">
        <v>45989</v>
      </c>
      <c r="L161" s="76" t="s">
        <v>1521</v>
      </c>
      <c r="M161" s="77">
        <v>262.14999999999998</v>
      </c>
      <c r="N161" s="246"/>
      <c r="O161" s="243"/>
      <c r="P161" s="243"/>
      <c r="Q161" s="189">
        <f t="shared" si="32"/>
        <v>0</v>
      </c>
      <c r="R161" s="8">
        <f t="shared" si="33"/>
        <v>0</v>
      </c>
      <c r="S161" s="203">
        <f t="shared" si="34"/>
        <v>0</v>
      </c>
    </row>
    <row r="162" spans="1:19" ht="34.5" customHeight="1">
      <c r="A162" s="67">
        <v>24</v>
      </c>
      <c r="B162" s="263" t="s">
        <v>300</v>
      </c>
      <c r="C162" s="260" t="s">
        <v>374</v>
      </c>
      <c r="D162" s="262">
        <v>149.80000000000001</v>
      </c>
      <c r="E162" s="71" t="s">
        <v>1095</v>
      </c>
      <c r="F162" s="67">
        <v>1</v>
      </c>
      <c r="G162" s="67">
        <v>1</v>
      </c>
      <c r="H162" s="73">
        <v>175</v>
      </c>
      <c r="I162" s="73">
        <v>12.25</v>
      </c>
      <c r="J162" s="142">
        <v>187.25</v>
      </c>
      <c r="K162" s="75">
        <v>45972</v>
      </c>
      <c r="L162" s="76" t="s">
        <v>1522</v>
      </c>
      <c r="M162" s="77">
        <v>187.25</v>
      </c>
      <c r="N162" s="246" t="s">
        <v>1442</v>
      </c>
      <c r="O162" s="243">
        <v>1</v>
      </c>
      <c r="P162" s="243">
        <v>1</v>
      </c>
      <c r="Q162" s="189">
        <f t="shared" si="32"/>
        <v>140</v>
      </c>
      <c r="R162" s="8">
        <f t="shared" si="33"/>
        <v>9.8000000000000007</v>
      </c>
      <c r="S162" s="203">
        <f t="shared" si="34"/>
        <v>149.80000000000001</v>
      </c>
    </row>
    <row r="163" spans="1:19" ht="34.5" customHeight="1">
      <c r="A163" s="67">
        <v>25</v>
      </c>
      <c r="B163" s="263" t="s">
        <v>304</v>
      </c>
      <c r="C163" s="260" t="s">
        <v>376</v>
      </c>
      <c r="D163" s="262">
        <v>112.35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>
        <v>45991</v>
      </c>
      <c r="L163" s="76" t="s">
        <v>1523</v>
      </c>
      <c r="M163" s="77">
        <v>112.35</v>
      </c>
      <c r="N163" s="246"/>
      <c r="O163" s="243"/>
      <c r="P163" s="243"/>
      <c r="Q163" s="189">
        <f t="shared" si="32"/>
        <v>0</v>
      </c>
      <c r="R163" s="8">
        <f t="shared" si="33"/>
        <v>0</v>
      </c>
      <c r="S163" s="203">
        <f t="shared" si="34"/>
        <v>0</v>
      </c>
    </row>
    <row r="164" spans="1:19" ht="34.5" customHeight="1">
      <c r="A164" s="67">
        <v>26</v>
      </c>
      <c r="B164" s="263" t="s">
        <v>378</v>
      </c>
      <c r="C164" s="260" t="s">
        <v>379</v>
      </c>
      <c r="D164" s="262">
        <v>411.95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/>
      <c r="L164" s="76"/>
      <c r="M164" s="77">
        <v>0</v>
      </c>
      <c r="N164" s="246" t="s">
        <v>1442</v>
      </c>
      <c r="O164" s="243">
        <v>1</v>
      </c>
      <c r="P164" s="243">
        <v>1</v>
      </c>
      <c r="Q164" s="189">
        <f t="shared" si="32"/>
        <v>385</v>
      </c>
      <c r="R164" s="8">
        <f t="shared" si="33"/>
        <v>26.95</v>
      </c>
      <c r="S164" s="203">
        <f t="shared" si="34"/>
        <v>411.95</v>
      </c>
    </row>
    <row r="165" spans="1:19" ht="34.5" customHeight="1">
      <c r="A165" s="67">
        <v>27</v>
      </c>
      <c r="B165" s="263" t="s">
        <v>310</v>
      </c>
      <c r="C165" s="260" t="s">
        <v>381</v>
      </c>
      <c r="D165" s="262">
        <v>374.5</v>
      </c>
      <c r="E165" s="71"/>
      <c r="F165" s="67"/>
      <c r="G165" s="67"/>
      <c r="H165" s="73">
        <v>0</v>
      </c>
      <c r="I165" s="73">
        <v>0</v>
      </c>
      <c r="J165" s="142">
        <v>0</v>
      </c>
      <c r="K165" s="75">
        <v>45991</v>
      </c>
      <c r="L165" s="76" t="s">
        <v>1524</v>
      </c>
      <c r="M165" s="77">
        <v>374.5</v>
      </c>
      <c r="N165" s="246"/>
      <c r="O165" s="243"/>
      <c r="P165" s="243"/>
      <c r="Q165" s="189">
        <f t="shared" si="32"/>
        <v>0</v>
      </c>
      <c r="R165" s="8">
        <f t="shared" si="33"/>
        <v>0</v>
      </c>
      <c r="S165" s="203">
        <f t="shared" si="34"/>
        <v>0</v>
      </c>
    </row>
    <row r="166" spans="1:19" ht="34.5" customHeight="1">
      <c r="A166" s="67">
        <v>28</v>
      </c>
      <c r="B166" s="263" t="s">
        <v>313</v>
      </c>
      <c r="C166" s="260" t="s">
        <v>383</v>
      </c>
      <c r="D166" s="262">
        <v>299.60000000000002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/>
      <c r="L166" s="76"/>
      <c r="M166" s="77">
        <v>0</v>
      </c>
      <c r="N166" s="250" t="s">
        <v>1442</v>
      </c>
      <c r="O166" s="243">
        <v>1</v>
      </c>
      <c r="P166" s="243">
        <v>1</v>
      </c>
      <c r="Q166" s="189">
        <f t="shared" si="32"/>
        <v>280</v>
      </c>
      <c r="R166" s="8">
        <f t="shared" si="33"/>
        <v>19.600000000000001</v>
      </c>
      <c r="S166" s="203">
        <f t="shared" si="34"/>
        <v>299.60000000000002</v>
      </c>
    </row>
    <row r="167" spans="1:19" ht="34.5" customHeight="1">
      <c r="A167" s="67">
        <v>29</v>
      </c>
      <c r="B167" s="263" t="s">
        <v>227</v>
      </c>
      <c r="C167" s="260" t="s">
        <v>385</v>
      </c>
      <c r="D167" s="262">
        <v>262.14999999999998</v>
      </c>
      <c r="E167" s="71" t="s">
        <v>1095</v>
      </c>
      <c r="F167" s="67">
        <v>1</v>
      </c>
      <c r="G167" s="67">
        <v>1</v>
      </c>
      <c r="H167" s="73">
        <v>245</v>
      </c>
      <c r="I167" s="73">
        <v>17.149999999999999</v>
      </c>
      <c r="J167" s="142">
        <v>262.14999999999998</v>
      </c>
      <c r="K167" s="75">
        <v>45975</v>
      </c>
      <c r="L167" s="76" t="s">
        <v>1525</v>
      </c>
      <c r="M167" s="77">
        <v>262.14999999999998</v>
      </c>
      <c r="N167" s="250" t="s">
        <v>1442</v>
      </c>
      <c r="O167" s="243">
        <v>1</v>
      </c>
      <c r="P167" s="243">
        <v>1</v>
      </c>
      <c r="Q167" s="189">
        <f t="shared" si="32"/>
        <v>245</v>
      </c>
      <c r="R167" s="8">
        <f t="shared" si="33"/>
        <v>17.149999999999999</v>
      </c>
      <c r="S167" s="203">
        <f t="shared" si="34"/>
        <v>262.14999999999998</v>
      </c>
    </row>
    <row r="168" spans="1:19" ht="34.5" customHeight="1">
      <c r="A168" s="67">
        <v>30</v>
      </c>
      <c r="B168" s="263" t="s">
        <v>318</v>
      </c>
      <c r="C168" s="260" t="s">
        <v>387</v>
      </c>
      <c r="D168" s="262">
        <v>187.25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>
        <v>45991</v>
      </c>
      <c r="L168" s="76" t="s">
        <v>1526</v>
      </c>
      <c r="M168" s="77">
        <v>187.25</v>
      </c>
      <c r="N168" s="246"/>
      <c r="O168" s="243"/>
      <c r="P168" s="243"/>
      <c r="Q168" s="189">
        <f t="shared" si="32"/>
        <v>0</v>
      </c>
      <c r="R168" s="8">
        <f t="shared" si="33"/>
        <v>0</v>
      </c>
      <c r="S168" s="203">
        <f t="shared" si="34"/>
        <v>0</v>
      </c>
    </row>
    <row r="169" spans="1:19" ht="34.5" customHeight="1">
      <c r="A169" s="67">
        <v>31</v>
      </c>
      <c r="B169" s="263" t="s">
        <v>389</v>
      </c>
      <c r="C169" s="260" t="s">
        <v>390</v>
      </c>
      <c r="D169" s="262">
        <v>636.65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>
        <v>45985</v>
      </c>
      <c r="L169" s="76" t="s">
        <v>1527</v>
      </c>
      <c r="M169" s="77">
        <v>636.65</v>
      </c>
      <c r="N169" s="246"/>
      <c r="O169" s="243"/>
      <c r="P169" s="243"/>
      <c r="Q169" s="189">
        <f t="shared" si="32"/>
        <v>0</v>
      </c>
      <c r="R169" s="8">
        <f t="shared" si="33"/>
        <v>0</v>
      </c>
      <c r="S169" s="203">
        <f t="shared" si="34"/>
        <v>0</v>
      </c>
    </row>
    <row r="170" spans="1:19" ht="34.5" customHeight="1">
      <c r="A170" s="67">
        <v>32</v>
      </c>
      <c r="B170" s="263" t="s">
        <v>392</v>
      </c>
      <c r="C170" s="260" t="s">
        <v>393</v>
      </c>
      <c r="D170" s="262">
        <v>187.25</v>
      </c>
      <c r="E170" s="128"/>
      <c r="F170" s="67"/>
      <c r="G170" s="67"/>
      <c r="H170" s="73">
        <v>0</v>
      </c>
      <c r="I170" s="73">
        <v>0</v>
      </c>
      <c r="J170" s="142">
        <v>0</v>
      </c>
      <c r="K170" s="75">
        <v>45985</v>
      </c>
      <c r="L170" s="76" t="s">
        <v>1528</v>
      </c>
      <c r="M170" s="77">
        <v>187.25</v>
      </c>
      <c r="N170" s="246"/>
      <c r="O170" s="243"/>
      <c r="P170" s="243"/>
      <c r="Q170" s="189">
        <f t="shared" si="32"/>
        <v>0</v>
      </c>
      <c r="R170" s="8">
        <f t="shared" si="33"/>
        <v>0</v>
      </c>
      <c r="S170" s="203">
        <f t="shared" si="34"/>
        <v>0</v>
      </c>
    </row>
    <row r="171" spans="1:19" ht="34.5" customHeight="1">
      <c r="A171" s="67">
        <v>33</v>
      </c>
      <c r="B171" s="263" t="s">
        <v>395</v>
      </c>
      <c r="C171" s="260" t="s">
        <v>396</v>
      </c>
      <c r="D171" s="262">
        <v>224.7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>
        <v>45985</v>
      </c>
      <c r="L171" s="76" t="s">
        <v>1529</v>
      </c>
      <c r="M171" s="77">
        <v>224.7</v>
      </c>
      <c r="N171" s="246"/>
      <c r="O171" s="243"/>
      <c r="P171" s="243"/>
      <c r="Q171" s="189">
        <f t="shared" si="32"/>
        <v>0</v>
      </c>
      <c r="R171" s="8">
        <f t="shared" si="33"/>
        <v>0</v>
      </c>
      <c r="S171" s="203">
        <f t="shared" si="34"/>
        <v>0</v>
      </c>
    </row>
    <row r="172" spans="1:19" ht="34.5" customHeight="1">
      <c r="A172" s="67">
        <v>34</v>
      </c>
      <c r="B172" s="263" t="s">
        <v>398</v>
      </c>
      <c r="C172" s="260" t="s">
        <v>399</v>
      </c>
      <c r="D172" s="262">
        <v>0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/>
      <c r="L172" s="76"/>
      <c r="M172" s="77"/>
      <c r="N172" s="246"/>
      <c r="O172" s="243"/>
      <c r="P172" s="243"/>
      <c r="Q172" s="189">
        <f t="shared" si="32"/>
        <v>0</v>
      </c>
      <c r="R172" s="8">
        <f t="shared" si="33"/>
        <v>0</v>
      </c>
      <c r="S172" s="203">
        <f t="shared" si="34"/>
        <v>0</v>
      </c>
    </row>
    <row r="173" spans="1:19" ht="34.5" customHeight="1">
      <c r="A173" s="67">
        <v>35</v>
      </c>
      <c r="B173" s="263" t="s">
        <v>395</v>
      </c>
      <c r="C173" s="260" t="s">
        <v>400</v>
      </c>
      <c r="D173" s="262">
        <v>0</v>
      </c>
      <c r="E173" s="71"/>
      <c r="F173" s="67"/>
      <c r="G173" s="67"/>
      <c r="H173" s="73">
        <v>0</v>
      </c>
      <c r="I173" s="73">
        <v>0</v>
      </c>
      <c r="J173" s="142">
        <v>0</v>
      </c>
      <c r="K173" s="75"/>
      <c r="L173" s="76"/>
      <c r="M173" s="77"/>
      <c r="N173" s="246"/>
      <c r="O173" s="243"/>
      <c r="P173" s="243"/>
      <c r="Q173" s="189">
        <f t="shared" si="32"/>
        <v>0</v>
      </c>
      <c r="R173" s="8">
        <f t="shared" si="33"/>
        <v>0</v>
      </c>
      <c r="S173" s="203">
        <f t="shared" si="34"/>
        <v>0</v>
      </c>
    </row>
    <row r="174" spans="1:19" ht="34.5" customHeight="1">
      <c r="A174" s="67">
        <v>36</v>
      </c>
      <c r="B174" s="263" t="s">
        <v>401</v>
      </c>
      <c r="C174" s="260" t="s">
        <v>402</v>
      </c>
      <c r="D174" s="262">
        <v>112.35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>
        <v>45985</v>
      </c>
      <c r="L174" s="76" t="s">
        <v>1530</v>
      </c>
      <c r="M174" s="77">
        <v>112.35</v>
      </c>
      <c r="N174" s="246"/>
      <c r="O174" s="243"/>
      <c r="P174" s="243"/>
      <c r="Q174" s="189">
        <f t="shared" si="32"/>
        <v>0</v>
      </c>
      <c r="R174" s="8">
        <f t="shared" si="33"/>
        <v>0</v>
      </c>
      <c r="S174" s="203">
        <f t="shared" si="34"/>
        <v>0</v>
      </c>
    </row>
    <row r="175" spans="1:19" ht="34.5" customHeight="1">
      <c r="A175" s="67">
        <v>37</v>
      </c>
      <c r="B175" s="263" t="s">
        <v>404</v>
      </c>
      <c r="C175" s="260" t="s">
        <v>405</v>
      </c>
      <c r="D175" s="262">
        <v>112.35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>
        <v>45985</v>
      </c>
      <c r="L175" s="76" t="s">
        <v>1531</v>
      </c>
      <c r="M175" s="77">
        <v>112.35</v>
      </c>
      <c r="N175" s="246"/>
      <c r="O175" s="243"/>
      <c r="P175" s="243"/>
      <c r="Q175" s="189">
        <f t="shared" si="32"/>
        <v>0</v>
      </c>
      <c r="R175" s="8">
        <f t="shared" si="33"/>
        <v>0</v>
      </c>
      <c r="S175" s="203">
        <f t="shared" si="34"/>
        <v>0</v>
      </c>
    </row>
    <row r="176" spans="1:19" ht="34.5" customHeight="1">
      <c r="A176" s="67">
        <v>38</v>
      </c>
      <c r="B176" s="263" t="s">
        <v>407</v>
      </c>
      <c r="C176" s="260" t="s">
        <v>408</v>
      </c>
      <c r="D176" s="262">
        <v>0</v>
      </c>
      <c r="E176" s="128"/>
      <c r="F176" s="67"/>
      <c r="G176" s="67"/>
      <c r="H176" s="73">
        <v>0</v>
      </c>
      <c r="I176" s="73">
        <v>0</v>
      </c>
      <c r="J176" s="142">
        <v>0</v>
      </c>
      <c r="K176" s="75"/>
      <c r="L176" s="76"/>
      <c r="M176" s="77"/>
      <c r="N176" s="246"/>
      <c r="O176" s="243"/>
      <c r="P176" s="243"/>
      <c r="Q176" s="189">
        <f t="shared" si="32"/>
        <v>0</v>
      </c>
      <c r="R176" s="8">
        <f t="shared" si="33"/>
        <v>0</v>
      </c>
      <c r="S176" s="203">
        <f t="shared" si="34"/>
        <v>0</v>
      </c>
    </row>
    <row r="177" spans="1:19" ht="34.5" customHeight="1">
      <c r="A177" s="67">
        <v>39</v>
      </c>
      <c r="B177" s="263" t="s">
        <v>409</v>
      </c>
      <c r="C177" s="260" t="s">
        <v>410</v>
      </c>
      <c r="D177" s="262">
        <v>112.35</v>
      </c>
      <c r="E177" s="128"/>
      <c r="F177" s="67"/>
      <c r="G177" s="67"/>
      <c r="H177" s="73">
        <v>0</v>
      </c>
      <c r="I177" s="73">
        <v>0</v>
      </c>
      <c r="J177" s="142">
        <v>0</v>
      </c>
      <c r="K177" s="75">
        <v>45985</v>
      </c>
      <c r="L177" s="76" t="s">
        <v>1532</v>
      </c>
      <c r="M177" s="77">
        <v>112.35</v>
      </c>
      <c r="N177" s="246"/>
      <c r="O177" s="243"/>
      <c r="P177" s="243"/>
      <c r="Q177" s="189">
        <f t="shared" si="32"/>
        <v>0</v>
      </c>
      <c r="R177" s="8">
        <f t="shared" si="33"/>
        <v>0</v>
      </c>
      <c r="S177" s="203">
        <f t="shared" si="34"/>
        <v>0</v>
      </c>
    </row>
    <row r="178" spans="1:19" ht="34.5" customHeight="1">
      <c r="A178" s="67">
        <v>40</v>
      </c>
      <c r="B178" s="263" t="s">
        <v>398</v>
      </c>
      <c r="C178" s="260" t="s">
        <v>412</v>
      </c>
      <c r="D178" s="262">
        <v>0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/>
      <c r="L178" s="76"/>
      <c r="M178" s="77"/>
      <c r="N178" s="246"/>
      <c r="O178" s="243"/>
      <c r="P178" s="243"/>
      <c r="Q178" s="189">
        <f t="shared" si="32"/>
        <v>0</v>
      </c>
      <c r="R178" s="8">
        <f t="shared" si="33"/>
        <v>0</v>
      </c>
      <c r="S178" s="203">
        <f t="shared" si="34"/>
        <v>0</v>
      </c>
    </row>
    <row r="179" spans="1:19" ht="34.5" customHeight="1">
      <c r="A179" s="67">
        <v>41</v>
      </c>
      <c r="B179" s="263" t="s">
        <v>413</v>
      </c>
      <c r="C179" s="260" t="s">
        <v>414</v>
      </c>
      <c r="D179" s="262">
        <v>561.75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>
        <v>45985</v>
      </c>
      <c r="L179" s="76" t="s">
        <v>1533</v>
      </c>
      <c r="M179" s="77">
        <v>561.75</v>
      </c>
      <c r="N179" s="246"/>
      <c r="O179" s="243"/>
      <c r="P179" s="243"/>
      <c r="Q179" s="189">
        <f t="shared" si="32"/>
        <v>0</v>
      </c>
      <c r="R179" s="8">
        <f t="shared" si="33"/>
        <v>0</v>
      </c>
      <c r="S179" s="203">
        <f t="shared" si="34"/>
        <v>0</v>
      </c>
    </row>
    <row r="180" spans="1:19" ht="34.5" customHeight="1">
      <c r="A180" s="67">
        <v>42</v>
      </c>
      <c r="B180" s="263" t="s">
        <v>398</v>
      </c>
      <c r="C180" s="260" t="s">
        <v>416</v>
      </c>
      <c r="D180" s="262">
        <v>0</v>
      </c>
      <c r="E180" s="128"/>
      <c r="F180" s="67"/>
      <c r="G180" s="67"/>
      <c r="H180" s="73">
        <v>0</v>
      </c>
      <c r="I180" s="73">
        <v>0</v>
      </c>
      <c r="J180" s="142">
        <v>0</v>
      </c>
      <c r="K180" s="75"/>
      <c r="L180" s="76"/>
      <c r="M180" s="77"/>
      <c r="N180" s="246"/>
      <c r="O180" s="243"/>
      <c r="P180" s="243"/>
      <c r="Q180" s="189">
        <f t="shared" si="32"/>
        <v>0</v>
      </c>
      <c r="R180" s="8">
        <f t="shared" si="33"/>
        <v>0</v>
      </c>
      <c r="S180" s="203">
        <f t="shared" si="34"/>
        <v>0</v>
      </c>
    </row>
    <row r="181" spans="1:19" ht="34.5" customHeight="1">
      <c r="A181" s="67">
        <v>43</v>
      </c>
      <c r="B181" s="263" t="s">
        <v>417</v>
      </c>
      <c r="C181" s="260" t="s">
        <v>418</v>
      </c>
      <c r="D181" s="262">
        <v>187.25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>
        <v>45985</v>
      </c>
      <c r="L181" s="76" t="s">
        <v>1534</v>
      </c>
      <c r="M181" s="77">
        <v>187.25</v>
      </c>
      <c r="N181" s="246"/>
      <c r="O181" s="243"/>
      <c r="P181" s="243"/>
      <c r="Q181" s="189">
        <f t="shared" si="32"/>
        <v>0</v>
      </c>
      <c r="R181" s="8">
        <f t="shared" si="33"/>
        <v>0</v>
      </c>
      <c r="S181" s="203">
        <f t="shared" si="34"/>
        <v>0</v>
      </c>
    </row>
    <row r="182" spans="1:19" ht="34.5" customHeight="1">
      <c r="A182" s="67">
        <v>44</v>
      </c>
      <c r="B182" s="263" t="s">
        <v>420</v>
      </c>
      <c r="C182" s="260" t="s">
        <v>421</v>
      </c>
      <c r="D182" s="262">
        <v>112.35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>
        <v>45985</v>
      </c>
      <c r="L182" s="76" t="s">
        <v>1535</v>
      </c>
      <c r="M182" s="77">
        <v>112.35</v>
      </c>
      <c r="N182" s="246"/>
      <c r="O182" s="243"/>
      <c r="P182" s="243"/>
      <c r="Q182" s="189">
        <f t="shared" si="32"/>
        <v>0</v>
      </c>
      <c r="R182" s="8">
        <f t="shared" si="33"/>
        <v>0</v>
      </c>
      <c r="S182" s="203">
        <f t="shared" si="34"/>
        <v>0</v>
      </c>
    </row>
    <row r="183" spans="1:19" ht="34.5" customHeight="1">
      <c r="A183" s="67">
        <v>45</v>
      </c>
      <c r="B183" s="263" t="s">
        <v>423</v>
      </c>
      <c r="C183" s="260" t="s">
        <v>424</v>
      </c>
      <c r="D183" s="262">
        <v>0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/>
      <c r="L183" s="76"/>
      <c r="M183" s="77"/>
      <c r="N183" s="246"/>
      <c r="O183" s="243"/>
      <c r="P183" s="243"/>
      <c r="Q183" s="189">
        <f t="shared" si="32"/>
        <v>0</v>
      </c>
      <c r="R183" s="8">
        <f t="shared" si="33"/>
        <v>0</v>
      </c>
      <c r="S183" s="203">
        <f t="shared" si="34"/>
        <v>0</v>
      </c>
    </row>
    <row r="184" spans="1:19" ht="34.5" customHeight="1">
      <c r="A184" s="67">
        <v>46</v>
      </c>
      <c r="B184" s="263" t="s">
        <v>425</v>
      </c>
      <c r="C184" s="260" t="s">
        <v>426</v>
      </c>
      <c r="D184" s="262">
        <v>112.35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>
        <v>45985</v>
      </c>
      <c r="L184" s="76" t="s">
        <v>1536</v>
      </c>
      <c r="M184" s="77">
        <v>112.35</v>
      </c>
      <c r="N184" s="246"/>
      <c r="O184" s="243"/>
      <c r="P184" s="243"/>
      <c r="Q184" s="189">
        <f t="shared" si="32"/>
        <v>0</v>
      </c>
      <c r="R184" s="8">
        <f t="shared" si="33"/>
        <v>0</v>
      </c>
      <c r="S184" s="203">
        <f t="shared" si="34"/>
        <v>0</v>
      </c>
    </row>
    <row r="185" spans="1:19" ht="34.5" customHeight="1">
      <c r="A185" s="67">
        <v>47</v>
      </c>
      <c r="B185" s="263" t="s">
        <v>407</v>
      </c>
      <c r="C185" s="260" t="s">
        <v>428</v>
      </c>
      <c r="D185" s="262">
        <v>0</v>
      </c>
      <c r="E185" s="128"/>
      <c r="F185" s="67"/>
      <c r="G185" s="67"/>
      <c r="H185" s="73">
        <v>0</v>
      </c>
      <c r="I185" s="73">
        <v>0</v>
      </c>
      <c r="J185" s="142">
        <v>0</v>
      </c>
      <c r="K185" s="75"/>
      <c r="L185" s="76"/>
      <c r="M185" s="77"/>
      <c r="N185" s="246"/>
      <c r="O185" s="243"/>
      <c r="P185" s="243"/>
      <c r="Q185" s="189">
        <f t="shared" si="32"/>
        <v>0</v>
      </c>
      <c r="R185" s="8">
        <f t="shared" si="33"/>
        <v>0</v>
      </c>
      <c r="S185" s="203">
        <f t="shared" si="34"/>
        <v>0</v>
      </c>
    </row>
    <row r="186" spans="1:19" ht="34.5" customHeight="1">
      <c r="A186" s="67">
        <v>48</v>
      </c>
      <c r="B186" s="263" t="s">
        <v>398</v>
      </c>
      <c r="C186" s="260" t="s">
        <v>429</v>
      </c>
      <c r="D186" s="262">
        <v>0</v>
      </c>
      <c r="E186" s="128"/>
      <c r="F186" s="67"/>
      <c r="G186" s="67"/>
      <c r="H186" s="73">
        <v>0</v>
      </c>
      <c r="I186" s="73">
        <v>0</v>
      </c>
      <c r="J186" s="142">
        <v>0</v>
      </c>
      <c r="K186" s="75"/>
      <c r="L186" s="76"/>
      <c r="M186" s="77"/>
      <c r="N186" s="246"/>
      <c r="O186" s="243"/>
      <c r="P186" s="243"/>
      <c r="Q186" s="189">
        <f t="shared" si="32"/>
        <v>0</v>
      </c>
      <c r="R186" s="8">
        <f t="shared" si="33"/>
        <v>0</v>
      </c>
      <c r="S186" s="203">
        <f t="shared" si="34"/>
        <v>0</v>
      </c>
    </row>
    <row r="187" spans="1:19" ht="34.5" customHeight="1">
      <c r="A187" s="67">
        <v>49</v>
      </c>
      <c r="B187" s="263" t="s">
        <v>430</v>
      </c>
      <c r="C187" s="260" t="s">
        <v>431</v>
      </c>
      <c r="D187" s="262">
        <v>187.25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>
        <v>45985</v>
      </c>
      <c r="L187" s="76" t="s">
        <v>1537</v>
      </c>
      <c r="M187" s="77">
        <v>187.25</v>
      </c>
      <c r="N187" s="246"/>
      <c r="O187" s="243"/>
      <c r="P187" s="243"/>
      <c r="Q187" s="189">
        <f t="shared" si="32"/>
        <v>0</v>
      </c>
      <c r="R187" s="8">
        <f t="shared" si="33"/>
        <v>0</v>
      </c>
      <c r="S187" s="203">
        <f t="shared" si="34"/>
        <v>0</v>
      </c>
    </row>
    <row r="188" spans="1:19" ht="34.5" customHeight="1">
      <c r="A188" s="67">
        <v>50</v>
      </c>
      <c r="B188" s="263" t="s">
        <v>433</v>
      </c>
      <c r="C188" s="260" t="s">
        <v>434</v>
      </c>
      <c r="D188" s="262">
        <v>112.35</v>
      </c>
      <c r="E188" s="128"/>
      <c r="F188" s="67"/>
      <c r="G188" s="67"/>
      <c r="H188" s="73">
        <v>0</v>
      </c>
      <c r="I188" s="73">
        <v>0</v>
      </c>
      <c r="J188" s="142">
        <v>0</v>
      </c>
      <c r="K188" s="75">
        <v>45985</v>
      </c>
      <c r="L188" s="76" t="s">
        <v>1538</v>
      </c>
      <c r="M188" s="77">
        <v>112.35</v>
      </c>
      <c r="N188" s="246"/>
      <c r="O188" s="243"/>
      <c r="P188" s="243"/>
      <c r="Q188" s="189">
        <f t="shared" si="32"/>
        <v>0</v>
      </c>
      <c r="R188" s="8">
        <f t="shared" si="33"/>
        <v>0</v>
      </c>
      <c r="S188" s="203">
        <f t="shared" si="34"/>
        <v>0</v>
      </c>
    </row>
    <row r="189" spans="1:19" ht="34.5" customHeight="1">
      <c r="A189" s="67">
        <v>51</v>
      </c>
      <c r="B189" s="263" t="s">
        <v>436</v>
      </c>
      <c r="C189" s="260" t="s">
        <v>437</v>
      </c>
      <c r="D189" s="262">
        <v>262.14999999999998</v>
      </c>
      <c r="E189" s="71"/>
      <c r="F189" s="67"/>
      <c r="G189" s="67"/>
      <c r="H189" s="73">
        <v>0</v>
      </c>
      <c r="I189" s="73">
        <v>0</v>
      </c>
      <c r="J189" s="142">
        <v>0</v>
      </c>
      <c r="K189" s="75">
        <v>45985</v>
      </c>
      <c r="L189" s="76" t="s">
        <v>1539</v>
      </c>
      <c r="M189" s="77">
        <v>262.14999999999998</v>
      </c>
      <c r="N189" s="246"/>
      <c r="O189" s="243"/>
      <c r="P189" s="243"/>
      <c r="Q189" s="189">
        <f t="shared" si="32"/>
        <v>0</v>
      </c>
      <c r="R189" s="8">
        <f t="shared" si="33"/>
        <v>0</v>
      </c>
      <c r="S189" s="203">
        <f t="shared" si="34"/>
        <v>0</v>
      </c>
    </row>
    <row r="190" spans="1:19" ht="34.5" customHeight="1">
      <c r="A190" s="67">
        <v>52</v>
      </c>
      <c r="B190" s="263" t="s">
        <v>398</v>
      </c>
      <c r="C190" s="260" t="s">
        <v>439</v>
      </c>
      <c r="D190" s="262">
        <v>0</v>
      </c>
      <c r="E190" s="264"/>
      <c r="F190" s="265"/>
      <c r="G190" s="67"/>
      <c r="H190" s="73">
        <v>0</v>
      </c>
      <c r="I190" s="73">
        <v>0</v>
      </c>
      <c r="J190" s="142">
        <v>0</v>
      </c>
      <c r="K190" s="75"/>
      <c r="L190" s="76"/>
      <c r="M190" s="77"/>
      <c r="N190" s="246"/>
      <c r="O190" s="243"/>
      <c r="P190" s="243"/>
      <c r="Q190" s="189">
        <f t="shared" si="32"/>
        <v>0</v>
      </c>
      <c r="R190" s="8">
        <f t="shared" si="33"/>
        <v>0</v>
      </c>
      <c r="S190" s="203">
        <f t="shared" si="34"/>
        <v>0</v>
      </c>
    </row>
    <row r="191" spans="1:19" ht="34.5" customHeight="1">
      <c r="A191" s="67">
        <v>53</v>
      </c>
      <c r="B191" s="263" t="s">
        <v>407</v>
      </c>
      <c r="C191" s="260" t="s">
        <v>440</v>
      </c>
      <c r="D191" s="262">
        <v>0</v>
      </c>
      <c r="E191" s="71"/>
      <c r="F191" s="67"/>
      <c r="G191" s="67"/>
      <c r="H191" s="73">
        <v>0</v>
      </c>
      <c r="I191" s="73">
        <v>0</v>
      </c>
      <c r="J191" s="142">
        <v>0</v>
      </c>
      <c r="K191" s="75"/>
      <c r="L191" s="76"/>
      <c r="M191" s="77"/>
      <c r="N191" s="246"/>
      <c r="O191" s="243"/>
      <c r="P191" s="243"/>
      <c r="Q191" s="189">
        <f t="shared" si="32"/>
        <v>0</v>
      </c>
      <c r="R191" s="8">
        <f t="shared" si="33"/>
        <v>0</v>
      </c>
      <c r="S191" s="203">
        <f t="shared" si="34"/>
        <v>0</v>
      </c>
    </row>
    <row r="192" spans="1:19" ht="34.5" customHeight="1">
      <c r="A192" s="67">
        <v>54</v>
      </c>
      <c r="B192" s="263" t="s">
        <v>441</v>
      </c>
      <c r="C192" s="260" t="s">
        <v>442</v>
      </c>
      <c r="D192" s="262">
        <v>149.80000000000001</v>
      </c>
      <c r="E192" s="71"/>
      <c r="F192" s="67"/>
      <c r="G192" s="67"/>
      <c r="H192" s="73">
        <v>0</v>
      </c>
      <c r="I192" s="73">
        <v>0</v>
      </c>
      <c r="J192" s="142">
        <v>0</v>
      </c>
      <c r="K192" s="75">
        <v>45985</v>
      </c>
      <c r="L192" s="76" t="s">
        <v>1540</v>
      </c>
      <c r="M192" s="77">
        <v>149.80000000000001</v>
      </c>
      <c r="N192" s="246"/>
      <c r="O192" s="243"/>
      <c r="P192" s="243"/>
      <c r="Q192" s="189">
        <f t="shared" si="32"/>
        <v>0</v>
      </c>
      <c r="R192" s="8">
        <f t="shared" si="33"/>
        <v>0</v>
      </c>
      <c r="S192" s="203">
        <f t="shared" si="34"/>
        <v>0</v>
      </c>
    </row>
    <row r="193" spans="1:19" ht="34.5" customHeight="1">
      <c r="A193" s="67">
        <v>55</v>
      </c>
      <c r="B193" s="263" t="s">
        <v>444</v>
      </c>
      <c r="C193" s="260" t="s">
        <v>445</v>
      </c>
      <c r="D193" s="262">
        <v>187.25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>
        <v>45985</v>
      </c>
      <c r="L193" s="76" t="s">
        <v>1541</v>
      </c>
      <c r="M193" s="77">
        <v>187.25</v>
      </c>
      <c r="N193" s="246"/>
      <c r="O193" s="243"/>
      <c r="P193" s="243"/>
      <c r="Q193" s="189">
        <f t="shared" si="32"/>
        <v>0</v>
      </c>
      <c r="R193" s="8">
        <f t="shared" si="33"/>
        <v>0</v>
      </c>
      <c r="S193" s="203">
        <f t="shared" si="34"/>
        <v>0</v>
      </c>
    </row>
    <row r="194" spans="1:19" ht="34.5" customHeight="1">
      <c r="A194" s="67">
        <v>56</v>
      </c>
      <c r="B194" s="263" t="s">
        <v>447</v>
      </c>
      <c r="C194" s="260" t="s">
        <v>448</v>
      </c>
      <c r="D194" s="262">
        <v>486.85</v>
      </c>
      <c r="E194" s="128"/>
      <c r="F194" s="67"/>
      <c r="G194" s="67"/>
      <c r="H194" s="73">
        <v>0</v>
      </c>
      <c r="I194" s="73">
        <v>0</v>
      </c>
      <c r="J194" s="142">
        <v>0</v>
      </c>
      <c r="K194" s="75">
        <v>45987</v>
      </c>
      <c r="L194" s="76" t="s">
        <v>1542</v>
      </c>
      <c r="M194" s="77">
        <v>486.85</v>
      </c>
      <c r="N194" s="246"/>
      <c r="O194" s="243"/>
      <c r="P194" s="243"/>
      <c r="Q194" s="189">
        <f t="shared" si="32"/>
        <v>0</v>
      </c>
      <c r="R194" s="8">
        <f t="shared" si="33"/>
        <v>0</v>
      </c>
      <c r="S194" s="203">
        <f t="shared" si="34"/>
        <v>0</v>
      </c>
    </row>
    <row r="195" spans="1:19" ht="34.5" customHeight="1">
      <c r="A195" s="67">
        <v>57</v>
      </c>
      <c r="B195" s="263" t="s">
        <v>398</v>
      </c>
      <c r="C195" s="260" t="s">
        <v>450</v>
      </c>
      <c r="D195" s="262">
        <v>0</v>
      </c>
      <c r="E195" s="128"/>
      <c r="F195" s="67"/>
      <c r="G195" s="67"/>
      <c r="H195" s="73">
        <v>0</v>
      </c>
      <c r="I195" s="73">
        <v>0</v>
      </c>
      <c r="J195" s="142">
        <v>0</v>
      </c>
      <c r="K195" s="75"/>
      <c r="L195" s="76"/>
      <c r="M195" s="77"/>
      <c r="N195" s="246"/>
      <c r="O195" s="243"/>
      <c r="P195" s="243"/>
      <c r="Q195" s="189">
        <f t="shared" si="32"/>
        <v>0</v>
      </c>
      <c r="R195" s="8">
        <f t="shared" si="33"/>
        <v>0</v>
      </c>
      <c r="S195" s="203">
        <f t="shared" si="34"/>
        <v>0</v>
      </c>
    </row>
    <row r="196" spans="1:19" ht="34.5" customHeight="1">
      <c r="A196" s="67">
        <v>58</v>
      </c>
      <c r="B196" s="263" t="s">
        <v>407</v>
      </c>
      <c r="C196" s="260" t="s">
        <v>451</v>
      </c>
      <c r="D196" s="262">
        <v>0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/>
      <c r="L196" s="76"/>
      <c r="M196" s="77"/>
      <c r="N196" s="246"/>
      <c r="O196" s="243"/>
      <c r="P196" s="243"/>
      <c r="Q196" s="189">
        <f t="shared" si="32"/>
        <v>0</v>
      </c>
      <c r="R196" s="8">
        <f t="shared" si="33"/>
        <v>0</v>
      </c>
      <c r="S196" s="203">
        <f t="shared" si="34"/>
        <v>0</v>
      </c>
    </row>
    <row r="197" spans="1:19" ht="34.5" customHeight="1">
      <c r="A197" s="67">
        <v>59</v>
      </c>
      <c r="B197" s="263" t="s">
        <v>45</v>
      </c>
      <c r="C197" s="260" t="s">
        <v>452</v>
      </c>
      <c r="D197" s="262">
        <v>861.35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>
        <v>45981</v>
      </c>
      <c r="L197" s="76" t="s">
        <v>1543</v>
      </c>
      <c r="M197" s="77">
        <v>861.35</v>
      </c>
      <c r="N197" s="246"/>
      <c r="O197" s="266"/>
      <c r="P197" s="266"/>
      <c r="Q197" s="189">
        <f t="shared" si="32"/>
        <v>0</v>
      </c>
      <c r="R197" s="8">
        <f t="shared" si="33"/>
        <v>0</v>
      </c>
      <c r="S197" s="203">
        <f t="shared" si="34"/>
        <v>0</v>
      </c>
    </row>
    <row r="198" spans="1:19" ht="34.5" customHeight="1">
      <c r="A198" s="67">
        <v>60</v>
      </c>
      <c r="B198" s="267" t="s">
        <v>45</v>
      </c>
      <c r="C198" s="260" t="s">
        <v>454</v>
      </c>
      <c r="D198" s="262">
        <v>749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>
        <v>45981</v>
      </c>
      <c r="L198" s="76" t="s">
        <v>1544</v>
      </c>
      <c r="M198" s="77">
        <v>749</v>
      </c>
      <c r="N198" s="246"/>
      <c r="O198" s="243"/>
      <c r="P198" s="243"/>
      <c r="Q198" s="189">
        <f t="shared" si="32"/>
        <v>0</v>
      </c>
      <c r="R198" s="8">
        <f t="shared" si="33"/>
        <v>0</v>
      </c>
      <c r="S198" s="203">
        <f t="shared" si="34"/>
        <v>0</v>
      </c>
    </row>
    <row r="199" spans="1:19" ht="34.5" customHeight="1">
      <c r="A199" s="67">
        <v>61</v>
      </c>
      <c r="B199" s="263" t="s">
        <v>456</v>
      </c>
      <c r="C199" s="260" t="s">
        <v>457</v>
      </c>
      <c r="D199" s="262">
        <v>449.4</v>
      </c>
      <c r="E199" s="71"/>
      <c r="F199" s="67"/>
      <c r="G199" s="67"/>
      <c r="H199" s="73">
        <v>0</v>
      </c>
      <c r="I199" s="73">
        <v>0</v>
      </c>
      <c r="J199" s="142">
        <v>0</v>
      </c>
      <c r="K199" s="75"/>
      <c r="L199" s="76"/>
      <c r="M199" s="77">
        <v>0</v>
      </c>
      <c r="N199" s="246" t="s">
        <v>1442</v>
      </c>
      <c r="O199" s="243">
        <v>1</v>
      </c>
      <c r="P199" s="243">
        <v>1</v>
      </c>
      <c r="Q199" s="189">
        <f t="shared" si="32"/>
        <v>420</v>
      </c>
      <c r="R199" s="8">
        <f t="shared" si="33"/>
        <v>29.4</v>
      </c>
      <c r="S199" s="203">
        <f t="shared" si="34"/>
        <v>449.4</v>
      </c>
    </row>
    <row r="200" spans="1:19" ht="34.5" customHeight="1">
      <c r="A200" s="67">
        <v>62</v>
      </c>
      <c r="B200" s="263" t="s">
        <v>459</v>
      </c>
      <c r="C200" s="260" t="s">
        <v>460</v>
      </c>
      <c r="D200" s="262">
        <v>636.65</v>
      </c>
      <c r="E200" s="71">
        <v>25112</v>
      </c>
      <c r="F200" s="67">
        <v>1</v>
      </c>
      <c r="G200" s="67">
        <v>1</v>
      </c>
      <c r="H200" s="73">
        <v>1050</v>
      </c>
      <c r="I200" s="73">
        <v>73.5</v>
      </c>
      <c r="J200" s="142">
        <v>1123.5</v>
      </c>
      <c r="K200" s="75">
        <v>45973</v>
      </c>
      <c r="L200" s="76" t="s">
        <v>1545</v>
      </c>
      <c r="M200" s="77">
        <v>1123.5</v>
      </c>
      <c r="N200" s="250" t="s">
        <v>1442</v>
      </c>
      <c r="O200" s="243">
        <v>1</v>
      </c>
      <c r="P200" s="243">
        <v>1</v>
      </c>
      <c r="Q200" s="189">
        <f t="shared" si="32"/>
        <v>595</v>
      </c>
      <c r="R200" s="8">
        <f t="shared" si="33"/>
        <v>41.65</v>
      </c>
      <c r="S200" s="203">
        <f t="shared" si="34"/>
        <v>636.65000000000009</v>
      </c>
    </row>
    <row r="201" spans="1:19" ht="34.5" customHeight="1">
      <c r="A201" s="67">
        <v>63</v>
      </c>
      <c r="B201" s="263" t="s">
        <v>462</v>
      </c>
      <c r="C201" s="260" t="s">
        <v>463</v>
      </c>
      <c r="D201" s="262">
        <v>262.14999999999998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/>
      <c r="L201" s="76"/>
      <c r="M201" s="77">
        <v>0</v>
      </c>
      <c r="N201" s="246" t="s">
        <v>1442</v>
      </c>
      <c r="O201" s="243">
        <v>1</v>
      </c>
      <c r="P201" s="243">
        <v>1</v>
      </c>
      <c r="Q201" s="189">
        <f t="shared" si="32"/>
        <v>245</v>
      </c>
      <c r="R201" s="8">
        <f t="shared" si="33"/>
        <v>17.149999999999999</v>
      </c>
      <c r="S201" s="203">
        <f t="shared" si="34"/>
        <v>262.14999999999998</v>
      </c>
    </row>
    <row r="202" spans="1:19" ht="34.5" customHeight="1">
      <c r="A202" s="67">
        <v>64</v>
      </c>
      <c r="B202" s="263" t="s">
        <v>465</v>
      </c>
      <c r="C202" s="260" t="s">
        <v>466</v>
      </c>
      <c r="D202" s="262">
        <v>112.35</v>
      </c>
      <c r="E202" s="128"/>
      <c r="F202" s="67"/>
      <c r="G202" s="67"/>
      <c r="H202" s="73">
        <v>0</v>
      </c>
      <c r="I202" s="73">
        <v>0</v>
      </c>
      <c r="J202" s="142">
        <v>0</v>
      </c>
      <c r="K202" s="75">
        <v>45991</v>
      </c>
      <c r="L202" s="76" t="s">
        <v>1546</v>
      </c>
      <c r="M202" s="77">
        <v>112.35</v>
      </c>
      <c r="N202" s="246"/>
      <c r="O202" s="243"/>
      <c r="P202" s="243"/>
      <c r="Q202" s="189">
        <f t="shared" si="32"/>
        <v>0</v>
      </c>
      <c r="R202" s="8">
        <f t="shared" si="33"/>
        <v>0</v>
      </c>
      <c r="S202" s="203">
        <f t="shared" si="34"/>
        <v>0</v>
      </c>
    </row>
    <row r="203" spans="1:19" ht="34.5" customHeight="1">
      <c r="A203" s="67">
        <v>65</v>
      </c>
      <c r="B203" s="263" t="s">
        <v>468</v>
      </c>
      <c r="C203" s="260" t="s">
        <v>469</v>
      </c>
      <c r="D203" s="262">
        <v>299.60000000000002</v>
      </c>
      <c r="E203" s="128"/>
      <c r="F203" s="67"/>
      <c r="G203" s="67"/>
      <c r="H203" s="73">
        <v>0</v>
      </c>
      <c r="I203" s="73">
        <v>0</v>
      </c>
      <c r="J203" s="142">
        <v>0</v>
      </c>
      <c r="K203" s="75">
        <v>45985</v>
      </c>
      <c r="L203" s="76" t="s">
        <v>1547</v>
      </c>
      <c r="M203" s="77">
        <v>299.60000000000002</v>
      </c>
      <c r="N203" s="246"/>
      <c r="O203" s="243"/>
      <c r="P203" s="243"/>
      <c r="Q203" s="189">
        <f t="shared" ref="Q203:Q269" si="35">ROUND(S203*100/107,2)</f>
        <v>0</v>
      </c>
      <c r="R203" s="8">
        <f t="shared" ref="R203:R269" si="36">ROUND((Q203*0.07),2)</f>
        <v>0</v>
      </c>
      <c r="S203" s="203">
        <f t="shared" ref="S203:S269" si="37">+D203+J203-M203</f>
        <v>0</v>
      </c>
    </row>
    <row r="204" spans="1:19" ht="34.5" customHeight="1">
      <c r="A204" s="67">
        <v>66</v>
      </c>
      <c r="B204" s="263" t="s">
        <v>398</v>
      </c>
      <c r="C204" s="260" t="s">
        <v>471</v>
      </c>
      <c r="D204" s="262">
        <v>0</v>
      </c>
      <c r="E204" s="128"/>
      <c r="F204" s="67"/>
      <c r="G204" s="67"/>
      <c r="H204" s="73">
        <v>0</v>
      </c>
      <c r="I204" s="73">
        <v>0</v>
      </c>
      <c r="J204" s="142">
        <v>0</v>
      </c>
      <c r="K204" s="75"/>
      <c r="L204" s="76"/>
      <c r="M204" s="77">
        <v>0</v>
      </c>
      <c r="N204" s="246"/>
      <c r="O204" s="243"/>
      <c r="P204" s="243"/>
      <c r="Q204" s="189">
        <f t="shared" si="35"/>
        <v>0</v>
      </c>
      <c r="R204" s="8">
        <f t="shared" si="36"/>
        <v>0</v>
      </c>
      <c r="S204" s="203">
        <f t="shared" si="37"/>
        <v>0</v>
      </c>
    </row>
    <row r="205" spans="1:19" ht="34.5" customHeight="1">
      <c r="A205" s="67">
        <v>67</v>
      </c>
      <c r="B205" s="263" t="s">
        <v>472</v>
      </c>
      <c r="C205" s="260" t="s">
        <v>473</v>
      </c>
      <c r="D205" s="262">
        <v>486.85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>
        <v>45990</v>
      </c>
      <c r="L205" s="76" t="s">
        <v>1548</v>
      </c>
      <c r="M205" s="77">
        <v>486.85</v>
      </c>
      <c r="N205" s="246"/>
      <c r="O205" s="243"/>
      <c r="P205" s="243"/>
      <c r="Q205" s="189">
        <f t="shared" si="35"/>
        <v>0</v>
      </c>
      <c r="R205" s="8">
        <f t="shared" si="36"/>
        <v>0</v>
      </c>
      <c r="S205" s="203">
        <f t="shared" si="37"/>
        <v>0</v>
      </c>
    </row>
    <row r="206" spans="1:19" ht="34.5" customHeight="1">
      <c r="A206" s="67">
        <v>68</v>
      </c>
      <c r="B206" s="263" t="s">
        <v>105</v>
      </c>
      <c r="C206" s="106" t="s">
        <v>475</v>
      </c>
      <c r="D206" s="262">
        <v>112.35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/>
      <c r="L206" s="76"/>
      <c r="M206" s="77">
        <v>0</v>
      </c>
      <c r="N206" s="246" t="s">
        <v>1442</v>
      </c>
      <c r="O206" s="243">
        <v>1</v>
      </c>
      <c r="P206" s="243">
        <v>1</v>
      </c>
      <c r="Q206" s="189">
        <f t="shared" si="35"/>
        <v>105</v>
      </c>
      <c r="R206" s="8">
        <f t="shared" si="36"/>
        <v>7.35</v>
      </c>
      <c r="S206" s="203">
        <f t="shared" si="37"/>
        <v>112.35</v>
      </c>
    </row>
    <row r="207" spans="1:19" ht="34.5" customHeight="1">
      <c r="A207" s="67">
        <v>69</v>
      </c>
      <c r="B207" s="263" t="s">
        <v>105</v>
      </c>
      <c r="C207" s="106" t="s">
        <v>477</v>
      </c>
      <c r="D207" s="262">
        <v>112.35</v>
      </c>
      <c r="E207" s="128"/>
      <c r="F207" s="67"/>
      <c r="G207" s="67"/>
      <c r="H207" s="73">
        <v>0</v>
      </c>
      <c r="I207" s="73">
        <v>0</v>
      </c>
      <c r="J207" s="142">
        <v>0</v>
      </c>
      <c r="K207" s="75"/>
      <c r="L207" s="76"/>
      <c r="M207" s="77">
        <v>0</v>
      </c>
      <c r="N207" s="246" t="s">
        <v>1442</v>
      </c>
      <c r="O207" s="243">
        <v>1</v>
      </c>
      <c r="P207" s="243">
        <v>1</v>
      </c>
      <c r="Q207" s="189">
        <f t="shared" si="35"/>
        <v>105</v>
      </c>
      <c r="R207" s="8">
        <f t="shared" si="36"/>
        <v>7.35</v>
      </c>
      <c r="S207" s="203">
        <f t="shared" si="37"/>
        <v>112.35</v>
      </c>
    </row>
    <row r="208" spans="1:19" ht="34.5" customHeight="1">
      <c r="A208" s="67">
        <v>70</v>
      </c>
      <c r="B208" s="263" t="s">
        <v>105</v>
      </c>
      <c r="C208" s="106" t="s">
        <v>477</v>
      </c>
      <c r="D208" s="262">
        <v>149.80000000000001</v>
      </c>
      <c r="E208" s="128"/>
      <c r="F208" s="67"/>
      <c r="G208" s="67"/>
      <c r="H208" s="73">
        <v>0</v>
      </c>
      <c r="I208" s="73">
        <v>0</v>
      </c>
      <c r="J208" s="142">
        <v>0</v>
      </c>
      <c r="K208" s="75"/>
      <c r="L208" s="76"/>
      <c r="M208" s="77">
        <v>0</v>
      </c>
      <c r="N208" s="246" t="s">
        <v>1442</v>
      </c>
      <c r="O208" s="243">
        <v>1</v>
      </c>
      <c r="P208" s="243">
        <v>1</v>
      </c>
      <c r="Q208" s="189">
        <f t="shared" si="35"/>
        <v>140</v>
      </c>
      <c r="R208" s="8">
        <f t="shared" si="36"/>
        <v>9.8000000000000007</v>
      </c>
      <c r="S208" s="203">
        <f t="shared" si="37"/>
        <v>149.80000000000001</v>
      </c>
    </row>
    <row r="209" spans="1:19" ht="34.5" customHeight="1">
      <c r="A209" s="67">
        <v>71</v>
      </c>
      <c r="B209" s="263" t="s">
        <v>478</v>
      </c>
      <c r="C209" s="106" t="s">
        <v>479</v>
      </c>
      <c r="D209" s="262">
        <v>5992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>
        <v>45989</v>
      </c>
      <c r="L209" s="76" t="s">
        <v>1549</v>
      </c>
      <c r="M209" s="77">
        <v>5992</v>
      </c>
      <c r="N209" s="246"/>
      <c r="O209" s="243"/>
      <c r="P209" s="243"/>
      <c r="Q209" s="189">
        <f t="shared" si="35"/>
        <v>0</v>
      </c>
      <c r="R209" s="8">
        <f t="shared" si="36"/>
        <v>0</v>
      </c>
      <c r="S209" s="203">
        <f t="shared" si="37"/>
        <v>0</v>
      </c>
    </row>
    <row r="210" spans="1:19" ht="34.5" customHeight="1">
      <c r="A210" s="67">
        <v>72</v>
      </c>
      <c r="B210" s="263" t="s">
        <v>481</v>
      </c>
      <c r="C210" s="260" t="s">
        <v>482</v>
      </c>
      <c r="D210" s="262">
        <v>524.29999999999995</v>
      </c>
      <c r="E210" s="71"/>
      <c r="F210" s="67"/>
      <c r="G210" s="67"/>
      <c r="H210" s="73">
        <v>0</v>
      </c>
      <c r="I210" s="73">
        <v>0</v>
      </c>
      <c r="J210" s="142">
        <v>0</v>
      </c>
      <c r="K210" s="75">
        <v>45991</v>
      </c>
      <c r="L210" s="76" t="s">
        <v>1550</v>
      </c>
      <c r="M210" s="77">
        <v>524.29999999999995</v>
      </c>
      <c r="N210" s="246"/>
      <c r="O210" s="243"/>
      <c r="P210" s="243"/>
      <c r="Q210" s="189">
        <f t="shared" si="35"/>
        <v>0</v>
      </c>
      <c r="R210" s="8">
        <f t="shared" si="36"/>
        <v>0</v>
      </c>
      <c r="S210" s="203">
        <f t="shared" si="37"/>
        <v>0</v>
      </c>
    </row>
    <row r="211" spans="1:19" ht="34.5" customHeight="1">
      <c r="A211" s="67">
        <v>73</v>
      </c>
      <c r="B211" s="263" t="s">
        <v>484</v>
      </c>
      <c r="C211" s="260" t="s">
        <v>485</v>
      </c>
      <c r="D211" s="262">
        <v>112.35</v>
      </c>
      <c r="E211" s="71"/>
      <c r="F211" s="67"/>
      <c r="G211" s="67"/>
      <c r="H211" s="73">
        <v>0</v>
      </c>
      <c r="I211" s="73">
        <v>0</v>
      </c>
      <c r="J211" s="142">
        <v>0</v>
      </c>
      <c r="K211" s="75"/>
      <c r="L211" s="76"/>
      <c r="M211" s="77">
        <v>0</v>
      </c>
      <c r="N211" s="246" t="s">
        <v>1442</v>
      </c>
      <c r="O211" s="243">
        <v>1</v>
      </c>
      <c r="P211" s="243">
        <v>1</v>
      </c>
      <c r="Q211" s="189">
        <f t="shared" si="35"/>
        <v>105</v>
      </c>
      <c r="R211" s="8">
        <f t="shared" si="36"/>
        <v>7.35</v>
      </c>
      <c r="S211" s="203">
        <f t="shared" si="37"/>
        <v>112.35</v>
      </c>
    </row>
    <row r="212" spans="1:19" ht="34.5" customHeight="1">
      <c r="A212" s="67">
        <v>74</v>
      </c>
      <c r="B212" s="263" t="s">
        <v>484</v>
      </c>
      <c r="C212" s="260" t="s">
        <v>487</v>
      </c>
      <c r="D212" s="262">
        <v>112.35</v>
      </c>
      <c r="E212" s="128"/>
      <c r="F212" s="67"/>
      <c r="G212" s="67"/>
      <c r="H212" s="73">
        <v>0</v>
      </c>
      <c r="I212" s="73">
        <v>0</v>
      </c>
      <c r="J212" s="142">
        <v>0</v>
      </c>
      <c r="K212" s="75"/>
      <c r="L212" s="76"/>
      <c r="M212" s="77">
        <v>0</v>
      </c>
      <c r="N212" s="250" t="s">
        <v>1442</v>
      </c>
      <c r="O212" s="243">
        <v>1</v>
      </c>
      <c r="P212" s="243">
        <v>1</v>
      </c>
      <c r="Q212" s="189">
        <f t="shared" si="35"/>
        <v>105</v>
      </c>
      <c r="R212" s="8">
        <f t="shared" si="36"/>
        <v>7.35</v>
      </c>
      <c r="S212" s="203">
        <f t="shared" si="37"/>
        <v>112.35</v>
      </c>
    </row>
    <row r="213" spans="1:19" ht="34.5" customHeight="1">
      <c r="A213" s="67">
        <v>75</v>
      </c>
      <c r="B213" s="263" t="s">
        <v>484</v>
      </c>
      <c r="C213" s="260" t="s">
        <v>488</v>
      </c>
      <c r="D213" s="262">
        <v>0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/>
      <c r="L213" s="76"/>
      <c r="M213" s="77"/>
      <c r="N213" s="250"/>
      <c r="O213" s="243"/>
      <c r="P213" s="243"/>
      <c r="Q213" s="189">
        <f t="shared" si="35"/>
        <v>0</v>
      </c>
      <c r="R213" s="8">
        <f t="shared" si="36"/>
        <v>0</v>
      </c>
      <c r="S213" s="203">
        <f t="shared" si="37"/>
        <v>0</v>
      </c>
    </row>
    <row r="214" spans="1:19" ht="34.5" customHeight="1">
      <c r="A214" s="67">
        <v>76</v>
      </c>
      <c r="B214" s="263" t="s">
        <v>489</v>
      </c>
      <c r="C214" s="260" t="s">
        <v>490</v>
      </c>
      <c r="D214" s="262">
        <v>112.35</v>
      </c>
      <c r="E214" s="71"/>
      <c r="F214" s="67"/>
      <c r="G214" s="67"/>
      <c r="H214" s="73">
        <v>0</v>
      </c>
      <c r="I214" s="73">
        <v>0</v>
      </c>
      <c r="J214" s="142">
        <v>0</v>
      </c>
      <c r="K214" s="75">
        <v>45991</v>
      </c>
      <c r="L214" s="76" t="s">
        <v>1551</v>
      </c>
      <c r="M214" s="77">
        <v>112.35</v>
      </c>
      <c r="N214" s="246"/>
      <c r="O214" s="243"/>
      <c r="P214" s="243"/>
      <c r="Q214" s="189">
        <f t="shared" si="35"/>
        <v>0</v>
      </c>
      <c r="R214" s="8">
        <f t="shared" si="36"/>
        <v>0</v>
      </c>
      <c r="S214" s="203">
        <f t="shared" si="37"/>
        <v>0</v>
      </c>
    </row>
    <row r="215" spans="1:19" ht="34.5" customHeight="1">
      <c r="A215" s="67">
        <v>77</v>
      </c>
      <c r="B215" s="263" t="s">
        <v>492</v>
      </c>
      <c r="C215" s="260" t="s">
        <v>493</v>
      </c>
      <c r="D215" s="262">
        <v>823.9</v>
      </c>
      <c r="E215" s="71"/>
      <c r="F215" s="67"/>
      <c r="G215" s="67"/>
      <c r="H215" s="73">
        <v>0</v>
      </c>
      <c r="I215" s="73">
        <v>0</v>
      </c>
      <c r="J215" s="142">
        <v>0</v>
      </c>
      <c r="K215" s="75">
        <v>45980</v>
      </c>
      <c r="L215" s="76" t="s">
        <v>1552</v>
      </c>
      <c r="M215" s="77">
        <v>823.9</v>
      </c>
      <c r="N215" s="246"/>
      <c r="O215" s="243"/>
      <c r="P215" s="243"/>
      <c r="Q215" s="189">
        <f t="shared" si="35"/>
        <v>0</v>
      </c>
      <c r="R215" s="8">
        <f t="shared" si="36"/>
        <v>0</v>
      </c>
      <c r="S215" s="203">
        <f t="shared" si="37"/>
        <v>0</v>
      </c>
    </row>
    <row r="216" spans="1:19" ht="34.5" customHeight="1">
      <c r="A216" s="67">
        <v>78</v>
      </c>
      <c r="B216" s="268" t="s">
        <v>107</v>
      </c>
      <c r="C216" s="260" t="s">
        <v>495</v>
      </c>
      <c r="D216" s="262">
        <v>674.1</v>
      </c>
      <c r="E216" s="128"/>
      <c r="F216" s="67"/>
      <c r="G216" s="67"/>
      <c r="H216" s="73">
        <v>0</v>
      </c>
      <c r="I216" s="73">
        <v>0</v>
      </c>
      <c r="J216" s="142">
        <v>0</v>
      </c>
      <c r="K216" s="75"/>
      <c r="L216" s="76"/>
      <c r="M216" s="77">
        <v>0</v>
      </c>
      <c r="N216" s="246" t="s">
        <v>1442</v>
      </c>
      <c r="O216" s="243">
        <v>1</v>
      </c>
      <c r="P216" s="243">
        <v>1</v>
      </c>
      <c r="Q216" s="189">
        <f t="shared" si="35"/>
        <v>630</v>
      </c>
      <c r="R216" s="8">
        <f t="shared" si="36"/>
        <v>44.1</v>
      </c>
      <c r="S216" s="203">
        <f t="shared" si="37"/>
        <v>674.1</v>
      </c>
    </row>
    <row r="217" spans="1:19" ht="34.5" customHeight="1">
      <c r="A217" s="67">
        <v>79</v>
      </c>
      <c r="B217" s="268" t="s">
        <v>497</v>
      </c>
      <c r="C217" s="260" t="s">
        <v>498</v>
      </c>
      <c r="D217" s="262">
        <v>0</v>
      </c>
      <c r="E217" s="128"/>
      <c r="F217" s="67"/>
      <c r="G217" s="67"/>
      <c r="H217" s="73">
        <v>0</v>
      </c>
      <c r="I217" s="73">
        <v>0</v>
      </c>
      <c r="J217" s="142">
        <v>0</v>
      </c>
      <c r="K217" s="75"/>
      <c r="L217" s="76"/>
      <c r="M217" s="77"/>
      <c r="N217" s="246"/>
      <c r="O217" s="243"/>
      <c r="P217" s="243"/>
      <c r="Q217" s="189">
        <f t="shared" si="35"/>
        <v>0</v>
      </c>
      <c r="R217" s="8">
        <f t="shared" si="36"/>
        <v>0</v>
      </c>
      <c r="S217" s="203">
        <f t="shared" si="37"/>
        <v>0</v>
      </c>
    </row>
    <row r="218" spans="1:19" ht="34.5" customHeight="1">
      <c r="A218" s="67">
        <v>80</v>
      </c>
      <c r="B218" s="106" t="s">
        <v>499</v>
      </c>
      <c r="C218" s="260" t="s">
        <v>500</v>
      </c>
      <c r="D218" s="262">
        <v>112.35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>
        <v>45991</v>
      </c>
      <c r="L218" s="76" t="s">
        <v>1553</v>
      </c>
      <c r="M218" s="77">
        <v>112.35</v>
      </c>
      <c r="N218" s="246"/>
      <c r="O218" s="243"/>
      <c r="P218" s="243"/>
      <c r="Q218" s="189">
        <f t="shared" si="35"/>
        <v>0</v>
      </c>
      <c r="R218" s="8">
        <f t="shared" si="36"/>
        <v>0</v>
      </c>
      <c r="S218" s="203">
        <f t="shared" si="37"/>
        <v>0</v>
      </c>
    </row>
    <row r="219" spans="1:19" ht="34.5" customHeight="1">
      <c r="A219" s="67">
        <v>81</v>
      </c>
      <c r="B219" s="106" t="s">
        <v>398</v>
      </c>
      <c r="C219" s="260" t="s">
        <v>502</v>
      </c>
      <c r="D219" s="262">
        <v>0</v>
      </c>
      <c r="E219" s="128"/>
      <c r="F219" s="67"/>
      <c r="G219" s="67"/>
      <c r="H219" s="73">
        <v>0</v>
      </c>
      <c r="I219" s="73">
        <v>0</v>
      </c>
      <c r="J219" s="142">
        <v>0</v>
      </c>
      <c r="K219" s="75"/>
      <c r="L219" s="76"/>
      <c r="M219" s="77"/>
      <c r="N219" s="246"/>
      <c r="O219" s="243"/>
      <c r="P219" s="243"/>
      <c r="Q219" s="189">
        <f t="shared" si="35"/>
        <v>0</v>
      </c>
      <c r="R219" s="8">
        <f t="shared" si="36"/>
        <v>0</v>
      </c>
      <c r="S219" s="203">
        <f t="shared" si="37"/>
        <v>0</v>
      </c>
    </row>
    <row r="220" spans="1:19" ht="34.5" customHeight="1">
      <c r="A220" s="67">
        <v>82</v>
      </c>
      <c r="B220" s="263" t="s">
        <v>503</v>
      </c>
      <c r="C220" s="260" t="s">
        <v>504</v>
      </c>
      <c r="D220" s="262">
        <v>187.25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>
        <v>45981</v>
      </c>
      <c r="L220" s="76" t="s">
        <v>1554</v>
      </c>
      <c r="M220" s="77">
        <v>187.25</v>
      </c>
      <c r="N220" s="246"/>
      <c r="O220" s="243"/>
      <c r="P220" s="243"/>
      <c r="Q220" s="189">
        <f t="shared" si="35"/>
        <v>0</v>
      </c>
      <c r="R220" s="8">
        <f t="shared" si="36"/>
        <v>0</v>
      </c>
      <c r="S220" s="203">
        <f t="shared" si="37"/>
        <v>0</v>
      </c>
    </row>
    <row r="221" spans="1:19" ht="34.5" customHeight="1">
      <c r="A221" s="67">
        <v>83</v>
      </c>
      <c r="B221" s="263" t="s">
        <v>72</v>
      </c>
      <c r="C221" s="260" t="s">
        <v>506</v>
      </c>
      <c r="D221" s="26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/>
      <c r="N221" s="246"/>
      <c r="O221" s="243"/>
      <c r="P221" s="243"/>
      <c r="Q221" s="189">
        <f>ROUND(S221*100/107,2)</f>
        <v>0</v>
      </c>
      <c r="R221" s="8">
        <f>ROUND((Q221*0.07),2)</f>
        <v>0</v>
      </c>
      <c r="S221" s="203">
        <f>+D221+J221-M221</f>
        <v>0</v>
      </c>
    </row>
    <row r="222" spans="1:19" ht="34.5" customHeight="1">
      <c r="A222" s="67">
        <v>84</v>
      </c>
      <c r="B222" s="263" t="s">
        <v>507</v>
      </c>
      <c r="C222" s="260" t="s">
        <v>508</v>
      </c>
      <c r="D222" s="262">
        <v>0</v>
      </c>
      <c r="E222" s="71"/>
      <c r="F222" s="67"/>
      <c r="G222" s="67"/>
      <c r="H222" s="73"/>
      <c r="I222" s="73"/>
      <c r="J222" s="142"/>
      <c r="K222" s="75"/>
      <c r="L222" s="76"/>
      <c r="M222" s="77"/>
      <c r="N222" s="246"/>
      <c r="O222" s="243"/>
      <c r="P222" s="243"/>
      <c r="Q222" s="189"/>
      <c r="R222" s="8"/>
      <c r="S222" s="203"/>
    </row>
    <row r="223" spans="1:19" ht="34.5" customHeight="1">
      <c r="A223" s="67">
        <v>85</v>
      </c>
      <c r="B223" s="263" t="s">
        <v>509</v>
      </c>
      <c r="C223" s="260" t="s">
        <v>510</v>
      </c>
      <c r="D223" s="262">
        <v>524.29999999999995</v>
      </c>
      <c r="E223" s="128"/>
      <c r="F223" s="67"/>
      <c r="G223" s="67"/>
      <c r="H223" s="73">
        <v>0</v>
      </c>
      <c r="I223" s="73">
        <v>0</v>
      </c>
      <c r="J223" s="142">
        <v>0</v>
      </c>
      <c r="K223" s="75">
        <v>45991</v>
      </c>
      <c r="L223" s="76" t="s">
        <v>1555</v>
      </c>
      <c r="M223" s="77">
        <v>524.29999999999995</v>
      </c>
      <c r="N223" s="246"/>
      <c r="O223" s="243"/>
      <c r="P223" s="243"/>
      <c r="Q223" s="189">
        <f t="shared" si="35"/>
        <v>0</v>
      </c>
      <c r="R223" s="8">
        <f t="shared" si="36"/>
        <v>0</v>
      </c>
      <c r="S223" s="203">
        <f t="shared" si="37"/>
        <v>0</v>
      </c>
    </row>
    <row r="224" spans="1:19" ht="34.5" customHeight="1">
      <c r="A224" s="67">
        <v>86</v>
      </c>
      <c r="B224" s="263" t="s">
        <v>398</v>
      </c>
      <c r="C224" s="260" t="s">
        <v>512</v>
      </c>
      <c r="D224" s="262">
        <v>0</v>
      </c>
      <c r="E224" s="71"/>
      <c r="F224" s="67"/>
      <c r="G224" s="67"/>
      <c r="H224" s="73">
        <v>0</v>
      </c>
      <c r="I224" s="73">
        <v>0</v>
      </c>
      <c r="J224" s="142">
        <v>0</v>
      </c>
      <c r="K224" s="75"/>
      <c r="L224" s="76"/>
      <c r="M224" s="77"/>
      <c r="N224" s="246"/>
      <c r="O224" s="243"/>
      <c r="P224" s="243"/>
      <c r="Q224" s="189">
        <f t="shared" si="35"/>
        <v>0</v>
      </c>
      <c r="R224" s="8">
        <f t="shared" si="36"/>
        <v>0</v>
      </c>
      <c r="S224" s="203">
        <f t="shared" si="37"/>
        <v>0</v>
      </c>
    </row>
    <row r="225" spans="1:19" ht="34.5" customHeight="1">
      <c r="A225" s="67">
        <v>87</v>
      </c>
      <c r="B225" s="263" t="s">
        <v>513</v>
      </c>
      <c r="C225" s="260" t="s">
        <v>514</v>
      </c>
      <c r="D225" s="262">
        <v>262.14999999999998</v>
      </c>
      <c r="E225" s="78" t="s">
        <v>1095</v>
      </c>
      <c r="F225" s="79">
        <v>1</v>
      </c>
      <c r="G225" s="67">
        <v>1</v>
      </c>
      <c r="H225" s="73">
        <v>245</v>
      </c>
      <c r="I225" s="73">
        <v>17.149999999999999</v>
      </c>
      <c r="J225" s="142">
        <v>262.14999999999998</v>
      </c>
      <c r="K225" s="75" t="s">
        <v>1556</v>
      </c>
      <c r="L225" s="76" t="s">
        <v>1557</v>
      </c>
      <c r="M225" s="77">
        <v>524.29999999999995</v>
      </c>
      <c r="N225" s="246"/>
      <c r="O225" s="243"/>
      <c r="P225" s="243"/>
      <c r="Q225" s="189">
        <f t="shared" si="35"/>
        <v>0</v>
      </c>
      <c r="R225" s="8">
        <f t="shared" si="36"/>
        <v>0</v>
      </c>
      <c r="S225" s="203">
        <f t="shared" si="37"/>
        <v>0</v>
      </c>
    </row>
    <row r="226" spans="1:19" ht="34.5" customHeight="1">
      <c r="A226" s="67">
        <v>88</v>
      </c>
      <c r="B226" s="263" t="s">
        <v>516</v>
      </c>
      <c r="C226" s="260" t="s">
        <v>517</v>
      </c>
      <c r="D226" s="262">
        <v>1760.15</v>
      </c>
      <c r="E226" s="78"/>
      <c r="F226" s="79"/>
      <c r="G226" s="67"/>
      <c r="H226" s="73">
        <v>0</v>
      </c>
      <c r="I226" s="73">
        <v>0</v>
      </c>
      <c r="J226" s="142">
        <v>0</v>
      </c>
      <c r="K226" s="75"/>
      <c r="L226" s="76"/>
      <c r="M226" s="77">
        <v>0</v>
      </c>
      <c r="N226" s="246" t="s">
        <v>1442</v>
      </c>
      <c r="O226" s="243">
        <v>1</v>
      </c>
      <c r="P226" s="243">
        <v>1</v>
      </c>
      <c r="Q226" s="189">
        <f t="shared" si="35"/>
        <v>1645</v>
      </c>
      <c r="R226" s="8">
        <f t="shared" si="36"/>
        <v>115.15</v>
      </c>
      <c r="S226" s="203">
        <f t="shared" si="37"/>
        <v>1760.15</v>
      </c>
    </row>
    <row r="227" spans="1:19" ht="34.5" customHeight="1">
      <c r="A227" s="67">
        <v>89</v>
      </c>
      <c r="B227" s="106" t="s">
        <v>519</v>
      </c>
      <c r="C227" s="260" t="s">
        <v>520</v>
      </c>
      <c r="D227" s="262">
        <v>0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/>
      <c r="L227" s="76"/>
      <c r="M227" s="77"/>
      <c r="N227" s="246"/>
      <c r="O227" s="243"/>
      <c r="P227" s="243"/>
      <c r="Q227" s="189">
        <f t="shared" si="35"/>
        <v>0</v>
      </c>
      <c r="R227" s="8">
        <f t="shared" si="36"/>
        <v>0</v>
      </c>
      <c r="S227" s="203">
        <f t="shared" si="37"/>
        <v>0</v>
      </c>
    </row>
    <row r="228" spans="1:19" ht="34.5" customHeight="1">
      <c r="A228" s="67">
        <v>90</v>
      </c>
      <c r="B228" s="106" t="s">
        <v>521</v>
      </c>
      <c r="C228" s="260" t="s">
        <v>522</v>
      </c>
      <c r="D228" s="262">
        <v>1235.8499999999999</v>
      </c>
      <c r="E228" s="71"/>
      <c r="F228" s="67"/>
      <c r="G228" s="67"/>
      <c r="H228" s="73">
        <v>0</v>
      </c>
      <c r="I228" s="73">
        <v>0</v>
      </c>
      <c r="J228" s="142">
        <v>0</v>
      </c>
      <c r="K228" s="75"/>
      <c r="L228" s="76"/>
      <c r="M228" s="77">
        <v>0</v>
      </c>
      <c r="N228" s="250" t="s">
        <v>1442</v>
      </c>
      <c r="O228" s="243">
        <v>1</v>
      </c>
      <c r="P228" s="243">
        <v>1</v>
      </c>
      <c r="Q228" s="189">
        <f t="shared" si="35"/>
        <v>1155</v>
      </c>
      <c r="R228" s="8">
        <f t="shared" si="36"/>
        <v>80.849999999999994</v>
      </c>
      <c r="S228" s="203">
        <f t="shared" si="37"/>
        <v>1235.8499999999999</v>
      </c>
    </row>
    <row r="229" spans="1:19" ht="34.5" customHeight="1">
      <c r="A229" s="67">
        <v>91</v>
      </c>
      <c r="B229" s="106" t="s">
        <v>525</v>
      </c>
      <c r="C229" s="260" t="s">
        <v>526</v>
      </c>
      <c r="D229" s="262">
        <v>2097.1999999999998</v>
      </c>
      <c r="E229" s="71">
        <v>25112</v>
      </c>
      <c r="F229" s="67">
        <v>1</v>
      </c>
      <c r="G229" s="67">
        <v>1</v>
      </c>
      <c r="H229" s="73">
        <v>2485</v>
      </c>
      <c r="I229" s="73">
        <v>173.95</v>
      </c>
      <c r="J229" s="142">
        <v>2658.95</v>
      </c>
      <c r="K229" s="75">
        <v>45966</v>
      </c>
      <c r="L229" s="76" t="s">
        <v>1558</v>
      </c>
      <c r="M229" s="77">
        <v>2658.95</v>
      </c>
      <c r="N229" s="250" t="s">
        <v>1442</v>
      </c>
      <c r="O229" s="243">
        <v>1</v>
      </c>
      <c r="P229" s="243">
        <v>1</v>
      </c>
      <c r="Q229" s="189">
        <f t="shared" si="35"/>
        <v>1960</v>
      </c>
      <c r="R229" s="8">
        <f t="shared" si="36"/>
        <v>137.19999999999999</v>
      </c>
      <c r="S229" s="203">
        <f t="shared" si="37"/>
        <v>2097.1999999999998</v>
      </c>
    </row>
    <row r="230" spans="1:19" ht="34.5" customHeight="1">
      <c r="A230" s="67">
        <v>92</v>
      </c>
      <c r="B230" s="263" t="s">
        <v>529</v>
      </c>
      <c r="C230" s="260" t="s">
        <v>530</v>
      </c>
      <c r="D230" s="262">
        <v>524.29999999999995</v>
      </c>
      <c r="E230" s="128"/>
      <c r="F230" s="67"/>
      <c r="G230" s="67"/>
      <c r="H230" s="73">
        <v>0</v>
      </c>
      <c r="I230" s="73">
        <v>0</v>
      </c>
      <c r="J230" s="142">
        <v>0</v>
      </c>
      <c r="K230" s="75">
        <v>45990</v>
      </c>
      <c r="L230" s="76" t="s">
        <v>1559</v>
      </c>
      <c r="M230" s="77">
        <v>524.29999999999995</v>
      </c>
      <c r="N230" s="246"/>
      <c r="O230" s="243"/>
      <c r="P230" s="243"/>
      <c r="Q230" s="189">
        <f t="shared" si="35"/>
        <v>0</v>
      </c>
      <c r="R230" s="8">
        <f t="shared" si="36"/>
        <v>0</v>
      </c>
      <c r="S230" s="203">
        <f t="shared" si="37"/>
        <v>0</v>
      </c>
    </row>
    <row r="231" spans="1:19" ht="34.5" customHeight="1">
      <c r="A231" s="67">
        <v>93</v>
      </c>
      <c r="B231" s="263" t="s">
        <v>532</v>
      </c>
      <c r="C231" s="260" t="s">
        <v>533</v>
      </c>
      <c r="D231" s="262">
        <v>262.14999999999998</v>
      </c>
      <c r="E231" s="128"/>
      <c r="F231" s="67"/>
      <c r="G231" s="67"/>
      <c r="H231" s="73">
        <v>0</v>
      </c>
      <c r="I231" s="73">
        <v>0</v>
      </c>
      <c r="J231" s="142">
        <v>0</v>
      </c>
      <c r="K231" s="75"/>
      <c r="L231" s="76"/>
      <c r="M231" s="77">
        <v>0</v>
      </c>
      <c r="N231" s="246" t="s">
        <v>1442</v>
      </c>
      <c r="O231" s="243">
        <v>1</v>
      </c>
      <c r="P231" s="243">
        <v>1</v>
      </c>
      <c r="Q231" s="189">
        <f t="shared" si="35"/>
        <v>245</v>
      </c>
      <c r="R231" s="8">
        <f t="shared" si="36"/>
        <v>17.149999999999999</v>
      </c>
      <c r="S231" s="203">
        <f t="shared" si="37"/>
        <v>262.14999999999998</v>
      </c>
    </row>
    <row r="232" spans="1:19" ht="34.5" customHeight="1">
      <c r="A232" s="67">
        <v>94</v>
      </c>
      <c r="B232" s="263" t="s">
        <v>536</v>
      </c>
      <c r="C232" s="260" t="s">
        <v>537</v>
      </c>
      <c r="D232" s="262">
        <v>112.35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>
        <v>45980</v>
      </c>
      <c r="L232" s="76" t="s">
        <v>1560</v>
      </c>
      <c r="M232" s="77">
        <v>112.35</v>
      </c>
      <c r="N232" s="246"/>
      <c r="O232" s="243"/>
      <c r="P232" s="243"/>
      <c r="Q232" s="189">
        <f t="shared" si="35"/>
        <v>0</v>
      </c>
      <c r="R232" s="8">
        <f t="shared" si="36"/>
        <v>0</v>
      </c>
      <c r="S232" s="203">
        <f t="shared" si="37"/>
        <v>0</v>
      </c>
    </row>
    <row r="233" spans="1:19" ht="34.5" customHeight="1">
      <c r="A233" s="67">
        <v>95</v>
      </c>
      <c r="B233" s="263" t="s">
        <v>539</v>
      </c>
      <c r="C233" s="260" t="s">
        <v>540</v>
      </c>
      <c r="D233" s="262">
        <v>112.35</v>
      </c>
      <c r="E233" s="78"/>
      <c r="F233" s="79"/>
      <c r="G233" s="67"/>
      <c r="H233" s="73">
        <v>0</v>
      </c>
      <c r="I233" s="73">
        <v>0</v>
      </c>
      <c r="J233" s="142">
        <v>0</v>
      </c>
      <c r="K233" s="75">
        <v>45980</v>
      </c>
      <c r="L233" s="76" t="s">
        <v>1561</v>
      </c>
      <c r="M233" s="77">
        <v>112.35</v>
      </c>
      <c r="N233" s="246"/>
      <c r="O233" s="243"/>
      <c r="P233" s="243"/>
      <c r="Q233" s="189">
        <f t="shared" si="35"/>
        <v>0</v>
      </c>
      <c r="R233" s="8">
        <f t="shared" si="36"/>
        <v>0</v>
      </c>
      <c r="S233" s="203">
        <f t="shared" si="37"/>
        <v>0</v>
      </c>
    </row>
    <row r="234" spans="1:19" ht="34.5" customHeight="1">
      <c r="A234" s="67">
        <v>96</v>
      </c>
      <c r="B234" s="263" t="s">
        <v>313</v>
      </c>
      <c r="C234" s="260" t="s">
        <v>542</v>
      </c>
      <c r="D234" s="262">
        <v>112.35</v>
      </c>
      <c r="E234" s="128"/>
      <c r="F234" s="67"/>
      <c r="G234" s="67"/>
      <c r="H234" s="73">
        <v>0</v>
      </c>
      <c r="I234" s="73">
        <v>0</v>
      </c>
      <c r="J234" s="142">
        <v>0</v>
      </c>
      <c r="K234" s="75"/>
      <c r="L234" s="76"/>
      <c r="M234" s="77">
        <v>0</v>
      </c>
      <c r="N234" s="250" t="s">
        <v>1442</v>
      </c>
      <c r="O234" s="243">
        <v>1</v>
      </c>
      <c r="P234" s="243">
        <v>1</v>
      </c>
      <c r="Q234" s="189">
        <f t="shared" si="35"/>
        <v>105</v>
      </c>
      <c r="R234" s="8">
        <f t="shared" si="36"/>
        <v>7.35</v>
      </c>
      <c r="S234" s="203">
        <f t="shared" si="37"/>
        <v>112.35</v>
      </c>
    </row>
    <row r="235" spans="1:19" ht="34.5" customHeight="1">
      <c r="A235" s="67">
        <v>97</v>
      </c>
      <c r="B235" s="263" t="s">
        <v>544</v>
      </c>
      <c r="C235" s="260" t="s">
        <v>545</v>
      </c>
      <c r="D235" s="262">
        <v>337.05</v>
      </c>
      <c r="E235" s="71"/>
      <c r="F235" s="67"/>
      <c r="G235" s="67"/>
      <c r="H235" s="73">
        <v>0</v>
      </c>
      <c r="I235" s="73">
        <v>0</v>
      </c>
      <c r="J235" s="142">
        <v>0</v>
      </c>
      <c r="K235" s="75"/>
      <c r="L235" s="76"/>
      <c r="M235" s="77">
        <v>0</v>
      </c>
      <c r="N235" s="246" t="s">
        <v>1442</v>
      </c>
      <c r="O235" s="243">
        <v>1</v>
      </c>
      <c r="P235" s="243">
        <v>1</v>
      </c>
      <c r="Q235" s="189">
        <f t="shared" si="35"/>
        <v>315</v>
      </c>
      <c r="R235" s="8">
        <f t="shared" si="36"/>
        <v>22.05</v>
      </c>
      <c r="S235" s="203">
        <f t="shared" si="37"/>
        <v>337.05</v>
      </c>
    </row>
    <row r="236" spans="1:19" ht="34.5" customHeight="1">
      <c r="A236" s="67">
        <v>98</v>
      </c>
      <c r="B236" s="263" t="s">
        <v>547</v>
      </c>
      <c r="C236" s="260" t="s">
        <v>548</v>
      </c>
      <c r="D236" s="262">
        <v>0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/>
      <c r="L236" s="76"/>
      <c r="M236" s="77"/>
      <c r="N236" s="246"/>
      <c r="O236" s="243"/>
      <c r="P236" s="243"/>
      <c r="Q236" s="189">
        <f t="shared" si="35"/>
        <v>0</v>
      </c>
      <c r="R236" s="8">
        <f t="shared" si="36"/>
        <v>0</v>
      </c>
      <c r="S236" s="203">
        <f t="shared" si="37"/>
        <v>0</v>
      </c>
    </row>
    <row r="237" spans="1:19" ht="34.5" customHeight="1">
      <c r="A237" s="67"/>
      <c r="B237" s="263" t="s">
        <v>852</v>
      </c>
      <c r="C237" s="260" t="s">
        <v>1598</v>
      </c>
      <c r="D237" s="262">
        <v>112.35</v>
      </c>
      <c r="E237" s="71"/>
      <c r="F237" s="67"/>
      <c r="G237" s="67"/>
      <c r="H237" s="73"/>
      <c r="I237" s="73"/>
      <c r="J237" s="142"/>
      <c r="K237" s="75">
        <v>45980</v>
      </c>
      <c r="L237" s="76" t="s">
        <v>1562</v>
      </c>
      <c r="M237" s="77">
        <v>112.35</v>
      </c>
      <c r="N237" s="246"/>
      <c r="O237" s="243"/>
      <c r="P237" s="243"/>
      <c r="Q237" s="189"/>
      <c r="R237" s="8"/>
      <c r="S237" s="203"/>
    </row>
    <row r="238" spans="1:19" ht="34.5" customHeight="1">
      <c r="A238" s="67">
        <v>99</v>
      </c>
      <c r="B238" s="263" t="s">
        <v>549</v>
      </c>
      <c r="C238" s="260" t="s">
        <v>550</v>
      </c>
      <c r="D238" s="262">
        <v>112.35</v>
      </c>
      <c r="E238" s="128"/>
      <c r="F238" s="67"/>
      <c r="G238" s="67"/>
      <c r="H238" s="73">
        <v>0</v>
      </c>
      <c r="I238" s="73">
        <v>0</v>
      </c>
      <c r="J238" s="142">
        <v>0</v>
      </c>
      <c r="K238" s="75">
        <v>45990</v>
      </c>
      <c r="L238" s="76" t="s">
        <v>1563</v>
      </c>
      <c r="M238" s="77">
        <v>112.35</v>
      </c>
      <c r="N238" s="246"/>
      <c r="O238" s="243"/>
      <c r="P238" s="243"/>
      <c r="Q238" s="189">
        <f t="shared" si="35"/>
        <v>0</v>
      </c>
      <c r="R238" s="8">
        <f t="shared" si="36"/>
        <v>0</v>
      </c>
      <c r="S238" s="203">
        <f t="shared" si="37"/>
        <v>0</v>
      </c>
    </row>
    <row r="239" spans="1:19" ht="34.5" customHeight="1">
      <c r="A239" s="67">
        <v>100</v>
      </c>
      <c r="B239" s="263" t="s">
        <v>552</v>
      </c>
      <c r="C239" s="260" t="s">
        <v>553</v>
      </c>
      <c r="D239" s="262">
        <v>262.14999999999998</v>
      </c>
      <c r="E239" s="71"/>
      <c r="F239" s="67"/>
      <c r="G239" s="67"/>
      <c r="H239" s="73">
        <v>0</v>
      </c>
      <c r="I239" s="73">
        <v>0</v>
      </c>
      <c r="J239" s="142">
        <v>0</v>
      </c>
      <c r="K239" s="75">
        <v>45991</v>
      </c>
      <c r="L239" s="76" t="s">
        <v>1564</v>
      </c>
      <c r="M239" s="77">
        <v>262.14999999999998</v>
      </c>
      <c r="N239" s="246"/>
      <c r="O239" s="243"/>
      <c r="P239" s="243"/>
      <c r="Q239" s="189">
        <f t="shared" si="35"/>
        <v>0</v>
      </c>
      <c r="R239" s="8">
        <f t="shared" si="36"/>
        <v>0</v>
      </c>
      <c r="S239" s="203">
        <f t="shared" si="37"/>
        <v>0</v>
      </c>
    </row>
    <row r="240" spans="1:19" ht="34.5" customHeight="1">
      <c r="A240" s="67">
        <v>101</v>
      </c>
      <c r="B240" s="263" t="s">
        <v>555</v>
      </c>
      <c r="C240" s="260" t="s">
        <v>556</v>
      </c>
      <c r="D240" s="262">
        <v>112.35</v>
      </c>
      <c r="E240" s="128"/>
      <c r="F240" s="67"/>
      <c r="G240" s="67"/>
      <c r="H240" s="73">
        <v>0</v>
      </c>
      <c r="I240" s="73">
        <v>0</v>
      </c>
      <c r="J240" s="142">
        <v>0</v>
      </c>
      <c r="K240" s="75">
        <v>45988</v>
      </c>
      <c r="L240" s="76" t="s">
        <v>1565</v>
      </c>
      <c r="M240" s="77">
        <v>112.35</v>
      </c>
      <c r="N240" s="246"/>
      <c r="O240" s="243"/>
      <c r="P240" s="243"/>
      <c r="Q240" s="189">
        <f t="shared" si="35"/>
        <v>0</v>
      </c>
      <c r="R240" s="8">
        <f t="shared" si="36"/>
        <v>0</v>
      </c>
      <c r="S240" s="203">
        <f t="shared" si="37"/>
        <v>0</v>
      </c>
    </row>
    <row r="241" spans="1:19" ht="34.5" customHeight="1">
      <c r="A241" s="67">
        <v>102</v>
      </c>
      <c r="B241" s="263" t="s">
        <v>558</v>
      </c>
      <c r="C241" s="260" t="s">
        <v>559</v>
      </c>
      <c r="D241" s="262">
        <v>299.60000000000002</v>
      </c>
      <c r="E241" s="71"/>
      <c r="F241" s="67"/>
      <c r="G241" s="67"/>
      <c r="H241" s="73">
        <v>0</v>
      </c>
      <c r="I241" s="73">
        <v>0</v>
      </c>
      <c r="J241" s="142">
        <v>0</v>
      </c>
      <c r="K241" s="75">
        <v>45985</v>
      </c>
      <c r="L241" s="76" t="s">
        <v>1566</v>
      </c>
      <c r="M241" s="77">
        <v>299.60000000000002</v>
      </c>
      <c r="N241" s="246"/>
      <c r="O241" s="243"/>
      <c r="P241" s="243"/>
      <c r="Q241" s="189">
        <f t="shared" si="35"/>
        <v>0</v>
      </c>
      <c r="R241" s="8">
        <f t="shared" si="36"/>
        <v>0</v>
      </c>
      <c r="S241" s="203">
        <f t="shared" si="37"/>
        <v>0</v>
      </c>
    </row>
    <row r="242" spans="1:19" ht="34.5" customHeight="1">
      <c r="A242" s="67">
        <v>103</v>
      </c>
      <c r="B242" s="263" t="s">
        <v>558</v>
      </c>
      <c r="C242" s="260" t="s">
        <v>559</v>
      </c>
      <c r="D242" s="262">
        <v>973.7</v>
      </c>
      <c r="E242" s="71"/>
      <c r="F242" s="67"/>
      <c r="G242" s="67"/>
      <c r="H242" s="73">
        <v>0</v>
      </c>
      <c r="I242" s="73">
        <v>0</v>
      </c>
      <c r="J242" s="142">
        <v>0</v>
      </c>
      <c r="K242" s="75">
        <v>45985</v>
      </c>
      <c r="L242" s="76" t="s">
        <v>1566</v>
      </c>
      <c r="M242" s="77">
        <v>973.7</v>
      </c>
      <c r="N242" s="246"/>
      <c r="O242" s="243"/>
      <c r="P242" s="243"/>
      <c r="Q242" s="189">
        <f t="shared" si="35"/>
        <v>0</v>
      </c>
      <c r="R242" s="8">
        <f t="shared" si="36"/>
        <v>0</v>
      </c>
      <c r="S242" s="203">
        <f t="shared" si="37"/>
        <v>0</v>
      </c>
    </row>
    <row r="243" spans="1:19" ht="34.5" customHeight="1">
      <c r="A243" s="67">
        <v>104</v>
      </c>
      <c r="B243" s="263" t="s">
        <v>562</v>
      </c>
      <c r="C243" s="260" t="s">
        <v>563</v>
      </c>
      <c r="D243" s="262">
        <v>374.5</v>
      </c>
      <c r="E243" s="71"/>
      <c r="F243" s="67"/>
      <c r="G243" s="67"/>
      <c r="H243" s="73">
        <v>0</v>
      </c>
      <c r="I243" s="73">
        <v>0</v>
      </c>
      <c r="J243" s="142">
        <v>0</v>
      </c>
      <c r="K243" s="75">
        <v>45990</v>
      </c>
      <c r="L243" s="76" t="s">
        <v>1567</v>
      </c>
      <c r="M243" s="77">
        <v>374.5</v>
      </c>
      <c r="N243" s="246"/>
      <c r="O243" s="243"/>
      <c r="P243" s="243"/>
      <c r="Q243" s="189">
        <f t="shared" si="35"/>
        <v>0</v>
      </c>
      <c r="R243" s="8">
        <f t="shared" si="36"/>
        <v>0</v>
      </c>
      <c r="S243" s="203">
        <f t="shared" si="37"/>
        <v>0</v>
      </c>
    </row>
    <row r="244" spans="1:19" ht="34.5" customHeight="1">
      <c r="A244" s="67">
        <v>105</v>
      </c>
      <c r="B244" s="263" t="s">
        <v>558</v>
      </c>
      <c r="C244" s="260" t="s">
        <v>564</v>
      </c>
      <c r="D244" s="262">
        <v>337.05</v>
      </c>
      <c r="E244" s="71"/>
      <c r="F244" s="67"/>
      <c r="G244" s="67"/>
      <c r="H244" s="73">
        <v>0</v>
      </c>
      <c r="I244" s="73">
        <v>0</v>
      </c>
      <c r="J244" s="142">
        <v>0</v>
      </c>
      <c r="K244" s="75">
        <v>45985</v>
      </c>
      <c r="L244" s="76" t="s">
        <v>1568</v>
      </c>
      <c r="M244" s="77">
        <v>337.05</v>
      </c>
      <c r="N244" s="246"/>
      <c r="O244" s="243"/>
      <c r="P244" s="243"/>
      <c r="Q244" s="189">
        <f t="shared" si="35"/>
        <v>0</v>
      </c>
      <c r="R244" s="8">
        <f t="shared" si="36"/>
        <v>0</v>
      </c>
      <c r="S244" s="203">
        <v>0</v>
      </c>
    </row>
    <row r="245" spans="1:19" ht="34.5" customHeight="1">
      <c r="A245" s="67">
        <v>106</v>
      </c>
      <c r="B245" s="263" t="s">
        <v>566</v>
      </c>
      <c r="C245" s="260" t="s">
        <v>567</v>
      </c>
      <c r="D245" s="262">
        <v>112.35</v>
      </c>
      <c r="E245" s="71"/>
      <c r="F245" s="67"/>
      <c r="G245" s="67"/>
      <c r="H245" s="73">
        <v>0</v>
      </c>
      <c r="I245" s="73">
        <v>0</v>
      </c>
      <c r="J245" s="142">
        <v>0</v>
      </c>
      <c r="K245" s="75">
        <v>45981</v>
      </c>
      <c r="L245" s="76" t="s">
        <v>1569</v>
      </c>
      <c r="M245" s="77">
        <v>112.35</v>
      </c>
      <c r="N245" s="246"/>
      <c r="O245" s="243"/>
      <c r="P245" s="243"/>
      <c r="Q245" s="189">
        <f t="shared" si="35"/>
        <v>0</v>
      </c>
      <c r="R245" s="8">
        <f t="shared" si="36"/>
        <v>0</v>
      </c>
      <c r="S245" s="203">
        <f t="shared" si="37"/>
        <v>0</v>
      </c>
    </row>
    <row r="246" spans="1:19" ht="34.5" customHeight="1">
      <c r="A246" s="67">
        <v>107</v>
      </c>
      <c r="B246" s="263" t="s">
        <v>569</v>
      </c>
      <c r="C246" s="260" t="s">
        <v>570</v>
      </c>
      <c r="D246" s="262">
        <v>0</v>
      </c>
      <c r="E246" s="71"/>
      <c r="F246" s="67"/>
      <c r="G246" s="67"/>
      <c r="H246" s="73">
        <v>0</v>
      </c>
      <c r="I246" s="73">
        <v>0</v>
      </c>
      <c r="J246" s="142">
        <v>0</v>
      </c>
      <c r="K246" s="75"/>
      <c r="L246" s="76"/>
      <c r="M246" s="77"/>
      <c r="N246" s="246"/>
      <c r="O246" s="243"/>
      <c r="P246" s="243"/>
      <c r="Q246" s="189">
        <f t="shared" si="35"/>
        <v>0</v>
      </c>
      <c r="R246" s="8">
        <f t="shared" si="36"/>
        <v>0</v>
      </c>
      <c r="S246" s="203">
        <f t="shared" si="37"/>
        <v>0</v>
      </c>
    </row>
    <row r="247" spans="1:19" ht="34.5" customHeight="1">
      <c r="A247" s="67">
        <v>108</v>
      </c>
      <c r="B247" s="267" t="s">
        <v>572</v>
      </c>
      <c r="C247" s="260" t="s">
        <v>573</v>
      </c>
      <c r="D247" s="262">
        <v>337.05</v>
      </c>
      <c r="E247" s="71"/>
      <c r="F247" s="67"/>
      <c r="G247" s="67"/>
      <c r="H247" s="73">
        <v>0</v>
      </c>
      <c r="I247" s="73">
        <v>0</v>
      </c>
      <c r="J247" s="142">
        <v>0</v>
      </c>
      <c r="K247" s="75">
        <v>45989</v>
      </c>
      <c r="L247" s="76" t="s">
        <v>1570</v>
      </c>
      <c r="M247" s="77">
        <v>337.05</v>
      </c>
      <c r="N247" s="246"/>
      <c r="O247" s="243"/>
      <c r="P247" s="243"/>
      <c r="Q247" s="189">
        <f t="shared" si="35"/>
        <v>0</v>
      </c>
      <c r="R247" s="8">
        <f t="shared" si="36"/>
        <v>0</v>
      </c>
      <c r="S247" s="203">
        <f t="shared" si="37"/>
        <v>0</v>
      </c>
    </row>
    <row r="248" spans="1:19" ht="34.5" customHeight="1">
      <c r="A248" s="67">
        <v>109</v>
      </c>
      <c r="B248" s="263" t="s">
        <v>572</v>
      </c>
      <c r="C248" s="260" t="s">
        <v>575</v>
      </c>
      <c r="D248" s="262">
        <v>149.80000000000001</v>
      </c>
      <c r="E248" s="128"/>
      <c r="F248" s="67"/>
      <c r="G248" s="67"/>
      <c r="H248" s="73">
        <v>0</v>
      </c>
      <c r="I248" s="73">
        <v>0</v>
      </c>
      <c r="J248" s="142">
        <v>0</v>
      </c>
      <c r="K248" s="75">
        <v>45989</v>
      </c>
      <c r="L248" s="76" t="s">
        <v>1571</v>
      </c>
      <c r="M248" s="77">
        <v>149.80000000000001</v>
      </c>
      <c r="N248" s="246"/>
      <c r="O248" s="243"/>
      <c r="P248" s="243"/>
      <c r="Q248" s="189">
        <f t="shared" si="35"/>
        <v>0</v>
      </c>
      <c r="R248" s="8">
        <f t="shared" si="36"/>
        <v>0</v>
      </c>
      <c r="S248" s="203">
        <f t="shared" si="37"/>
        <v>0</v>
      </c>
    </row>
    <row r="249" spans="1:19" ht="34.5" customHeight="1">
      <c r="A249" s="67">
        <v>110</v>
      </c>
      <c r="B249" s="263" t="s">
        <v>577</v>
      </c>
      <c r="C249" s="260" t="s">
        <v>578</v>
      </c>
      <c r="D249" s="262">
        <v>898.8</v>
      </c>
      <c r="E249" s="128"/>
      <c r="F249" s="67"/>
      <c r="G249" s="67"/>
      <c r="H249" s="73">
        <v>0</v>
      </c>
      <c r="I249" s="73">
        <v>0</v>
      </c>
      <c r="J249" s="142">
        <v>0</v>
      </c>
      <c r="K249" s="75"/>
      <c r="L249" s="76"/>
      <c r="M249" s="77">
        <v>0</v>
      </c>
      <c r="N249" s="246" t="s">
        <v>1442</v>
      </c>
      <c r="O249" s="243">
        <v>1</v>
      </c>
      <c r="P249" s="243">
        <v>1</v>
      </c>
      <c r="Q249" s="189">
        <f t="shared" si="35"/>
        <v>840</v>
      </c>
      <c r="R249" s="8">
        <f t="shared" si="36"/>
        <v>58.8</v>
      </c>
      <c r="S249" s="203">
        <f t="shared" si="37"/>
        <v>898.8</v>
      </c>
    </row>
    <row r="250" spans="1:19" ht="34.5" customHeight="1">
      <c r="A250" s="67">
        <v>111</v>
      </c>
      <c r="B250" s="267" t="s">
        <v>580</v>
      </c>
      <c r="C250" s="260" t="s">
        <v>581</v>
      </c>
      <c r="D250" s="262">
        <v>224.7</v>
      </c>
      <c r="E250" s="128"/>
      <c r="F250" s="67"/>
      <c r="G250" s="67"/>
      <c r="H250" s="73">
        <v>0</v>
      </c>
      <c r="I250" s="73">
        <v>0</v>
      </c>
      <c r="J250" s="142">
        <v>0</v>
      </c>
      <c r="K250" s="75">
        <v>45989</v>
      </c>
      <c r="L250" s="76" t="s">
        <v>1572</v>
      </c>
      <c r="M250" s="77">
        <v>224.7</v>
      </c>
      <c r="N250" s="246"/>
      <c r="O250" s="243"/>
      <c r="P250" s="243"/>
      <c r="Q250" s="189">
        <f t="shared" si="35"/>
        <v>0</v>
      </c>
      <c r="R250" s="8">
        <f t="shared" si="36"/>
        <v>0</v>
      </c>
      <c r="S250" s="203">
        <f t="shared" si="37"/>
        <v>0</v>
      </c>
    </row>
    <row r="251" spans="1:19" ht="34.5" customHeight="1">
      <c r="A251" s="67">
        <v>112</v>
      </c>
      <c r="B251" s="267" t="s">
        <v>580</v>
      </c>
      <c r="C251" s="260" t="s">
        <v>583</v>
      </c>
      <c r="D251" s="262">
        <v>112.35</v>
      </c>
      <c r="E251" s="128"/>
      <c r="F251" s="67"/>
      <c r="G251" s="67"/>
      <c r="H251" s="73"/>
      <c r="I251" s="73"/>
      <c r="J251" s="142"/>
      <c r="K251" s="75">
        <v>45989</v>
      </c>
      <c r="L251" s="76" t="s">
        <v>1572</v>
      </c>
      <c r="M251" s="77">
        <v>112.35</v>
      </c>
      <c r="N251" s="246"/>
      <c r="O251" s="243"/>
      <c r="P251" s="243"/>
      <c r="Q251" s="189"/>
      <c r="R251" s="8"/>
      <c r="S251" s="203"/>
    </row>
    <row r="252" spans="1:19" ht="34.5" customHeight="1">
      <c r="A252" s="67">
        <v>113</v>
      </c>
      <c r="B252" s="267" t="s">
        <v>580</v>
      </c>
      <c r="C252" s="260" t="s">
        <v>584</v>
      </c>
      <c r="D252" s="262">
        <v>374.5</v>
      </c>
      <c r="E252" s="128"/>
      <c r="F252" s="67"/>
      <c r="G252" s="67"/>
      <c r="H252" s="73"/>
      <c r="I252" s="73"/>
      <c r="J252" s="142"/>
      <c r="K252" s="75">
        <v>45989</v>
      </c>
      <c r="L252" s="76" t="s">
        <v>1572</v>
      </c>
      <c r="M252" s="77">
        <v>374.5</v>
      </c>
      <c r="N252" s="246"/>
      <c r="O252" s="243"/>
      <c r="P252" s="243"/>
      <c r="Q252" s="189"/>
      <c r="R252" s="8"/>
      <c r="S252" s="203"/>
    </row>
    <row r="253" spans="1:19" ht="34.5" customHeight="1">
      <c r="A253" s="67">
        <v>114</v>
      </c>
      <c r="B253" s="267" t="s">
        <v>516</v>
      </c>
      <c r="C253" s="260" t="s">
        <v>585</v>
      </c>
      <c r="D253" s="262">
        <v>224.7</v>
      </c>
      <c r="E253" s="128"/>
      <c r="F253" s="67"/>
      <c r="G253" s="67"/>
      <c r="H253" s="73">
        <v>0</v>
      </c>
      <c r="I253" s="73">
        <v>0</v>
      </c>
      <c r="J253" s="142">
        <v>0</v>
      </c>
      <c r="K253" s="75"/>
      <c r="L253" s="76"/>
      <c r="M253" s="77">
        <v>0</v>
      </c>
      <c r="N253" s="246" t="s">
        <v>1442</v>
      </c>
      <c r="O253" s="243">
        <v>1</v>
      </c>
      <c r="P253" s="243">
        <v>1</v>
      </c>
      <c r="Q253" s="189">
        <f t="shared" si="35"/>
        <v>210</v>
      </c>
      <c r="R253" s="8">
        <f t="shared" si="36"/>
        <v>14.7</v>
      </c>
      <c r="S253" s="203">
        <f t="shared" si="37"/>
        <v>224.7</v>
      </c>
    </row>
    <row r="254" spans="1:19" ht="34.5" customHeight="1">
      <c r="A254" s="67">
        <v>115</v>
      </c>
      <c r="B254" s="263" t="s">
        <v>587</v>
      </c>
      <c r="C254" s="260" t="s">
        <v>588</v>
      </c>
      <c r="D254" s="262">
        <v>1760.15</v>
      </c>
      <c r="E254" s="78"/>
      <c r="F254" s="79"/>
      <c r="G254" s="67"/>
      <c r="H254" s="73">
        <v>0</v>
      </c>
      <c r="I254" s="73">
        <v>0</v>
      </c>
      <c r="J254" s="142">
        <v>0</v>
      </c>
      <c r="K254" s="75">
        <v>45989</v>
      </c>
      <c r="L254" s="76" t="s">
        <v>1573</v>
      </c>
      <c r="M254" s="77">
        <v>1760.15</v>
      </c>
      <c r="N254" s="246"/>
      <c r="O254" s="243"/>
      <c r="P254" s="243"/>
      <c r="Q254" s="189">
        <f t="shared" si="35"/>
        <v>0</v>
      </c>
      <c r="R254" s="8">
        <f t="shared" si="36"/>
        <v>0</v>
      </c>
      <c r="S254" s="203">
        <f t="shared" si="37"/>
        <v>0</v>
      </c>
    </row>
    <row r="255" spans="1:19" ht="34.5" customHeight="1">
      <c r="A255" s="67">
        <v>116</v>
      </c>
      <c r="B255" s="263" t="s">
        <v>398</v>
      </c>
      <c r="C255" s="260" t="s">
        <v>590</v>
      </c>
      <c r="D255" s="262">
        <v>0</v>
      </c>
      <c r="E255" s="264"/>
      <c r="F255" s="265"/>
      <c r="G255" s="67"/>
      <c r="H255" s="73">
        <v>0</v>
      </c>
      <c r="I255" s="73">
        <v>0</v>
      </c>
      <c r="J255" s="142">
        <v>0</v>
      </c>
      <c r="K255" s="75"/>
      <c r="L255" s="76"/>
      <c r="M255" s="77"/>
      <c r="N255" s="246"/>
      <c r="O255" s="243"/>
      <c r="P255" s="243"/>
      <c r="Q255" s="189">
        <f t="shared" si="35"/>
        <v>0</v>
      </c>
      <c r="R255" s="8">
        <f t="shared" si="36"/>
        <v>0</v>
      </c>
      <c r="S255" s="203">
        <f t="shared" si="37"/>
        <v>0</v>
      </c>
    </row>
    <row r="256" spans="1:19" ht="34.5" customHeight="1">
      <c r="A256" s="67">
        <v>117</v>
      </c>
      <c r="B256" s="263" t="s">
        <v>591</v>
      </c>
      <c r="C256" s="260" t="s">
        <v>592</v>
      </c>
      <c r="D256" s="262">
        <v>112.35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>
        <v>45987</v>
      </c>
      <c r="L256" s="76" t="s">
        <v>1574</v>
      </c>
      <c r="M256" s="77">
        <v>112.35</v>
      </c>
      <c r="N256" s="246"/>
      <c r="O256" s="243"/>
      <c r="P256" s="243"/>
      <c r="Q256" s="189">
        <f t="shared" si="35"/>
        <v>0</v>
      </c>
      <c r="R256" s="8">
        <f t="shared" si="36"/>
        <v>0</v>
      </c>
      <c r="S256" s="203">
        <f t="shared" si="37"/>
        <v>0</v>
      </c>
    </row>
    <row r="257" spans="1:19" ht="34.5" customHeight="1">
      <c r="A257" s="67">
        <v>118</v>
      </c>
      <c r="B257" s="106" t="s">
        <v>91</v>
      </c>
      <c r="C257" s="106" t="s">
        <v>594</v>
      </c>
      <c r="D257" s="262">
        <v>599.20000000000005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>
        <v>45989</v>
      </c>
      <c r="L257" s="76" t="s">
        <v>1575</v>
      </c>
      <c r="M257" s="77">
        <v>599.20000000000005</v>
      </c>
      <c r="N257" s="246"/>
      <c r="O257" s="243"/>
      <c r="P257" s="243"/>
      <c r="Q257" s="189">
        <f t="shared" si="35"/>
        <v>0</v>
      </c>
      <c r="R257" s="8">
        <f t="shared" si="36"/>
        <v>0</v>
      </c>
      <c r="S257" s="203">
        <f t="shared" si="37"/>
        <v>0</v>
      </c>
    </row>
    <row r="258" spans="1:19" ht="34.5" customHeight="1">
      <c r="A258" s="67">
        <v>119</v>
      </c>
      <c r="B258" s="106" t="s">
        <v>91</v>
      </c>
      <c r="C258" s="106" t="s">
        <v>596</v>
      </c>
      <c r="D258" s="262">
        <v>112.35</v>
      </c>
      <c r="E258" s="128"/>
      <c r="F258" s="67"/>
      <c r="G258" s="67"/>
      <c r="H258" s="73">
        <v>0</v>
      </c>
      <c r="I258" s="73">
        <v>0</v>
      </c>
      <c r="J258" s="142">
        <v>0</v>
      </c>
      <c r="K258" s="75">
        <v>45989</v>
      </c>
      <c r="L258" s="76" t="s">
        <v>1576</v>
      </c>
      <c r="M258" s="77">
        <v>112.35</v>
      </c>
      <c r="N258" s="246"/>
      <c r="O258" s="243"/>
      <c r="P258" s="243"/>
      <c r="Q258" s="189">
        <f t="shared" si="35"/>
        <v>0</v>
      </c>
      <c r="R258" s="8">
        <f t="shared" si="36"/>
        <v>0</v>
      </c>
      <c r="S258" s="203">
        <f t="shared" si="37"/>
        <v>0</v>
      </c>
    </row>
    <row r="259" spans="1:19" ht="34.5" customHeight="1">
      <c r="A259" s="67">
        <v>120</v>
      </c>
      <c r="B259" s="106" t="s">
        <v>91</v>
      </c>
      <c r="C259" s="106" t="s">
        <v>598</v>
      </c>
      <c r="D259" s="262">
        <v>24920</v>
      </c>
      <c r="E259" s="264"/>
      <c r="F259" s="67"/>
      <c r="G259" s="67"/>
      <c r="H259" s="73">
        <v>0</v>
      </c>
      <c r="I259" s="73">
        <v>0</v>
      </c>
      <c r="J259" s="142">
        <v>0</v>
      </c>
      <c r="K259" s="75">
        <v>45989</v>
      </c>
      <c r="L259" s="76" t="s">
        <v>1577</v>
      </c>
      <c r="M259" s="77">
        <v>24920</v>
      </c>
      <c r="N259" s="246"/>
      <c r="O259" s="243"/>
      <c r="P259" s="243"/>
      <c r="Q259" s="189">
        <f t="shared" si="35"/>
        <v>0</v>
      </c>
      <c r="R259" s="8">
        <f t="shared" si="36"/>
        <v>0</v>
      </c>
      <c r="S259" s="203">
        <f t="shared" si="37"/>
        <v>0</v>
      </c>
    </row>
    <row r="260" spans="1:19" ht="34.5" customHeight="1">
      <c r="A260" s="67">
        <v>121</v>
      </c>
      <c r="B260" s="106" t="s">
        <v>91</v>
      </c>
      <c r="C260" s="106" t="s">
        <v>598</v>
      </c>
      <c r="D260" s="262">
        <v>12360</v>
      </c>
      <c r="E260" s="264"/>
      <c r="F260" s="67"/>
      <c r="G260" s="67"/>
      <c r="H260" s="73">
        <v>0</v>
      </c>
      <c r="I260" s="73">
        <v>0</v>
      </c>
      <c r="J260" s="142">
        <v>0</v>
      </c>
      <c r="K260" s="75">
        <v>45989</v>
      </c>
      <c r="L260" s="76" t="s">
        <v>1577</v>
      </c>
      <c r="M260" s="77">
        <v>12360</v>
      </c>
      <c r="N260" s="246"/>
      <c r="O260" s="243"/>
      <c r="P260" s="243"/>
      <c r="Q260" s="189">
        <f t="shared" si="35"/>
        <v>0</v>
      </c>
      <c r="R260" s="8">
        <f t="shared" si="36"/>
        <v>0</v>
      </c>
      <c r="S260" s="203">
        <f t="shared" si="37"/>
        <v>0</v>
      </c>
    </row>
    <row r="261" spans="1:19" ht="34.5" customHeight="1">
      <c r="A261" s="67">
        <v>122</v>
      </c>
      <c r="B261" s="267" t="s">
        <v>600</v>
      </c>
      <c r="C261" s="260" t="s">
        <v>601</v>
      </c>
      <c r="D261" s="262">
        <v>149.80000000000001</v>
      </c>
      <c r="E261" s="78"/>
      <c r="F261" s="79"/>
      <c r="G261" s="67"/>
      <c r="H261" s="73">
        <v>0</v>
      </c>
      <c r="I261" s="73">
        <v>0</v>
      </c>
      <c r="J261" s="142">
        <v>0</v>
      </c>
      <c r="K261" s="75"/>
      <c r="L261" s="76"/>
      <c r="M261" s="77">
        <v>0</v>
      </c>
      <c r="N261" s="246" t="s">
        <v>1442</v>
      </c>
      <c r="O261" s="243">
        <v>1</v>
      </c>
      <c r="P261" s="243">
        <v>1</v>
      </c>
      <c r="Q261" s="189">
        <f t="shared" si="35"/>
        <v>140</v>
      </c>
      <c r="R261" s="8">
        <f t="shared" si="36"/>
        <v>9.8000000000000007</v>
      </c>
      <c r="S261" s="203">
        <f t="shared" si="37"/>
        <v>149.80000000000001</v>
      </c>
    </row>
    <row r="262" spans="1:19" ht="34.5" customHeight="1">
      <c r="A262" s="67">
        <v>123</v>
      </c>
      <c r="B262" s="267" t="s">
        <v>603</v>
      </c>
      <c r="C262" s="260" t="s">
        <v>604</v>
      </c>
      <c r="D262" s="262">
        <v>224.7</v>
      </c>
      <c r="E262" s="269">
        <v>25112</v>
      </c>
      <c r="F262" s="2">
        <v>1</v>
      </c>
      <c r="G262" s="2">
        <v>1</v>
      </c>
      <c r="H262" s="73">
        <v>245</v>
      </c>
      <c r="I262" s="73">
        <v>17.149999999999999</v>
      </c>
      <c r="J262" s="142">
        <v>262.14999999999998</v>
      </c>
      <c r="K262" s="75">
        <v>45965</v>
      </c>
      <c r="L262" s="76" t="s">
        <v>1578</v>
      </c>
      <c r="M262" s="77">
        <v>262.14999999999998</v>
      </c>
      <c r="N262" s="250" t="s">
        <v>1442</v>
      </c>
      <c r="O262" s="243">
        <v>1</v>
      </c>
      <c r="P262" s="243">
        <v>1</v>
      </c>
      <c r="Q262" s="189">
        <f t="shared" si="35"/>
        <v>210</v>
      </c>
      <c r="R262" s="8">
        <f t="shared" si="36"/>
        <v>14.7</v>
      </c>
      <c r="S262" s="203">
        <f t="shared" si="37"/>
        <v>224.7</v>
      </c>
    </row>
    <row r="263" spans="1:19" ht="34.5" customHeight="1">
      <c r="A263" s="67">
        <v>124</v>
      </c>
      <c r="B263" s="263" t="s">
        <v>606</v>
      </c>
      <c r="C263" s="260" t="s">
        <v>607</v>
      </c>
      <c r="D263" s="262">
        <v>164.78</v>
      </c>
      <c r="E263" s="78"/>
      <c r="F263" s="79"/>
      <c r="G263" s="67"/>
      <c r="H263" s="73">
        <v>0</v>
      </c>
      <c r="I263" s="73">
        <v>0</v>
      </c>
      <c r="J263" s="142">
        <v>0</v>
      </c>
      <c r="K263" s="75"/>
      <c r="L263" s="76"/>
      <c r="M263" s="77">
        <v>0</v>
      </c>
      <c r="N263" s="250" t="s">
        <v>1442</v>
      </c>
      <c r="O263" s="243">
        <v>1</v>
      </c>
      <c r="P263" s="243">
        <v>1</v>
      </c>
      <c r="Q263" s="189">
        <f t="shared" si="35"/>
        <v>154</v>
      </c>
      <c r="R263" s="8">
        <f t="shared" si="36"/>
        <v>10.78</v>
      </c>
      <c r="S263" s="203">
        <f t="shared" si="37"/>
        <v>164.78</v>
      </c>
    </row>
    <row r="264" spans="1:19" ht="34.5" customHeight="1">
      <c r="A264" s="67">
        <v>125</v>
      </c>
      <c r="B264" s="260" t="s">
        <v>125</v>
      </c>
      <c r="C264" s="106" t="s">
        <v>609</v>
      </c>
      <c r="D264" s="262">
        <v>149.80000000000001</v>
      </c>
      <c r="E264" s="78"/>
      <c r="F264" s="79"/>
      <c r="G264" s="67"/>
      <c r="H264" s="73">
        <v>0</v>
      </c>
      <c r="I264" s="73">
        <v>0</v>
      </c>
      <c r="J264" s="142">
        <v>0</v>
      </c>
      <c r="K264" s="75">
        <v>45989</v>
      </c>
      <c r="L264" s="76" t="s">
        <v>1579</v>
      </c>
      <c r="M264" s="77">
        <v>149.80000000000001</v>
      </c>
      <c r="N264" s="246"/>
      <c r="O264" s="243"/>
      <c r="P264" s="243"/>
      <c r="Q264" s="189">
        <f t="shared" si="35"/>
        <v>0</v>
      </c>
      <c r="R264" s="8">
        <f t="shared" si="36"/>
        <v>0</v>
      </c>
      <c r="S264" s="203">
        <f t="shared" si="37"/>
        <v>0</v>
      </c>
    </row>
    <row r="265" spans="1:19" ht="34.5" customHeight="1">
      <c r="A265" s="67">
        <v>126</v>
      </c>
      <c r="B265" s="260" t="s">
        <v>611</v>
      </c>
      <c r="C265" s="106" t="s">
        <v>612</v>
      </c>
      <c r="D265" s="262">
        <v>112.35</v>
      </c>
      <c r="E265" s="78"/>
      <c r="F265" s="79"/>
      <c r="G265" s="67"/>
      <c r="H265" s="73">
        <v>0</v>
      </c>
      <c r="I265" s="73">
        <v>0</v>
      </c>
      <c r="J265" s="142">
        <v>0</v>
      </c>
      <c r="K265" s="75">
        <v>45987</v>
      </c>
      <c r="L265" s="76" t="s">
        <v>1580</v>
      </c>
      <c r="M265" s="77">
        <v>112.35</v>
      </c>
      <c r="N265" s="246"/>
      <c r="O265" s="243"/>
      <c r="P265" s="243"/>
      <c r="Q265" s="189">
        <f t="shared" si="35"/>
        <v>0</v>
      </c>
      <c r="R265" s="8">
        <f t="shared" si="36"/>
        <v>0</v>
      </c>
      <c r="S265" s="203">
        <f t="shared" si="37"/>
        <v>0</v>
      </c>
    </row>
    <row r="266" spans="1:19" ht="34.5" customHeight="1">
      <c r="A266" s="67">
        <v>127</v>
      </c>
      <c r="B266" s="260" t="s">
        <v>614</v>
      </c>
      <c r="C266" s="106" t="s">
        <v>615</v>
      </c>
      <c r="D266" s="262">
        <v>0</v>
      </c>
      <c r="E266" s="128"/>
      <c r="F266" s="67"/>
      <c r="G266" s="67"/>
      <c r="H266" s="73">
        <v>0</v>
      </c>
      <c r="I266" s="73">
        <v>0</v>
      </c>
      <c r="J266" s="142">
        <v>0</v>
      </c>
      <c r="K266" s="75"/>
      <c r="L266" s="76"/>
      <c r="M266" s="77"/>
      <c r="N266" s="246"/>
      <c r="O266" s="243"/>
      <c r="P266" s="243"/>
      <c r="Q266" s="189">
        <f t="shared" si="35"/>
        <v>0</v>
      </c>
      <c r="R266" s="8">
        <f t="shared" si="36"/>
        <v>0</v>
      </c>
      <c r="S266" s="203">
        <f t="shared" si="37"/>
        <v>0</v>
      </c>
    </row>
    <row r="267" spans="1:19" ht="34.5" customHeight="1">
      <c r="A267" s="67">
        <v>128</v>
      </c>
      <c r="B267" s="260" t="s">
        <v>507</v>
      </c>
      <c r="C267" s="106" t="s">
        <v>615</v>
      </c>
      <c r="D267" s="262">
        <v>786.45</v>
      </c>
      <c r="E267" s="128"/>
      <c r="F267" s="67"/>
      <c r="G267" s="67"/>
      <c r="H267" s="73">
        <v>0</v>
      </c>
      <c r="I267" s="73">
        <v>0</v>
      </c>
      <c r="J267" s="142">
        <v>0</v>
      </c>
      <c r="K267" s="75">
        <v>45991</v>
      </c>
      <c r="L267" s="76" t="s">
        <v>1581</v>
      </c>
      <c r="M267" s="77">
        <v>786.45</v>
      </c>
      <c r="N267" s="246"/>
      <c r="O267" s="243"/>
      <c r="P267" s="243"/>
      <c r="Q267" s="189">
        <f t="shared" si="35"/>
        <v>0</v>
      </c>
      <c r="R267" s="8">
        <f t="shared" si="36"/>
        <v>0</v>
      </c>
      <c r="S267" s="203">
        <f t="shared" si="37"/>
        <v>0</v>
      </c>
    </row>
    <row r="268" spans="1:19" ht="34.5" customHeight="1">
      <c r="A268" s="67">
        <v>129</v>
      </c>
      <c r="B268" s="270" t="s">
        <v>617</v>
      </c>
      <c r="C268" s="106" t="s">
        <v>618</v>
      </c>
      <c r="D268" s="262">
        <v>524.29999999999995</v>
      </c>
      <c r="E268" s="128"/>
      <c r="F268" s="67"/>
      <c r="G268" s="67"/>
      <c r="H268" s="73">
        <v>0</v>
      </c>
      <c r="I268" s="73">
        <v>0</v>
      </c>
      <c r="J268" s="142">
        <v>0</v>
      </c>
      <c r="K268" s="75"/>
      <c r="L268" s="76"/>
      <c r="M268" s="77">
        <v>0</v>
      </c>
      <c r="N268" s="246" t="s">
        <v>1442</v>
      </c>
      <c r="O268" s="243">
        <v>1</v>
      </c>
      <c r="P268" s="243">
        <v>1</v>
      </c>
      <c r="Q268" s="189">
        <f t="shared" si="35"/>
        <v>490</v>
      </c>
      <c r="R268" s="8">
        <f t="shared" si="36"/>
        <v>34.299999999999997</v>
      </c>
      <c r="S268" s="203">
        <f t="shared" si="37"/>
        <v>524.29999999999995</v>
      </c>
    </row>
    <row r="269" spans="1:19" ht="34.5" customHeight="1">
      <c r="A269" s="67">
        <v>130</v>
      </c>
      <c r="B269" s="270" t="s">
        <v>620</v>
      </c>
      <c r="C269" s="106" t="s">
        <v>621</v>
      </c>
      <c r="D269" s="262">
        <v>561.75</v>
      </c>
      <c r="E269" s="128"/>
      <c r="F269" s="67"/>
      <c r="G269" s="67"/>
      <c r="H269" s="73">
        <v>0</v>
      </c>
      <c r="I269" s="73">
        <v>0</v>
      </c>
      <c r="J269" s="142">
        <v>0</v>
      </c>
      <c r="K269" s="75"/>
      <c r="L269" s="76"/>
      <c r="M269" s="77">
        <v>0</v>
      </c>
      <c r="N269" s="246" t="s">
        <v>1442</v>
      </c>
      <c r="O269" s="243">
        <v>1</v>
      </c>
      <c r="P269" s="243">
        <v>1</v>
      </c>
      <c r="Q269" s="189">
        <f t="shared" si="35"/>
        <v>525</v>
      </c>
      <c r="R269" s="8">
        <f t="shared" si="36"/>
        <v>36.75</v>
      </c>
      <c r="S269" s="203">
        <f t="shared" si="37"/>
        <v>561.75</v>
      </c>
    </row>
    <row r="270" spans="1:19" ht="34.5" customHeight="1">
      <c r="A270" s="67">
        <v>131</v>
      </c>
      <c r="B270" s="270" t="s">
        <v>275</v>
      </c>
      <c r="C270" s="106" t="s">
        <v>618</v>
      </c>
      <c r="D270" s="262">
        <v>1011.15</v>
      </c>
      <c r="E270" s="78"/>
      <c r="F270" s="79"/>
      <c r="G270" s="67"/>
      <c r="H270" s="73">
        <v>0</v>
      </c>
      <c r="I270" s="73">
        <v>0</v>
      </c>
      <c r="J270" s="142">
        <v>0</v>
      </c>
      <c r="K270" s="75">
        <v>45982</v>
      </c>
      <c r="L270" s="76" t="s">
        <v>1582</v>
      </c>
      <c r="M270" s="77">
        <v>1011.15</v>
      </c>
      <c r="N270" s="246"/>
      <c r="O270" s="243"/>
      <c r="P270" s="243"/>
      <c r="Q270" s="189">
        <f t="shared" ref="Q270:Q285" si="38">ROUND(S270*100/107,2)</f>
        <v>0</v>
      </c>
      <c r="R270" s="8">
        <f t="shared" ref="R270:R285" si="39">ROUND((Q270*0.07),2)</f>
        <v>0</v>
      </c>
      <c r="S270" s="203">
        <f t="shared" ref="S270:S285" si="40">+D270+J270-M270</f>
        <v>0</v>
      </c>
    </row>
    <row r="271" spans="1:19" ht="34.5" customHeight="1">
      <c r="A271" s="67">
        <v>132</v>
      </c>
      <c r="B271" s="271" t="s">
        <v>624</v>
      </c>
      <c r="C271" s="271" t="s">
        <v>625</v>
      </c>
      <c r="D271" s="262">
        <v>112.35</v>
      </c>
      <c r="E271" s="19"/>
      <c r="F271" s="20"/>
      <c r="G271" s="20"/>
      <c r="H271" s="73">
        <v>0</v>
      </c>
      <c r="I271" s="73">
        <v>0</v>
      </c>
      <c r="J271" s="142">
        <v>0</v>
      </c>
      <c r="K271" s="75">
        <v>45985</v>
      </c>
      <c r="L271" s="76" t="s">
        <v>1583</v>
      </c>
      <c r="M271" s="77">
        <v>112.35</v>
      </c>
      <c r="N271" s="246"/>
      <c r="O271" s="243"/>
      <c r="P271" s="243"/>
      <c r="Q271" s="189">
        <f t="shared" si="38"/>
        <v>0</v>
      </c>
      <c r="R271" s="8">
        <f t="shared" si="39"/>
        <v>0</v>
      </c>
      <c r="S271" s="203">
        <f t="shared" si="40"/>
        <v>0</v>
      </c>
    </row>
    <row r="272" spans="1:19" ht="34.5" customHeight="1">
      <c r="A272" s="67">
        <v>133</v>
      </c>
      <c r="B272" s="271" t="s">
        <v>627</v>
      </c>
      <c r="C272" s="106" t="s">
        <v>628</v>
      </c>
      <c r="D272" s="262">
        <v>214</v>
      </c>
      <c r="E272" s="128"/>
      <c r="F272" s="67"/>
      <c r="G272" s="67"/>
      <c r="H272" s="73">
        <v>0</v>
      </c>
      <c r="I272" s="73">
        <v>0</v>
      </c>
      <c r="J272" s="142">
        <v>0</v>
      </c>
      <c r="K272" s="75">
        <v>45989</v>
      </c>
      <c r="L272" s="76" t="s">
        <v>1584</v>
      </c>
      <c r="M272" s="77">
        <v>214</v>
      </c>
      <c r="N272" s="246"/>
      <c r="O272" s="243"/>
      <c r="P272" s="243"/>
      <c r="Q272" s="189">
        <f t="shared" si="38"/>
        <v>0</v>
      </c>
      <c r="R272" s="8">
        <f t="shared" si="39"/>
        <v>0</v>
      </c>
      <c r="S272" s="203">
        <f t="shared" si="40"/>
        <v>0</v>
      </c>
    </row>
    <row r="273" spans="1:20" ht="34.5" customHeight="1">
      <c r="A273" s="67">
        <v>134</v>
      </c>
      <c r="B273" s="272" t="s">
        <v>65</v>
      </c>
      <c r="C273" s="271" t="s">
        <v>618</v>
      </c>
      <c r="D273" s="262">
        <v>1198.4000000000001</v>
      </c>
      <c r="E273" s="19"/>
      <c r="F273" s="20"/>
      <c r="G273" s="20"/>
      <c r="H273" s="73">
        <v>0</v>
      </c>
      <c r="I273" s="73">
        <v>0</v>
      </c>
      <c r="J273" s="142">
        <v>0</v>
      </c>
      <c r="K273" s="75">
        <v>45991</v>
      </c>
      <c r="L273" s="76" t="s">
        <v>1585</v>
      </c>
      <c r="M273" s="77">
        <v>1198.4000000000001</v>
      </c>
      <c r="N273" s="246"/>
      <c r="O273" s="243"/>
      <c r="P273" s="243"/>
      <c r="Q273" s="189">
        <f t="shared" si="38"/>
        <v>0</v>
      </c>
      <c r="R273" s="8">
        <f t="shared" si="39"/>
        <v>0</v>
      </c>
      <c r="S273" s="203">
        <f t="shared" si="40"/>
        <v>0</v>
      </c>
    </row>
    <row r="274" spans="1:20" ht="34.5" customHeight="1">
      <c r="A274" s="67">
        <v>135</v>
      </c>
      <c r="B274" s="272" t="s">
        <v>631</v>
      </c>
      <c r="C274" s="271" t="s">
        <v>632</v>
      </c>
      <c r="D274" s="262">
        <v>486.85</v>
      </c>
      <c r="E274" s="19"/>
      <c r="F274" s="20"/>
      <c r="G274" s="20"/>
      <c r="H274" s="73">
        <v>0</v>
      </c>
      <c r="I274" s="73">
        <v>0</v>
      </c>
      <c r="J274" s="142">
        <v>0</v>
      </c>
      <c r="K274" s="75">
        <v>45987</v>
      </c>
      <c r="L274" s="76" t="s">
        <v>1586</v>
      </c>
      <c r="M274" s="77">
        <v>486.85</v>
      </c>
      <c r="N274" s="246"/>
      <c r="O274" s="243"/>
      <c r="P274" s="243"/>
      <c r="Q274" s="189">
        <f t="shared" si="38"/>
        <v>0</v>
      </c>
      <c r="R274" s="8">
        <f t="shared" si="39"/>
        <v>0</v>
      </c>
      <c r="S274" s="203">
        <f t="shared" si="40"/>
        <v>0</v>
      </c>
    </row>
    <row r="275" spans="1:20" ht="34.5" customHeight="1">
      <c r="A275" s="67">
        <v>136</v>
      </c>
      <c r="B275" s="260" t="s">
        <v>634</v>
      </c>
      <c r="C275" s="273" t="s">
        <v>635</v>
      </c>
      <c r="D275" s="262">
        <v>112.35</v>
      </c>
      <c r="E275" s="264"/>
      <c r="F275" s="265"/>
      <c r="G275" s="67"/>
      <c r="H275" s="73">
        <v>0</v>
      </c>
      <c r="I275" s="73">
        <v>0</v>
      </c>
      <c r="J275" s="142">
        <v>0</v>
      </c>
      <c r="K275" s="75">
        <v>45987</v>
      </c>
      <c r="L275" s="76" t="s">
        <v>1587</v>
      </c>
      <c r="M275" s="77">
        <v>112.35</v>
      </c>
      <c r="N275" s="246"/>
      <c r="O275" s="243"/>
      <c r="P275" s="243"/>
      <c r="Q275" s="189">
        <f t="shared" si="38"/>
        <v>0</v>
      </c>
      <c r="R275" s="8">
        <f t="shared" si="39"/>
        <v>0</v>
      </c>
      <c r="S275" s="203">
        <f t="shared" si="40"/>
        <v>0</v>
      </c>
    </row>
    <row r="276" spans="1:20" ht="34.5" customHeight="1">
      <c r="A276" s="67">
        <v>137</v>
      </c>
      <c r="B276" s="260" t="s">
        <v>634</v>
      </c>
      <c r="C276" s="273" t="s">
        <v>637</v>
      </c>
      <c r="D276" s="262">
        <v>374.5</v>
      </c>
      <c r="E276" s="264"/>
      <c r="F276" s="265"/>
      <c r="G276" s="67"/>
      <c r="H276" s="73">
        <v>0</v>
      </c>
      <c r="I276" s="73">
        <v>0</v>
      </c>
      <c r="J276" s="142">
        <v>0</v>
      </c>
      <c r="K276" s="75">
        <v>45987</v>
      </c>
      <c r="L276" s="76" t="s">
        <v>1588</v>
      </c>
      <c r="M276" s="77">
        <v>374.5</v>
      </c>
      <c r="N276" s="246"/>
      <c r="O276" s="243"/>
      <c r="P276" s="243"/>
      <c r="Q276" s="189">
        <f t="shared" si="38"/>
        <v>0</v>
      </c>
      <c r="R276" s="8">
        <f t="shared" si="39"/>
        <v>0</v>
      </c>
      <c r="S276" s="203">
        <f t="shared" si="40"/>
        <v>0</v>
      </c>
    </row>
    <row r="277" spans="1:20" ht="34.5" customHeight="1">
      <c r="A277" s="67">
        <v>138</v>
      </c>
      <c r="B277" s="260" t="s">
        <v>395</v>
      </c>
      <c r="C277" s="273" t="s">
        <v>639</v>
      </c>
      <c r="D277" s="262">
        <v>224.7</v>
      </c>
      <c r="E277" s="264"/>
      <c r="F277" s="265"/>
      <c r="G277" s="67"/>
      <c r="H277" s="73">
        <v>0</v>
      </c>
      <c r="I277" s="73">
        <v>0</v>
      </c>
      <c r="J277" s="142">
        <v>0</v>
      </c>
      <c r="K277" s="75">
        <v>45987</v>
      </c>
      <c r="L277" s="76" t="s">
        <v>1589</v>
      </c>
      <c r="M277" s="77">
        <v>224.7</v>
      </c>
      <c r="N277" s="246"/>
      <c r="O277" s="243"/>
      <c r="P277" s="243"/>
      <c r="Q277" s="189">
        <f t="shared" si="38"/>
        <v>0</v>
      </c>
      <c r="R277" s="8">
        <f t="shared" si="39"/>
        <v>0</v>
      </c>
      <c r="S277" s="203">
        <f t="shared" si="40"/>
        <v>0</v>
      </c>
    </row>
    <row r="278" spans="1:20" ht="34.5" customHeight="1">
      <c r="A278" s="67">
        <v>139</v>
      </c>
      <c r="B278" s="260" t="s">
        <v>641</v>
      </c>
      <c r="C278" s="273" t="s">
        <v>642</v>
      </c>
      <c r="D278" s="274">
        <v>262.14999999999998</v>
      </c>
      <c r="E278" s="264"/>
      <c r="F278" s="265"/>
      <c r="G278" s="67"/>
      <c r="H278" s="73">
        <v>0</v>
      </c>
      <c r="I278" s="73">
        <v>0</v>
      </c>
      <c r="J278" s="142">
        <v>0</v>
      </c>
      <c r="K278" s="75">
        <v>45987</v>
      </c>
      <c r="L278" s="76" t="s">
        <v>1590</v>
      </c>
      <c r="M278" s="77">
        <v>262.14999999999998</v>
      </c>
      <c r="N278" s="246"/>
      <c r="O278" s="243"/>
      <c r="P278" s="243"/>
      <c r="Q278" s="189">
        <f t="shared" si="38"/>
        <v>0</v>
      </c>
      <c r="R278" s="8">
        <f t="shared" si="39"/>
        <v>0</v>
      </c>
      <c r="S278" s="203">
        <f t="shared" si="40"/>
        <v>0</v>
      </c>
    </row>
    <row r="279" spans="1:20" ht="34.5" customHeight="1">
      <c r="A279" s="67">
        <v>140</v>
      </c>
      <c r="B279" s="260" t="s">
        <v>641</v>
      </c>
      <c r="C279" s="273" t="s">
        <v>644</v>
      </c>
      <c r="D279" s="274">
        <v>112.35</v>
      </c>
      <c r="E279" s="264"/>
      <c r="F279" s="265"/>
      <c r="G279" s="67"/>
      <c r="H279" s="73">
        <v>0</v>
      </c>
      <c r="I279" s="73">
        <v>0</v>
      </c>
      <c r="J279" s="142">
        <v>0</v>
      </c>
      <c r="K279" s="75">
        <v>45987</v>
      </c>
      <c r="L279" s="76" t="s">
        <v>1591</v>
      </c>
      <c r="M279" s="77">
        <v>112.35</v>
      </c>
      <c r="N279" s="246"/>
      <c r="O279" s="243"/>
      <c r="P279" s="243"/>
      <c r="Q279" s="189">
        <f t="shared" si="38"/>
        <v>0</v>
      </c>
      <c r="R279" s="8">
        <f t="shared" si="39"/>
        <v>0</v>
      </c>
      <c r="S279" s="203">
        <f t="shared" si="40"/>
        <v>0</v>
      </c>
    </row>
    <row r="280" spans="1:20" ht="34.5" customHeight="1">
      <c r="A280" s="67">
        <v>141</v>
      </c>
      <c r="B280" s="260" t="s">
        <v>634</v>
      </c>
      <c r="C280" s="275" t="s">
        <v>646</v>
      </c>
      <c r="D280" s="262">
        <v>337.05</v>
      </c>
      <c r="E280" s="264"/>
      <c r="F280" s="265"/>
      <c r="G280" s="67"/>
      <c r="H280" s="73">
        <v>0</v>
      </c>
      <c r="I280" s="73">
        <v>0</v>
      </c>
      <c r="J280" s="142">
        <v>0</v>
      </c>
      <c r="K280" s="75">
        <v>45987</v>
      </c>
      <c r="L280" s="76" t="s">
        <v>1592</v>
      </c>
      <c r="M280" s="77">
        <v>337.05</v>
      </c>
      <c r="N280" s="246"/>
      <c r="O280" s="243"/>
      <c r="P280" s="243"/>
      <c r="Q280" s="189">
        <f t="shared" si="38"/>
        <v>0</v>
      </c>
      <c r="R280" s="8">
        <f t="shared" si="39"/>
        <v>0</v>
      </c>
      <c r="S280" s="203">
        <f t="shared" si="40"/>
        <v>0</v>
      </c>
    </row>
    <row r="281" spans="1:20" ht="34.5" customHeight="1">
      <c r="A281" s="67">
        <v>142</v>
      </c>
      <c r="B281" s="260" t="s">
        <v>648</v>
      </c>
      <c r="C281" s="275" t="s">
        <v>570</v>
      </c>
      <c r="D281" s="262">
        <v>187.25</v>
      </c>
      <c r="E281" s="264"/>
      <c r="F281" s="265"/>
      <c r="G281" s="67"/>
      <c r="H281" s="73">
        <v>0</v>
      </c>
      <c r="I281" s="73">
        <v>0</v>
      </c>
      <c r="J281" s="142">
        <v>0</v>
      </c>
      <c r="K281" s="75">
        <v>45989</v>
      </c>
      <c r="L281" s="76" t="s">
        <v>1593</v>
      </c>
      <c r="M281" s="77">
        <v>187.25</v>
      </c>
      <c r="N281" s="246"/>
      <c r="O281" s="243"/>
      <c r="P281" s="243"/>
      <c r="Q281" s="189">
        <f t="shared" si="38"/>
        <v>0</v>
      </c>
      <c r="R281" s="8">
        <f t="shared" si="39"/>
        <v>0</v>
      </c>
      <c r="S281" s="203">
        <f t="shared" si="40"/>
        <v>0</v>
      </c>
    </row>
    <row r="282" spans="1:20" ht="34.5" customHeight="1">
      <c r="A282" s="67">
        <v>143</v>
      </c>
      <c r="B282" s="276" t="s">
        <v>650</v>
      </c>
      <c r="C282" s="277" t="s">
        <v>651</v>
      </c>
      <c r="D282" s="278">
        <v>786.45</v>
      </c>
      <c r="E282" s="264"/>
      <c r="F282" s="265"/>
      <c r="G282" s="67"/>
      <c r="H282" s="73">
        <v>0</v>
      </c>
      <c r="I282" s="73">
        <v>0</v>
      </c>
      <c r="J282" s="142">
        <v>0</v>
      </c>
      <c r="K282" s="75">
        <v>45988</v>
      </c>
      <c r="L282" s="76" t="s">
        <v>1594</v>
      </c>
      <c r="M282" s="77">
        <v>786.45</v>
      </c>
      <c r="N282" s="246"/>
      <c r="O282" s="243"/>
      <c r="P282" s="243"/>
      <c r="Q282" s="189">
        <f t="shared" si="38"/>
        <v>0</v>
      </c>
      <c r="R282" s="8">
        <f t="shared" si="39"/>
        <v>0</v>
      </c>
      <c r="S282" s="203">
        <f t="shared" si="40"/>
        <v>0</v>
      </c>
    </row>
    <row r="283" spans="1:20" ht="34.5" customHeight="1">
      <c r="A283" s="67">
        <v>144</v>
      </c>
      <c r="B283" s="279" t="s">
        <v>653</v>
      </c>
      <c r="C283" s="277" t="s">
        <v>654</v>
      </c>
      <c r="D283" s="280">
        <v>599.20000000000005</v>
      </c>
      <c r="E283" s="281"/>
      <c r="F283" s="282"/>
      <c r="G283" s="127"/>
      <c r="H283" s="73">
        <v>0</v>
      </c>
      <c r="I283" s="73">
        <v>0</v>
      </c>
      <c r="J283" s="142">
        <v>0</v>
      </c>
      <c r="K283" s="251">
        <v>45991</v>
      </c>
      <c r="L283" s="252" t="s">
        <v>1595</v>
      </c>
      <c r="M283" s="253">
        <v>599.20000000000005</v>
      </c>
      <c r="N283" s="7"/>
      <c r="O283" s="3"/>
      <c r="P283" s="3"/>
      <c r="Q283" s="189">
        <f t="shared" si="38"/>
        <v>0</v>
      </c>
      <c r="R283" s="8">
        <f t="shared" si="39"/>
        <v>0</v>
      </c>
      <c r="S283" s="203">
        <f t="shared" si="40"/>
        <v>0</v>
      </c>
    </row>
    <row r="284" spans="1:20" ht="34.5" customHeight="1">
      <c r="A284" s="67">
        <v>145</v>
      </c>
      <c r="B284" s="279" t="s">
        <v>656</v>
      </c>
      <c r="C284" s="277" t="s">
        <v>570</v>
      </c>
      <c r="D284" s="280">
        <v>749</v>
      </c>
      <c r="E284" s="281"/>
      <c r="F284" s="282"/>
      <c r="G284" s="127"/>
      <c r="H284" s="73">
        <v>0</v>
      </c>
      <c r="I284" s="73">
        <v>0</v>
      </c>
      <c r="J284" s="142">
        <v>0</v>
      </c>
      <c r="K284" s="251">
        <v>45980</v>
      </c>
      <c r="L284" s="252" t="s">
        <v>1596</v>
      </c>
      <c r="M284" s="253">
        <v>749</v>
      </c>
      <c r="N284" s="7"/>
      <c r="O284" s="3"/>
      <c r="P284" s="3"/>
      <c r="Q284" s="189">
        <f t="shared" si="38"/>
        <v>0</v>
      </c>
      <c r="R284" s="8">
        <f t="shared" si="39"/>
        <v>0</v>
      </c>
      <c r="S284" s="203">
        <f t="shared" si="40"/>
        <v>0</v>
      </c>
    </row>
    <row r="285" spans="1:20" ht="34.5" customHeight="1">
      <c r="A285" s="67">
        <v>146</v>
      </c>
      <c r="B285" s="273" t="s">
        <v>658</v>
      </c>
      <c r="C285" s="273" t="s">
        <v>659</v>
      </c>
      <c r="D285" s="283">
        <v>749</v>
      </c>
      <c r="E285" s="281"/>
      <c r="F285" s="282"/>
      <c r="G285" s="127"/>
      <c r="H285" s="73">
        <v>0</v>
      </c>
      <c r="I285" s="73">
        <v>0</v>
      </c>
      <c r="J285" s="142">
        <v>0</v>
      </c>
      <c r="K285" s="251">
        <v>45989</v>
      </c>
      <c r="L285" s="252" t="s">
        <v>1597</v>
      </c>
      <c r="M285" s="253">
        <v>749</v>
      </c>
      <c r="N285" s="7"/>
      <c r="O285" s="3"/>
      <c r="P285" s="3"/>
      <c r="Q285" s="13">
        <f t="shared" si="38"/>
        <v>0</v>
      </c>
      <c r="R285" s="14">
        <f t="shared" si="39"/>
        <v>0</v>
      </c>
      <c r="S285" s="203">
        <f t="shared" si="40"/>
        <v>0</v>
      </c>
    </row>
    <row r="286" spans="1:20" s="42" customFormat="1" ht="34.5" customHeight="1" thickBot="1">
      <c r="A286" s="284"/>
      <c r="B286" s="100" t="s">
        <v>19</v>
      </c>
      <c r="C286" s="101"/>
      <c r="D286" s="102">
        <f>SUM(D139:D285)</f>
        <v>92485.579999999987</v>
      </c>
      <c r="E286" s="285"/>
      <c r="F286" s="286"/>
      <c r="G286" s="286"/>
      <c r="H286" s="104">
        <f>SUM(H139:H285)</f>
        <v>5320</v>
      </c>
      <c r="I286" s="104">
        <f t="shared" ref="I286:J286" si="41">SUM(I139:I285)</f>
        <v>372.4</v>
      </c>
      <c r="J286" s="104">
        <f t="shared" si="41"/>
        <v>5692.4</v>
      </c>
      <c r="K286" s="257"/>
      <c r="L286" s="257"/>
      <c r="M286" s="287">
        <f>SUM(M139:M285)</f>
        <v>80786.199999999983</v>
      </c>
      <c r="N286" s="257"/>
      <c r="O286" s="258"/>
      <c r="P286" s="258"/>
      <c r="Q286" s="105">
        <f>SUM(S286-R286)</f>
        <v>16254.000000000002</v>
      </c>
      <c r="R286" s="259">
        <f>SUM(R139:R285)</f>
        <v>1137.78</v>
      </c>
      <c r="S286" s="227">
        <f>SUM(S139:S285)</f>
        <v>17391.780000000002</v>
      </c>
      <c r="T286" s="288"/>
    </row>
    <row r="287" spans="1:20" ht="34.5" customHeight="1" thickTop="1">
      <c r="A287" s="30"/>
      <c r="B287" s="231" t="s">
        <v>661</v>
      </c>
      <c r="C287" s="232"/>
      <c r="D287" s="18"/>
      <c r="E287" s="19"/>
      <c r="F287" s="20"/>
      <c r="G287" s="21"/>
      <c r="H287" s="28"/>
      <c r="I287" s="28"/>
      <c r="J287" s="28"/>
      <c r="K287" s="156"/>
      <c r="L287" s="157"/>
      <c r="M287" s="289"/>
      <c r="N287" s="237"/>
      <c r="O287" s="238"/>
      <c r="P287" s="238"/>
      <c r="Q287" s="239"/>
      <c r="R287" s="240"/>
      <c r="S287" s="203"/>
    </row>
    <row r="288" spans="1:20" ht="34.5" customHeight="1">
      <c r="A288" s="67">
        <v>1</v>
      </c>
      <c r="B288" s="106" t="s">
        <v>322</v>
      </c>
      <c r="C288" s="260" t="s">
        <v>662</v>
      </c>
      <c r="D288" s="262">
        <v>1527.96</v>
      </c>
      <c r="E288" s="250"/>
      <c r="F288" s="243"/>
      <c r="G288" s="243"/>
      <c r="H288" s="189">
        <v>0</v>
      </c>
      <c r="I288" s="189">
        <v>0</v>
      </c>
      <c r="J288" s="203">
        <v>0</v>
      </c>
      <c r="K288" s="290"/>
      <c r="L288" s="291"/>
      <c r="M288" s="292">
        <v>0</v>
      </c>
      <c r="N288" s="250">
        <v>25143</v>
      </c>
      <c r="O288" s="243">
        <v>1</v>
      </c>
      <c r="P288" s="243">
        <v>1</v>
      </c>
      <c r="Q288" s="293">
        <f t="shared" ref="Q288:Q344" si="42">ROUND(S288*100/107,2)</f>
        <v>1428</v>
      </c>
      <c r="R288" s="294">
        <f t="shared" ref="R288:R344" si="43">ROUND((Q288*0.07),2)</f>
        <v>99.96</v>
      </c>
      <c r="S288" s="295">
        <f t="shared" ref="S288:S344" si="44">+D288+J288-M288</f>
        <v>1527.96</v>
      </c>
    </row>
    <row r="289" spans="1:19" ht="34.5" customHeight="1">
      <c r="A289" s="67">
        <v>2</v>
      </c>
      <c r="B289" s="106" t="s">
        <v>243</v>
      </c>
      <c r="C289" s="260" t="s">
        <v>664</v>
      </c>
      <c r="D289" s="262">
        <v>381.99</v>
      </c>
      <c r="E289" s="246"/>
      <c r="F289" s="243"/>
      <c r="G289" s="243"/>
      <c r="H289" s="189">
        <v>0</v>
      </c>
      <c r="I289" s="189">
        <v>0</v>
      </c>
      <c r="J289" s="203">
        <v>0</v>
      </c>
      <c r="K289" s="290"/>
      <c r="L289" s="291"/>
      <c r="M289" s="292">
        <v>0</v>
      </c>
      <c r="N289" s="246" t="s">
        <v>1442</v>
      </c>
      <c r="O289" s="243">
        <v>1</v>
      </c>
      <c r="P289" s="243">
        <v>1</v>
      </c>
      <c r="Q289" s="293">
        <f t="shared" si="42"/>
        <v>357</v>
      </c>
      <c r="R289" s="294">
        <f t="shared" si="43"/>
        <v>24.99</v>
      </c>
      <c r="S289" s="295">
        <f t="shared" si="44"/>
        <v>381.99</v>
      </c>
    </row>
    <row r="290" spans="1:19" ht="34.5" customHeight="1">
      <c r="A290" s="67">
        <v>3</v>
      </c>
      <c r="B290" s="106" t="s">
        <v>246</v>
      </c>
      <c r="C290" s="260" t="s">
        <v>666</v>
      </c>
      <c r="D290" s="262">
        <v>37.450000000000003</v>
      </c>
      <c r="E290" s="246"/>
      <c r="F290" s="243"/>
      <c r="G290" s="243"/>
      <c r="H290" s="189">
        <v>0</v>
      </c>
      <c r="I290" s="189">
        <v>0</v>
      </c>
      <c r="J290" s="203">
        <v>0</v>
      </c>
      <c r="K290" s="290"/>
      <c r="L290" s="291"/>
      <c r="M290" s="292">
        <v>0</v>
      </c>
      <c r="N290" s="246" t="s">
        <v>1442</v>
      </c>
      <c r="O290" s="243">
        <v>1</v>
      </c>
      <c r="P290" s="243">
        <v>1</v>
      </c>
      <c r="Q290" s="293">
        <f t="shared" si="42"/>
        <v>35</v>
      </c>
      <c r="R290" s="294">
        <f t="shared" si="43"/>
        <v>2.4500000000000002</v>
      </c>
      <c r="S290" s="295">
        <f t="shared" si="44"/>
        <v>37.450000000000003</v>
      </c>
    </row>
    <row r="291" spans="1:19" ht="34.5" customHeight="1">
      <c r="A291" s="67">
        <v>4</v>
      </c>
      <c r="B291" s="106" t="s">
        <v>249</v>
      </c>
      <c r="C291" s="260" t="s">
        <v>668</v>
      </c>
      <c r="D291" s="262">
        <v>37.450000000000003</v>
      </c>
      <c r="E291" s="246"/>
      <c r="F291" s="243"/>
      <c r="G291" s="243"/>
      <c r="H291" s="189">
        <v>0</v>
      </c>
      <c r="I291" s="189">
        <v>0</v>
      </c>
      <c r="J291" s="203">
        <v>0</v>
      </c>
      <c r="K291" s="290"/>
      <c r="L291" s="291"/>
      <c r="M291" s="292">
        <v>0</v>
      </c>
      <c r="N291" s="246" t="s">
        <v>1442</v>
      </c>
      <c r="O291" s="243">
        <v>1</v>
      </c>
      <c r="P291" s="243">
        <v>1</v>
      </c>
      <c r="Q291" s="293">
        <f t="shared" si="42"/>
        <v>35</v>
      </c>
      <c r="R291" s="294">
        <f t="shared" si="43"/>
        <v>2.4500000000000002</v>
      </c>
      <c r="S291" s="295">
        <f t="shared" si="44"/>
        <v>37.450000000000003</v>
      </c>
    </row>
    <row r="292" spans="1:19" ht="34.5" customHeight="1">
      <c r="A292" s="67">
        <v>5</v>
      </c>
      <c r="B292" s="263" t="s">
        <v>252</v>
      </c>
      <c r="C292" s="260" t="s">
        <v>670</v>
      </c>
      <c r="D292" s="262">
        <v>1303.26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290">
        <v>45989</v>
      </c>
      <c r="L292" s="291" t="s">
        <v>1599</v>
      </c>
      <c r="M292" s="292">
        <v>1303.26</v>
      </c>
      <c r="N292" s="246"/>
      <c r="O292" s="243"/>
      <c r="P292" s="243"/>
      <c r="Q292" s="293">
        <f t="shared" si="42"/>
        <v>0</v>
      </c>
      <c r="R292" s="294">
        <f t="shared" si="43"/>
        <v>0</v>
      </c>
      <c r="S292" s="295">
        <f t="shared" si="44"/>
        <v>0</v>
      </c>
    </row>
    <row r="293" spans="1:19" ht="34.5" customHeight="1">
      <c r="A293" s="67">
        <v>6</v>
      </c>
      <c r="B293" s="263" t="s">
        <v>252</v>
      </c>
      <c r="C293" s="260" t="s">
        <v>672</v>
      </c>
      <c r="D293" s="262">
        <v>53.5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290">
        <v>45989</v>
      </c>
      <c r="L293" s="291" t="s">
        <v>1599</v>
      </c>
      <c r="M293" s="292">
        <v>53.5</v>
      </c>
      <c r="N293" s="246"/>
      <c r="O293" s="243"/>
      <c r="P293" s="243"/>
      <c r="Q293" s="293">
        <f t="shared" si="42"/>
        <v>0</v>
      </c>
      <c r="R293" s="294">
        <f t="shared" si="43"/>
        <v>0</v>
      </c>
      <c r="S293" s="295">
        <f t="shared" si="44"/>
        <v>0</v>
      </c>
    </row>
    <row r="294" spans="1:19" ht="34.5" customHeight="1">
      <c r="A294" s="67">
        <v>7</v>
      </c>
      <c r="B294" s="263" t="s">
        <v>161</v>
      </c>
      <c r="C294" s="260" t="s">
        <v>673</v>
      </c>
      <c r="D294" s="262">
        <v>292.11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290">
        <v>45990</v>
      </c>
      <c r="L294" s="291" t="s">
        <v>1600</v>
      </c>
      <c r="M294" s="292">
        <v>292.11</v>
      </c>
      <c r="N294" s="246"/>
      <c r="O294" s="243"/>
      <c r="P294" s="243"/>
      <c r="Q294" s="293">
        <f t="shared" si="42"/>
        <v>0</v>
      </c>
      <c r="R294" s="294">
        <f t="shared" si="43"/>
        <v>0</v>
      </c>
      <c r="S294" s="295">
        <f t="shared" si="44"/>
        <v>0</v>
      </c>
    </row>
    <row r="295" spans="1:19" ht="34.5" customHeight="1">
      <c r="A295" s="67">
        <v>8</v>
      </c>
      <c r="B295" s="263" t="s">
        <v>161</v>
      </c>
      <c r="C295" s="260" t="s">
        <v>675</v>
      </c>
      <c r="D295" s="262">
        <v>53.5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>
        <v>45990</v>
      </c>
      <c r="L295" s="291" t="s">
        <v>1600</v>
      </c>
      <c r="M295" s="292">
        <v>53.5</v>
      </c>
      <c r="N295" s="246"/>
      <c r="O295" s="243"/>
      <c r="P295" s="243"/>
      <c r="Q295" s="293">
        <f t="shared" si="42"/>
        <v>0</v>
      </c>
      <c r="R295" s="294">
        <f t="shared" si="43"/>
        <v>0</v>
      </c>
      <c r="S295" s="295">
        <f t="shared" si="44"/>
        <v>0</v>
      </c>
    </row>
    <row r="296" spans="1:19" ht="34.5" customHeight="1">
      <c r="A296" s="67">
        <v>9</v>
      </c>
      <c r="B296" s="263" t="s">
        <v>676</v>
      </c>
      <c r="C296" s="260" t="s">
        <v>677</v>
      </c>
      <c r="D296" s="262">
        <v>0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/>
      <c r="L296" s="291"/>
      <c r="M296" s="292"/>
      <c r="N296" s="246"/>
      <c r="O296" s="243"/>
      <c r="P296" s="243"/>
      <c r="Q296" s="293">
        <f t="shared" si="42"/>
        <v>0</v>
      </c>
      <c r="R296" s="294">
        <f t="shared" si="43"/>
        <v>0</v>
      </c>
      <c r="S296" s="295">
        <f t="shared" si="44"/>
        <v>0</v>
      </c>
    </row>
    <row r="297" spans="1:19" ht="34.5" customHeight="1">
      <c r="A297" s="67">
        <v>10</v>
      </c>
      <c r="B297" s="263" t="s">
        <v>676</v>
      </c>
      <c r="C297" s="260" t="s">
        <v>678</v>
      </c>
      <c r="D297" s="262">
        <v>711.55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>
        <v>45989</v>
      </c>
      <c r="L297" s="291" t="s">
        <v>1601</v>
      </c>
      <c r="M297" s="292">
        <v>711.55</v>
      </c>
      <c r="N297" s="246"/>
      <c r="O297" s="243"/>
      <c r="P297" s="243"/>
      <c r="Q297" s="293">
        <f t="shared" si="42"/>
        <v>0</v>
      </c>
      <c r="R297" s="294">
        <f t="shared" si="43"/>
        <v>0</v>
      </c>
      <c r="S297" s="295">
        <f t="shared" si="44"/>
        <v>0</v>
      </c>
    </row>
    <row r="298" spans="1:19" ht="34.5" customHeight="1">
      <c r="A298" s="67">
        <v>11</v>
      </c>
      <c r="B298" s="263" t="s">
        <v>169</v>
      </c>
      <c r="C298" s="260" t="s">
        <v>680</v>
      </c>
      <c r="D298" s="262">
        <v>629.16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/>
      <c r="L298" s="291"/>
      <c r="M298" s="292">
        <v>0</v>
      </c>
      <c r="N298" s="246" t="s">
        <v>1442</v>
      </c>
      <c r="O298" s="243">
        <v>1</v>
      </c>
      <c r="P298" s="243">
        <v>1</v>
      </c>
      <c r="Q298" s="293">
        <f t="shared" si="42"/>
        <v>588</v>
      </c>
      <c r="R298" s="294">
        <f t="shared" si="43"/>
        <v>41.16</v>
      </c>
      <c r="S298" s="295">
        <f t="shared" si="44"/>
        <v>629.16</v>
      </c>
    </row>
    <row r="299" spans="1:19" ht="34.5" customHeight="1">
      <c r="A299" s="67">
        <v>12</v>
      </c>
      <c r="B299" s="263" t="s">
        <v>341</v>
      </c>
      <c r="C299" s="260" t="s">
        <v>682</v>
      </c>
      <c r="D299" s="262">
        <v>1041.1099999999999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>
        <v>45985</v>
      </c>
      <c r="L299" s="291" t="s">
        <v>1602</v>
      </c>
      <c r="M299" s="292">
        <v>1041.1099999999999</v>
      </c>
      <c r="N299" s="246"/>
      <c r="O299" s="243"/>
      <c r="P299" s="243"/>
      <c r="Q299" s="293">
        <f t="shared" si="42"/>
        <v>0</v>
      </c>
      <c r="R299" s="294">
        <f t="shared" si="43"/>
        <v>0</v>
      </c>
      <c r="S299" s="295">
        <f t="shared" si="44"/>
        <v>0</v>
      </c>
    </row>
    <row r="300" spans="1:19" ht="34.5" customHeight="1">
      <c r="A300" s="67">
        <v>13</v>
      </c>
      <c r="B300" s="263" t="s">
        <v>267</v>
      </c>
      <c r="C300" s="260" t="s">
        <v>684</v>
      </c>
      <c r="D300" s="262">
        <v>3734.3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290"/>
      <c r="L300" s="291"/>
      <c r="M300" s="292">
        <v>0</v>
      </c>
      <c r="N300" s="246" t="s">
        <v>1442</v>
      </c>
      <c r="O300" s="243">
        <v>1</v>
      </c>
      <c r="P300" s="243">
        <v>1</v>
      </c>
      <c r="Q300" s="293">
        <f t="shared" si="42"/>
        <v>3490</v>
      </c>
      <c r="R300" s="294">
        <f t="shared" si="43"/>
        <v>244.3</v>
      </c>
      <c r="S300" s="295">
        <f t="shared" si="44"/>
        <v>3734.3</v>
      </c>
    </row>
    <row r="301" spans="1:19" ht="34.5" customHeight="1">
      <c r="A301" s="67">
        <v>14</v>
      </c>
      <c r="B301" s="263" t="s">
        <v>178</v>
      </c>
      <c r="C301" s="260" t="s">
        <v>686</v>
      </c>
      <c r="D301" s="262">
        <v>2658.95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290"/>
      <c r="L301" s="291"/>
      <c r="M301" s="292">
        <v>0</v>
      </c>
      <c r="N301" s="246" t="s">
        <v>1442</v>
      </c>
      <c r="O301" s="243">
        <v>1</v>
      </c>
      <c r="P301" s="243">
        <v>1</v>
      </c>
      <c r="Q301" s="293">
        <f t="shared" si="42"/>
        <v>2485</v>
      </c>
      <c r="R301" s="294">
        <f t="shared" si="43"/>
        <v>173.95</v>
      </c>
      <c r="S301" s="295">
        <f t="shared" si="44"/>
        <v>2658.95</v>
      </c>
    </row>
    <row r="302" spans="1:19" ht="34.5" customHeight="1">
      <c r="A302" s="67">
        <v>15</v>
      </c>
      <c r="B302" s="263" t="s">
        <v>272</v>
      </c>
      <c r="C302" s="260" t="s">
        <v>688</v>
      </c>
      <c r="D302" s="262">
        <v>179.76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290"/>
      <c r="L302" s="291"/>
      <c r="M302" s="292">
        <v>0</v>
      </c>
      <c r="N302" s="246"/>
      <c r="O302" s="243"/>
      <c r="P302" s="243"/>
      <c r="Q302" s="293">
        <f t="shared" si="42"/>
        <v>0</v>
      </c>
      <c r="R302" s="294">
        <f t="shared" si="43"/>
        <v>0</v>
      </c>
      <c r="S302" s="295">
        <v>0</v>
      </c>
    </row>
    <row r="303" spans="1:19" ht="34.5" customHeight="1">
      <c r="A303" s="67">
        <v>16</v>
      </c>
      <c r="B303" s="263" t="s">
        <v>275</v>
      </c>
      <c r="C303" s="260" t="s">
        <v>690</v>
      </c>
      <c r="D303" s="262">
        <v>404.46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290">
        <v>45981</v>
      </c>
      <c r="L303" s="291" t="s">
        <v>1603</v>
      </c>
      <c r="M303" s="292">
        <v>404.46</v>
      </c>
      <c r="N303" s="246"/>
      <c r="O303" s="243"/>
      <c r="P303" s="243"/>
      <c r="Q303" s="293">
        <f t="shared" si="42"/>
        <v>0</v>
      </c>
      <c r="R303" s="294">
        <f t="shared" si="43"/>
        <v>0</v>
      </c>
      <c r="S303" s="295">
        <f t="shared" si="44"/>
        <v>0</v>
      </c>
    </row>
    <row r="304" spans="1:19" ht="34.5" customHeight="1">
      <c r="A304" s="67">
        <v>17</v>
      </c>
      <c r="B304" s="263" t="s">
        <v>352</v>
      </c>
      <c r="C304" s="260" t="s">
        <v>692</v>
      </c>
      <c r="D304" s="262">
        <v>689.08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290">
        <v>45981</v>
      </c>
      <c r="L304" s="291" t="s">
        <v>1604</v>
      </c>
      <c r="M304" s="292">
        <v>689.08</v>
      </c>
      <c r="N304" s="246"/>
      <c r="O304" s="243"/>
      <c r="P304" s="243"/>
      <c r="Q304" s="293">
        <f t="shared" si="42"/>
        <v>0</v>
      </c>
      <c r="R304" s="294">
        <f t="shared" si="43"/>
        <v>0</v>
      </c>
      <c r="S304" s="295">
        <f t="shared" si="44"/>
        <v>0</v>
      </c>
    </row>
    <row r="305" spans="1:19" ht="34.5" customHeight="1">
      <c r="A305" s="67">
        <v>18</v>
      </c>
      <c r="B305" s="296" t="s">
        <v>694</v>
      </c>
      <c r="C305" s="260" t="s">
        <v>695</v>
      </c>
      <c r="D305" s="262">
        <v>277.13</v>
      </c>
      <c r="E305" s="250">
        <v>25112</v>
      </c>
      <c r="F305" s="243">
        <v>1</v>
      </c>
      <c r="G305" s="243">
        <v>1</v>
      </c>
      <c r="H305" s="189">
        <v>1001</v>
      </c>
      <c r="I305" s="189">
        <v>70.069999999999993</v>
      </c>
      <c r="J305" s="203">
        <v>1071.07</v>
      </c>
      <c r="K305" s="290">
        <v>45973</v>
      </c>
      <c r="L305" s="291" t="s">
        <v>1605</v>
      </c>
      <c r="M305" s="292">
        <v>1071.07</v>
      </c>
      <c r="N305" s="297" t="s">
        <v>1442</v>
      </c>
      <c r="O305" s="246">
        <v>1</v>
      </c>
      <c r="P305" s="243">
        <v>1</v>
      </c>
      <c r="Q305" s="293">
        <f t="shared" si="42"/>
        <v>259</v>
      </c>
      <c r="R305" s="294">
        <f t="shared" si="43"/>
        <v>18.13</v>
      </c>
      <c r="S305" s="295">
        <f t="shared" si="44"/>
        <v>277.12999999999988</v>
      </c>
    </row>
    <row r="306" spans="1:19" ht="34.5" customHeight="1">
      <c r="A306" s="67">
        <v>19</v>
      </c>
      <c r="B306" s="296" t="s">
        <v>697</v>
      </c>
      <c r="C306" s="260" t="s">
        <v>695</v>
      </c>
      <c r="D306" s="262">
        <v>2479.19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>
        <v>45991</v>
      </c>
      <c r="L306" s="291" t="s">
        <v>1606</v>
      </c>
      <c r="M306" s="292">
        <v>2479.19</v>
      </c>
      <c r="N306" s="246"/>
      <c r="O306" s="243"/>
      <c r="P306" s="243"/>
      <c r="Q306" s="293">
        <f t="shared" si="42"/>
        <v>0</v>
      </c>
      <c r="R306" s="294">
        <f t="shared" si="43"/>
        <v>0</v>
      </c>
      <c r="S306" s="295">
        <f t="shared" si="44"/>
        <v>0</v>
      </c>
    </row>
    <row r="307" spans="1:19" ht="34.5" customHeight="1">
      <c r="A307" s="67">
        <v>20</v>
      </c>
      <c r="B307" s="263" t="s">
        <v>360</v>
      </c>
      <c r="C307" s="260" t="s">
        <v>699</v>
      </c>
      <c r="D307" s="262">
        <v>695.5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290">
        <v>45980</v>
      </c>
      <c r="L307" s="291" t="s">
        <v>1607</v>
      </c>
      <c r="M307" s="292">
        <v>695.5</v>
      </c>
      <c r="N307" s="246"/>
      <c r="O307" s="243"/>
      <c r="P307" s="243"/>
      <c r="Q307" s="293">
        <f t="shared" si="42"/>
        <v>0</v>
      </c>
      <c r="R307" s="294">
        <f t="shared" si="43"/>
        <v>0</v>
      </c>
      <c r="S307" s="295">
        <f t="shared" si="44"/>
        <v>0</v>
      </c>
    </row>
    <row r="308" spans="1:19" ht="34.5" customHeight="1">
      <c r="A308" s="67">
        <v>21</v>
      </c>
      <c r="B308" s="263" t="s">
        <v>286</v>
      </c>
      <c r="C308" s="260" t="s">
        <v>701</v>
      </c>
      <c r="D308" s="262">
        <v>3819.9</v>
      </c>
      <c r="E308" s="246" t="s">
        <v>1095</v>
      </c>
      <c r="F308" s="243">
        <v>1</v>
      </c>
      <c r="G308" s="243">
        <v>1</v>
      </c>
      <c r="H308" s="189">
        <v>3760</v>
      </c>
      <c r="I308" s="189">
        <v>263.2</v>
      </c>
      <c r="J308" s="203">
        <v>4023.2</v>
      </c>
      <c r="K308" s="290">
        <v>45964</v>
      </c>
      <c r="L308" s="291" t="s">
        <v>1608</v>
      </c>
      <c r="M308" s="292">
        <v>4023.2</v>
      </c>
      <c r="N308" s="246" t="s">
        <v>1442</v>
      </c>
      <c r="O308" s="243">
        <v>1</v>
      </c>
      <c r="P308" s="243">
        <v>1</v>
      </c>
      <c r="Q308" s="293">
        <f t="shared" si="42"/>
        <v>3570</v>
      </c>
      <c r="R308" s="294">
        <f t="shared" si="43"/>
        <v>249.9</v>
      </c>
      <c r="S308" s="295">
        <f t="shared" si="44"/>
        <v>3819.9000000000005</v>
      </c>
    </row>
    <row r="309" spans="1:19" ht="34.5" customHeight="1">
      <c r="A309" s="67">
        <v>22</v>
      </c>
      <c r="B309" s="263" t="s">
        <v>289</v>
      </c>
      <c r="C309" s="260" t="s">
        <v>703</v>
      </c>
      <c r="D309" s="262">
        <v>37.450000000000003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>
        <v>45985</v>
      </c>
      <c r="L309" s="291" t="s">
        <v>1609</v>
      </c>
      <c r="M309" s="292">
        <v>37.450000000000003</v>
      </c>
      <c r="N309" s="246"/>
      <c r="O309" s="243"/>
      <c r="P309" s="243"/>
      <c r="Q309" s="293">
        <f t="shared" si="42"/>
        <v>0</v>
      </c>
      <c r="R309" s="294">
        <f t="shared" si="43"/>
        <v>0</v>
      </c>
      <c r="S309" s="295">
        <f t="shared" si="44"/>
        <v>0</v>
      </c>
    </row>
    <row r="310" spans="1:19" ht="34.5" customHeight="1">
      <c r="A310" s="67">
        <v>23</v>
      </c>
      <c r="B310" s="263" t="s">
        <v>292</v>
      </c>
      <c r="C310" s="260" t="s">
        <v>705</v>
      </c>
      <c r="D310" s="262">
        <v>247.17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290">
        <v>45991</v>
      </c>
      <c r="L310" s="291" t="s">
        <v>1610</v>
      </c>
      <c r="M310" s="292">
        <v>247.17</v>
      </c>
      <c r="N310" s="246"/>
      <c r="O310" s="243"/>
      <c r="P310" s="243"/>
      <c r="Q310" s="293">
        <f t="shared" si="42"/>
        <v>0</v>
      </c>
      <c r="R310" s="294">
        <f t="shared" si="43"/>
        <v>0</v>
      </c>
      <c r="S310" s="295">
        <f t="shared" si="44"/>
        <v>0</v>
      </c>
    </row>
    <row r="311" spans="1:19" ht="34.5" customHeight="1">
      <c r="A311" s="67">
        <v>24</v>
      </c>
      <c r="B311" s="263" t="s">
        <v>206</v>
      </c>
      <c r="C311" s="260" t="s">
        <v>707</v>
      </c>
      <c r="D311" s="262">
        <v>1093.54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/>
      <c r="L311" s="291"/>
      <c r="M311" s="292">
        <v>0</v>
      </c>
      <c r="N311" s="246" t="s">
        <v>1442</v>
      </c>
      <c r="O311" s="243">
        <v>1</v>
      </c>
      <c r="P311" s="243">
        <v>1</v>
      </c>
      <c r="Q311" s="293">
        <f t="shared" si="42"/>
        <v>1022</v>
      </c>
      <c r="R311" s="294">
        <f t="shared" si="43"/>
        <v>71.540000000000006</v>
      </c>
      <c r="S311" s="295">
        <f t="shared" si="44"/>
        <v>1093.54</v>
      </c>
    </row>
    <row r="312" spans="1:19" ht="34.5" customHeight="1">
      <c r="A312" s="67">
        <v>25</v>
      </c>
      <c r="B312" s="263" t="s">
        <v>371</v>
      </c>
      <c r="C312" s="260" t="s">
        <v>709</v>
      </c>
      <c r="D312" s="262">
        <v>996.17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>
        <v>45989</v>
      </c>
      <c r="L312" s="291" t="s">
        <v>1611</v>
      </c>
      <c r="M312" s="292">
        <v>996.17</v>
      </c>
      <c r="N312" s="246"/>
      <c r="O312" s="243"/>
      <c r="P312" s="243"/>
      <c r="Q312" s="293">
        <f t="shared" si="42"/>
        <v>0</v>
      </c>
      <c r="R312" s="294">
        <f t="shared" si="43"/>
        <v>0</v>
      </c>
      <c r="S312" s="295">
        <f t="shared" si="44"/>
        <v>0</v>
      </c>
    </row>
    <row r="313" spans="1:19" ht="34.5" customHeight="1">
      <c r="A313" s="67">
        <v>26</v>
      </c>
      <c r="B313" s="263" t="s">
        <v>300</v>
      </c>
      <c r="C313" s="260" t="s">
        <v>711</v>
      </c>
      <c r="D313" s="262">
        <v>149.80000000000001</v>
      </c>
      <c r="E313" s="246" t="s">
        <v>1095</v>
      </c>
      <c r="F313" s="243">
        <v>1</v>
      </c>
      <c r="G313" s="243">
        <v>1</v>
      </c>
      <c r="H313" s="189">
        <v>161</v>
      </c>
      <c r="I313" s="189">
        <v>11.27</v>
      </c>
      <c r="J313" s="203">
        <v>172.27</v>
      </c>
      <c r="K313" s="290">
        <v>45972</v>
      </c>
      <c r="L313" s="291" t="s">
        <v>1612</v>
      </c>
      <c r="M313" s="292">
        <v>172.27</v>
      </c>
      <c r="N313" s="246" t="s">
        <v>1442</v>
      </c>
      <c r="O313" s="243">
        <v>1</v>
      </c>
      <c r="P313" s="243">
        <v>1</v>
      </c>
      <c r="Q313" s="293">
        <f t="shared" si="42"/>
        <v>140</v>
      </c>
      <c r="R313" s="294">
        <f t="shared" si="43"/>
        <v>9.8000000000000007</v>
      </c>
      <c r="S313" s="295">
        <f t="shared" si="44"/>
        <v>149.80000000000004</v>
      </c>
    </row>
    <row r="314" spans="1:19" ht="34.5" customHeight="1">
      <c r="A314" s="67">
        <v>27</v>
      </c>
      <c r="B314" s="263" t="s">
        <v>300</v>
      </c>
      <c r="C314" s="260" t="s">
        <v>713</v>
      </c>
      <c r="D314" s="262">
        <v>53.5</v>
      </c>
      <c r="E314" s="246" t="s">
        <v>1095</v>
      </c>
      <c r="F314" s="243">
        <v>1</v>
      </c>
      <c r="G314" s="243">
        <v>1</v>
      </c>
      <c r="H314" s="189">
        <v>50</v>
      </c>
      <c r="I314" s="189">
        <v>3.5</v>
      </c>
      <c r="J314" s="203">
        <v>53.5</v>
      </c>
      <c r="K314" s="290">
        <v>45972</v>
      </c>
      <c r="L314" s="291" t="s">
        <v>1613</v>
      </c>
      <c r="M314" s="292">
        <v>53.5</v>
      </c>
      <c r="N314" s="246" t="s">
        <v>1442</v>
      </c>
      <c r="O314" s="243">
        <v>1</v>
      </c>
      <c r="P314" s="243">
        <v>1</v>
      </c>
      <c r="Q314" s="293">
        <f t="shared" si="42"/>
        <v>50</v>
      </c>
      <c r="R314" s="294">
        <f t="shared" si="43"/>
        <v>3.5</v>
      </c>
      <c r="S314" s="295">
        <f t="shared" si="44"/>
        <v>53.5</v>
      </c>
    </row>
    <row r="315" spans="1:19" ht="34.5" customHeight="1">
      <c r="A315" s="67">
        <v>28</v>
      </c>
      <c r="B315" s="263" t="s">
        <v>304</v>
      </c>
      <c r="C315" s="260" t="s">
        <v>715</v>
      </c>
      <c r="D315" s="262">
        <v>37.450000000000003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290">
        <v>45991</v>
      </c>
      <c r="L315" s="291" t="s">
        <v>1614</v>
      </c>
      <c r="M315" s="292">
        <v>37.450000000000003</v>
      </c>
      <c r="N315" s="246"/>
      <c r="O315" s="243"/>
      <c r="P315" s="243"/>
      <c r="Q315" s="293">
        <f t="shared" si="42"/>
        <v>0</v>
      </c>
      <c r="R315" s="294">
        <f t="shared" si="43"/>
        <v>0</v>
      </c>
      <c r="S315" s="295">
        <f t="shared" si="44"/>
        <v>0</v>
      </c>
    </row>
    <row r="316" spans="1:19" ht="34.5" customHeight="1">
      <c r="A316" s="67">
        <v>29</v>
      </c>
      <c r="B316" s="263" t="s">
        <v>378</v>
      </c>
      <c r="C316" s="260" t="s">
        <v>717</v>
      </c>
      <c r="D316" s="262">
        <v>906.29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290"/>
      <c r="L316" s="291"/>
      <c r="M316" s="292">
        <v>0</v>
      </c>
      <c r="N316" s="246" t="s">
        <v>1442</v>
      </c>
      <c r="O316" s="243">
        <v>1</v>
      </c>
      <c r="P316" s="243">
        <v>1</v>
      </c>
      <c r="Q316" s="293">
        <f t="shared" si="42"/>
        <v>847</v>
      </c>
      <c r="R316" s="294">
        <f t="shared" si="43"/>
        <v>59.29</v>
      </c>
      <c r="S316" s="295">
        <f t="shared" si="44"/>
        <v>906.29</v>
      </c>
    </row>
    <row r="317" spans="1:19" ht="34.5" customHeight="1">
      <c r="A317" s="67">
        <v>30</v>
      </c>
      <c r="B317" s="263" t="s">
        <v>310</v>
      </c>
      <c r="C317" s="260" t="s">
        <v>719</v>
      </c>
      <c r="D317" s="262">
        <v>2441.7399999999998</v>
      </c>
      <c r="E317" s="246"/>
      <c r="F317" s="243"/>
      <c r="G317" s="243"/>
      <c r="H317" s="189">
        <v>0</v>
      </c>
      <c r="I317" s="189">
        <v>0</v>
      </c>
      <c r="J317" s="203">
        <v>0</v>
      </c>
      <c r="K317" s="290">
        <v>45991</v>
      </c>
      <c r="L317" s="291" t="s">
        <v>1615</v>
      </c>
      <c r="M317" s="292">
        <v>2441.7399999999998</v>
      </c>
      <c r="N317" s="246"/>
      <c r="O317" s="243"/>
      <c r="P317" s="243"/>
      <c r="Q317" s="293">
        <f t="shared" si="42"/>
        <v>0</v>
      </c>
      <c r="R317" s="294">
        <f t="shared" si="43"/>
        <v>0</v>
      </c>
      <c r="S317" s="295">
        <f t="shared" si="44"/>
        <v>0</v>
      </c>
    </row>
    <row r="318" spans="1:19" ht="34.5" customHeight="1">
      <c r="A318" s="67">
        <v>31</v>
      </c>
      <c r="B318" s="263" t="s">
        <v>721</v>
      </c>
      <c r="C318" s="260" t="s">
        <v>722</v>
      </c>
      <c r="D318" s="262">
        <v>37.450000000000003</v>
      </c>
      <c r="E318" s="250"/>
      <c r="F318" s="243"/>
      <c r="G318" s="243"/>
      <c r="H318" s="189">
        <v>0</v>
      </c>
      <c r="I318" s="189">
        <v>0</v>
      </c>
      <c r="J318" s="203">
        <v>0</v>
      </c>
      <c r="K318" s="290"/>
      <c r="L318" s="291"/>
      <c r="M318" s="292">
        <v>0</v>
      </c>
      <c r="N318" s="250" t="s">
        <v>1442</v>
      </c>
      <c r="O318" s="243">
        <v>1</v>
      </c>
      <c r="P318" s="243">
        <v>1</v>
      </c>
      <c r="Q318" s="293">
        <f t="shared" si="42"/>
        <v>35</v>
      </c>
      <c r="R318" s="294">
        <f t="shared" si="43"/>
        <v>2.4500000000000002</v>
      </c>
      <c r="S318" s="295">
        <f t="shared" si="44"/>
        <v>37.450000000000003</v>
      </c>
    </row>
    <row r="319" spans="1:19" ht="34.5" customHeight="1">
      <c r="A319" s="67">
        <v>32</v>
      </c>
      <c r="B319" s="263" t="s">
        <v>227</v>
      </c>
      <c r="C319" s="260" t="s">
        <v>724</v>
      </c>
      <c r="D319" s="262">
        <v>374.5</v>
      </c>
      <c r="E319" s="250" t="s">
        <v>1095</v>
      </c>
      <c r="F319" s="243">
        <v>1</v>
      </c>
      <c r="G319" s="243">
        <v>1</v>
      </c>
      <c r="H319" s="189">
        <v>399</v>
      </c>
      <c r="I319" s="189">
        <v>27.93</v>
      </c>
      <c r="J319" s="203">
        <v>426.93</v>
      </c>
      <c r="K319" s="290">
        <v>45975</v>
      </c>
      <c r="L319" s="291" t="s">
        <v>1616</v>
      </c>
      <c r="M319" s="292">
        <v>426.93</v>
      </c>
      <c r="N319" s="250" t="s">
        <v>1442</v>
      </c>
      <c r="O319" s="243">
        <v>1</v>
      </c>
      <c r="P319" s="243">
        <v>1</v>
      </c>
      <c r="Q319" s="293">
        <f t="shared" si="42"/>
        <v>350</v>
      </c>
      <c r="R319" s="294">
        <f t="shared" si="43"/>
        <v>24.5</v>
      </c>
      <c r="S319" s="295">
        <f t="shared" si="44"/>
        <v>374.50000000000006</v>
      </c>
    </row>
    <row r="320" spans="1:19" ht="34.5" customHeight="1">
      <c r="A320" s="67">
        <v>33</v>
      </c>
      <c r="B320" s="263" t="s">
        <v>318</v>
      </c>
      <c r="C320" s="260" t="s">
        <v>726</v>
      </c>
      <c r="D320" s="262">
        <v>1583.6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290">
        <v>45991</v>
      </c>
      <c r="L320" s="291" t="s">
        <v>1617</v>
      </c>
      <c r="M320" s="292">
        <v>1583.6</v>
      </c>
      <c r="N320" s="246"/>
      <c r="O320" s="243"/>
      <c r="P320" s="243"/>
      <c r="Q320" s="293">
        <f t="shared" si="42"/>
        <v>0</v>
      </c>
      <c r="R320" s="294">
        <f t="shared" si="43"/>
        <v>0</v>
      </c>
      <c r="S320" s="295">
        <f t="shared" si="44"/>
        <v>0</v>
      </c>
    </row>
    <row r="321" spans="1:19" ht="34.5" customHeight="1">
      <c r="A321" s="67">
        <v>34</v>
      </c>
      <c r="B321" s="263" t="s">
        <v>389</v>
      </c>
      <c r="C321" s="260" t="s">
        <v>728</v>
      </c>
      <c r="D321" s="262">
        <v>37.450000000000003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290">
        <v>45985</v>
      </c>
      <c r="L321" s="291" t="s">
        <v>1618</v>
      </c>
      <c r="M321" s="292">
        <v>37.450000000000003</v>
      </c>
      <c r="N321" s="246"/>
      <c r="O321" s="243"/>
      <c r="P321" s="243"/>
      <c r="Q321" s="293">
        <f t="shared" si="42"/>
        <v>0</v>
      </c>
      <c r="R321" s="294">
        <f t="shared" si="43"/>
        <v>0</v>
      </c>
      <c r="S321" s="295">
        <f t="shared" si="44"/>
        <v>0</v>
      </c>
    </row>
    <row r="322" spans="1:19" ht="34.5" customHeight="1">
      <c r="A322" s="67">
        <v>35</v>
      </c>
      <c r="B322" s="263" t="s">
        <v>392</v>
      </c>
      <c r="C322" s="260" t="s">
        <v>730</v>
      </c>
      <c r="D322" s="262">
        <v>374.5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290">
        <v>45985</v>
      </c>
      <c r="L322" s="291" t="s">
        <v>1619</v>
      </c>
      <c r="M322" s="292">
        <v>374.5</v>
      </c>
      <c r="N322" s="246"/>
      <c r="O322" s="243"/>
      <c r="P322" s="243"/>
      <c r="Q322" s="293">
        <f t="shared" si="42"/>
        <v>0</v>
      </c>
      <c r="R322" s="294">
        <f t="shared" si="43"/>
        <v>0</v>
      </c>
      <c r="S322" s="295">
        <f t="shared" si="44"/>
        <v>0</v>
      </c>
    </row>
    <row r="323" spans="1:19" ht="34.5" customHeight="1">
      <c r="A323" s="67">
        <v>36</v>
      </c>
      <c r="B323" s="263" t="s">
        <v>395</v>
      </c>
      <c r="C323" s="260" t="s">
        <v>732</v>
      </c>
      <c r="D323" s="262">
        <v>179.76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290">
        <v>45985</v>
      </c>
      <c r="L323" s="291" t="s">
        <v>1620</v>
      </c>
      <c r="M323" s="292">
        <v>179.76</v>
      </c>
      <c r="N323" s="246"/>
      <c r="O323" s="243"/>
      <c r="P323" s="243"/>
      <c r="Q323" s="293">
        <f t="shared" si="42"/>
        <v>0</v>
      </c>
      <c r="R323" s="294">
        <f t="shared" si="43"/>
        <v>0</v>
      </c>
      <c r="S323" s="295">
        <f t="shared" si="44"/>
        <v>0</v>
      </c>
    </row>
    <row r="324" spans="1:19" ht="34.5" customHeight="1">
      <c r="A324" s="67">
        <v>37</v>
      </c>
      <c r="B324" s="263" t="s">
        <v>407</v>
      </c>
      <c r="C324" s="260" t="s">
        <v>734</v>
      </c>
      <c r="D324" s="262">
        <v>0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290"/>
      <c r="L324" s="291"/>
      <c r="M324" s="292"/>
      <c r="N324" s="246"/>
      <c r="O324" s="243"/>
      <c r="P324" s="243"/>
      <c r="Q324" s="293">
        <f t="shared" si="42"/>
        <v>0</v>
      </c>
      <c r="R324" s="294">
        <f t="shared" si="43"/>
        <v>0</v>
      </c>
      <c r="S324" s="295">
        <f t="shared" si="44"/>
        <v>0</v>
      </c>
    </row>
    <row r="325" spans="1:19" ht="34.5" customHeight="1">
      <c r="A325" s="67">
        <v>38</v>
      </c>
      <c r="B325" s="263" t="s">
        <v>395</v>
      </c>
      <c r="C325" s="260" t="s">
        <v>735</v>
      </c>
      <c r="D325" s="262">
        <v>0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/>
      <c r="L325" s="291"/>
      <c r="M325" s="292"/>
      <c r="N325" s="246"/>
      <c r="O325" s="243"/>
      <c r="P325" s="243"/>
      <c r="Q325" s="293">
        <f t="shared" si="42"/>
        <v>0</v>
      </c>
      <c r="R325" s="294">
        <f t="shared" si="43"/>
        <v>0</v>
      </c>
      <c r="S325" s="295">
        <f t="shared" si="44"/>
        <v>0</v>
      </c>
    </row>
    <row r="326" spans="1:19" ht="34.5" customHeight="1">
      <c r="A326" s="67">
        <v>39</v>
      </c>
      <c r="B326" s="263" t="s">
        <v>401</v>
      </c>
      <c r="C326" s="260" t="s">
        <v>736</v>
      </c>
      <c r="D326" s="262">
        <v>37.450000000000003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>
        <v>45985</v>
      </c>
      <c r="L326" s="291" t="s">
        <v>1621</v>
      </c>
      <c r="M326" s="292">
        <v>37.450000000000003</v>
      </c>
      <c r="N326" s="246"/>
      <c r="O326" s="243"/>
      <c r="P326" s="243"/>
      <c r="Q326" s="293">
        <f t="shared" si="42"/>
        <v>0</v>
      </c>
      <c r="R326" s="294">
        <f t="shared" si="43"/>
        <v>0</v>
      </c>
      <c r="S326" s="295">
        <f t="shared" si="44"/>
        <v>0</v>
      </c>
    </row>
    <row r="327" spans="1:19" ht="34.5" customHeight="1">
      <c r="A327" s="67">
        <v>40</v>
      </c>
      <c r="B327" s="263" t="s">
        <v>404</v>
      </c>
      <c r="C327" s="260" t="s">
        <v>738</v>
      </c>
      <c r="D327" s="262">
        <v>37.450000000000003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>
        <v>45985</v>
      </c>
      <c r="L327" s="291" t="s">
        <v>1622</v>
      </c>
      <c r="M327" s="292">
        <v>37.450000000000003</v>
      </c>
      <c r="N327" s="246"/>
      <c r="O327" s="243"/>
      <c r="P327" s="243"/>
      <c r="Q327" s="293">
        <f t="shared" si="42"/>
        <v>0</v>
      </c>
      <c r="R327" s="294">
        <f t="shared" si="43"/>
        <v>0</v>
      </c>
      <c r="S327" s="295">
        <f t="shared" si="44"/>
        <v>0</v>
      </c>
    </row>
    <row r="328" spans="1:19" ht="34.5" customHeight="1">
      <c r="A328" s="67">
        <v>41</v>
      </c>
      <c r="B328" s="263" t="s">
        <v>407</v>
      </c>
      <c r="C328" s="260" t="s">
        <v>740</v>
      </c>
      <c r="D328" s="262">
        <v>0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/>
      <c r="L328" s="291"/>
      <c r="M328" s="292"/>
      <c r="N328" s="246"/>
      <c r="O328" s="243"/>
      <c r="P328" s="243"/>
      <c r="Q328" s="293">
        <f t="shared" si="42"/>
        <v>0</v>
      </c>
      <c r="R328" s="294">
        <f t="shared" si="43"/>
        <v>0</v>
      </c>
      <c r="S328" s="295">
        <f t="shared" si="44"/>
        <v>0</v>
      </c>
    </row>
    <row r="329" spans="1:19" ht="34.5" customHeight="1">
      <c r="A329" s="67">
        <v>42</v>
      </c>
      <c r="B329" s="263" t="s">
        <v>409</v>
      </c>
      <c r="C329" s="260" t="s">
        <v>741</v>
      </c>
      <c r="D329" s="262">
        <v>97.37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>
        <v>45985</v>
      </c>
      <c r="L329" s="291" t="s">
        <v>1623</v>
      </c>
      <c r="M329" s="292">
        <v>97.37</v>
      </c>
      <c r="N329" s="246"/>
      <c r="O329" s="243"/>
      <c r="P329" s="243"/>
      <c r="Q329" s="293">
        <f t="shared" si="42"/>
        <v>0</v>
      </c>
      <c r="R329" s="294">
        <f t="shared" si="43"/>
        <v>0</v>
      </c>
      <c r="S329" s="295">
        <f t="shared" si="44"/>
        <v>0</v>
      </c>
    </row>
    <row r="330" spans="1:19" ht="34.5" customHeight="1">
      <c r="A330" s="67">
        <v>43</v>
      </c>
      <c r="B330" s="263" t="s">
        <v>407</v>
      </c>
      <c r="C330" s="260" t="s">
        <v>743</v>
      </c>
      <c r="D330" s="262">
        <v>0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/>
      <c r="L330" s="291"/>
      <c r="M330" s="292"/>
      <c r="N330" s="246"/>
      <c r="O330" s="243"/>
      <c r="P330" s="243"/>
      <c r="Q330" s="293">
        <f t="shared" si="42"/>
        <v>0</v>
      </c>
      <c r="R330" s="294">
        <f t="shared" si="43"/>
        <v>0</v>
      </c>
      <c r="S330" s="295">
        <f t="shared" si="44"/>
        <v>0</v>
      </c>
    </row>
    <row r="331" spans="1:19" ht="34.5" customHeight="1">
      <c r="A331" s="67">
        <v>44</v>
      </c>
      <c r="B331" s="263" t="s">
        <v>413</v>
      </c>
      <c r="C331" s="260" t="s">
        <v>744</v>
      </c>
      <c r="D331" s="262">
        <v>52.43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>
        <v>45985</v>
      </c>
      <c r="L331" s="291" t="s">
        <v>1624</v>
      </c>
      <c r="M331" s="292">
        <v>52.43</v>
      </c>
      <c r="N331" s="246"/>
      <c r="O331" s="243"/>
      <c r="P331" s="243"/>
      <c r="Q331" s="293">
        <f t="shared" si="42"/>
        <v>0</v>
      </c>
      <c r="R331" s="294">
        <f t="shared" si="43"/>
        <v>0</v>
      </c>
      <c r="S331" s="295">
        <f t="shared" si="44"/>
        <v>0</v>
      </c>
    </row>
    <row r="332" spans="1:19" ht="34.5" customHeight="1">
      <c r="A332" s="67">
        <v>45</v>
      </c>
      <c r="B332" s="263" t="s">
        <v>407</v>
      </c>
      <c r="C332" s="260" t="s">
        <v>746</v>
      </c>
      <c r="D332" s="262">
        <v>0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/>
      <c r="L332" s="291"/>
      <c r="M332" s="292"/>
      <c r="N332" s="246"/>
      <c r="O332" s="243"/>
      <c r="P332" s="243"/>
      <c r="Q332" s="293">
        <f t="shared" si="42"/>
        <v>0</v>
      </c>
      <c r="R332" s="294">
        <f t="shared" si="43"/>
        <v>0</v>
      </c>
      <c r="S332" s="295">
        <f t="shared" si="44"/>
        <v>0</v>
      </c>
    </row>
    <row r="333" spans="1:19" ht="34.5" customHeight="1">
      <c r="A333" s="67">
        <v>46</v>
      </c>
      <c r="B333" s="263" t="s">
        <v>417</v>
      </c>
      <c r="C333" s="260" t="s">
        <v>747</v>
      </c>
      <c r="D333" s="262">
        <v>0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/>
      <c r="L333" s="291"/>
      <c r="M333" s="292"/>
      <c r="N333" s="246"/>
      <c r="O333" s="243"/>
      <c r="P333" s="243"/>
      <c r="Q333" s="293">
        <f t="shared" si="42"/>
        <v>0</v>
      </c>
      <c r="R333" s="294">
        <f t="shared" si="43"/>
        <v>0</v>
      </c>
      <c r="S333" s="295">
        <f t="shared" si="44"/>
        <v>0</v>
      </c>
    </row>
    <row r="334" spans="1:19" ht="34.5" customHeight="1">
      <c r="A334" s="67">
        <v>47</v>
      </c>
      <c r="B334" s="263" t="s">
        <v>420</v>
      </c>
      <c r="C334" s="260" t="s">
        <v>748</v>
      </c>
      <c r="D334" s="262">
        <v>52.43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>
        <v>45681</v>
      </c>
      <c r="L334" s="291" t="s">
        <v>1625</v>
      </c>
      <c r="M334" s="292">
        <v>52.43</v>
      </c>
      <c r="N334" s="246"/>
      <c r="O334" s="243"/>
      <c r="P334" s="243"/>
      <c r="Q334" s="293">
        <f t="shared" si="42"/>
        <v>0</v>
      </c>
      <c r="R334" s="294">
        <f t="shared" si="43"/>
        <v>0</v>
      </c>
      <c r="S334" s="295">
        <f t="shared" si="44"/>
        <v>0</v>
      </c>
    </row>
    <row r="335" spans="1:19" ht="34.5" customHeight="1">
      <c r="A335" s="67">
        <v>48</v>
      </c>
      <c r="B335" s="263" t="s">
        <v>423</v>
      </c>
      <c r="C335" s="260" t="s">
        <v>750</v>
      </c>
      <c r="D335" s="262">
        <v>344.54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>
        <v>45985</v>
      </c>
      <c r="L335" s="291" t="s">
        <v>1626</v>
      </c>
      <c r="M335" s="292">
        <v>344.54</v>
      </c>
      <c r="N335" s="246"/>
      <c r="O335" s="243"/>
      <c r="P335" s="243"/>
      <c r="Q335" s="293">
        <f t="shared" si="42"/>
        <v>0</v>
      </c>
      <c r="R335" s="294">
        <f t="shared" si="43"/>
        <v>0</v>
      </c>
      <c r="S335" s="295">
        <f t="shared" si="44"/>
        <v>0</v>
      </c>
    </row>
    <row r="336" spans="1:19" ht="34.5" customHeight="1">
      <c r="A336" s="67">
        <v>49</v>
      </c>
      <c r="B336" s="263" t="s">
        <v>425</v>
      </c>
      <c r="C336" s="260" t="s">
        <v>752</v>
      </c>
      <c r="D336" s="262">
        <v>37.450000000000003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>
        <v>45985</v>
      </c>
      <c r="L336" s="291" t="s">
        <v>1627</v>
      </c>
      <c r="M336" s="292">
        <v>37.450000000000003</v>
      </c>
      <c r="N336" s="246"/>
      <c r="O336" s="243"/>
      <c r="P336" s="243"/>
      <c r="Q336" s="293">
        <f t="shared" si="42"/>
        <v>0</v>
      </c>
      <c r="R336" s="294">
        <f t="shared" si="43"/>
        <v>0</v>
      </c>
      <c r="S336" s="295">
        <f t="shared" si="44"/>
        <v>0</v>
      </c>
    </row>
    <row r="337" spans="1:19" ht="34.5" customHeight="1">
      <c r="A337" s="67">
        <v>50</v>
      </c>
      <c r="B337" s="263" t="s">
        <v>407</v>
      </c>
      <c r="C337" s="260" t="s">
        <v>754</v>
      </c>
      <c r="D337" s="262">
        <v>0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/>
      <c r="L337" s="291"/>
      <c r="M337" s="292"/>
      <c r="N337" s="246"/>
      <c r="O337" s="243"/>
      <c r="P337" s="243"/>
      <c r="Q337" s="293">
        <f t="shared" si="42"/>
        <v>0</v>
      </c>
      <c r="R337" s="294">
        <f t="shared" si="43"/>
        <v>0</v>
      </c>
      <c r="S337" s="295">
        <f t="shared" si="44"/>
        <v>0</v>
      </c>
    </row>
    <row r="338" spans="1:19" ht="34.5" customHeight="1">
      <c r="A338" s="67">
        <v>51</v>
      </c>
      <c r="B338" s="263" t="s">
        <v>407</v>
      </c>
      <c r="C338" s="260" t="s">
        <v>755</v>
      </c>
      <c r="D338" s="262">
        <v>0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290"/>
      <c r="L338" s="291"/>
      <c r="M338" s="292"/>
      <c r="N338" s="246"/>
      <c r="O338" s="243"/>
      <c r="P338" s="243"/>
      <c r="Q338" s="293">
        <f t="shared" si="42"/>
        <v>0</v>
      </c>
      <c r="R338" s="294">
        <f t="shared" si="43"/>
        <v>0</v>
      </c>
      <c r="S338" s="295">
        <f t="shared" si="44"/>
        <v>0</v>
      </c>
    </row>
    <row r="339" spans="1:19" ht="34.5" customHeight="1">
      <c r="A339" s="67">
        <v>52</v>
      </c>
      <c r="B339" s="263" t="s">
        <v>756</v>
      </c>
      <c r="C339" s="260" t="s">
        <v>757</v>
      </c>
      <c r="D339" s="262">
        <v>0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/>
      <c r="L339" s="291"/>
      <c r="M339" s="292"/>
      <c r="N339" s="246"/>
      <c r="O339" s="243"/>
      <c r="P339" s="243"/>
      <c r="Q339" s="293">
        <f t="shared" si="42"/>
        <v>0</v>
      </c>
      <c r="R339" s="294">
        <f t="shared" si="43"/>
        <v>0</v>
      </c>
      <c r="S339" s="295">
        <f t="shared" si="44"/>
        <v>0</v>
      </c>
    </row>
    <row r="340" spans="1:19" ht="34.5" customHeight="1">
      <c r="A340" s="67">
        <v>53</v>
      </c>
      <c r="B340" s="263" t="s">
        <v>430</v>
      </c>
      <c r="C340" s="260" t="s">
        <v>758</v>
      </c>
      <c r="D340" s="262">
        <v>97.37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>
        <v>45985</v>
      </c>
      <c r="L340" s="291" t="s">
        <v>1628</v>
      </c>
      <c r="M340" s="292">
        <v>97.37</v>
      </c>
      <c r="N340" s="246"/>
      <c r="O340" s="243"/>
      <c r="P340" s="243"/>
      <c r="Q340" s="293">
        <f t="shared" si="42"/>
        <v>0</v>
      </c>
      <c r="R340" s="294">
        <f t="shared" si="43"/>
        <v>0</v>
      </c>
      <c r="S340" s="295">
        <f t="shared" si="44"/>
        <v>0</v>
      </c>
    </row>
    <row r="341" spans="1:19" ht="34.5" customHeight="1">
      <c r="A341" s="67">
        <v>54</v>
      </c>
      <c r="B341" s="263" t="s">
        <v>433</v>
      </c>
      <c r="C341" s="260" t="s">
        <v>760</v>
      </c>
      <c r="D341" s="262">
        <v>44.94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>
        <v>45985</v>
      </c>
      <c r="L341" s="291" t="s">
        <v>1629</v>
      </c>
      <c r="M341" s="292">
        <v>44.94</v>
      </c>
      <c r="N341" s="246"/>
      <c r="O341" s="243"/>
      <c r="P341" s="243"/>
      <c r="Q341" s="293">
        <f t="shared" si="42"/>
        <v>0</v>
      </c>
      <c r="R341" s="294">
        <f t="shared" si="43"/>
        <v>0</v>
      </c>
      <c r="S341" s="295">
        <f t="shared" si="44"/>
        <v>0</v>
      </c>
    </row>
    <row r="342" spans="1:19" ht="34.5" customHeight="1">
      <c r="A342" s="67">
        <v>55</v>
      </c>
      <c r="B342" s="263" t="s">
        <v>436</v>
      </c>
      <c r="C342" s="260" t="s">
        <v>762</v>
      </c>
      <c r="D342" s="262">
        <v>44.94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290">
        <v>45985</v>
      </c>
      <c r="L342" s="291" t="s">
        <v>1630</v>
      </c>
      <c r="M342" s="292">
        <v>44.94</v>
      </c>
      <c r="N342" s="246"/>
      <c r="O342" s="243"/>
      <c r="P342" s="243"/>
      <c r="Q342" s="293">
        <f t="shared" si="42"/>
        <v>0</v>
      </c>
      <c r="R342" s="294">
        <f t="shared" si="43"/>
        <v>0</v>
      </c>
      <c r="S342" s="295">
        <f t="shared" si="44"/>
        <v>0</v>
      </c>
    </row>
    <row r="343" spans="1:19" ht="34.5" customHeight="1">
      <c r="A343" s="67">
        <v>56</v>
      </c>
      <c r="B343" s="263" t="s">
        <v>407</v>
      </c>
      <c r="C343" s="260" t="s">
        <v>764</v>
      </c>
      <c r="D343" s="262">
        <v>0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/>
      <c r="L343" s="291"/>
      <c r="M343" s="292"/>
      <c r="N343" s="246"/>
      <c r="O343" s="243"/>
      <c r="P343" s="243"/>
      <c r="Q343" s="293">
        <f t="shared" si="42"/>
        <v>0</v>
      </c>
      <c r="R343" s="294">
        <f t="shared" si="43"/>
        <v>0</v>
      </c>
      <c r="S343" s="295">
        <f t="shared" si="44"/>
        <v>0</v>
      </c>
    </row>
    <row r="344" spans="1:19" ht="34.5" customHeight="1">
      <c r="A344" s="67">
        <v>57</v>
      </c>
      <c r="B344" s="263" t="s">
        <v>407</v>
      </c>
      <c r="C344" s="260" t="s">
        <v>765</v>
      </c>
      <c r="D344" s="262">
        <v>0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/>
      <c r="L344" s="291"/>
      <c r="M344" s="292"/>
      <c r="N344" s="246"/>
      <c r="O344" s="243"/>
      <c r="P344" s="243"/>
      <c r="Q344" s="293">
        <f t="shared" si="42"/>
        <v>0</v>
      </c>
      <c r="R344" s="294">
        <f t="shared" si="43"/>
        <v>0</v>
      </c>
      <c r="S344" s="295">
        <f t="shared" si="44"/>
        <v>0</v>
      </c>
    </row>
    <row r="345" spans="1:19" ht="34.5" customHeight="1">
      <c r="A345" s="67">
        <v>58</v>
      </c>
      <c r="B345" s="263" t="s">
        <v>407</v>
      </c>
      <c r="C345" s="260" t="s">
        <v>766</v>
      </c>
      <c r="D345" s="262">
        <v>0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/>
      <c r="L345" s="291"/>
      <c r="M345" s="292"/>
      <c r="N345" s="246"/>
      <c r="O345" s="243"/>
      <c r="P345" s="243"/>
      <c r="Q345" s="293">
        <v>0</v>
      </c>
      <c r="R345" s="294">
        <v>0</v>
      </c>
      <c r="S345" s="295">
        <v>0</v>
      </c>
    </row>
    <row r="346" spans="1:19" ht="34.5" customHeight="1">
      <c r="A346" s="67">
        <v>59</v>
      </c>
      <c r="B346" s="263" t="s">
        <v>441</v>
      </c>
      <c r="C346" s="260" t="s">
        <v>767</v>
      </c>
      <c r="D346" s="262">
        <v>37.450000000000003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>
        <v>45985</v>
      </c>
      <c r="L346" s="291" t="s">
        <v>1631</v>
      </c>
      <c r="M346" s="292">
        <v>37.450000000000003</v>
      </c>
      <c r="N346" s="246"/>
      <c r="O346" s="243"/>
      <c r="P346" s="243"/>
      <c r="Q346" s="293">
        <f t="shared" ref="Q346:Q410" si="45">ROUND(S346*100/107,2)</f>
        <v>0</v>
      </c>
      <c r="R346" s="294">
        <f t="shared" ref="R346:R410" si="46">ROUND((Q346*0.07),2)</f>
        <v>0</v>
      </c>
      <c r="S346" s="295">
        <f t="shared" ref="S346:S381" si="47">+D346+J346-M346</f>
        <v>0</v>
      </c>
    </row>
    <row r="347" spans="1:19" ht="34.5" customHeight="1">
      <c r="A347" s="67">
        <v>60</v>
      </c>
      <c r="B347" s="263" t="s">
        <v>444</v>
      </c>
      <c r="C347" s="260" t="s">
        <v>769</v>
      </c>
      <c r="D347" s="262">
        <v>292.11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>
        <v>45985</v>
      </c>
      <c r="L347" s="291" t="s">
        <v>1632</v>
      </c>
      <c r="M347" s="292">
        <v>292.11</v>
      </c>
      <c r="N347" s="246"/>
      <c r="O347" s="243"/>
      <c r="P347" s="243"/>
      <c r="Q347" s="293">
        <f t="shared" si="45"/>
        <v>0</v>
      </c>
      <c r="R347" s="294">
        <f t="shared" si="46"/>
        <v>0</v>
      </c>
      <c r="S347" s="295">
        <f t="shared" si="47"/>
        <v>0</v>
      </c>
    </row>
    <row r="348" spans="1:19" ht="34.5" customHeight="1">
      <c r="A348" s="67">
        <v>61</v>
      </c>
      <c r="B348" s="263" t="s">
        <v>447</v>
      </c>
      <c r="C348" s="260" t="s">
        <v>771</v>
      </c>
      <c r="D348" s="262">
        <v>1370.67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290">
        <v>45987</v>
      </c>
      <c r="L348" s="291" t="s">
        <v>1633</v>
      </c>
      <c r="M348" s="292">
        <v>1370.67</v>
      </c>
      <c r="N348" s="246"/>
      <c r="O348" s="243"/>
      <c r="P348" s="243"/>
      <c r="Q348" s="293">
        <f t="shared" si="45"/>
        <v>0</v>
      </c>
      <c r="R348" s="294">
        <f t="shared" si="46"/>
        <v>0</v>
      </c>
      <c r="S348" s="295">
        <f t="shared" si="47"/>
        <v>0</v>
      </c>
    </row>
    <row r="349" spans="1:19" ht="34.5" customHeight="1">
      <c r="A349" s="67">
        <v>62</v>
      </c>
      <c r="B349" s="263" t="s">
        <v>407</v>
      </c>
      <c r="C349" s="260" t="s">
        <v>773</v>
      </c>
      <c r="D349" s="262">
        <v>0</v>
      </c>
      <c r="E349" s="246"/>
      <c r="F349" s="266"/>
      <c r="G349" s="266"/>
      <c r="H349" s="189">
        <v>0</v>
      </c>
      <c r="I349" s="189">
        <v>0</v>
      </c>
      <c r="J349" s="203">
        <v>0</v>
      </c>
      <c r="K349" s="290"/>
      <c r="L349" s="291"/>
      <c r="M349" s="292"/>
      <c r="N349" s="246"/>
      <c r="O349" s="266"/>
      <c r="P349" s="266"/>
      <c r="Q349" s="293">
        <f t="shared" si="45"/>
        <v>0</v>
      </c>
      <c r="R349" s="294">
        <f t="shared" si="46"/>
        <v>0</v>
      </c>
      <c r="S349" s="295">
        <f t="shared" si="47"/>
        <v>0</v>
      </c>
    </row>
    <row r="350" spans="1:19" ht="34.5" customHeight="1">
      <c r="A350" s="67">
        <v>63</v>
      </c>
      <c r="B350" s="263" t="s">
        <v>407</v>
      </c>
      <c r="C350" s="260" t="s">
        <v>774</v>
      </c>
      <c r="D350" s="262">
        <v>0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/>
      <c r="L350" s="291"/>
      <c r="M350" s="292"/>
      <c r="N350" s="246"/>
      <c r="O350" s="243"/>
      <c r="P350" s="243"/>
      <c r="Q350" s="293">
        <f t="shared" si="45"/>
        <v>0</v>
      </c>
      <c r="R350" s="294">
        <f t="shared" si="46"/>
        <v>0</v>
      </c>
      <c r="S350" s="295">
        <f t="shared" si="47"/>
        <v>0</v>
      </c>
    </row>
    <row r="351" spans="1:19" ht="34.5" customHeight="1">
      <c r="A351" s="67">
        <v>64</v>
      </c>
      <c r="B351" s="263" t="s">
        <v>45</v>
      </c>
      <c r="C351" s="260" t="s">
        <v>775</v>
      </c>
      <c r="D351" s="262">
        <v>501.83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290">
        <v>45981</v>
      </c>
      <c r="L351" s="291" t="s">
        <v>1634</v>
      </c>
      <c r="M351" s="292">
        <v>501.83</v>
      </c>
      <c r="N351" s="246"/>
      <c r="O351" s="243"/>
      <c r="P351" s="243"/>
      <c r="Q351" s="293">
        <f t="shared" si="45"/>
        <v>0</v>
      </c>
      <c r="R351" s="294">
        <f t="shared" si="46"/>
        <v>0</v>
      </c>
      <c r="S351" s="295">
        <f t="shared" si="47"/>
        <v>0</v>
      </c>
    </row>
    <row r="352" spans="1:19" ht="34.5" customHeight="1">
      <c r="A352" s="67">
        <v>65</v>
      </c>
      <c r="B352" s="263" t="s">
        <v>456</v>
      </c>
      <c r="C352" s="260" t="s">
        <v>777</v>
      </c>
      <c r="D352" s="262">
        <v>936.25</v>
      </c>
      <c r="E352" s="246"/>
      <c r="F352" s="243"/>
      <c r="G352" s="243"/>
      <c r="H352" s="189">
        <v>0</v>
      </c>
      <c r="I352" s="189">
        <v>0</v>
      </c>
      <c r="J352" s="203">
        <v>0</v>
      </c>
      <c r="K352" s="290"/>
      <c r="L352" s="291"/>
      <c r="M352" s="292">
        <v>0</v>
      </c>
      <c r="N352" s="246" t="s">
        <v>1442</v>
      </c>
      <c r="O352" s="243">
        <v>1</v>
      </c>
      <c r="P352" s="243">
        <v>1</v>
      </c>
      <c r="Q352" s="293">
        <f t="shared" si="45"/>
        <v>875</v>
      </c>
      <c r="R352" s="294">
        <f t="shared" si="46"/>
        <v>61.25</v>
      </c>
      <c r="S352" s="295">
        <f t="shared" si="47"/>
        <v>936.25</v>
      </c>
    </row>
    <row r="353" spans="1:20" ht="34.5" customHeight="1">
      <c r="A353" s="67">
        <v>66</v>
      </c>
      <c r="B353" s="263" t="s">
        <v>459</v>
      </c>
      <c r="C353" s="260" t="s">
        <v>779</v>
      </c>
      <c r="D353" s="262">
        <v>2396.8000000000002</v>
      </c>
      <c r="E353" s="250" t="s">
        <v>1095</v>
      </c>
      <c r="F353" s="243">
        <v>1</v>
      </c>
      <c r="G353" s="243">
        <v>1</v>
      </c>
      <c r="H353" s="189">
        <v>2562</v>
      </c>
      <c r="I353" s="189">
        <v>179.34</v>
      </c>
      <c r="J353" s="203">
        <v>2741.34</v>
      </c>
      <c r="K353" s="290">
        <v>45973</v>
      </c>
      <c r="L353" s="291" t="s">
        <v>1635</v>
      </c>
      <c r="M353" s="292">
        <v>2741.34</v>
      </c>
      <c r="N353" s="250" t="s">
        <v>1442</v>
      </c>
      <c r="O353" s="243">
        <v>1</v>
      </c>
      <c r="P353" s="243">
        <v>1</v>
      </c>
      <c r="Q353" s="293">
        <f t="shared" si="45"/>
        <v>2240</v>
      </c>
      <c r="R353" s="294">
        <f t="shared" si="46"/>
        <v>156.80000000000001</v>
      </c>
      <c r="S353" s="295">
        <f t="shared" si="47"/>
        <v>2396.8000000000002</v>
      </c>
    </row>
    <row r="354" spans="1:20" ht="34.5" customHeight="1">
      <c r="A354" s="67">
        <v>67</v>
      </c>
      <c r="B354" s="263" t="s">
        <v>462</v>
      </c>
      <c r="C354" s="260" t="s">
        <v>781</v>
      </c>
      <c r="D354" s="262">
        <v>906.29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290"/>
      <c r="L354" s="291"/>
      <c r="M354" s="292">
        <v>0</v>
      </c>
      <c r="N354" s="246" t="s">
        <v>1442</v>
      </c>
      <c r="O354" s="243">
        <v>1</v>
      </c>
      <c r="P354" s="243">
        <v>1</v>
      </c>
      <c r="Q354" s="293">
        <f t="shared" si="45"/>
        <v>847</v>
      </c>
      <c r="R354" s="294">
        <f t="shared" si="46"/>
        <v>59.29</v>
      </c>
      <c r="S354" s="295">
        <f t="shared" si="47"/>
        <v>906.29</v>
      </c>
    </row>
    <row r="355" spans="1:20" ht="34.5" customHeight="1">
      <c r="A355" s="67">
        <v>68</v>
      </c>
      <c r="B355" s="263" t="s">
        <v>783</v>
      </c>
      <c r="C355" s="260" t="s">
        <v>784</v>
      </c>
      <c r="D355" s="262">
        <v>52.43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290">
        <v>45991</v>
      </c>
      <c r="L355" s="291" t="s">
        <v>1636</v>
      </c>
      <c r="M355" s="292">
        <v>52.43</v>
      </c>
      <c r="N355" s="246"/>
      <c r="O355" s="243"/>
      <c r="P355" s="243"/>
      <c r="Q355" s="293">
        <f t="shared" si="45"/>
        <v>0</v>
      </c>
      <c r="R355" s="294">
        <f t="shared" si="46"/>
        <v>0</v>
      </c>
      <c r="S355" s="295">
        <f t="shared" si="47"/>
        <v>0</v>
      </c>
    </row>
    <row r="356" spans="1:20" ht="34.5" customHeight="1">
      <c r="A356" s="67">
        <v>69</v>
      </c>
      <c r="B356" s="263" t="s">
        <v>468</v>
      </c>
      <c r="C356" s="260" t="s">
        <v>786</v>
      </c>
      <c r="D356" s="262">
        <v>456.89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290">
        <v>45985</v>
      </c>
      <c r="L356" s="291" t="s">
        <v>1637</v>
      </c>
      <c r="M356" s="292">
        <v>456.89</v>
      </c>
      <c r="N356" s="246"/>
      <c r="O356" s="243"/>
      <c r="P356" s="243"/>
      <c r="Q356" s="293">
        <f t="shared" si="45"/>
        <v>0</v>
      </c>
      <c r="R356" s="294">
        <f t="shared" si="46"/>
        <v>0</v>
      </c>
      <c r="S356" s="295">
        <f t="shared" si="47"/>
        <v>0</v>
      </c>
    </row>
    <row r="357" spans="1:20" ht="34.5" customHeight="1">
      <c r="A357" s="67">
        <v>70</v>
      </c>
      <c r="B357" s="263" t="s">
        <v>468</v>
      </c>
      <c r="C357" s="260" t="s">
        <v>788</v>
      </c>
      <c r="D357" s="262">
        <v>117.7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290">
        <v>45985</v>
      </c>
      <c r="L357" s="291" t="s">
        <v>1638</v>
      </c>
      <c r="M357" s="292">
        <v>117.7</v>
      </c>
      <c r="N357" s="246"/>
      <c r="O357" s="243"/>
      <c r="P357" s="243"/>
      <c r="Q357" s="293">
        <f t="shared" si="45"/>
        <v>0</v>
      </c>
      <c r="R357" s="294">
        <f t="shared" si="46"/>
        <v>0</v>
      </c>
      <c r="S357" s="295">
        <f t="shared" si="47"/>
        <v>0</v>
      </c>
    </row>
    <row r="358" spans="1:20" ht="34.5" customHeight="1">
      <c r="A358" s="67">
        <v>71</v>
      </c>
      <c r="B358" s="263" t="s">
        <v>407</v>
      </c>
      <c r="C358" s="260" t="s">
        <v>790</v>
      </c>
      <c r="D358" s="262">
        <v>0</v>
      </c>
      <c r="E358" s="246"/>
      <c r="F358" s="243"/>
      <c r="G358" s="243"/>
      <c r="H358" s="189">
        <v>0</v>
      </c>
      <c r="I358" s="189">
        <v>0</v>
      </c>
      <c r="J358" s="203">
        <v>0</v>
      </c>
      <c r="K358" s="290"/>
      <c r="L358" s="291"/>
      <c r="M358" s="292"/>
      <c r="N358" s="246"/>
      <c r="O358" s="243"/>
      <c r="P358" s="243"/>
      <c r="Q358" s="293">
        <f t="shared" si="45"/>
        <v>0</v>
      </c>
      <c r="R358" s="294">
        <f t="shared" si="46"/>
        <v>0</v>
      </c>
      <c r="S358" s="295">
        <f t="shared" si="47"/>
        <v>0</v>
      </c>
    </row>
    <row r="359" spans="1:20" ht="34.5" customHeight="1">
      <c r="A359" s="67">
        <v>72</v>
      </c>
      <c r="B359" s="263" t="s">
        <v>472</v>
      </c>
      <c r="C359" s="260" t="s">
        <v>791</v>
      </c>
      <c r="D359" s="262">
        <v>67.41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290">
        <v>45990</v>
      </c>
      <c r="L359" s="291" t="s">
        <v>1639</v>
      </c>
      <c r="M359" s="292">
        <v>67.41</v>
      </c>
      <c r="N359" s="246"/>
      <c r="O359" s="243"/>
      <c r="P359" s="243"/>
      <c r="Q359" s="293">
        <f t="shared" si="45"/>
        <v>0</v>
      </c>
      <c r="R359" s="294">
        <f t="shared" si="46"/>
        <v>0</v>
      </c>
      <c r="S359" s="295">
        <f t="shared" si="47"/>
        <v>0</v>
      </c>
    </row>
    <row r="360" spans="1:20" ht="34.5" customHeight="1">
      <c r="A360" s="67">
        <v>73</v>
      </c>
      <c r="B360" s="263" t="s">
        <v>105</v>
      </c>
      <c r="C360" s="106" t="s">
        <v>793</v>
      </c>
      <c r="D360" s="262">
        <v>823.9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290"/>
      <c r="L360" s="291"/>
      <c r="M360" s="292">
        <v>0</v>
      </c>
      <c r="N360" s="246" t="s">
        <v>1442</v>
      </c>
      <c r="O360" s="243">
        <v>1</v>
      </c>
      <c r="P360" s="243">
        <v>1</v>
      </c>
      <c r="Q360" s="293">
        <f t="shared" si="45"/>
        <v>770</v>
      </c>
      <c r="R360" s="294">
        <f t="shared" si="46"/>
        <v>53.9</v>
      </c>
      <c r="S360" s="295">
        <f t="shared" si="47"/>
        <v>823.9</v>
      </c>
    </row>
    <row r="361" spans="1:20" ht="34.5" customHeight="1">
      <c r="A361" s="67">
        <v>74</v>
      </c>
      <c r="B361" s="263" t="s">
        <v>105</v>
      </c>
      <c r="C361" s="106" t="s">
        <v>793</v>
      </c>
      <c r="D361" s="262">
        <v>1378.16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290"/>
      <c r="L361" s="291"/>
      <c r="M361" s="292">
        <v>0</v>
      </c>
      <c r="N361" s="246" t="s">
        <v>1442</v>
      </c>
      <c r="O361" s="243">
        <v>1</v>
      </c>
      <c r="P361" s="243">
        <v>1</v>
      </c>
      <c r="Q361" s="293">
        <f t="shared" si="45"/>
        <v>1288</v>
      </c>
      <c r="R361" s="294">
        <f t="shared" si="46"/>
        <v>90.16</v>
      </c>
      <c r="S361" s="295">
        <f t="shared" si="47"/>
        <v>1378.16</v>
      </c>
    </row>
    <row r="362" spans="1:20" ht="34.5" customHeight="1">
      <c r="A362" s="67">
        <v>75</v>
      </c>
      <c r="B362" s="263" t="s">
        <v>105</v>
      </c>
      <c r="C362" s="106" t="s">
        <v>793</v>
      </c>
      <c r="D362" s="262">
        <v>37.450000000000003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290"/>
      <c r="L362" s="291"/>
      <c r="M362" s="292">
        <v>0</v>
      </c>
      <c r="N362" s="246" t="s">
        <v>1442</v>
      </c>
      <c r="O362" s="243">
        <v>1</v>
      </c>
      <c r="P362" s="243">
        <v>1</v>
      </c>
      <c r="Q362" s="293">
        <f t="shared" si="45"/>
        <v>35</v>
      </c>
      <c r="R362" s="294">
        <f t="shared" si="46"/>
        <v>2.4500000000000002</v>
      </c>
      <c r="S362" s="295">
        <f t="shared" si="47"/>
        <v>37.450000000000003</v>
      </c>
    </row>
    <row r="363" spans="1:20" ht="34.5" customHeight="1">
      <c r="A363" s="67">
        <v>76</v>
      </c>
      <c r="B363" s="263" t="s">
        <v>105</v>
      </c>
      <c r="C363" s="106" t="s">
        <v>793</v>
      </c>
      <c r="D363" s="262">
        <v>37.450000000000003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290"/>
      <c r="L363" s="291"/>
      <c r="M363" s="292">
        <v>0</v>
      </c>
      <c r="N363" s="246" t="s">
        <v>1442</v>
      </c>
      <c r="O363" s="243">
        <v>1</v>
      </c>
      <c r="P363" s="243">
        <v>1</v>
      </c>
      <c r="Q363" s="293">
        <f t="shared" si="45"/>
        <v>35</v>
      </c>
      <c r="R363" s="294">
        <f t="shared" si="46"/>
        <v>2.4500000000000002</v>
      </c>
      <c r="S363" s="295">
        <f t="shared" si="47"/>
        <v>37.450000000000003</v>
      </c>
    </row>
    <row r="364" spans="1:20" ht="34.5" customHeight="1">
      <c r="A364" s="67">
        <v>77</v>
      </c>
      <c r="B364" s="263" t="s">
        <v>795</v>
      </c>
      <c r="C364" s="106" t="s">
        <v>796</v>
      </c>
      <c r="D364" s="262">
        <v>6209.21</v>
      </c>
      <c r="E364" s="246" t="s">
        <v>1095</v>
      </c>
      <c r="F364" s="243">
        <v>1</v>
      </c>
      <c r="G364" s="243">
        <v>1</v>
      </c>
      <c r="H364" s="189">
        <v>6937</v>
      </c>
      <c r="I364" s="189">
        <v>485.59</v>
      </c>
      <c r="J364" s="203">
        <v>7422.59</v>
      </c>
      <c r="K364" s="290" t="s">
        <v>1640</v>
      </c>
      <c r="L364" s="291" t="s">
        <v>1641</v>
      </c>
      <c r="M364" s="292">
        <v>13631.8</v>
      </c>
      <c r="N364" s="246"/>
      <c r="O364" s="243"/>
      <c r="P364" s="243"/>
      <c r="Q364" s="293">
        <f t="shared" si="45"/>
        <v>0</v>
      </c>
      <c r="R364" s="294">
        <f t="shared" si="46"/>
        <v>0</v>
      </c>
      <c r="S364" s="295">
        <f t="shared" si="47"/>
        <v>0</v>
      </c>
      <c r="T364" s="2" t="s">
        <v>1707</v>
      </c>
    </row>
    <row r="365" spans="1:20" ht="34.5" customHeight="1">
      <c r="A365" s="67">
        <v>78</v>
      </c>
      <c r="B365" s="263" t="s">
        <v>795</v>
      </c>
      <c r="C365" s="106" t="s">
        <v>796</v>
      </c>
      <c r="D365" s="262">
        <v>786.45</v>
      </c>
      <c r="E365" s="246" t="s">
        <v>1095</v>
      </c>
      <c r="F365" s="243">
        <v>1</v>
      </c>
      <c r="G365" s="243">
        <v>1</v>
      </c>
      <c r="H365" s="189">
        <v>987</v>
      </c>
      <c r="I365" s="189">
        <v>69.09</v>
      </c>
      <c r="J365" s="203">
        <v>1056.0899999999999</v>
      </c>
      <c r="K365" s="290" t="s">
        <v>1640</v>
      </c>
      <c r="L365" s="291" t="s">
        <v>1641</v>
      </c>
      <c r="M365" s="292">
        <v>1842.54</v>
      </c>
      <c r="N365" s="246"/>
      <c r="O365" s="243"/>
      <c r="P365" s="243"/>
      <c r="Q365" s="293">
        <f t="shared" si="45"/>
        <v>0</v>
      </c>
      <c r="R365" s="294">
        <f t="shared" si="46"/>
        <v>0</v>
      </c>
      <c r="S365" s="295">
        <f t="shared" si="47"/>
        <v>0</v>
      </c>
      <c r="T365" s="2" t="s">
        <v>1707</v>
      </c>
    </row>
    <row r="366" spans="1:20" ht="34.5" customHeight="1">
      <c r="A366" s="67">
        <v>79</v>
      </c>
      <c r="B366" s="263" t="s">
        <v>795</v>
      </c>
      <c r="C366" s="106" t="s">
        <v>796</v>
      </c>
      <c r="D366" s="262">
        <v>1037.9000000000001</v>
      </c>
      <c r="E366" s="246" t="s">
        <v>1095</v>
      </c>
      <c r="F366" s="243">
        <v>1</v>
      </c>
      <c r="G366" s="243">
        <v>1</v>
      </c>
      <c r="H366" s="189">
        <v>1030</v>
      </c>
      <c r="I366" s="189">
        <v>72.099999999999994</v>
      </c>
      <c r="J366" s="203">
        <v>1102.0999999999999</v>
      </c>
      <c r="K366" s="290" t="s">
        <v>1640</v>
      </c>
      <c r="L366" s="291" t="s">
        <v>1641</v>
      </c>
      <c r="M366" s="292">
        <v>2140</v>
      </c>
      <c r="N366" s="246"/>
      <c r="O366" s="243"/>
      <c r="P366" s="243"/>
      <c r="Q366" s="293">
        <f t="shared" si="45"/>
        <v>0</v>
      </c>
      <c r="R366" s="294">
        <f t="shared" si="46"/>
        <v>0</v>
      </c>
      <c r="S366" s="295">
        <f t="shared" si="47"/>
        <v>0</v>
      </c>
      <c r="T366" s="2" t="s">
        <v>1707</v>
      </c>
    </row>
    <row r="367" spans="1:20" ht="34.5" customHeight="1">
      <c r="A367" s="67">
        <v>80</v>
      </c>
      <c r="B367" s="263" t="s">
        <v>798</v>
      </c>
      <c r="C367" s="260" t="s">
        <v>799</v>
      </c>
      <c r="D367" s="262">
        <v>898.8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>
        <v>45991</v>
      </c>
      <c r="L367" s="291" t="s">
        <v>1642</v>
      </c>
      <c r="M367" s="292">
        <v>898.8</v>
      </c>
      <c r="N367" s="246"/>
      <c r="O367" s="243"/>
      <c r="P367" s="243"/>
      <c r="Q367" s="293">
        <f t="shared" si="45"/>
        <v>0</v>
      </c>
      <c r="R367" s="294">
        <f t="shared" si="46"/>
        <v>0</v>
      </c>
      <c r="S367" s="295">
        <f t="shared" si="47"/>
        <v>0</v>
      </c>
    </row>
    <row r="368" spans="1:20" ht="34.5" customHeight="1">
      <c r="A368" s="67">
        <v>81</v>
      </c>
      <c r="B368" s="263" t="s">
        <v>407</v>
      </c>
      <c r="C368" s="260" t="s">
        <v>801</v>
      </c>
      <c r="D368" s="262">
        <v>0</v>
      </c>
      <c r="E368" s="246"/>
      <c r="F368" s="243"/>
      <c r="G368" s="243"/>
      <c r="H368" s="189">
        <v>0</v>
      </c>
      <c r="I368" s="189">
        <v>0</v>
      </c>
      <c r="J368" s="203">
        <v>0</v>
      </c>
      <c r="K368" s="290"/>
      <c r="L368" s="291"/>
      <c r="M368" s="292"/>
      <c r="N368" s="246"/>
      <c r="O368" s="243"/>
      <c r="P368" s="243"/>
      <c r="Q368" s="293">
        <f t="shared" si="45"/>
        <v>0</v>
      </c>
      <c r="R368" s="294">
        <f t="shared" si="46"/>
        <v>0</v>
      </c>
      <c r="S368" s="295">
        <f t="shared" si="47"/>
        <v>0</v>
      </c>
    </row>
    <row r="369" spans="1:19" ht="34.5" customHeight="1">
      <c r="A369" s="67">
        <v>82</v>
      </c>
      <c r="B369" s="263" t="s">
        <v>484</v>
      </c>
      <c r="C369" s="260" t="s">
        <v>802</v>
      </c>
      <c r="D369" s="262">
        <v>37.450000000000003</v>
      </c>
      <c r="E369" s="250"/>
      <c r="F369" s="243"/>
      <c r="G369" s="243"/>
      <c r="H369" s="189">
        <v>0</v>
      </c>
      <c r="I369" s="189">
        <v>0</v>
      </c>
      <c r="J369" s="203">
        <v>0</v>
      </c>
      <c r="K369" s="290"/>
      <c r="L369" s="291"/>
      <c r="M369" s="292">
        <v>0</v>
      </c>
      <c r="N369" s="250" t="s">
        <v>1442</v>
      </c>
      <c r="O369" s="243">
        <v>1</v>
      </c>
      <c r="P369" s="243">
        <v>1</v>
      </c>
      <c r="Q369" s="293">
        <f t="shared" si="45"/>
        <v>35</v>
      </c>
      <c r="R369" s="294">
        <f t="shared" si="46"/>
        <v>2.4500000000000002</v>
      </c>
      <c r="S369" s="295">
        <f t="shared" si="47"/>
        <v>37.450000000000003</v>
      </c>
    </row>
    <row r="370" spans="1:19" ht="34.5" customHeight="1">
      <c r="A370" s="67">
        <v>83</v>
      </c>
      <c r="B370" s="263" t="s">
        <v>484</v>
      </c>
      <c r="C370" s="260" t="s">
        <v>802</v>
      </c>
      <c r="D370" s="262">
        <v>37.450000000000003</v>
      </c>
      <c r="E370" s="250"/>
      <c r="F370" s="243"/>
      <c r="G370" s="243"/>
      <c r="H370" s="189">
        <v>0</v>
      </c>
      <c r="I370" s="189">
        <v>0</v>
      </c>
      <c r="J370" s="203">
        <v>0</v>
      </c>
      <c r="K370" s="290"/>
      <c r="L370" s="291"/>
      <c r="M370" s="292">
        <v>0</v>
      </c>
      <c r="N370" s="250" t="s">
        <v>1442</v>
      </c>
      <c r="O370" s="243">
        <v>1</v>
      </c>
      <c r="P370" s="243">
        <v>1</v>
      </c>
      <c r="Q370" s="293">
        <f t="shared" si="45"/>
        <v>35</v>
      </c>
      <c r="R370" s="294">
        <f t="shared" si="46"/>
        <v>2.4500000000000002</v>
      </c>
      <c r="S370" s="295">
        <f t="shared" si="47"/>
        <v>37.450000000000003</v>
      </c>
    </row>
    <row r="371" spans="1:19" ht="34.5" customHeight="1">
      <c r="A371" s="67">
        <v>84</v>
      </c>
      <c r="B371" s="263" t="s">
        <v>484</v>
      </c>
      <c r="C371" s="260" t="s">
        <v>802</v>
      </c>
      <c r="D371" s="262">
        <v>37.450000000000003</v>
      </c>
      <c r="E371" s="250"/>
      <c r="F371" s="243"/>
      <c r="G371" s="243"/>
      <c r="H371" s="189">
        <v>0</v>
      </c>
      <c r="I371" s="189">
        <v>0</v>
      </c>
      <c r="J371" s="203">
        <v>0</v>
      </c>
      <c r="K371" s="290"/>
      <c r="L371" s="291"/>
      <c r="M371" s="292">
        <v>0</v>
      </c>
      <c r="N371" s="250" t="s">
        <v>1442</v>
      </c>
      <c r="O371" s="243">
        <v>1</v>
      </c>
      <c r="P371" s="243">
        <v>1</v>
      </c>
      <c r="Q371" s="293">
        <f t="shared" si="45"/>
        <v>35</v>
      </c>
      <c r="R371" s="294">
        <f t="shared" si="46"/>
        <v>2.4500000000000002</v>
      </c>
      <c r="S371" s="295">
        <f t="shared" si="47"/>
        <v>37.450000000000003</v>
      </c>
    </row>
    <row r="372" spans="1:19" ht="34.5" customHeight="1">
      <c r="A372" s="67">
        <v>85</v>
      </c>
      <c r="B372" s="263" t="s">
        <v>489</v>
      </c>
      <c r="C372" s="260" t="s">
        <v>804</v>
      </c>
      <c r="D372" s="262">
        <v>1670.27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290">
        <v>45991</v>
      </c>
      <c r="L372" s="291" t="s">
        <v>1643</v>
      </c>
      <c r="M372" s="292">
        <v>1670.27</v>
      </c>
      <c r="N372" s="246"/>
      <c r="O372" s="243"/>
      <c r="P372" s="243"/>
      <c r="Q372" s="293">
        <f t="shared" si="45"/>
        <v>0</v>
      </c>
      <c r="R372" s="294">
        <f t="shared" si="46"/>
        <v>0</v>
      </c>
      <c r="S372" s="295">
        <f t="shared" si="47"/>
        <v>0</v>
      </c>
    </row>
    <row r="373" spans="1:19" ht="34.5" customHeight="1">
      <c r="A373" s="67">
        <v>86</v>
      </c>
      <c r="B373" s="263" t="s">
        <v>492</v>
      </c>
      <c r="C373" s="260" t="s">
        <v>806</v>
      </c>
      <c r="D373" s="262">
        <v>464.38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290">
        <v>45980</v>
      </c>
      <c r="L373" s="291" t="s">
        <v>1644</v>
      </c>
      <c r="M373" s="292">
        <v>464.38</v>
      </c>
      <c r="N373" s="246"/>
      <c r="O373" s="243"/>
      <c r="P373" s="243"/>
      <c r="Q373" s="293">
        <f t="shared" si="45"/>
        <v>0</v>
      </c>
      <c r="R373" s="294">
        <f t="shared" si="46"/>
        <v>0</v>
      </c>
      <c r="S373" s="295">
        <f t="shared" si="47"/>
        <v>0</v>
      </c>
    </row>
    <row r="374" spans="1:19" ht="34.5" customHeight="1">
      <c r="A374" s="67">
        <v>87</v>
      </c>
      <c r="B374" s="263" t="s">
        <v>107</v>
      </c>
      <c r="C374" s="260" t="s">
        <v>808</v>
      </c>
      <c r="D374" s="262">
        <v>6171.76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290"/>
      <c r="L374" s="291"/>
      <c r="M374" s="292">
        <v>0</v>
      </c>
      <c r="N374" s="246" t="s">
        <v>1442</v>
      </c>
      <c r="O374" s="243">
        <v>1</v>
      </c>
      <c r="P374" s="243">
        <v>1</v>
      </c>
      <c r="Q374" s="293">
        <f t="shared" si="45"/>
        <v>5768</v>
      </c>
      <c r="R374" s="294">
        <f t="shared" si="46"/>
        <v>403.76</v>
      </c>
      <c r="S374" s="295">
        <f t="shared" si="47"/>
        <v>6171.76</v>
      </c>
    </row>
    <row r="375" spans="1:19" ht="34.5" customHeight="1">
      <c r="A375" s="67">
        <v>88</v>
      </c>
      <c r="B375" s="268" t="s">
        <v>810</v>
      </c>
      <c r="C375" s="260" t="s">
        <v>811</v>
      </c>
      <c r="D375" s="262">
        <v>53.5</v>
      </c>
      <c r="E375" s="246"/>
      <c r="F375" s="243"/>
      <c r="G375" s="243"/>
      <c r="H375" s="189">
        <v>0</v>
      </c>
      <c r="I375" s="189">
        <v>0</v>
      </c>
      <c r="J375" s="203">
        <v>0</v>
      </c>
      <c r="K375" s="290"/>
      <c r="L375" s="291"/>
      <c r="M375" s="292">
        <v>0</v>
      </c>
      <c r="N375" s="246" t="s">
        <v>1442</v>
      </c>
      <c r="O375" s="243">
        <v>1</v>
      </c>
      <c r="P375" s="243">
        <v>1</v>
      </c>
      <c r="Q375" s="293">
        <f t="shared" si="45"/>
        <v>50</v>
      </c>
      <c r="R375" s="294">
        <f t="shared" si="46"/>
        <v>3.5</v>
      </c>
      <c r="S375" s="295">
        <f t="shared" si="47"/>
        <v>53.5</v>
      </c>
    </row>
    <row r="376" spans="1:19" ht="34.5" customHeight="1">
      <c r="A376" s="67">
        <v>89</v>
      </c>
      <c r="B376" s="106" t="s">
        <v>489</v>
      </c>
      <c r="C376" s="260" t="s">
        <v>813</v>
      </c>
      <c r="D376" s="262">
        <v>82.39</v>
      </c>
      <c r="E376" s="246"/>
      <c r="F376" s="243"/>
      <c r="G376" s="243"/>
      <c r="H376" s="189">
        <v>0</v>
      </c>
      <c r="I376" s="189">
        <v>0</v>
      </c>
      <c r="J376" s="203">
        <v>0</v>
      </c>
      <c r="K376" s="290">
        <v>45991</v>
      </c>
      <c r="L376" s="291" t="s">
        <v>1645</v>
      </c>
      <c r="M376" s="292">
        <v>82.39</v>
      </c>
      <c r="N376" s="246"/>
      <c r="O376" s="243"/>
      <c r="P376" s="243"/>
      <c r="Q376" s="293">
        <f t="shared" si="45"/>
        <v>0</v>
      </c>
      <c r="R376" s="294">
        <f t="shared" si="46"/>
        <v>0</v>
      </c>
      <c r="S376" s="295">
        <f t="shared" si="47"/>
        <v>0</v>
      </c>
    </row>
    <row r="377" spans="1:19" ht="34.5" customHeight="1">
      <c r="A377" s="67">
        <v>90</v>
      </c>
      <c r="B377" s="106" t="s">
        <v>407</v>
      </c>
      <c r="C377" s="260" t="s">
        <v>815</v>
      </c>
      <c r="D377" s="262">
        <v>0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290"/>
      <c r="L377" s="291"/>
      <c r="M377" s="292"/>
      <c r="N377" s="246"/>
      <c r="O377" s="243"/>
      <c r="P377" s="243"/>
      <c r="Q377" s="293">
        <f t="shared" si="45"/>
        <v>0</v>
      </c>
      <c r="R377" s="294">
        <f t="shared" si="46"/>
        <v>0</v>
      </c>
      <c r="S377" s="295">
        <f t="shared" si="47"/>
        <v>0</v>
      </c>
    </row>
    <row r="378" spans="1:19" ht="34.5" customHeight="1">
      <c r="A378" s="67">
        <v>91</v>
      </c>
      <c r="B378" s="263" t="s">
        <v>503</v>
      </c>
      <c r="C378" s="260" t="s">
        <v>816</v>
      </c>
      <c r="D378" s="262">
        <v>741.51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>
        <v>45981</v>
      </c>
      <c r="L378" s="291" t="s">
        <v>1646</v>
      </c>
      <c r="M378" s="292">
        <v>741.51</v>
      </c>
      <c r="N378" s="246"/>
      <c r="O378" s="243"/>
      <c r="P378" s="243"/>
      <c r="Q378" s="293">
        <f t="shared" si="45"/>
        <v>0</v>
      </c>
      <c r="R378" s="294">
        <f t="shared" si="46"/>
        <v>0</v>
      </c>
      <c r="S378" s="295">
        <f t="shared" si="47"/>
        <v>0</v>
      </c>
    </row>
    <row r="379" spans="1:19" ht="34.5" customHeight="1">
      <c r="A379" s="67">
        <v>92</v>
      </c>
      <c r="B379" s="263" t="s">
        <v>72</v>
      </c>
      <c r="C379" s="260" t="s">
        <v>818</v>
      </c>
      <c r="D379" s="262">
        <v>0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290"/>
      <c r="L379" s="291"/>
      <c r="M379" s="292"/>
      <c r="N379" s="246"/>
      <c r="O379" s="243"/>
      <c r="P379" s="243"/>
      <c r="Q379" s="293">
        <f t="shared" si="45"/>
        <v>0</v>
      </c>
      <c r="R379" s="294">
        <f t="shared" si="46"/>
        <v>0</v>
      </c>
      <c r="S379" s="295">
        <f t="shared" si="47"/>
        <v>0</v>
      </c>
    </row>
    <row r="380" spans="1:19" ht="34.5" customHeight="1">
      <c r="A380" s="67">
        <v>93</v>
      </c>
      <c r="B380" s="2" t="s">
        <v>507</v>
      </c>
      <c r="C380" s="260" t="s">
        <v>819</v>
      </c>
      <c r="D380" s="262">
        <v>0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/>
      <c r="L380" s="291"/>
      <c r="M380" s="292"/>
      <c r="N380" s="246"/>
      <c r="O380" s="243"/>
      <c r="P380" s="243"/>
      <c r="Q380" s="293">
        <f t="shared" si="45"/>
        <v>0</v>
      </c>
      <c r="R380" s="294">
        <f t="shared" si="46"/>
        <v>0</v>
      </c>
      <c r="S380" s="295">
        <f t="shared" si="47"/>
        <v>0</v>
      </c>
    </row>
    <row r="381" spans="1:19" ht="34.5" customHeight="1">
      <c r="A381" s="67">
        <v>94</v>
      </c>
      <c r="B381" s="2" t="s">
        <v>509</v>
      </c>
      <c r="C381" s="260" t="s">
        <v>820</v>
      </c>
      <c r="D381" s="262">
        <v>464.38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290">
        <v>45991</v>
      </c>
      <c r="L381" s="291" t="s">
        <v>1647</v>
      </c>
      <c r="M381" s="292">
        <v>464.38</v>
      </c>
      <c r="N381" s="246"/>
      <c r="O381" s="243"/>
      <c r="P381" s="243"/>
      <c r="Q381" s="293">
        <f t="shared" si="45"/>
        <v>0</v>
      </c>
      <c r="R381" s="294">
        <f t="shared" si="46"/>
        <v>0</v>
      </c>
      <c r="S381" s="295">
        <f t="shared" si="47"/>
        <v>0</v>
      </c>
    </row>
    <row r="382" spans="1:19" ht="34.5" customHeight="1">
      <c r="A382" s="67">
        <v>95</v>
      </c>
      <c r="B382" s="263" t="s">
        <v>407</v>
      </c>
      <c r="C382" s="260" t="s">
        <v>822</v>
      </c>
      <c r="D382" s="262">
        <v>0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/>
      <c r="L382" s="291"/>
      <c r="M382" s="292"/>
      <c r="N382" s="246"/>
      <c r="O382" s="243"/>
      <c r="P382" s="243"/>
      <c r="Q382" s="293">
        <f t="shared" si="45"/>
        <v>0</v>
      </c>
      <c r="R382" s="294">
        <f t="shared" si="46"/>
        <v>0</v>
      </c>
      <c r="S382" s="295">
        <f>+D382+J382-M382</f>
        <v>0</v>
      </c>
    </row>
    <row r="383" spans="1:19" ht="34.5" customHeight="1">
      <c r="A383" s="67">
        <v>96</v>
      </c>
      <c r="B383" s="263" t="s">
        <v>823</v>
      </c>
      <c r="C383" s="260" t="s">
        <v>824</v>
      </c>
      <c r="D383" s="262">
        <v>539.28</v>
      </c>
      <c r="E383" s="246" t="s">
        <v>1095</v>
      </c>
      <c r="F383" s="243">
        <v>1</v>
      </c>
      <c r="G383" s="243">
        <v>1</v>
      </c>
      <c r="H383" s="189">
        <v>532</v>
      </c>
      <c r="I383" s="189">
        <v>37.24</v>
      </c>
      <c r="J383" s="203">
        <v>569.24</v>
      </c>
      <c r="K383" s="290" t="s">
        <v>1556</v>
      </c>
      <c r="L383" s="291" t="s">
        <v>1648</v>
      </c>
      <c r="M383" s="292">
        <v>1108.52</v>
      </c>
      <c r="N383" s="246"/>
      <c r="O383" s="243"/>
      <c r="P383" s="243"/>
      <c r="Q383" s="293">
        <f t="shared" si="45"/>
        <v>0</v>
      </c>
      <c r="R383" s="294">
        <f t="shared" si="46"/>
        <v>0</v>
      </c>
      <c r="S383" s="295">
        <f>+D383+J383-M383</f>
        <v>0</v>
      </c>
    </row>
    <row r="384" spans="1:19" ht="34.5" customHeight="1">
      <c r="A384" s="67">
        <v>97</v>
      </c>
      <c r="B384" s="263" t="s">
        <v>407</v>
      </c>
      <c r="C384" s="260" t="s">
        <v>826</v>
      </c>
      <c r="D384" s="262">
        <v>0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290"/>
      <c r="L384" s="291"/>
      <c r="M384" s="292"/>
      <c r="N384" s="246"/>
      <c r="O384" s="243"/>
      <c r="P384" s="243"/>
      <c r="Q384" s="293">
        <f t="shared" si="45"/>
        <v>0</v>
      </c>
      <c r="R384" s="294">
        <f t="shared" si="46"/>
        <v>0</v>
      </c>
      <c r="S384" s="295">
        <f t="shared" ref="S384:S447" si="48">+D384+J384-M384</f>
        <v>0</v>
      </c>
    </row>
    <row r="385" spans="1:19" ht="34.5" customHeight="1">
      <c r="A385" s="67">
        <v>98</v>
      </c>
      <c r="B385" s="263" t="s">
        <v>516</v>
      </c>
      <c r="C385" s="260" t="s">
        <v>827</v>
      </c>
      <c r="D385" s="262">
        <v>651.63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290"/>
      <c r="L385" s="291"/>
      <c r="M385" s="292">
        <v>0</v>
      </c>
      <c r="N385" s="246" t="s">
        <v>1442</v>
      </c>
      <c r="O385" s="243">
        <v>1</v>
      </c>
      <c r="P385" s="243">
        <v>1</v>
      </c>
      <c r="Q385" s="293">
        <f t="shared" si="45"/>
        <v>609</v>
      </c>
      <c r="R385" s="294">
        <f t="shared" si="46"/>
        <v>42.63</v>
      </c>
      <c r="S385" s="295">
        <f t="shared" si="48"/>
        <v>651.63</v>
      </c>
    </row>
    <row r="386" spans="1:19" ht="34.5" customHeight="1">
      <c r="A386" s="67">
        <v>99</v>
      </c>
      <c r="B386" s="106" t="s">
        <v>519</v>
      </c>
      <c r="C386" s="260" t="s">
        <v>829</v>
      </c>
      <c r="D386" s="262">
        <v>1730.19</v>
      </c>
      <c r="E386" s="250"/>
      <c r="F386" s="243"/>
      <c r="G386" s="243"/>
      <c r="H386" s="189">
        <v>0</v>
      </c>
      <c r="I386" s="189">
        <v>0</v>
      </c>
      <c r="J386" s="203">
        <v>0</v>
      </c>
      <c r="K386" s="290"/>
      <c r="L386" s="291"/>
      <c r="M386" s="292">
        <v>0</v>
      </c>
      <c r="N386" s="250" t="s">
        <v>1442</v>
      </c>
      <c r="O386" s="243">
        <v>1</v>
      </c>
      <c r="P386" s="243">
        <v>1</v>
      </c>
      <c r="Q386" s="293">
        <f t="shared" si="45"/>
        <v>1617</v>
      </c>
      <c r="R386" s="294">
        <f t="shared" si="46"/>
        <v>113.19</v>
      </c>
      <c r="S386" s="295">
        <f t="shared" si="48"/>
        <v>1730.19</v>
      </c>
    </row>
    <row r="387" spans="1:19" ht="34.5" customHeight="1">
      <c r="A387" s="67">
        <v>100</v>
      </c>
      <c r="B387" s="106" t="s">
        <v>831</v>
      </c>
      <c r="C387" s="260" t="s">
        <v>832</v>
      </c>
      <c r="D387" s="262">
        <v>1707.72</v>
      </c>
      <c r="E387" s="250"/>
      <c r="F387" s="243"/>
      <c r="G387" s="243"/>
      <c r="H387" s="189">
        <v>0</v>
      </c>
      <c r="I387" s="189">
        <v>0</v>
      </c>
      <c r="J387" s="203">
        <v>0</v>
      </c>
      <c r="K387" s="290"/>
      <c r="L387" s="291"/>
      <c r="M387" s="292">
        <v>0</v>
      </c>
      <c r="N387" s="250" t="s">
        <v>1442</v>
      </c>
      <c r="O387" s="243">
        <v>1</v>
      </c>
      <c r="P387" s="243">
        <v>1</v>
      </c>
      <c r="Q387" s="293">
        <f t="shared" si="45"/>
        <v>1596</v>
      </c>
      <c r="R387" s="294">
        <f t="shared" si="46"/>
        <v>111.72</v>
      </c>
      <c r="S387" s="295">
        <f t="shared" si="48"/>
        <v>1707.72</v>
      </c>
    </row>
    <row r="388" spans="1:19" ht="34.5" customHeight="1">
      <c r="A388" s="67">
        <v>101</v>
      </c>
      <c r="B388" s="106" t="s">
        <v>50</v>
      </c>
      <c r="C388" s="260" t="s">
        <v>834</v>
      </c>
      <c r="D388" s="262">
        <v>1190.9100000000001</v>
      </c>
      <c r="E388" s="250" t="s">
        <v>1095</v>
      </c>
      <c r="F388" s="243">
        <v>1</v>
      </c>
      <c r="G388" s="243">
        <v>1</v>
      </c>
      <c r="H388" s="189">
        <v>1316</v>
      </c>
      <c r="I388" s="189">
        <v>92.12</v>
      </c>
      <c r="J388" s="203">
        <v>1408.12</v>
      </c>
      <c r="K388" s="290">
        <v>45966</v>
      </c>
      <c r="L388" s="291" t="s">
        <v>1649</v>
      </c>
      <c r="M388" s="292">
        <v>1408.12</v>
      </c>
      <c r="N388" s="250" t="s">
        <v>1442</v>
      </c>
      <c r="O388" s="243">
        <v>1</v>
      </c>
      <c r="P388" s="243">
        <v>1</v>
      </c>
      <c r="Q388" s="293">
        <f t="shared" si="45"/>
        <v>1113</v>
      </c>
      <c r="R388" s="294">
        <f t="shared" si="46"/>
        <v>77.91</v>
      </c>
      <c r="S388" s="295">
        <f t="shared" si="48"/>
        <v>1190.9099999999999</v>
      </c>
    </row>
    <row r="389" spans="1:19" ht="34.5" customHeight="1">
      <c r="A389" s="67">
        <v>102</v>
      </c>
      <c r="B389" s="263" t="s">
        <v>529</v>
      </c>
      <c r="C389" s="260" t="s">
        <v>836</v>
      </c>
      <c r="D389" s="262">
        <v>636.65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290">
        <v>45990</v>
      </c>
      <c r="L389" s="291" t="s">
        <v>1650</v>
      </c>
      <c r="M389" s="292">
        <v>636.65</v>
      </c>
      <c r="N389" s="246"/>
      <c r="O389" s="243"/>
      <c r="P389" s="243"/>
      <c r="Q389" s="293">
        <f t="shared" si="45"/>
        <v>0</v>
      </c>
      <c r="R389" s="294">
        <f t="shared" si="46"/>
        <v>0</v>
      </c>
      <c r="S389" s="295">
        <f t="shared" si="48"/>
        <v>0</v>
      </c>
    </row>
    <row r="390" spans="1:19" ht="34.5" customHeight="1">
      <c r="A390" s="67">
        <v>103</v>
      </c>
      <c r="B390" s="263" t="s">
        <v>532</v>
      </c>
      <c r="C390" s="260" t="s">
        <v>838</v>
      </c>
      <c r="D390" s="262">
        <v>1640.3</v>
      </c>
      <c r="E390" s="246"/>
      <c r="F390" s="243"/>
      <c r="G390" s="243"/>
      <c r="H390" s="189">
        <v>0</v>
      </c>
      <c r="I390" s="189">
        <v>0</v>
      </c>
      <c r="J390" s="203">
        <v>0</v>
      </c>
      <c r="K390" s="290"/>
      <c r="L390" s="291"/>
      <c r="M390" s="292">
        <v>0</v>
      </c>
      <c r="N390" s="246" t="s">
        <v>1442</v>
      </c>
      <c r="O390" s="243">
        <v>1</v>
      </c>
      <c r="P390" s="243">
        <v>1</v>
      </c>
      <c r="Q390" s="293">
        <f t="shared" si="45"/>
        <v>1532.99</v>
      </c>
      <c r="R390" s="294">
        <f t="shared" si="46"/>
        <v>107.31</v>
      </c>
      <c r="S390" s="295">
        <f t="shared" si="48"/>
        <v>1640.3</v>
      </c>
    </row>
    <row r="391" spans="1:19" ht="34.5" customHeight="1">
      <c r="A391" s="67">
        <v>104</v>
      </c>
      <c r="B391" s="263" t="s">
        <v>532</v>
      </c>
      <c r="C391" s="260" t="s">
        <v>840</v>
      </c>
      <c r="D391" s="262">
        <v>834.6</v>
      </c>
      <c r="E391" s="246"/>
      <c r="F391" s="243"/>
      <c r="G391" s="243"/>
      <c r="H391" s="189">
        <v>0</v>
      </c>
      <c r="I391" s="189">
        <v>0</v>
      </c>
      <c r="J391" s="203">
        <v>0</v>
      </c>
      <c r="K391" s="290"/>
      <c r="L391" s="291"/>
      <c r="M391" s="292">
        <v>0</v>
      </c>
      <c r="N391" s="246" t="s">
        <v>1442</v>
      </c>
      <c r="O391" s="243">
        <v>1</v>
      </c>
      <c r="P391" s="243">
        <v>1</v>
      </c>
      <c r="Q391" s="293">
        <f t="shared" si="45"/>
        <v>780</v>
      </c>
      <c r="R391" s="294">
        <f t="shared" si="46"/>
        <v>54.6</v>
      </c>
      <c r="S391" s="295">
        <f t="shared" si="48"/>
        <v>834.6</v>
      </c>
    </row>
    <row r="392" spans="1:19" ht="34.5" customHeight="1">
      <c r="A392" s="67">
        <v>105</v>
      </c>
      <c r="B392" s="263" t="s">
        <v>536</v>
      </c>
      <c r="C392" s="260" t="s">
        <v>841</v>
      </c>
      <c r="D392" s="262">
        <v>37.450000000000003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290">
        <v>45980</v>
      </c>
      <c r="L392" s="291" t="s">
        <v>1651</v>
      </c>
      <c r="M392" s="292">
        <v>37.450000000000003</v>
      </c>
      <c r="N392" s="246"/>
      <c r="O392" s="243"/>
      <c r="P392" s="243"/>
      <c r="Q392" s="293">
        <f t="shared" si="45"/>
        <v>0</v>
      </c>
      <c r="R392" s="294">
        <f t="shared" si="46"/>
        <v>0</v>
      </c>
      <c r="S392" s="295">
        <f t="shared" si="48"/>
        <v>0</v>
      </c>
    </row>
    <row r="393" spans="1:19" ht="34.5" customHeight="1">
      <c r="A393" s="67">
        <v>106</v>
      </c>
      <c r="B393" s="263" t="s">
        <v>539</v>
      </c>
      <c r="C393" s="260" t="s">
        <v>843</v>
      </c>
      <c r="D393" s="262">
        <v>142.31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290">
        <v>45980</v>
      </c>
      <c r="L393" s="291" t="s">
        <v>1652</v>
      </c>
      <c r="M393" s="292">
        <v>142.31</v>
      </c>
      <c r="N393" s="246"/>
      <c r="O393" s="243"/>
      <c r="P393" s="243"/>
      <c r="Q393" s="293">
        <f t="shared" si="45"/>
        <v>0</v>
      </c>
      <c r="R393" s="294">
        <f t="shared" si="46"/>
        <v>0</v>
      </c>
      <c r="S393" s="295">
        <f t="shared" si="48"/>
        <v>0</v>
      </c>
    </row>
    <row r="394" spans="1:19" ht="34.5" customHeight="1">
      <c r="A394" s="67">
        <v>107</v>
      </c>
      <c r="B394" s="263" t="s">
        <v>845</v>
      </c>
      <c r="C394" s="260" t="s">
        <v>846</v>
      </c>
      <c r="D394" s="262">
        <v>0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290"/>
      <c r="L394" s="291"/>
      <c r="M394" s="292"/>
      <c r="N394" s="246"/>
      <c r="O394" s="243"/>
      <c r="P394" s="243"/>
      <c r="Q394" s="293">
        <f t="shared" si="45"/>
        <v>0</v>
      </c>
      <c r="R394" s="294">
        <f t="shared" si="46"/>
        <v>0</v>
      </c>
      <c r="S394" s="295">
        <f t="shared" si="48"/>
        <v>0</v>
      </c>
    </row>
    <row r="395" spans="1:19" ht="34.5" customHeight="1">
      <c r="A395" s="67">
        <v>108</v>
      </c>
      <c r="B395" s="298" t="s">
        <v>544</v>
      </c>
      <c r="C395" s="299" t="s">
        <v>840</v>
      </c>
      <c r="D395" s="300">
        <v>2793.77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301"/>
      <c r="L395" s="302"/>
      <c r="M395" s="303">
        <v>0</v>
      </c>
      <c r="N395" s="246" t="s">
        <v>1442</v>
      </c>
      <c r="O395" s="243">
        <v>1</v>
      </c>
      <c r="P395" s="243">
        <v>1</v>
      </c>
      <c r="Q395" s="293">
        <f t="shared" si="45"/>
        <v>2611</v>
      </c>
      <c r="R395" s="294">
        <f t="shared" si="46"/>
        <v>182.77</v>
      </c>
      <c r="S395" s="295">
        <f t="shared" si="48"/>
        <v>2793.77</v>
      </c>
    </row>
    <row r="396" spans="1:19" ht="34.5" customHeight="1">
      <c r="A396" s="67">
        <v>109</v>
      </c>
      <c r="B396" s="298" t="s">
        <v>544</v>
      </c>
      <c r="C396" s="299" t="s">
        <v>848</v>
      </c>
      <c r="D396" s="300">
        <v>1669.2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301"/>
      <c r="L396" s="302"/>
      <c r="M396" s="303">
        <v>0</v>
      </c>
      <c r="N396" s="246" t="s">
        <v>1442</v>
      </c>
      <c r="O396" s="243">
        <v>1</v>
      </c>
      <c r="P396" s="243">
        <v>1</v>
      </c>
      <c r="Q396" s="293">
        <f t="shared" si="45"/>
        <v>1560</v>
      </c>
      <c r="R396" s="294">
        <f t="shared" si="46"/>
        <v>109.2</v>
      </c>
      <c r="S396" s="295">
        <f t="shared" si="48"/>
        <v>1669.2</v>
      </c>
    </row>
    <row r="397" spans="1:19" ht="34.5" customHeight="1">
      <c r="A397" s="67">
        <v>110</v>
      </c>
      <c r="B397" s="263" t="s">
        <v>547</v>
      </c>
      <c r="C397" s="260" t="s">
        <v>849</v>
      </c>
      <c r="D397" s="262">
        <v>321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290">
        <v>45989</v>
      </c>
      <c r="L397" s="291" t="s">
        <v>1653</v>
      </c>
      <c r="M397" s="292">
        <v>321</v>
      </c>
      <c r="N397" s="246"/>
      <c r="O397" s="243"/>
      <c r="P397" s="243"/>
      <c r="Q397" s="293">
        <f t="shared" si="45"/>
        <v>0</v>
      </c>
      <c r="R397" s="294">
        <f t="shared" si="46"/>
        <v>0</v>
      </c>
      <c r="S397" s="295">
        <f t="shared" si="48"/>
        <v>0</v>
      </c>
    </row>
    <row r="398" spans="1:19" ht="34.5" customHeight="1">
      <c r="A398" s="67">
        <v>111</v>
      </c>
      <c r="B398" s="263" t="s">
        <v>547</v>
      </c>
      <c r="C398" s="260" t="s">
        <v>840</v>
      </c>
      <c r="D398" s="262">
        <v>53.5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290">
        <v>45989</v>
      </c>
      <c r="L398" s="291" t="s">
        <v>1653</v>
      </c>
      <c r="M398" s="292">
        <v>53.5</v>
      </c>
      <c r="N398" s="246"/>
      <c r="O398" s="243"/>
      <c r="P398" s="243"/>
      <c r="Q398" s="293">
        <f t="shared" si="45"/>
        <v>0</v>
      </c>
      <c r="R398" s="294">
        <f t="shared" si="46"/>
        <v>0</v>
      </c>
      <c r="S398" s="295">
        <f t="shared" si="48"/>
        <v>0</v>
      </c>
    </row>
    <row r="399" spans="1:19" ht="34.5" customHeight="1">
      <c r="A399" s="67">
        <v>112</v>
      </c>
      <c r="B399" s="263" t="s">
        <v>852</v>
      </c>
      <c r="C399" s="260" t="s">
        <v>853</v>
      </c>
      <c r="D399" s="262">
        <v>37.450000000000003</v>
      </c>
      <c r="E399" s="246"/>
      <c r="F399" s="243"/>
      <c r="G399" s="243"/>
      <c r="H399" s="189"/>
      <c r="I399" s="189"/>
      <c r="J399" s="203"/>
      <c r="K399" s="290">
        <v>45980</v>
      </c>
      <c r="L399" s="291" t="s">
        <v>1654</v>
      </c>
      <c r="M399" s="292">
        <v>37.450000000000003</v>
      </c>
      <c r="N399" s="246"/>
      <c r="O399" s="243"/>
      <c r="P399" s="243"/>
      <c r="Q399" s="293"/>
      <c r="R399" s="294"/>
      <c r="S399" s="295"/>
    </row>
    <row r="400" spans="1:19" ht="34.5" customHeight="1">
      <c r="A400" s="67">
        <v>113</v>
      </c>
      <c r="B400" s="263" t="s">
        <v>855</v>
      </c>
      <c r="C400" s="260" t="s">
        <v>856</v>
      </c>
      <c r="D400" s="262">
        <v>591.71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290">
        <v>45990</v>
      </c>
      <c r="L400" s="291" t="s">
        <v>1655</v>
      </c>
      <c r="M400" s="292">
        <v>591.71</v>
      </c>
      <c r="N400" s="246"/>
      <c r="O400" s="243"/>
      <c r="P400" s="243"/>
      <c r="Q400" s="293">
        <f t="shared" si="45"/>
        <v>0</v>
      </c>
      <c r="R400" s="294">
        <f t="shared" si="46"/>
        <v>0</v>
      </c>
      <c r="S400" s="295">
        <f t="shared" si="48"/>
        <v>0</v>
      </c>
    </row>
    <row r="401" spans="1:19" ht="34.5" customHeight="1">
      <c r="A401" s="67">
        <v>114</v>
      </c>
      <c r="B401" s="263" t="s">
        <v>858</v>
      </c>
      <c r="C401" s="260" t="s">
        <v>859</v>
      </c>
      <c r="D401" s="262">
        <v>1715.21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290">
        <v>45991</v>
      </c>
      <c r="L401" s="291" t="s">
        <v>1656</v>
      </c>
      <c r="M401" s="292">
        <v>1715.21</v>
      </c>
      <c r="N401" s="246"/>
      <c r="O401" s="243"/>
      <c r="P401" s="243"/>
      <c r="Q401" s="293">
        <f t="shared" si="45"/>
        <v>0</v>
      </c>
      <c r="R401" s="294">
        <f t="shared" si="46"/>
        <v>0</v>
      </c>
      <c r="S401" s="295">
        <f t="shared" si="48"/>
        <v>0</v>
      </c>
    </row>
    <row r="402" spans="1:19" ht="34.5" customHeight="1">
      <c r="A402" s="67">
        <v>115</v>
      </c>
      <c r="B402" s="263" t="s">
        <v>555</v>
      </c>
      <c r="C402" s="260" t="s">
        <v>861</v>
      </c>
      <c r="D402" s="262">
        <v>576.73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290">
        <v>45988</v>
      </c>
      <c r="L402" s="291" t="s">
        <v>1657</v>
      </c>
      <c r="M402" s="292">
        <v>576.73</v>
      </c>
      <c r="N402" s="246"/>
      <c r="O402" s="243"/>
      <c r="P402" s="243"/>
      <c r="Q402" s="293">
        <f t="shared" si="45"/>
        <v>0</v>
      </c>
      <c r="R402" s="294">
        <f t="shared" si="46"/>
        <v>0</v>
      </c>
      <c r="S402" s="295">
        <f t="shared" si="48"/>
        <v>0</v>
      </c>
    </row>
    <row r="403" spans="1:19" ht="34.5" customHeight="1">
      <c r="A403" s="67">
        <v>116</v>
      </c>
      <c r="B403" s="263" t="s">
        <v>558</v>
      </c>
      <c r="C403" s="260" t="s">
        <v>863</v>
      </c>
      <c r="D403" s="262">
        <v>1677.76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>
        <v>45985</v>
      </c>
      <c r="L403" s="291" t="s">
        <v>1658</v>
      </c>
      <c r="M403" s="292">
        <v>1677.76</v>
      </c>
      <c r="N403" s="246"/>
      <c r="O403" s="243"/>
      <c r="P403" s="243"/>
      <c r="Q403" s="293">
        <f t="shared" si="45"/>
        <v>0</v>
      </c>
      <c r="R403" s="294">
        <f t="shared" si="46"/>
        <v>0</v>
      </c>
      <c r="S403" s="295">
        <f t="shared" si="48"/>
        <v>0</v>
      </c>
    </row>
    <row r="404" spans="1:19" ht="34.5" customHeight="1">
      <c r="A404" s="67">
        <v>117</v>
      </c>
      <c r="B404" s="263" t="s">
        <v>562</v>
      </c>
      <c r="C404" s="260" t="s">
        <v>865</v>
      </c>
      <c r="D404" s="262">
        <v>554.26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290">
        <v>45991</v>
      </c>
      <c r="L404" s="291" t="s">
        <v>1659</v>
      </c>
      <c r="M404" s="292">
        <v>554.26</v>
      </c>
      <c r="N404" s="246"/>
      <c r="O404" s="243"/>
      <c r="P404" s="243"/>
      <c r="Q404" s="293">
        <f t="shared" si="45"/>
        <v>0</v>
      </c>
      <c r="R404" s="294">
        <f t="shared" si="46"/>
        <v>0</v>
      </c>
      <c r="S404" s="295">
        <f t="shared" si="48"/>
        <v>0</v>
      </c>
    </row>
    <row r="405" spans="1:19" ht="34.5" customHeight="1">
      <c r="A405" s="67">
        <v>118</v>
      </c>
      <c r="B405" s="263" t="s">
        <v>558</v>
      </c>
      <c r="C405" s="260" t="s">
        <v>867</v>
      </c>
      <c r="D405" s="262">
        <v>2172.1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290">
        <v>45985</v>
      </c>
      <c r="L405" s="291" t="s">
        <v>1660</v>
      </c>
      <c r="M405" s="292">
        <v>2172.1</v>
      </c>
      <c r="N405" s="246"/>
      <c r="O405" s="243"/>
      <c r="P405" s="243"/>
      <c r="Q405" s="293">
        <f t="shared" si="45"/>
        <v>0</v>
      </c>
      <c r="R405" s="294">
        <f t="shared" si="46"/>
        <v>0</v>
      </c>
      <c r="S405" s="295">
        <f t="shared" si="48"/>
        <v>0</v>
      </c>
    </row>
    <row r="406" spans="1:19" ht="34.5" customHeight="1">
      <c r="A406" s="67">
        <v>119</v>
      </c>
      <c r="B406" s="263" t="s">
        <v>869</v>
      </c>
      <c r="C406" s="260" t="s">
        <v>870</v>
      </c>
      <c r="D406" s="262">
        <v>37.450000000000003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>
        <v>45981</v>
      </c>
      <c r="L406" s="291" t="s">
        <v>1569</v>
      </c>
      <c r="M406" s="292">
        <v>37.450000000000003</v>
      </c>
      <c r="N406" s="246"/>
      <c r="O406" s="243"/>
      <c r="P406" s="243"/>
      <c r="Q406" s="293">
        <f t="shared" si="45"/>
        <v>0</v>
      </c>
      <c r="R406" s="294">
        <f t="shared" si="46"/>
        <v>0</v>
      </c>
      <c r="S406" s="295">
        <f t="shared" si="48"/>
        <v>0</v>
      </c>
    </row>
    <row r="407" spans="1:19" ht="34.5" customHeight="1">
      <c r="A407" s="67">
        <v>120</v>
      </c>
      <c r="B407" s="263" t="s">
        <v>572</v>
      </c>
      <c r="C407" s="260" t="s">
        <v>872</v>
      </c>
      <c r="D407" s="262">
        <v>3542.77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>
        <v>45989</v>
      </c>
      <c r="L407" s="291" t="s">
        <v>1661</v>
      </c>
      <c r="M407" s="292">
        <v>3542.77</v>
      </c>
      <c r="N407" s="246"/>
      <c r="O407" s="243"/>
      <c r="P407" s="243"/>
      <c r="Q407" s="293">
        <f t="shared" si="45"/>
        <v>0</v>
      </c>
      <c r="R407" s="294">
        <f t="shared" si="46"/>
        <v>0</v>
      </c>
      <c r="S407" s="295">
        <f t="shared" si="48"/>
        <v>0</v>
      </c>
    </row>
    <row r="408" spans="1:19" ht="34.5" customHeight="1">
      <c r="A408" s="67">
        <v>121</v>
      </c>
      <c r="B408" s="267" t="s">
        <v>572</v>
      </c>
      <c r="C408" s="260" t="s">
        <v>874</v>
      </c>
      <c r="D408" s="262">
        <v>1400.63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>
        <v>45989</v>
      </c>
      <c r="L408" s="291" t="s">
        <v>1662</v>
      </c>
      <c r="M408" s="292">
        <v>1400.63</v>
      </c>
      <c r="N408" s="246"/>
      <c r="O408" s="243"/>
      <c r="P408" s="243"/>
      <c r="Q408" s="293">
        <f t="shared" si="45"/>
        <v>0</v>
      </c>
      <c r="R408" s="294">
        <f t="shared" si="46"/>
        <v>0</v>
      </c>
      <c r="S408" s="295">
        <f t="shared" si="48"/>
        <v>0</v>
      </c>
    </row>
    <row r="409" spans="1:19" ht="34.5" customHeight="1">
      <c r="A409" s="67">
        <v>122</v>
      </c>
      <c r="B409" s="263" t="s">
        <v>577</v>
      </c>
      <c r="C409" s="260" t="s">
        <v>876</v>
      </c>
      <c r="D409" s="262">
        <v>1153.46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/>
      <c r="L409" s="291"/>
      <c r="M409" s="292">
        <v>0</v>
      </c>
      <c r="N409" s="246" t="s">
        <v>1442</v>
      </c>
      <c r="O409" s="243">
        <v>1</v>
      </c>
      <c r="P409" s="243">
        <v>1</v>
      </c>
      <c r="Q409" s="293">
        <f t="shared" si="45"/>
        <v>1078</v>
      </c>
      <c r="R409" s="294">
        <f t="shared" si="46"/>
        <v>75.459999999999994</v>
      </c>
      <c r="S409" s="295">
        <f t="shared" si="48"/>
        <v>1153.46</v>
      </c>
    </row>
    <row r="410" spans="1:19" ht="34.5" customHeight="1">
      <c r="A410" s="67">
        <v>123</v>
      </c>
      <c r="B410" s="263" t="s">
        <v>580</v>
      </c>
      <c r="C410" s="260" t="s">
        <v>878</v>
      </c>
      <c r="D410" s="262">
        <v>644.14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290">
        <v>45989</v>
      </c>
      <c r="L410" s="291" t="s">
        <v>1663</v>
      </c>
      <c r="M410" s="292">
        <v>644.14</v>
      </c>
      <c r="N410" s="246"/>
      <c r="O410" s="243"/>
      <c r="P410" s="243"/>
      <c r="Q410" s="293">
        <f t="shared" si="45"/>
        <v>0</v>
      </c>
      <c r="R410" s="294">
        <f t="shared" si="46"/>
        <v>0</v>
      </c>
      <c r="S410" s="295">
        <f t="shared" si="48"/>
        <v>0</v>
      </c>
    </row>
    <row r="411" spans="1:19" ht="34.5" customHeight="1">
      <c r="A411" s="67">
        <v>124</v>
      </c>
      <c r="B411" s="267" t="s">
        <v>516</v>
      </c>
      <c r="C411" s="260" t="s">
        <v>880</v>
      </c>
      <c r="D411" s="262">
        <v>288.89999999999998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/>
      <c r="L411" s="291"/>
      <c r="M411" s="292">
        <v>0</v>
      </c>
      <c r="N411" s="246" t="s">
        <v>1442</v>
      </c>
      <c r="O411" s="243">
        <v>1</v>
      </c>
      <c r="P411" s="243">
        <v>1</v>
      </c>
      <c r="Q411" s="293">
        <f t="shared" ref="Q411:Q471" si="49">ROUND(S411*100/107,2)</f>
        <v>270</v>
      </c>
      <c r="R411" s="294">
        <f t="shared" ref="R411:R471" si="50">ROUND((Q411*0.07),2)</f>
        <v>18.899999999999999</v>
      </c>
      <c r="S411" s="295">
        <f t="shared" si="48"/>
        <v>288.89999999999998</v>
      </c>
    </row>
    <row r="412" spans="1:19" ht="34.5" customHeight="1">
      <c r="A412" s="67">
        <v>125</v>
      </c>
      <c r="B412" s="267" t="s">
        <v>587</v>
      </c>
      <c r="C412" s="260" t="s">
        <v>882</v>
      </c>
      <c r="D412" s="262">
        <v>2486.6799999999998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290">
        <v>45989</v>
      </c>
      <c r="L412" s="291" t="s">
        <v>1664</v>
      </c>
      <c r="M412" s="292">
        <v>2486.6799999999998</v>
      </c>
      <c r="N412" s="246"/>
      <c r="O412" s="243"/>
      <c r="P412" s="243"/>
      <c r="Q412" s="293">
        <f t="shared" si="49"/>
        <v>0</v>
      </c>
      <c r="R412" s="294">
        <f t="shared" si="50"/>
        <v>0</v>
      </c>
      <c r="S412" s="295">
        <f t="shared" si="48"/>
        <v>0</v>
      </c>
    </row>
    <row r="413" spans="1:19" ht="34.5" customHeight="1">
      <c r="A413" s="67">
        <v>126</v>
      </c>
      <c r="B413" s="263" t="s">
        <v>407</v>
      </c>
      <c r="C413" s="260" t="s">
        <v>884</v>
      </c>
      <c r="D413" s="262">
        <v>0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290"/>
      <c r="L413" s="291"/>
      <c r="M413" s="292"/>
      <c r="N413" s="246"/>
      <c r="O413" s="243"/>
      <c r="P413" s="243"/>
      <c r="Q413" s="293">
        <f t="shared" si="49"/>
        <v>0</v>
      </c>
      <c r="R413" s="294">
        <f t="shared" si="50"/>
        <v>0</v>
      </c>
      <c r="S413" s="295">
        <f t="shared" si="48"/>
        <v>0</v>
      </c>
    </row>
    <row r="414" spans="1:19" ht="34.5" customHeight="1">
      <c r="A414" s="67">
        <v>127</v>
      </c>
      <c r="B414" s="263" t="s">
        <v>885</v>
      </c>
      <c r="C414" s="260" t="s">
        <v>886</v>
      </c>
      <c r="D414" s="262">
        <v>367.01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304">
        <v>45981</v>
      </c>
      <c r="L414" s="304" t="s">
        <v>1665</v>
      </c>
      <c r="M414" s="305">
        <v>367.01</v>
      </c>
      <c r="N414" s="246"/>
      <c r="O414" s="243"/>
      <c r="P414" s="243"/>
      <c r="Q414" s="293">
        <f t="shared" si="49"/>
        <v>0</v>
      </c>
      <c r="R414" s="294">
        <f t="shared" si="50"/>
        <v>0</v>
      </c>
      <c r="S414" s="295">
        <f t="shared" si="48"/>
        <v>0</v>
      </c>
    </row>
    <row r="415" spans="1:19" ht="34.5" customHeight="1">
      <c r="A415" s="67">
        <v>128</v>
      </c>
      <c r="B415" s="263" t="s">
        <v>91</v>
      </c>
      <c r="C415" s="260" t="s">
        <v>888</v>
      </c>
      <c r="D415" s="262">
        <v>6227.4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290">
        <v>45989</v>
      </c>
      <c r="L415" s="291" t="s">
        <v>1666</v>
      </c>
      <c r="M415" s="292">
        <v>6227.4</v>
      </c>
      <c r="N415" s="246"/>
      <c r="O415" s="243"/>
      <c r="P415" s="243"/>
      <c r="Q415" s="293">
        <f t="shared" si="49"/>
        <v>0</v>
      </c>
      <c r="R415" s="294">
        <f t="shared" si="50"/>
        <v>0</v>
      </c>
      <c r="S415" s="295">
        <f t="shared" si="48"/>
        <v>0</v>
      </c>
    </row>
    <row r="416" spans="1:19" ht="34.5" customHeight="1">
      <c r="A416" s="67">
        <v>129</v>
      </c>
      <c r="B416" s="106" t="s">
        <v>91</v>
      </c>
      <c r="C416" s="106" t="s">
        <v>890</v>
      </c>
      <c r="D416" s="262">
        <v>53.5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290">
        <v>45989</v>
      </c>
      <c r="L416" s="291" t="s">
        <v>1667</v>
      </c>
      <c r="M416" s="292">
        <v>53.5</v>
      </c>
      <c r="N416" s="246"/>
      <c r="O416" s="243"/>
      <c r="P416" s="243"/>
      <c r="Q416" s="293">
        <f t="shared" si="49"/>
        <v>0</v>
      </c>
      <c r="R416" s="294">
        <f t="shared" si="50"/>
        <v>0</v>
      </c>
      <c r="S416" s="295">
        <f t="shared" si="48"/>
        <v>0</v>
      </c>
    </row>
    <row r="417" spans="1:19" ht="34.5" customHeight="1">
      <c r="A417" s="67">
        <v>130</v>
      </c>
      <c r="B417" s="106" t="s">
        <v>91</v>
      </c>
      <c r="C417" s="106" t="s">
        <v>892</v>
      </c>
      <c r="D417" s="262">
        <v>5360.7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290">
        <v>45989</v>
      </c>
      <c r="L417" s="291" t="s">
        <v>1668</v>
      </c>
      <c r="M417" s="292">
        <v>5360.7</v>
      </c>
      <c r="N417" s="246"/>
      <c r="O417" s="243"/>
      <c r="P417" s="243"/>
      <c r="Q417" s="293">
        <f t="shared" si="49"/>
        <v>0</v>
      </c>
      <c r="R417" s="294">
        <f t="shared" si="50"/>
        <v>0</v>
      </c>
      <c r="S417" s="295">
        <f t="shared" si="48"/>
        <v>0</v>
      </c>
    </row>
    <row r="418" spans="1:19" ht="34.5" customHeight="1">
      <c r="A418" s="67">
        <v>131</v>
      </c>
      <c r="B418" s="106" t="s">
        <v>91</v>
      </c>
      <c r="C418" s="106" t="s">
        <v>894</v>
      </c>
      <c r="D418" s="262">
        <v>4365.6000000000004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290">
        <v>45989</v>
      </c>
      <c r="L418" s="291" t="s">
        <v>1669</v>
      </c>
      <c r="M418" s="306">
        <v>4365.6000000000004</v>
      </c>
      <c r="N418" s="246"/>
      <c r="O418" s="243"/>
      <c r="P418" s="243"/>
      <c r="Q418" s="293">
        <f t="shared" si="49"/>
        <v>0</v>
      </c>
      <c r="R418" s="294">
        <f t="shared" si="50"/>
        <v>0</v>
      </c>
      <c r="S418" s="295">
        <f t="shared" si="48"/>
        <v>0</v>
      </c>
    </row>
    <row r="419" spans="1:19" ht="34.5" customHeight="1">
      <c r="A419" s="67">
        <v>132</v>
      </c>
      <c r="B419" s="106" t="s">
        <v>133</v>
      </c>
      <c r="C419" s="106" t="s">
        <v>896</v>
      </c>
      <c r="D419" s="262">
        <v>13171.7</v>
      </c>
      <c r="E419" s="246"/>
      <c r="F419" s="243"/>
      <c r="G419" s="243"/>
      <c r="H419" s="189"/>
      <c r="I419" s="189"/>
      <c r="J419" s="203"/>
      <c r="K419" s="290">
        <v>45981</v>
      </c>
      <c r="L419" s="291" t="s">
        <v>1670</v>
      </c>
      <c r="M419" s="292">
        <v>13171.7</v>
      </c>
      <c r="N419" s="246"/>
      <c r="O419" s="243"/>
      <c r="P419" s="243"/>
      <c r="Q419" s="293"/>
      <c r="R419" s="294"/>
      <c r="S419" s="295"/>
    </row>
    <row r="420" spans="1:19" ht="34.5" customHeight="1">
      <c r="A420" s="67">
        <v>133</v>
      </c>
      <c r="B420" s="263" t="s">
        <v>898</v>
      </c>
      <c r="C420" s="106" t="s">
        <v>899</v>
      </c>
      <c r="D420" s="262">
        <v>7714.7</v>
      </c>
      <c r="E420" s="246" t="s">
        <v>1095</v>
      </c>
      <c r="F420" s="243">
        <v>1</v>
      </c>
      <c r="G420" s="243">
        <v>1</v>
      </c>
      <c r="H420" s="189">
        <v>10620</v>
      </c>
      <c r="I420" s="189">
        <v>743.4</v>
      </c>
      <c r="J420" s="203">
        <v>11363.4</v>
      </c>
      <c r="K420" s="290">
        <v>45965</v>
      </c>
      <c r="L420" s="291" t="s">
        <v>1671</v>
      </c>
      <c r="M420" s="292">
        <v>11363.4</v>
      </c>
      <c r="N420" s="246" t="s">
        <v>1442</v>
      </c>
      <c r="O420" s="243">
        <v>1</v>
      </c>
      <c r="P420" s="243">
        <v>1</v>
      </c>
      <c r="Q420" s="293">
        <f t="shared" si="49"/>
        <v>7210</v>
      </c>
      <c r="R420" s="294">
        <f t="shared" si="50"/>
        <v>504.7</v>
      </c>
      <c r="S420" s="295">
        <f t="shared" si="48"/>
        <v>7714.6999999999989</v>
      </c>
    </row>
    <row r="421" spans="1:19" ht="34.5" customHeight="1">
      <c r="A421" s="67">
        <v>134</v>
      </c>
      <c r="B421" s="263" t="s">
        <v>901</v>
      </c>
      <c r="C421" s="106" t="s">
        <v>902</v>
      </c>
      <c r="D421" s="262">
        <v>3199.3</v>
      </c>
      <c r="E421" s="250"/>
      <c r="F421" s="243"/>
      <c r="G421" s="243"/>
      <c r="H421" s="189">
        <v>0</v>
      </c>
      <c r="I421" s="189">
        <v>0</v>
      </c>
      <c r="J421" s="203">
        <v>0</v>
      </c>
      <c r="K421" s="290">
        <v>45991</v>
      </c>
      <c r="L421" s="291" t="s">
        <v>1672</v>
      </c>
      <c r="M421" s="292">
        <v>3199.3</v>
      </c>
      <c r="N421" s="250"/>
      <c r="O421" s="243"/>
      <c r="P421" s="243"/>
      <c r="Q421" s="293">
        <f t="shared" si="49"/>
        <v>0</v>
      </c>
      <c r="R421" s="294">
        <f t="shared" si="50"/>
        <v>0</v>
      </c>
      <c r="S421" s="295">
        <f t="shared" si="48"/>
        <v>0</v>
      </c>
    </row>
    <row r="422" spans="1:19" ht="34.5" customHeight="1">
      <c r="A422" s="67">
        <v>135</v>
      </c>
      <c r="B422" s="263" t="s">
        <v>904</v>
      </c>
      <c r="C422" s="106" t="s">
        <v>905</v>
      </c>
      <c r="D422" s="262">
        <v>3402.6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290"/>
      <c r="L422" s="291"/>
      <c r="M422" s="292">
        <v>0</v>
      </c>
      <c r="N422" s="246" t="s">
        <v>1442</v>
      </c>
      <c r="O422" s="243">
        <v>1</v>
      </c>
      <c r="P422" s="243">
        <v>1</v>
      </c>
      <c r="Q422" s="293">
        <f t="shared" si="49"/>
        <v>3180</v>
      </c>
      <c r="R422" s="294">
        <f t="shared" si="50"/>
        <v>222.6</v>
      </c>
      <c r="S422" s="295">
        <f t="shared" si="48"/>
        <v>3402.6</v>
      </c>
    </row>
    <row r="423" spans="1:19" ht="34.5" customHeight="1">
      <c r="A423" s="67">
        <v>136</v>
      </c>
      <c r="B423" s="267" t="s">
        <v>907</v>
      </c>
      <c r="C423" s="260" t="s">
        <v>908</v>
      </c>
      <c r="D423" s="262">
        <v>4911.3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290"/>
      <c r="L423" s="291"/>
      <c r="M423" s="292">
        <v>0</v>
      </c>
      <c r="N423" s="246" t="s">
        <v>1442</v>
      </c>
      <c r="O423" s="243">
        <v>1</v>
      </c>
      <c r="P423" s="243">
        <v>1</v>
      </c>
      <c r="Q423" s="293">
        <f t="shared" si="49"/>
        <v>4590</v>
      </c>
      <c r="R423" s="294">
        <f t="shared" si="50"/>
        <v>321.3</v>
      </c>
      <c r="S423" s="295">
        <f t="shared" si="48"/>
        <v>4911.3</v>
      </c>
    </row>
    <row r="424" spans="1:19" ht="34.5" customHeight="1">
      <c r="A424" s="67">
        <v>137</v>
      </c>
      <c r="B424" s="267" t="s">
        <v>910</v>
      </c>
      <c r="C424" s="260" t="s">
        <v>911</v>
      </c>
      <c r="D424" s="262">
        <v>2439.6</v>
      </c>
      <c r="E424" s="246"/>
      <c r="F424" s="243"/>
      <c r="G424" s="243"/>
      <c r="H424" s="189">
        <v>0</v>
      </c>
      <c r="I424" s="189">
        <v>0</v>
      </c>
      <c r="J424" s="203">
        <v>0</v>
      </c>
      <c r="K424" s="290">
        <v>45963</v>
      </c>
      <c r="L424" s="291" t="s">
        <v>1673</v>
      </c>
      <c r="M424" s="292">
        <v>2439.6</v>
      </c>
      <c r="N424" s="246"/>
      <c r="O424" s="243"/>
      <c r="P424" s="243"/>
      <c r="Q424" s="293">
        <f t="shared" si="49"/>
        <v>0</v>
      </c>
      <c r="R424" s="294">
        <f t="shared" si="50"/>
        <v>0</v>
      </c>
      <c r="S424" s="295">
        <f t="shared" si="48"/>
        <v>0</v>
      </c>
    </row>
    <row r="425" spans="1:19" ht="34.5" customHeight="1">
      <c r="A425" s="67">
        <v>138</v>
      </c>
      <c r="B425" s="260" t="s">
        <v>913</v>
      </c>
      <c r="C425" s="260" t="s">
        <v>899</v>
      </c>
      <c r="D425" s="262">
        <v>1551.5</v>
      </c>
      <c r="E425" s="250" t="s">
        <v>1095</v>
      </c>
      <c r="F425" s="243">
        <v>1</v>
      </c>
      <c r="G425" s="243">
        <v>1</v>
      </c>
      <c r="H425" s="189">
        <v>3650</v>
      </c>
      <c r="I425" s="189">
        <v>255.5</v>
      </c>
      <c r="J425" s="203">
        <v>3905.5</v>
      </c>
      <c r="K425" s="290">
        <v>45964</v>
      </c>
      <c r="L425" s="291" t="s">
        <v>1674</v>
      </c>
      <c r="M425" s="292">
        <v>3905.5</v>
      </c>
      <c r="N425" s="250" t="s">
        <v>1442</v>
      </c>
      <c r="O425" s="243">
        <v>1</v>
      </c>
      <c r="P425" s="243">
        <v>1</v>
      </c>
      <c r="Q425" s="293">
        <f t="shared" si="49"/>
        <v>1450</v>
      </c>
      <c r="R425" s="294">
        <f t="shared" si="50"/>
        <v>101.5</v>
      </c>
      <c r="S425" s="295">
        <f t="shared" si="48"/>
        <v>1551.5</v>
      </c>
    </row>
    <row r="426" spans="1:19" ht="34.5" customHeight="1">
      <c r="A426" s="67">
        <v>139</v>
      </c>
      <c r="B426" s="307" t="s">
        <v>916</v>
      </c>
      <c r="C426" s="308" t="s">
        <v>899</v>
      </c>
      <c r="D426" s="262">
        <v>3413.3</v>
      </c>
      <c r="E426" s="246"/>
      <c r="F426" s="243"/>
      <c r="G426" s="243"/>
      <c r="H426" s="189">
        <v>0</v>
      </c>
      <c r="I426" s="189">
        <v>0</v>
      </c>
      <c r="J426" s="203">
        <v>0</v>
      </c>
      <c r="K426" s="290"/>
      <c r="L426" s="291"/>
      <c r="M426" s="292">
        <v>0</v>
      </c>
      <c r="N426" s="246" t="s">
        <v>1442</v>
      </c>
      <c r="O426" s="243">
        <v>1</v>
      </c>
      <c r="P426" s="243">
        <v>1</v>
      </c>
      <c r="Q426" s="293">
        <f t="shared" si="49"/>
        <v>3190</v>
      </c>
      <c r="R426" s="294">
        <f t="shared" si="50"/>
        <v>223.3</v>
      </c>
      <c r="S426" s="295">
        <f t="shared" si="48"/>
        <v>3413.3</v>
      </c>
    </row>
    <row r="427" spans="1:19" ht="34.5" customHeight="1">
      <c r="A427" s="67">
        <v>140</v>
      </c>
      <c r="B427" s="260" t="s">
        <v>919</v>
      </c>
      <c r="C427" s="106" t="s">
        <v>899</v>
      </c>
      <c r="D427" s="262">
        <v>214</v>
      </c>
      <c r="E427" s="250"/>
      <c r="F427" s="243"/>
      <c r="G427" s="243"/>
      <c r="H427" s="189">
        <v>0</v>
      </c>
      <c r="I427" s="189">
        <v>0</v>
      </c>
      <c r="J427" s="203">
        <v>0</v>
      </c>
      <c r="K427" s="290"/>
      <c r="L427" s="291"/>
      <c r="M427" s="292">
        <v>0</v>
      </c>
      <c r="N427" s="250" t="s">
        <v>1442</v>
      </c>
      <c r="O427" s="243">
        <v>1</v>
      </c>
      <c r="P427" s="243">
        <v>1</v>
      </c>
      <c r="Q427" s="293">
        <f t="shared" si="49"/>
        <v>200</v>
      </c>
      <c r="R427" s="294">
        <f t="shared" si="50"/>
        <v>14</v>
      </c>
      <c r="S427" s="295">
        <f t="shared" si="48"/>
        <v>214</v>
      </c>
    </row>
    <row r="428" spans="1:19" ht="34.5" customHeight="1">
      <c r="A428" s="67">
        <v>141</v>
      </c>
      <c r="B428" s="260" t="s">
        <v>921</v>
      </c>
      <c r="C428" s="106" t="s">
        <v>922</v>
      </c>
      <c r="D428" s="262">
        <v>674.1</v>
      </c>
      <c r="E428" s="246"/>
      <c r="F428" s="243"/>
      <c r="G428" s="243"/>
      <c r="H428" s="189">
        <v>0</v>
      </c>
      <c r="I428" s="189">
        <v>0</v>
      </c>
      <c r="J428" s="203">
        <v>0</v>
      </c>
      <c r="K428" s="290"/>
      <c r="L428" s="291"/>
      <c r="M428" s="292">
        <v>0</v>
      </c>
      <c r="N428" s="246" t="s">
        <v>1442</v>
      </c>
      <c r="O428" s="243">
        <v>1</v>
      </c>
      <c r="P428" s="243">
        <v>1</v>
      </c>
      <c r="Q428" s="293">
        <f t="shared" si="49"/>
        <v>630</v>
      </c>
      <c r="R428" s="294">
        <f t="shared" si="50"/>
        <v>44.1</v>
      </c>
      <c r="S428" s="295">
        <f t="shared" si="48"/>
        <v>674.1</v>
      </c>
    </row>
    <row r="429" spans="1:19" ht="34.5" customHeight="1">
      <c r="A429" s="67">
        <v>142</v>
      </c>
      <c r="B429" s="260" t="s">
        <v>45</v>
      </c>
      <c r="C429" s="106" t="s">
        <v>924</v>
      </c>
      <c r="D429" s="262">
        <v>37.450000000000003</v>
      </c>
      <c r="E429" s="250"/>
      <c r="F429" s="243"/>
      <c r="G429" s="243"/>
      <c r="H429" s="189">
        <v>0</v>
      </c>
      <c r="I429" s="189">
        <v>0</v>
      </c>
      <c r="J429" s="203">
        <v>0</v>
      </c>
      <c r="K429" s="290">
        <v>45981</v>
      </c>
      <c r="L429" s="291" t="s">
        <v>1675</v>
      </c>
      <c r="M429" s="292">
        <v>37.450000000000003</v>
      </c>
      <c r="N429" s="250"/>
      <c r="O429" s="243"/>
      <c r="P429" s="243"/>
      <c r="Q429" s="293">
        <f t="shared" si="49"/>
        <v>0</v>
      </c>
      <c r="R429" s="294">
        <f t="shared" si="50"/>
        <v>0</v>
      </c>
      <c r="S429" s="295">
        <f t="shared" si="48"/>
        <v>0</v>
      </c>
    </row>
    <row r="430" spans="1:19" ht="34.5" customHeight="1">
      <c r="A430" s="67">
        <v>143</v>
      </c>
      <c r="B430" s="309" t="s">
        <v>614</v>
      </c>
      <c r="C430" s="106" t="s">
        <v>925</v>
      </c>
      <c r="D430" s="262">
        <v>134.82</v>
      </c>
      <c r="E430" s="246"/>
      <c r="F430" s="243"/>
      <c r="G430" s="243"/>
      <c r="H430" s="189">
        <v>0</v>
      </c>
      <c r="I430" s="189">
        <v>0</v>
      </c>
      <c r="J430" s="203">
        <v>0</v>
      </c>
      <c r="K430" s="290">
        <v>45982</v>
      </c>
      <c r="L430" s="291" t="s">
        <v>1676</v>
      </c>
      <c r="M430" s="292">
        <v>134.82</v>
      </c>
      <c r="N430" s="246"/>
      <c r="O430" s="243"/>
      <c r="P430" s="243"/>
      <c r="Q430" s="293">
        <f t="shared" si="49"/>
        <v>0</v>
      </c>
      <c r="R430" s="294">
        <f t="shared" si="50"/>
        <v>0</v>
      </c>
      <c r="S430" s="295">
        <f t="shared" si="48"/>
        <v>0</v>
      </c>
    </row>
    <row r="431" spans="1:19" ht="34.5" customHeight="1">
      <c r="A431" s="67">
        <v>144</v>
      </c>
      <c r="B431" s="309" t="s">
        <v>620</v>
      </c>
      <c r="C431" s="106" t="s">
        <v>927</v>
      </c>
      <c r="D431" s="262">
        <v>1145.97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290"/>
      <c r="L431" s="291"/>
      <c r="M431" s="292">
        <v>0</v>
      </c>
      <c r="N431" s="246" t="s">
        <v>1442</v>
      </c>
      <c r="O431" s="243">
        <v>1</v>
      </c>
      <c r="P431" s="243">
        <v>1</v>
      </c>
      <c r="Q431" s="293">
        <f t="shared" si="49"/>
        <v>1071</v>
      </c>
      <c r="R431" s="294">
        <f t="shared" si="50"/>
        <v>74.97</v>
      </c>
      <c r="S431" s="295">
        <f t="shared" si="48"/>
        <v>1145.97</v>
      </c>
    </row>
    <row r="432" spans="1:19" ht="34.5" customHeight="1">
      <c r="A432" s="67">
        <v>145</v>
      </c>
      <c r="B432" s="309" t="s">
        <v>611</v>
      </c>
      <c r="C432" s="106" t="s">
        <v>929</v>
      </c>
      <c r="D432" s="262">
        <v>44.94</v>
      </c>
      <c r="E432" s="246"/>
      <c r="F432" s="243"/>
      <c r="G432" s="243"/>
      <c r="H432" s="189">
        <v>0</v>
      </c>
      <c r="I432" s="189">
        <v>0</v>
      </c>
      <c r="J432" s="203">
        <v>0</v>
      </c>
      <c r="K432" s="290" t="s">
        <v>1677</v>
      </c>
      <c r="L432" s="291" t="s">
        <v>1678</v>
      </c>
      <c r="M432" s="292">
        <v>44.94</v>
      </c>
      <c r="N432" s="246"/>
      <c r="O432" s="243"/>
      <c r="P432" s="243"/>
      <c r="Q432" s="293">
        <f t="shared" si="49"/>
        <v>0</v>
      </c>
      <c r="R432" s="294">
        <f t="shared" si="50"/>
        <v>0</v>
      </c>
      <c r="S432" s="295">
        <f t="shared" si="48"/>
        <v>0</v>
      </c>
    </row>
    <row r="433" spans="1:19" ht="34.5" customHeight="1">
      <c r="A433" s="67">
        <v>146</v>
      </c>
      <c r="B433" s="260" t="s">
        <v>42</v>
      </c>
      <c r="C433" s="106" t="s">
        <v>931</v>
      </c>
      <c r="D433" s="262">
        <v>8816.7999999999993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290"/>
      <c r="L433" s="291"/>
      <c r="M433" s="292">
        <v>0</v>
      </c>
      <c r="N433" s="246" t="s">
        <v>1442</v>
      </c>
      <c r="O433" s="243">
        <v>1</v>
      </c>
      <c r="P433" s="243">
        <v>1</v>
      </c>
      <c r="Q433" s="293">
        <f t="shared" si="49"/>
        <v>8240</v>
      </c>
      <c r="R433" s="294">
        <f t="shared" si="50"/>
        <v>576.79999999999995</v>
      </c>
      <c r="S433" s="295">
        <f t="shared" si="48"/>
        <v>8816.7999999999993</v>
      </c>
    </row>
    <row r="434" spans="1:19" ht="34.5" customHeight="1">
      <c r="A434" s="67">
        <v>147</v>
      </c>
      <c r="B434" s="260" t="s">
        <v>933</v>
      </c>
      <c r="C434" s="106" t="s">
        <v>934</v>
      </c>
      <c r="D434" s="262">
        <v>513.6</v>
      </c>
      <c r="E434" s="246" t="s">
        <v>1095</v>
      </c>
      <c r="F434" s="243">
        <v>1</v>
      </c>
      <c r="G434" s="243">
        <v>1</v>
      </c>
      <c r="H434" s="189">
        <v>510</v>
      </c>
      <c r="I434" s="189">
        <v>35.700000000000003</v>
      </c>
      <c r="J434" s="203">
        <v>545.70000000000005</v>
      </c>
      <c r="K434" s="290">
        <v>45966</v>
      </c>
      <c r="L434" s="291" t="s">
        <v>1679</v>
      </c>
      <c r="M434" s="292">
        <v>545.70000000000005</v>
      </c>
      <c r="N434" s="246" t="s">
        <v>1442</v>
      </c>
      <c r="O434" s="243">
        <v>1</v>
      </c>
      <c r="P434" s="243">
        <v>1</v>
      </c>
      <c r="Q434" s="293">
        <f t="shared" si="49"/>
        <v>480</v>
      </c>
      <c r="R434" s="294">
        <f t="shared" si="50"/>
        <v>33.6</v>
      </c>
      <c r="S434" s="295">
        <f t="shared" si="48"/>
        <v>513.60000000000014</v>
      </c>
    </row>
    <row r="435" spans="1:19" ht="34.5" customHeight="1">
      <c r="A435" s="67">
        <v>148</v>
      </c>
      <c r="B435" s="260" t="s">
        <v>937</v>
      </c>
      <c r="C435" s="106" t="s">
        <v>938</v>
      </c>
      <c r="D435" s="262">
        <v>2728.5</v>
      </c>
      <c r="E435" s="250" t="s">
        <v>1095</v>
      </c>
      <c r="F435" s="243">
        <v>1</v>
      </c>
      <c r="G435" s="243">
        <v>1</v>
      </c>
      <c r="H435" s="189">
        <v>3420</v>
      </c>
      <c r="I435" s="189">
        <v>239.4</v>
      </c>
      <c r="J435" s="203">
        <v>3659.4</v>
      </c>
      <c r="K435" s="290">
        <v>45968</v>
      </c>
      <c r="L435" s="291" t="s">
        <v>1680</v>
      </c>
      <c r="M435" s="292">
        <v>3659.4</v>
      </c>
      <c r="N435" s="246" t="s">
        <v>1442</v>
      </c>
      <c r="O435" s="243">
        <v>1</v>
      </c>
      <c r="P435" s="243">
        <v>1</v>
      </c>
      <c r="Q435" s="293">
        <f t="shared" si="49"/>
        <v>2550</v>
      </c>
      <c r="R435" s="294">
        <f t="shared" si="50"/>
        <v>178.5</v>
      </c>
      <c r="S435" s="295">
        <f t="shared" si="48"/>
        <v>2728.4999999999995</v>
      </c>
    </row>
    <row r="436" spans="1:19" ht="34.5" customHeight="1">
      <c r="A436" s="67">
        <v>149</v>
      </c>
      <c r="B436" s="260" t="s">
        <v>941</v>
      </c>
      <c r="C436" s="106" t="s">
        <v>942</v>
      </c>
      <c r="D436" s="262">
        <v>877.4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290"/>
      <c r="L436" s="291"/>
      <c r="M436" s="292">
        <v>0</v>
      </c>
      <c r="N436" s="250" t="s">
        <v>1442</v>
      </c>
      <c r="O436" s="243">
        <v>1</v>
      </c>
      <c r="P436" s="243">
        <v>1</v>
      </c>
      <c r="Q436" s="293">
        <f t="shared" si="49"/>
        <v>820</v>
      </c>
      <c r="R436" s="294">
        <f t="shared" si="50"/>
        <v>57.4</v>
      </c>
      <c r="S436" s="295">
        <f t="shared" si="48"/>
        <v>877.4</v>
      </c>
    </row>
    <row r="437" spans="1:19" ht="34.5" customHeight="1">
      <c r="A437" s="67">
        <v>150</v>
      </c>
      <c r="B437" s="260" t="s">
        <v>62</v>
      </c>
      <c r="C437" s="106" t="s">
        <v>942</v>
      </c>
      <c r="D437" s="262">
        <v>791.8</v>
      </c>
      <c r="E437" s="246"/>
      <c r="F437" s="243"/>
      <c r="G437" s="243"/>
      <c r="H437" s="189">
        <v>0</v>
      </c>
      <c r="I437" s="189">
        <v>0</v>
      </c>
      <c r="J437" s="203">
        <v>0</v>
      </c>
      <c r="K437" s="290">
        <v>45991</v>
      </c>
      <c r="L437" s="291" t="s">
        <v>1681</v>
      </c>
      <c r="M437" s="292">
        <v>791.8</v>
      </c>
      <c r="N437" s="246"/>
      <c r="O437" s="243"/>
      <c r="P437" s="243"/>
      <c r="Q437" s="293">
        <f t="shared" si="49"/>
        <v>0</v>
      </c>
      <c r="R437" s="294">
        <f t="shared" si="50"/>
        <v>0</v>
      </c>
      <c r="S437" s="295">
        <f t="shared" si="48"/>
        <v>0</v>
      </c>
    </row>
    <row r="438" spans="1:19" ht="34.5" customHeight="1">
      <c r="A438" s="67">
        <v>151</v>
      </c>
      <c r="B438" s="260" t="s">
        <v>945</v>
      </c>
      <c r="C438" s="106" t="s">
        <v>946</v>
      </c>
      <c r="D438" s="262">
        <v>706.2</v>
      </c>
      <c r="E438" s="246"/>
      <c r="F438" s="243"/>
      <c r="G438" s="243"/>
      <c r="H438" s="189">
        <v>0</v>
      </c>
      <c r="I438" s="189">
        <v>0</v>
      </c>
      <c r="J438" s="203">
        <v>0</v>
      </c>
      <c r="K438" s="290"/>
      <c r="L438" s="291"/>
      <c r="M438" s="292">
        <v>0</v>
      </c>
      <c r="N438" s="246" t="s">
        <v>1442</v>
      </c>
      <c r="O438" s="243">
        <v>1</v>
      </c>
      <c r="P438" s="243">
        <v>1</v>
      </c>
      <c r="Q438" s="293">
        <f t="shared" si="49"/>
        <v>660</v>
      </c>
      <c r="R438" s="294">
        <f t="shared" si="50"/>
        <v>46.2</v>
      </c>
      <c r="S438" s="295">
        <f t="shared" si="48"/>
        <v>706.2</v>
      </c>
    </row>
    <row r="439" spans="1:19" ht="34.5" customHeight="1">
      <c r="A439" s="67">
        <v>152</v>
      </c>
      <c r="B439" s="260" t="s">
        <v>507</v>
      </c>
      <c r="C439" s="106" t="s">
        <v>948</v>
      </c>
      <c r="D439" s="262">
        <v>67.41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290">
        <v>45991</v>
      </c>
      <c r="L439" s="291" t="s">
        <v>1682</v>
      </c>
      <c r="M439" s="292">
        <v>67.41</v>
      </c>
      <c r="N439" s="246"/>
      <c r="O439" s="243"/>
      <c r="P439" s="243"/>
      <c r="Q439" s="293">
        <f t="shared" si="49"/>
        <v>0</v>
      </c>
      <c r="R439" s="294">
        <f t="shared" si="50"/>
        <v>0</v>
      </c>
      <c r="S439" s="295">
        <f t="shared" si="48"/>
        <v>0</v>
      </c>
    </row>
    <row r="440" spans="1:19" ht="34.5" customHeight="1">
      <c r="A440" s="67">
        <v>153</v>
      </c>
      <c r="B440" s="260" t="s">
        <v>631</v>
      </c>
      <c r="C440" s="106" t="s">
        <v>950</v>
      </c>
      <c r="D440" s="262">
        <v>149.80000000000001</v>
      </c>
      <c r="E440" s="246"/>
      <c r="F440" s="243"/>
      <c r="G440" s="243"/>
      <c r="H440" s="189">
        <v>0</v>
      </c>
      <c r="I440" s="189">
        <v>0</v>
      </c>
      <c r="J440" s="203">
        <v>0</v>
      </c>
      <c r="K440" s="290">
        <v>45987</v>
      </c>
      <c r="L440" s="291" t="s">
        <v>1683</v>
      </c>
      <c r="M440" s="292">
        <v>149.80000000000001</v>
      </c>
      <c r="N440" s="246"/>
      <c r="O440" s="243"/>
      <c r="P440" s="243"/>
      <c r="Q440" s="293">
        <f t="shared" si="49"/>
        <v>0</v>
      </c>
      <c r="R440" s="294">
        <f t="shared" si="50"/>
        <v>0</v>
      </c>
      <c r="S440" s="295">
        <f t="shared" si="48"/>
        <v>0</v>
      </c>
    </row>
    <row r="441" spans="1:19" ht="34.5" customHeight="1">
      <c r="A441" s="67">
        <v>154</v>
      </c>
      <c r="B441" s="270" t="s">
        <v>634</v>
      </c>
      <c r="C441" s="106" t="s">
        <v>952</v>
      </c>
      <c r="D441" s="262">
        <v>119.84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>
        <v>45987</v>
      </c>
      <c r="L441" s="291" t="s">
        <v>1684</v>
      </c>
      <c r="M441" s="292">
        <v>119.84</v>
      </c>
      <c r="N441" s="246"/>
      <c r="O441" s="243"/>
      <c r="P441" s="243"/>
      <c r="Q441" s="293">
        <f t="shared" si="49"/>
        <v>0</v>
      </c>
      <c r="R441" s="294">
        <f t="shared" si="50"/>
        <v>0</v>
      </c>
      <c r="S441" s="295">
        <f t="shared" si="48"/>
        <v>0</v>
      </c>
    </row>
    <row r="442" spans="1:19" ht="34.5" customHeight="1">
      <c r="A442" s="67">
        <v>155</v>
      </c>
      <c r="B442" s="270" t="s">
        <v>634</v>
      </c>
      <c r="C442" s="106" t="s">
        <v>954</v>
      </c>
      <c r="D442" s="262">
        <v>808.92</v>
      </c>
      <c r="E442" s="246"/>
      <c r="F442" s="243"/>
      <c r="G442" s="243"/>
      <c r="H442" s="189">
        <v>0</v>
      </c>
      <c r="I442" s="189">
        <v>0</v>
      </c>
      <c r="J442" s="203">
        <v>0</v>
      </c>
      <c r="K442" s="290">
        <v>45987</v>
      </c>
      <c r="L442" s="291" t="s">
        <v>1685</v>
      </c>
      <c r="M442" s="292">
        <v>808.92</v>
      </c>
      <c r="N442" s="246"/>
      <c r="O442" s="243"/>
      <c r="P442" s="243"/>
      <c r="Q442" s="293">
        <f t="shared" si="49"/>
        <v>0</v>
      </c>
      <c r="R442" s="294">
        <f t="shared" si="50"/>
        <v>0</v>
      </c>
      <c r="S442" s="295">
        <f t="shared" si="48"/>
        <v>0</v>
      </c>
    </row>
    <row r="443" spans="1:19" ht="34.5" customHeight="1">
      <c r="A443" s="67">
        <v>156</v>
      </c>
      <c r="B443" s="270" t="s">
        <v>395</v>
      </c>
      <c r="C443" s="106" t="s">
        <v>956</v>
      </c>
      <c r="D443" s="262">
        <v>509.32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>
        <v>45987</v>
      </c>
      <c r="L443" s="291" t="s">
        <v>1686</v>
      </c>
      <c r="M443" s="292">
        <v>509.32</v>
      </c>
      <c r="N443" s="246"/>
      <c r="O443" s="243"/>
      <c r="P443" s="243"/>
      <c r="Q443" s="293">
        <f t="shared" si="49"/>
        <v>0</v>
      </c>
      <c r="R443" s="294">
        <f t="shared" si="50"/>
        <v>0</v>
      </c>
      <c r="S443" s="295">
        <f t="shared" si="48"/>
        <v>0</v>
      </c>
    </row>
    <row r="444" spans="1:19" ht="34.5" customHeight="1">
      <c r="A444" s="67">
        <v>157</v>
      </c>
      <c r="B444" s="270" t="s">
        <v>641</v>
      </c>
      <c r="C444" s="106" t="s">
        <v>958</v>
      </c>
      <c r="D444" s="262">
        <v>591.71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>
        <v>45987</v>
      </c>
      <c r="L444" s="291" t="s">
        <v>1687</v>
      </c>
      <c r="M444" s="292">
        <v>591.71</v>
      </c>
      <c r="N444" s="246"/>
      <c r="O444" s="243"/>
      <c r="P444" s="243"/>
      <c r="Q444" s="293">
        <f t="shared" si="49"/>
        <v>0</v>
      </c>
      <c r="R444" s="294">
        <f t="shared" si="50"/>
        <v>0</v>
      </c>
      <c r="S444" s="295">
        <f t="shared" si="48"/>
        <v>0</v>
      </c>
    </row>
    <row r="445" spans="1:19" ht="34.5" customHeight="1">
      <c r="A445" s="67">
        <v>158</v>
      </c>
      <c r="B445" s="260" t="s">
        <v>641</v>
      </c>
      <c r="C445" s="106" t="s">
        <v>960</v>
      </c>
      <c r="D445" s="262">
        <v>37.450000000000003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>
        <v>45987</v>
      </c>
      <c r="L445" s="291" t="s">
        <v>1688</v>
      </c>
      <c r="M445" s="292">
        <v>37.450000000000003</v>
      </c>
      <c r="N445" s="246"/>
      <c r="O445" s="243"/>
      <c r="P445" s="243"/>
      <c r="Q445" s="293">
        <f t="shared" si="49"/>
        <v>0</v>
      </c>
      <c r="R445" s="294">
        <f t="shared" si="50"/>
        <v>0</v>
      </c>
      <c r="S445" s="295">
        <f t="shared" si="48"/>
        <v>0</v>
      </c>
    </row>
    <row r="446" spans="1:19" ht="34.5" customHeight="1">
      <c r="A446" s="67">
        <v>159</v>
      </c>
      <c r="B446" s="260" t="s">
        <v>634</v>
      </c>
      <c r="C446" s="106" t="s">
        <v>962</v>
      </c>
      <c r="D446" s="262">
        <v>531.79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>
        <v>45987</v>
      </c>
      <c r="L446" s="291" t="s">
        <v>1689</v>
      </c>
      <c r="M446" s="292">
        <v>531.79</v>
      </c>
      <c r="N446" s="246"/>
      <c r="O446" s="243"/>
      <c r="P446" s="243"/>
      <c r="Q446" s="293">
        <f t="shared" si="49"/>
        <v>0</v>
      </c>
      <c r="R446" s="294">
        <f t="shared" si="50"/>
        <v>0</v>
      </c>
      <c r="S446" s="295">
        <f t="shared" si="48"/>
        <v>0</v>
      </c>
    </row>
    <row r="447" spans="1:19" ht="34.5" customHeight="1">
      <c r="A447" s="67">
        <v>160</v>
      </c>
      <c r="B447" s="260" t="s">
        <v>68</v>
      </c>
      <c r="C447" s="106" t="s">
        <v>713</v>
      </c>
      <c r="D447" s="262">
        <v>695.5</v>
      </c>
      <c r="E447" s="246"/>
      <c r="F447" s="243"/>
      <c r="G447" s="243"/>
      <c r="H447" s="189">
        <v>0</v>
      </c>
      <c r="I447" s="189">
        <v>0</v>
      </c>
      <c r="J447" s="203">
        <v>0</v>
      </c>
      <c r="K447" s="290"/>
      <c r="L447" s="291"/>
      <c r="M447" s="292">
        <v>0</v>
      </c>
      <c r="N447" s="246" t="s">
        <v>1442</v>
      </c>
      <c r="O447" s="243">
        <v>1</v>
      </c>
      <c r="P447" s="243">
        <v>1</v>
      </c>
      <c r="Q447" s="293">
        <f t="shared" si="49"/>
        <v>650</v>
      </c>
      <c r="R447" s="294">
        <f t="shared" si="50"/>
        <v>45.5</v>
      </c>
      <c r="S447" s="295">
        <f t="shared" si="48"/>
        <v>695.5</v>
      </c>
    </row>
    <row r="448" spans="1:19" ht="34.5" customHeight="1">
      <c r="A448" s="67">
        <v>161</v>
      </c>
      <c r="B448" s="260" t="s">
        <v>965</v>
      </c>
      <c r="C448" s="106" t="s">
        <v>966</v>
      </c>
      <c r="D448" s="262">
        <v>3500</v>
      </c>
      <c r="E448" s="246"/>
      <c r="F448" s="243"/>
      <c r="G448" s="243"/>
      <c r="H448" s="189">
        <v>0</v>
      </c>
      <c r="I448" s="189">
        <v>0</v>
      </c>
      <c r="J448" s="203">
        <v>0</v>
      </c>
      <c r="K448" s="290"/>
      <c r="L448" s="291"/>
      <c r="M448" s="292">
        <v>0</v>
      </c>
      <c r="N448" s="246" t="s">
        <v>1442</v>
      </c>
      <c r="O448" s="243">
        <v>1</v>
      </c>
      <c r="P448" s="243">
        <v>1</v>
      </c>
      <c r="Q448" s="293">
        <f t="shared" si="49"/>
        <v>3271.03</v>
      </c>
      <c r="R448" s="294">
        <f t="shared" si="50"/>
        <v>228.97</v>
      </c>
      <c r="S448" s="295">
        <f t="shared" ref="S448:S471" si="51">+D448+J448-M448</f>
        <v>3500</v>
      </c>
    </row>
    <row r="449" spans="1:19" ht="34.5" customHeight="1">
      <c r="A449" s="67">
        <v>162</v>
      </c>
      <c r="B449" s="260" t="s">
        <v>968</v>
      </c>
      <c r="C449" s="106" t="s">
        <v>969</v>
      </c>
      <c r="D449" s="262">
        <v>1070</v>
      </c>
      <c r="E449" s="246"/>
      <c r="F449" s="243"/>
      <c r="G449" s="243"/>
      <c r="H449" s="189">
        <v>0</v>
      </c>
      <c r="I449" s="189">
        <v>0</v>
      </c>
      <c r="J449" s="203">
        <v>0</v>
      </c>
      <c r="K449" s="290">
        <v>45980</v>
      </c>
      <c r="L449" s="291" t="s">
        <v>1690</v>
      </c>
      <c r="M449" s="292">
        <v>1070</v>
      </c>
      <c r="N449" s="246"/>
      <c r="O449" s="243"/>
      <c r="P449" s="243"/>
      <c r="Q449" s="293">
        <f t="shared" si="49"/>
        <v>0</v>
      </c>
      <c r="R449" s="294">
        <f t="shared" si="50"/>
        <v>0</v>
      </c>
      <c r="S449" s="295">
        <f t="shared" si="51"/>
        <v>0</v>
      </c>
    </row>
    <row r="450" spans="1:19" ht="34.5" customHeight="1">
      <c r="A450" s="67">
        <v>163</v>
      </c>
      <c r="B450" s="260" t="s">
        <v>968</v>
      </c>
      <c r="C450" s="106" t="s">
        <v>971</v>
      </c>
      <c r="D450" s="262">
        <v>1059.3</v>
      </c>
      <c r="E450" s="246"/>
      <c r="F450" s="243"/>
      <c r="G450" s="243"/>
      <c r="H450" s="189">
        <v>0</v>
      </c>
      <c r="I450" s="189">
        <v>0</v>
      </c>
      <c r="J450" s="203">
        <v>0</v>
      </c>
      <c r="K450" s="290">
        <v>45980</v>
      </c>
      <c r="L450" s="291" t="s">
        <v>1690</v>
      </c>
      <c r="M450" s="292">
        <v>1059.3</v>
      </c>
      <c r="N450" s="246"/>
      <c r="O450" s="243"/>
      <c r="P450" s="243"/>
      <c r="Q450" s="293">
        <f t="shared" si="49"/>
        <v>0</v>
      </c>
      <c r="R450" s="294">
        <f t="shared" si="50"/>
        <v>0</v>
      </c>
      <c r="S450" s="295">
        <f t="shared" si="51"/>
        <v>0</v>
      </c>
    </row>
    <row r="451" spans="1:19" ht="34.5" customHeight="1">
      <c r="A451" s="67">
        <v>164</v>
      </c>
      <c r="B451" s="260" t="s">
        <v>972</v>
      </c>
      <c r="C451" s="106" t="s">
        <v>973</v>
      </c>
      <c r="D451" s="262">
        <v>37.450000000000003</v>
      </c>
      <c r="E451" s="246"/>
      <c r="F451" s="243"/>
      <c r="G451" s="243"/>
      <c r="H451" s="189">
        <v>0</v>
      </c>
      <c r="I451" s="189">
        <v>0</v>
      </c>
      <c r="J451" s="203">
        <v>0</v>
      </c>
      <c r="K451" s="290">
        <v>45991</v>
      </c>
      <c r="L451" s="291" t="s">
        <v>1691</v>
      </c>
      <c r="M451" s="292">
        <v>37.450000000000003</v>
      </c>
      <c r="N451" s="246"/>
      <c r="O451" s="243"/>
      <c r="P451" s="243"/>
      <c r="Q451" s="293">
        <f t="shared" si="49"/>
        <v>0</v>
      </c>
      <c r="R451" s="294">
        <f t="shared" si="50"/>
        <v>0</v>
      </c>
      <c r="S451" s="295">
        <f t="shared" si="51"/>
        <v>0</v>
      </c>
    </row>
    <row r="452" spans="1:19" ht="34.5" customHeight="1">
      <c r="A452" s="67">
        <v>165</v>
      </c>
      <c r="B452" s="260" t="s">
        <v>624</v>
      </c>
      <c r="C452" s="106" t="s">
        <v>975</v>
      </c>
      <c r="D452" s="262">
        <v>217.21</v>
      </c>
      <c r="E452" s="246"/>
      <c r="F452" s="243"/>
      <c r="G452" s="243"/>
      <c r="H452" s="189"/>
      <c r="I452" s="189"/>
      <c r="J452" s="203"/>
      <c r="K452" s="290">
        <v>45985</v>
      </c>
      <c r="L452" s="291" t="s">
        <v>1692</v>
      </c>
      <c r="M452" s="292">
        <v>217.21</v>
      </c>
      <c r="N452" s="246"/>
      <c r="O452" s="243"/>
      <c r="P452" s="243"/>
      <c r="Q452" s="293"/>
      <c r="R452" s="294"/>
      <c r="S452" s="295"/>
    </row>
    <row r="453" spans="1:19" ht="34.5" customHeight="1">
      <c r="A453" s="67">
        <v>166</v>
      </c>
      <c r="B453" s="260" t="s">
        <v>977</v>
      </c>
      <c r="C453" s="106" t="s">
        <v>969</v>
      </c>
      <c r="D453" s="262">
        <v>64.2</v>
      </c>
      <c r="E453" s="246"/>
      <c r="F453" s="243"/>
      <c r="G453" s="243"/>
      <c r="H453" s="189">
        <v>0</v>
      </c>
      <c r="I453" s="189">
        <v>0</v>
      </c>
      <c r="J453" s="203">
        <v>0</v>
      </c>
      <c r="K453" s="290">
        <v>45980</v>
      </c>
      <c r="L453" s="291" t="s">
        <v>1693</v>
      </c>
      <c r="M453" s="292">
        <v>64.2</v>
      </c>
      <c r="N453" s="246"/>
      <c r="O453" s="243"/>
      <c r="P453" s="243"/>
      <c r="Q453" s="293">
        <f t="shared" si="49"/>
        <v>0</v>
      </c>
      <c r="R453" s="294">
        <f t="shared" si="50"/>
        <v>0</v>
      </c>
      <c r="S453" s="295">
        <f t="shared" si="51"/>
        <v>0</v>
      </c>
    </row>
    <row r="454" spans="1:19" ht="34.5" customHeight="1">
      <c r="A454" s="67">
        <v>167</v>
      </c>
      <c r="B454" s="260" t="s">
        <v>979</v>
      </c>
      <c r="C454" s="106" t="s">
        <v>980</v>
      </c>
      <c r="D454" s="262">
        <v>53.5</v>
      </c>
      <c r="E454" s="246"/>
      <c r="F454" s="243"/>
      <c r="G454" s="243"/>
      <c r="H454" s="189">
        <v>0</v>
      </c>
      <c r="I454" s="189">
        <v>0</v>
      </c>
      <c r="J454" s="203">
        <v>0</v>
      </c>
      <c r="K454" s="290"/>
      <c r="L454" s="291"/>
      <c r="M454" s="292">
        <v>0</v>
      </c>
      <c r="N454" s="246" t="s">
        <v>1442</v>
      </c>
      <c r="O454" s="243">
        <v>1</v>
      </c>
      <c r="P454" s="243">
        <v>1</v>
      </c>
      <c r="Q454" s="293">
        <f t="shared" si="49"/>
        <v>50</v>
      </c>
      <c r="R454" s="294">
        <f t="shared" si="50"/>
        <v>3.5</v>
      </c>
      <c r="S454" s="295">
        <f t="shared" si="51"/>
        <v>53.5</v>
      </c>
    </row>
    <row r="455" spans="1:19" ht="34.5" customHeight="1">
      <c r="A455" s="67">
        <v>168</v>
      </c>
      <c r="B455" s="260" t="s">
        <v>982</v>
      </c>
      <c r="C455" s="106" t="s">
        <v>980</v>
      </c>
      <c r="D455" s="262">
        <v>53.5</v>
      </c>
      <c r="E455" s="246"/>
      <c r="F455" s="243"/>
      <c r="G455" s="243"/>
      <c r="H455" s="189">
        <v>0</v>
      </c>
      <c r="I455" s="189">
        <v>0</v>
      </c>
      <c r="J455" s="203">
        <v>0</v>
      </c>
      <c r="K455" s="290">
        <v>45985</v>
      </c>
      <c r="L455" s="291" t="s">
        <v>1694</v>
      </c>
      <c r="M455" s="292">
        <v>53.5</v>
      </c>
      <c r="N455" s="246"/>
      <c r="O455" s="243"/>
      <c r="P455" s="243"/>
      <c r="Q455" s="293">
        <f t="shared" si="49"/>
        <v>0</v>
      </c>
      <c r="R455" s="294">
        <f t="shared" si="50"/>
        <v>0</v>
      </c>
      <c r="S455" s="295">
        <f t="shared" si="51"/>
        <v>0</v>
      </c>
    </row>
    <row r="456" spans="1:19" ht="34.5" customHeight="1">
      <c r="A456" s="67">
        <v>169</v>
      </c>
      <c r="B456" s="260" t="s">
        <v>984</v>
      </c>
      <c r="C456" s="106" t="s">
        <v>985</v>
      </c>
      <c r="D456" s="262">
        <v>428</v>
      </c>
      <c r="E456" s="246"/>
      <c r="F456" s="243"/>
      <c r="G456" s="243"/>
      <c r="H456" s="189">
        <v>0</v>
      </c>
      <c r="I456" s="189">
        <v>0</v>
      </c>
      <c r="J456" s="203">
        <v>0</v>
      </c>
      <c r="K456" s="290">
        <v>45979</v>
      </c>
      <c r="L456" s="291" t="s">
        <v>1695</v>
      </c>
      <c r="M456" s="292">
        <v>428</v>
      </c>
      <c r="N456" s="246"/>
      <c r="O456" s="243"/>
      <c r="P456" s="243"/>
      <c r="Q456" s="293">
        <f t="shared" si="49"/>
        <v>0</v>
      </c>
      <c r="R456" s="294">
        <f t="shared" si="50"/>
        <v>0</v>
      </c>
      <c r="S456" s="295">
        <f t="shared" si="51"/>
        <v>0</v>
      </c>
    </row>
    <row r="457" spans="1:19" ht="34.5" customHeight="1">
      <c r="A457" s="67">
        <v>170</v>
      </c>
      <c r="B457" s="260" t="s">
        <v>987</v>
      </c>
      <c r="C457" s="106" t="s">
        <v>902</v>
      </c>
      <c r="D457" s="262">
        <v>0</v>
      </c>
      <c r="E457" s="246"/>
      <c r="F457" s="243"/>
      <c r="G457" s="243"/>
      <c r="H457" s="189">
        <v>0</v>
      </c>
      <c r="I457" s="189">
        <v>0</v>
      </c>
      <c r="J457" s="203">
        <v>0</v>
      </c>
      <c r="K457" s="290"/>
      <c r="L457" s="291"/>
      <c r="M457" s="292">
        <v>0</v>
      </c>
      <c r="N457" s="246"/>
      <c r="O457" s="243"/>
      <c r="P457" s="243"/>
      <c r="Q457" s="293">
        <f t="shared" si="49"/>
        <v>0</v>
      </c>
      <c r="R457" s="294">
        <f t="shared" si="50"/>
        <v>0</v>
      </c>
      <c r="S457" s="295">
        <f t="shared" si="51"/>
        <v>0</v>
      </c>
    </row>
    <row r="458" spans="1:19" ht="34.5" customHeight="1">
      <c r="A458" s="67">
        <v>171</v>
      </c>
      <c r="B458" s="260" t="s">
        <v>989</v>
      </c>
      <c r="C458" s="106" t="s">
        <v>990</v>
      </c>
      <c r="D458" s="262">
        <v>53.5</v>
      </c>
      <c r="E458" s="246"/>
      <c r="F458" s="243"/>
      <c r="G458" s="243"/>
      <c r="H458" s="189">
        <v>0</v>
      </c>
      <c r="I458" s="189">
        <v>0</v>
      </c>
      <c r="J458" s="203">
        <v>0</v>
      </c>
      <c r="K458" s="290">
        <v>45980</v>
      </c>
      <c r="L458" s="291" t="s">
        <v>1696</v>
      </c>
      <c r="M458" s="292">
        <v>53.5</v>
      </c>
      <c r="N458" s="246"/>
      <c r="O458" s="243"/>
      <c r="P458" s="243"/>
      <c r="Q458" s="293">
        <f t="shared" si="49"/>
        <v>0</v>
      </c>
      <c r="R458" s="294">
        <f t="shared" si="50"/>
        <v>0</v>
      </c>
      <c r="S458" s="295">
        <f t="shared" si="51"/>
        <v>0</v>
      </c>
    </row>
    <row r="459" spans="1:19" ht="34.5" customHeight="1">
      <c r="A459" s="67">
        <v>172</v>
      </c>
      <c r="B459" s="260" t="s">
        <v>648</v>
      </c>
      <c r="C459" s="106" t="s">
        <v>992</v>
      </c>
      <c r="D459" s="262">
        <v>419.44</v>
      </c>
      <c r="E459" s="246"/>
      <c r="F459" s="243"/>
      <c r="G459" s="243"/>
      <c r="H459" s="189">
        <v>0</v>
      </c>
      <c r="I459" s="189">
        <v>0</v>
      </c>
      <c r="J459" s="203">
        <v>0</v>
      </c>
      <c r="K459" s="290">
        <v>45989</v>
      </c>
      <c r="L459" s="291" t="s">
        <v>1593</v>
      </c>
      <c r="M459" s="292">
        <v>419.44</v>
      </c>
      <c r="N459" s="246"/>
      <c r="O459" s="243"/>
      <c r="P459" s="243"/>
      <c r="Q459" s="293">
        <f t="shared" si="49"/>
        <v>0</v>
      </c>
      <c r="R459" s="294">
        <f t="shared" si="50"/>
        <v>0</v>
      </c>
      <c r="S459" s="295">
        <f t="shared" si="51"/>
        <v>0</v>
      </c>
    </row>
    <row r="460" spans="1:19" ht="34.5" customHeight="1">
      <c r="A460" s="67">
        <v>173</v>
      </c>
      <c r="B460" s="260" t="s">
        <v>994</v>
      </c>
      <c r="C460" s="106" t="s">
        <v>911</v>
      </c>
      <c r="D460" s="262">
        <v>1786.9</v>
      </c>
      <c r="E460" s="246"/>
      <c r="F460" s="243"/>
      <c r="G460" s="243"/>
      <c r="H460" s="189">
        <v>0</v>
      </c>
      <c r="I460" s="189">
        <v>0</v>
      </c>
      <c r="J460" s="203">
        <v>0</v>
      </c>
      <c r="K460" s="290">
        <v>45981</v>
      </c>
      <c r="L460" s="291" t="s">
        <v>1697</v>
      </c>
      <c r="M460" s="292">
        <v>1786.9</v>
      </c>
      <c r="N460" s="246"/>
      <c r="O460" s="243"/>
      <c r="P460" s="243"/>
      <c r="Q460" s="293">
        <f t="shared" si="49"/>
        <v>0</v>
      </c>
      <c r="R460" s="294">
        <f t="shared" si="50"/>
        <v>0</v>
      </c>
      <c r="S460" s="295">
        <f t="shared" si="51"/>
        <v>0</v>
      </c>
    </row>
    <row r="461" spans="1:19" ht="34.5" customHeight="1">
      <c r="A461" s="67">
        <v>174</v>
      </c>
      <c r="B461" s="260" t="s">
        <v>996</v>
      </c>
      <c r="C461" s="106" t="s">
        <v>969</v>
      </c>
      <c r="D461" s="262">
        <v>53.5</v>
      </c>
      <c r="E461" s="246"/>
      <c r="F461" s="243"/>
      <c r="G461" s="243"/>
      <c r="H461" s="189">
        <v>0</v>
      </c>
      <c r="I461" s="189">
        <v>0</v>
      </c>
      <c r="J461" s="203">
        <v>0</v>
      </c>
      <c r="K461" s="290"/>
      <c r="L461" s="291"/>
      <c r="M461" s="292">
        <v>0</v>
      </c>
      <c r="N461" s="246" t="s">
        <v>1442</v>
      </c>
      <c r="O461" s="243">
        <v>1</v>
      </c>
      <c r="P461" s="243">
        <v>1</v>
      </c>
      <c r="Q461" s="293">
        <f t="shared" si="49"/>
        <v>50</v>
      </c>
      <c r="R461" s="294">
        <f t="shared" si="50"/>
        <v>3.5</v>
      </c>
      <c r="S461" s="295">
        <f t="shared" si="51"/>
        <v>53.5</v>
      </c>
    </row>
    <row r="462" spans="1:19" ht="34.5" customHeight="1">
      <c r="A462" s="67">
        <v>175</v>
      </c>
      <c r="B462" s="260" t="s">
        <v>658</v>
      </c>
      <c r="C462" s="106" t="s">
        <v>998</v>
      </c>
      <c r="D462" s="262">
        <v>599.20000000000005</v>
      </c>
      <c r="E462" s="246"/>
      <c r="F462" s="243"/>
      <c r="G462" s="243"/>
      <c r="H462" s="189">
        <v>0</v>
      </c>
      <c r="I462" s="189">
        <v>0</v>
      </c>
      <c r="J462" s="203">
        <v>0</v>
      </c>
      <c r="K462" s="290">
        <v>45989</v>
      </c>
      <c r="L462" s="291" t="s">
        <v>1698</v>
      </c>
      <c r="M462" s="292">
        <v>599.20000000000005</v>
      </c>
      <c r="N462" s="246"/>
      <c r="O462" s="243"/>
      <c r="P462" s="243"/>
      <c r="Q462" s="293">
        <f t="shared" si="49"/>
        <v>0</v>
      </c>
      <c r="R462" s="294">
        <f t="shared" si="50"/>
        <v>0</v>
      </c>
      <c r="S462" s="295">
        <f t="shared" si="51"/>
        <v>0</v>
      </c>
    </row>
    <row r="463" spans="1:19" ht="34.5" customHeight="1">
      <c r="A463" s="67">
        <v>176</v>
      </c>
      <c r="B463" s="310" t="s">
        <v>1000</v>
      </c>
      <c r="C463" s="173" t="s">
        <v>969</v>
      </c>
      <c r="D463" s="280">
        <v>930.9</v>
      </c>
      <c r="E463" s="250"/>
      <c r="F463" s="243"/>
      <c r="G463" s="243"/>
      <c r="H463" s="189">
        <v>0</v>
      </c>
      <c r="I463" s="189">
        <v>0</v>
      </c>
      <c r="J463" s="203">
        <v>0</v>
      </c>
      <c r="K463" s="290">
        <v>45985</v>
      </c>
      <c r="L463" s="291" t="s">
        <v>1699</v>
      </c>
      <c r="M463" s="292">
        <v>930.9</v>
      </c>
      <c r="N463" s="250"/>
      <c r="O463" s="243"/>
      <c r="P463" s="243"/>
      <c r="Q463" s="293">
        <f t="shared" si="49"/>
        <v>0</v>
      </c>
      <c r="R463" s="294">
        <f t="shared" si="50"/>
        <v>0</v>
      </c>
      <c r="S463" s="295">
        <f t="shared" si="51"/>
        <v>0</v>
      </c>
    </row>
    <row r="464" spans="1:19" ht="34.5" customHeight="1">
      <c r="A464" s="67">
        <v>177</v>
      </c>
      <c r="B464" s="311" t="s">
        <v>1002</v>
      </c>
      <c r="C464" s="312" t="s">
        <v>899</v>
      </c>
      <c r="D464" s="313">
        <v>1476.6</v>
      </c>
      <c r="E464" s="246"/>
      <c r="F464" s="243"/>
      <c r="G464" s="243"/>
      <c r="H464" s="189">
        <v>0</v>
      </c>
      <c r="I464" s="189">
        <v>0</v>
      </c>
      <c r="J464" s="203">
        <v>0</v>
      </c>
      <c r="K464" s="290">
        <v>45991</v>
      </c>
      <c r="L464" s="291" t="s">
        <v>1700</v>
      </c>
      <c r="M464" s="292">
        <v>1476.6</v>
      </c>
      <c r="N464" s="246"/>
      <c r="O464" s="243"/>
      <c r="P464" s="243"/>
      <c r="Q464" s="293">
        <f t="shared" si="49"/>
        <v>0</v>
      </c>
      <c r="R464" s="294">
        <f t="shared" si="50"/>
        <v>0</v>
      </c>
      <c r="S464" s="295">
        <f t="shared" si="51"/>
        <v>0</v>
      </c>
    </row>
    <row r="465" spans="1:19" ht="34.5" customHeight="1">
      <c r="A465" s="67">
        <v>178</v>
      </c>
      <c r="B465" s="314" t="s">
        <v>1004</v>
      </c>
      <c r="C465" s="183" t="s">
        <v>1005</v>
      </c>
      <c r="D465" s="315">
        <v>374.5</v>
      </c>
      <c r="E465" s="246"/>
      <c r="F465" s="243"/>
      <c r="G465" s="243"/>
      <c r="H465" s="189">
        <v>0</v>
      </c>
      <c r="I465" s="189">
        <v>0</v>
      </c>
      <c r="J465" s="203">
        <v>0</v>
      </c>
      <c r="K465" s="290">
        <v>45981</v>
      </c>
      <c r="L465" s="291" t="s">
        <v>1701</v>
      </c>
      <c r="M465" s="292">
        <v>374.5</v>
      </c>
      <c r="N465" s="246"/>
      <c r="O465" s="243"/>
      <c r="P465" s="243"/>
      <c r="Q465" s="293">
        <f t="shared" si="49"/>
        <v>0</v>
      </c>
      <c r="R465" s="294">
        <f t="shared" si="50"/>
        <v>0</v>
      </c>
      <c r="S465" s="295">
        <f t="shared" si="51"/>
        <v>0</v>
      </c>
    </row>
    <row r="466" spans="1:19" ht="34.5" customHeight="1">
      <c r="A466" s="67">
        <v>179</v>
      </c>
      <c r="B466" s="316" t="s">
        <v>1007</v>
      </c>
      <c r="C466" s="317" t="s">
        <v>1005</v>
      </c>
      <c r="D466" s="318">
        <v>813.2</v>
      </c>
      <c r="E466" s="246"/>
      <c r="F466" s="243"/>
      <c r="G466" s="243"/>
      <c r="H466" s="189">
        <v>0</v>
      </c>
      <c r="I466" s="189">
        <v>0</v>
      </c>
      <c r="J466" s="203">
        <v>0</v>
      </c>
      <c r="K466" s="290">
        <v>45981</v>
      </c>
      <c r="L466" s="291" t="s">
        <v>1702</v>
      </c>
      <c r="M466" s="292">
        <v>813.2</v>
      </c>
      <c r="N466" s="246"/>
      <c r="O466" s="243"/>
      <c r="P466" s="243"/>
      <c r="Q466" s="293">
        <f t="shared" si="49"/>
        <v>0</v>
      </c>
      <c r="R466" s="294">
        <f t="shared" si="50"/>
        <v>0</v>
      </c>
      <c r="S466" s="295">
        <f t="shared" si="51"/>
        <v>0</v>
      </c>
    </row>
    <row r="467" spans="1:19" ht="34.5" customHeight="1">
      <c r="A467" s="67">
        <v>180</v>
      </c>
      <c r="B467" s="319" t="s">
        <v>855</v>
      </c>
      <c r="C467" s="320" t="s">
        <v>1009</v>
      </c>
      <c r="D467" s="321">
        <v>310.3</v>
      </c>
      <c r="E467" s="7"/>
      <c r="F467" s="3"/>
      <c r="G467" s="3"/>
      <c r="H467" s="189">
        <v>0</v>
      </c>
      <c r="I467" s="189">
        <v>0</v>
      </c>
      <c r="J467" s="203">
        <v>0</v>
      </c>
      <c r="K467" s="301">
        <v>45990</v>
      </c>
      <c r="L467" s="302" t="s">
        <v>1703</v>
      </c>
      <c r="M467" s="303">
        <v>310.3</v>
      </c>
      <c r="N467" s="7"/>
      <c r="O467" s="3"/>
      <c r="P467" s="3"/>
      <c r="Q467" s="293">
        <f t="shared" si="49"/>
        <v>0</v>
      </c>
      <c r="R467" s="294">
        <f t="shared" si="50"/>
        <v>0</v>
      </c>
      <c r="S467" s="295">
        <f t="shared" si="51"/>
        <v>0</v>
      </c>
    </row>
    <row r="468" spans="1:19" ht="34.5" customHeight="1">
      <c r="A468" s="67">
        <v>181</v>
      </c>
      <c r="B468" s="319" t="s">
        <v>1011</v>
      </c>
      <c r="C468" s="320" t="s">
        <v>1005</v>
      </c>
      <c r="D468" s="321">
        <v>9137.7999999999993</v>
      </c>
      <c r="E468" s="7"/>
      <c r="F468" s="3"/>
      <c r="G468" s="3"/>
      <c r="H468" s="189">
        <v>0</v>
      </c>
      <c r="I468" s="189">
        <v>0</v>
      </c>
      <c r="J468" s="203">
        <v>0</v>
      </c>
      <c r="K468" s="290">
        <v>45989</v>
      </c>
      <c r="L468" s="291" t="s">
        <v>1704</v>
      </c>
      <c r="M468" s="292">
        <v>9137.7999999999993</v>
      </c>
      <c r="N468" s="7"/>
      <c r="O468" s="3"/>
      <c r="P468" s="3"/>
      <c r="Q468" s="293">
        <f t="shared" si="49"/>
        <v>0</v>
      </c>
      <c r="R468" s="294">
        <f t="shared" si="50"/>
        <v>0</v>
      </c>
      <c r="S468" s="295">
        <f t="shared" si="51"/>
        <v>0</v>
      </c>
    </row>
    <row r="469" spans="1:19" ht="34.5" customHeight="1">
      <c r="A469" s="67">
        <v>182</v>
      </c>
      <c r="B469" s="319" t="s">
        <v>1011</v>
      </c>
      <c r="C469" s="320" t="s">
        <v>1005</v>
      </c>
      <c r="D469" s="321">
        <v>2739.2</v>
      </c>
      <c r="E469" s="7"/>
      <c r="F469" s="3"/>
      <c r="G469" s="3"/>
      <c r="H469" s="189">
        <v>0</v>
      </c>
      <c r="I469" s="189">
        <v>0</v>
      </c>
      <c r="J469" s="203">
        <v>0</v>
      </c>
      <c r="K469" s="290">
        <v>45989</v>
      </c>
      <c r="L469" s="291" t="s">
        <v>1704</v>
      </c>
      <c r="M469" s="292">
        <v>2739.2</v>
      </c>
      <c r="N469" s="7"/>
      <c r="O469" s="3"/>
      <c r="P469" s="3"/>
      <c r="Q469" s="293">
        <f t="shared" si="49"/>
        <v>0</v>
      </c>
      <c r="R469" s="294">
        <f t="shared" si="50"/>
        <v>0</v>
      </c>
      <c r="S469" s="295">
        <f t="shared" si="51"/>
        <v>0</v>
      </c>
    </row>
    <row r="470" spans="1:19" ht="34.5" customHeight="1">
      <c r="A470" s="67">
        <v>183</v>
      </c>
      <c r="B470" s="319" t="s">
        <v>653</v>
      </c>
      <c r="C470" s="320" t="s">
        <v>1013</v>
      </c>
      <c r="D470" s="321">
        <v>149.80000000000001</v>
      </c>
      <c r="E470" s="7"/>
      <c r="F470" s="3"/>
      <c r="G470" s="3"/>
      <c r="H470" s="189">
        <v>0</v>
      </c>
      <c r="I470" s="189">
        <v>0</v>
      </c>
      <c r="J470" s="203">
        <v>0</v>
      </c>
      <c r="K470" s="290">
        <v>45991</v>
      </c>
      <c r="L470" s="291" t="s">
        <v>1705</v>
      </c>
      <c r="M470" s="292">
        <v>149.80000000000001</v>
      </c>
      <c r="N470" s="7"/>
      <c r="O470" s="3"/>
      <c r="P470" s="3"/>
      <c r="Q470" s="293">
        <f t="shared" si="49"/>
        <v>0</v>
      </c>
      <c r="R470" s="294">
        <f t="shared" si="50"/>
        <v>0</v>
      </c>
      <c r="S470" s="295">
        <f t="shared" si="51"/>
        <v>0</v>
      </c>
    </row>
    <row r="471" spans="1:19" ht="34.5" customHeight="1">
      <c r="A471" s="67">
        <v>184</v>
      </c>
      <c r="B471" s="319" t="s">
        <v>1015</v>
      </c>
      <c r="C471" s="320" t="s">
        <v>1016</v>
      </c>
      <c r="D471" s="321">
        <v>53.5</v>
      </c>
      <c r="E471" s="7"/>
      <c r="F471" s="3"/>
      <c r="G471" s="3"/>
      <c r="H471" s="189">
        <v>0</v>
      </c>
      <c r="I471" s="189">
        <v>0</v>
      </c>
      <c r="J471" s="203">
        <v>0</v>
      </c>
      <c r="K471" s="290">
        <v>45980</v>
      </c>
      <c r="L471" s="291" t="s">
        <v>1706</v>
      </c>
      <c r="M471" s="292">
        <v>53.5</v>
      </c>
      <c r="N471" s="7"/>
      <c r="O471" s="3"/>
      <c r="P471" s="3"/>
      <c r="Q471" s="293">
        <f t="shared" si="49"/>
        <v>0</v>
      </c>
      <c r="R471" s="294">
        <f t="shared" si="50"/>
        <v>0</v>
      </c>
      <c r="S471" s="295">
        <f t="shared" si="51"/>
        <v>0</v>
      </c>
    </row>
    <row r="472" spans="1:19" ht="34.5" customHeight="1" thickBot="1">
      <c r="A472" s="322"/>
      <c r="B472" s="100" t="s">
        <v>19</v>
      </c>
      <c r="C472" s="101"/>
      <c r="D472" s="102">
        <f>SUM(D288:D471)</f>
        <v>191094.53</v>
      </c>
      <c r="E472" s="257"/>
      <c r="F472" s="258"/>
      <c r="G472" s="258"/>
      <c r="H472" s="105">
        <f>SUM(H288:H471)</f>
        <v>36935</v>
      </c>
      <c r="I472" s="105">
        <f>SUM(I288:I471)</f>
        <v>2585.4499999999998</v>
      </c>
      <c r="J472" s="105">
        <f>SUM(J288:J471)</f>
        <v>39520.449999999997</v>
      </c>
      <c r="K472" s="103"/>
      <c r="L472" s="103"/>
      <c r="M472" s="155">
        <f>SUM(M288:M471)</f>
        <v>147228.78999999998</v>
      </c>
      <c r="N472" s="257"/>
      <c r="O472" s="258"/>
      <c r="P472" s="258"/>
      <c r="Q472" s="105">
        <f>SUM(Q288:Q471)</f>
        <v>77763.01999999999</v>
      </c>
      <c r="R472" s="259">
        <f>SUM(R288:R471)</f>
        <v>5443.4100000000008</v>
      </c>
      <c r="S472" s="104">
        <f>SUM(S288:S471)</f>
        <v>83206.430000000008</v>
      </c>
    </row>
    <row r="473" spans="1:19" ht="34.5" customHeight="1" thickTop="1">
      <c r="A473" s="30"/>
      <c r="B473" s="52" t="s">
        <v>1018</v>
      </c>
      <c r="C473" s="53"/>
      <c r="D473" s="54"/>
      <c r="E473" s="55"/>
      <c r="F473" s="54"/>
      <c r="G473" s="56"/>
      <c r="H473" s="57"/>
      <c r="I473" s="57"/>
      <c r="J473" s="57"/>
      <c r="K473" s="58"/>
      <c r="L473" s="59"/>
      <c r="M473" s="248"/>
      <c r="N473" s="237"/>
      <c r="O473" s="238"/>
      <c r="P473" s="238"/>
      <c r="Q473" s="239"/>
      <c r="R473" s="240"/>
      <c r="S473" s="323"/>
    </row>
    <row r="474" spans="1:19" ht="34.200000000000003" customHeight="1">
      <c r="A474" s="30">
        <v>2</v>
      </c>
      <c r="B474" s="324" t="s">
        <v>227</v>
      </c>
      <c r="C474" s="325" t="s">
        <v>228</v>
      </c>
      <c r="D474" s="326">
        <v>0</v>
      </c>
      <c r="E474" s="174"/>
      <c r="F474" s="327"/>
      <c r="G474" s="327"/>
      <c r="H474" s="142">
        <v>0</v>
      </c>
      <c r="I474" s="142"/>
      <c r="J474" s="142">
        <v>0</v>
      </c>
      <c r="K474" s="328"/>
      <c r="L474" s="329"/>
      <c r="M474" s="330"/>
      <c r="N474" s="331"/>
      <c r="O474" s="332"/>
      <c r="P474" s="332"/>
      <c r="Q474" s="239">
        <f t="shared" ref="Q474" si="52">J474-M474</f>
        <v>0</v>
      </c>
      <c r="R474" s="240"/>
      <c r="S474" s="66">
        <f t="shared" ref="S474" si="53">J474-M474</f>
        <v>0</v>
      </c>
    </row>
    <row r="475" spans="1:19" ht="34.5" customHeight="1" thickBot="1">
      <c r="A475" s="99"/>
      <c r="B475" s="100" t="s">
        <v>19</v>
      </c>
      <c r="C475" s="160"/>
      <c r="D475" s="102">
        <f>SUM(D474:D474)</f>
        <v>0</v>
      </c>
      <c r="E475" s="103"/>
      <c r="F475" s="102"/>
      <c r="G475" s="102"/>
      <c r="H475" s="104">
        <v>0</v>
      </c>
      <c r="I475" s="104">
        <v>0</v>
      </c>
      <c r="J475" s="104">
        <v>0</v>
      </c>
      <c r="K475" s="103"/>
      <c r="L475" s="103"/>
      <c r="M475" s="247">
        <f>SUM(M474:M474)</f>
        <v>0</v>
      </c>
      <c r="N475" s="129"/>
      <c r="O475" s="102"/>
      <c r="P475" s="102"/>
      <c r="Q475" s="104">
        <f>SUM(Q474:Q474)</f>
        <v>0</v>
      </c>
      <c r="R475" s="155">
        <f>SUM(R474:R474)</f>
        <v>0</v>
      </c>
      <c r="S475" s="162">
        <f>SUM(S474:S474)</f>
        <v>0</v>
      </c>
    </row>
    <row r="476" spans="1:19" ht="34.5" customHeight="1" thickTop="1">
      <c r="A476" s="30"/>
      <c r="B476" s="52" t="s">
        <v>1019</v>
      </c>
      <c r="C476" s="53"/>
      <c r="D476" s="54"/>
      <c r="E476" s="55"/>
      <c r="F476" s="54"/>
      <c r="G476" s="56"/>
      <c r="H476" s="57"/>
      <c r="I476" s="57"/>
      <c r="J476" s="57"/>
      <c r="K476" s="58"/>
      <c r="L476" s="59"/>
      <c r="M476" s="248"/>
      <c r="N476" s="237"/>
      <c r="O476" s="238"/>
      <c r="P476" s="238"/>
      <c r="Q476" s="239"/>
      <c r="R476" s="240"/>
      <c r="S476" s="66"/>
    </row>
    <row r="477" spans="1:19" ht="34.5" customHeight="1">
      <c r="A477" s="30">
        <v>1</v>
      </c>
      <c r="B477" s="31"/>
      <c r="C477" s="32"/>
      <c r="D477" s="33"/>
      <c r="E477" s="34"/>
      <c r="F477" s="33"/>
      <c r="G477" s="33"/>
      <c r="H477" s="35"/>
      <c r="I477" s="35"/>
      <c r="J477" s="35"/>
      <c r="K477" s="156"/>
      <c r="L477" s="157"/>
      <c r="M477" s="289"/>
      <c r="N477" s="246"/>
      <c r="O477" s="243"/>
      <c r="P477" s="243"/>
      <c r="Q477" s="189"/>
      <c r="R477" s="8"/>
      <c r="S477" s="66"/>
    </row>
    <row r="478" spans="1:19" ht="34.5" customHeight="1" thickBot="1">
      <c r="A478" s="99"/>
      <c r="B478" s="100" t="s">
        <v>19</v>
      </c>
      <c r="C478" s="160"/>
      <c r="D478" s="102">
        <v>0</v>
      </c>
      <c r="E478" s="103"/>
      <c r="F478" s="102"/>
      <c r="G478" s="102"/>
      <c r="H478" s="104">
        <v>0</v>
      </c>
      <c r="I478" s="104">
        <v>0</v>
      </c>
      <c r="J478" s="104">
        <v>0</v>
      </c>
      <c r="K478" s="161"/>
      <c r="L478" s="103"/>
      <c r="M478" s="247"/>
      <c r="N478" s="333"/>
      <c r="O478" s="334"/>
      <c r="P478" s="334"/>
      <c r="Q478" s="162">
        <v>0</v>
      </c>
      <c r="R478" s="335">
        <v>0</v>
      </c>
      <c r="S478" s="162">
        <v>0</v>
      </c>
    </row>
    <row r="479" spans="1:19" s="351" customFormat="1" ht="34.5" customHeight="1" thickTop="1">
      <c r="A479" s="336"/>
      <c r="B479" s="337" t="s">
        <v>1020</v>
      </c>
      <c r="C479" s="338"/>
      <c r="D479" s="339"/>
      <c r="E479" s="340"/>
      <c r="F479" s="339"/>
      <c r="G479" s="341"/>
      <c r="H479" s="342"/>
      <c r="I479" s="342"/>
      <c r="J479" s="342"/>
      <c r="K479" s="343"/>
      <c r="L479" s="344"/>
      <c r="M479" s="345"/>
      <c r="N479" s="346"/>
      <c r="O479" s="347"/>
      <c r="P479" s="347"/>
      <c r="Q479" s="348"/>
      <c r="R479" s="349"/>
      <c r="S479" s="350"/>
    </row>
    <row r="480" spans="1:19" s="366" customFormat="1" ht="37.5" customHeight="1">
      <c r="A480" s="352">
        <v>1</v>
      </c>
      <c r="B480" s="353" t="s">
        <v>227</v>
      </c>
      <c r="C480" s="354" t="s">
        <v>1021</v>
      </c>
      <c r="D480" s="355">
        <v>0</v>
      </c>
      <c r="E480" s="355"/>
      <c r="F480" s="356"/>
      <c r="G480" s="356"/>
      <c r="H480" s="355">
        <v>0</v>
      </c>
      <c r="I480" s="357">
        <v>0</v>
      </c>
      <c r="J480" s="358">
        <v>0</v>
      </c>
      <c r="K480" s="359"/>
      <c r="L480" s="360"/>
      <c r="M480" s="361"/>
      <c r="N480" s="362"/>
      <c r="O480" s="356"/>
      <c r="P480" s="356"/>
      <c r="Q480" s="363">
        <f t="shared" ref="Q480" si="54">J480-M480</f>
        <v>0</v>
      </c>
      <c r="R480" s="364">
        <v>0</v>
      </c>
      <c r="S480" s="365">
        <f t="shared" ref="S480" si="55">J480-M480</f>
        <v>0</v>
      </c>
    </row>
    <row r="481" spans="1:19" s="371" customFormat="1" ht="37.5" customHeight="1" thickBot="1">
      <c r="A481" s="367"/>
      <c r="B481" s="368" t="s">
        <v>19</v>
      </c>
      <c r="C481" s="368"/>
      <c r="D481" s="369">
        <f>SUM(D480:D480)</f>
        <v>0</v>
      </c>
      <c r="E481" s="369"/>
      <c r="F481" s="369"/>
      <c r="G481" s="369"/>
      <c r="H481" s="369">
        <f>SUM(H480:H480)</f>
        <v>0</v>
      </c>
      <c r="I481" s="369">
        <f>SUM(I480:I480)</f>
        <v>0</v>
      </c>
      <c r="J481" s="369">
        <f>SUM(J480:J480)</f>
        <v>0</v>
      </c>
      <c r="K481" s="370"/>
      <c r="L481" s="370"/>
      <c r="M481" s="369">
        <f>SUM(M480:M480)</f>
        <v>0</v>
      </c>
      <c r="N481" s="370"/>
      <c r="O481" s="369"/>
      <c r="P481" s="369"/>
      <c r="Q481" s="369">
        <f>SUM(Q480:Q480)</f>
        <v>0</v>
      </c>
      <c r="R481" s="369">
        <f>SUM(R480:R480)</f>
        <v>0</v>
      </c>
      <c r="S481" s="369">
        <f>SUM(S480:S480)</f>
        <v>0</v>
      </c>
    </row>
    <row r="482" spans="1:19" s="376" customFormat="1" ht="37.5" customHeight="1" thickTop="1">
      <c r="A482" s="372"/>
      <c r="B482" s="373"/>
      <c r="C482" s="373"/>
      <c r="D482" s="374"/>
      <c r="E482" s="374"/>
      <c r="F482" s="374"/>
      <c r="G482" s="374"/>
      <c r="H482" s="374"/>
      <c r="I482" s="374"/>
      <c r="J482" s="374"/>
      <c r="K482" s="375"/>
      <c r="L482" s="375"/>
      <c r="M482" s="374"/>
      <c r="N482" s="375"/>
      <c r="O482" s="374"/>
      <c r="P482" s="374"/>
      <c r="Q482" s="374"/>
      <c r="R482" s="374"/>
      <c r="S482" s="374"/>
    </row>
    <row r="483" spans="1:19" ht="34.5" customHeight="1" thickBot="1">
      <c r="A483" s="377"/>
      <c r="B483" s="378" t="s">
        <v>1022</v>
      </c>
      <c r="C483" s="379"/>
      <c r="D483" s="380">
        <f>SUM(D14+D32+D45+D48+D52+D62+D65+D71+D102+D106+D137+D286+D472+D475+D478+D481)</f>
        <v>623639.71750000003</v>
      </c>
      <c r="E483" s="381"/>
      <c r="F483" s="380"/>
      <c r="G483" s="380"/>
      <c r="H483" s="382">
        <f>SUM(H481+H478+H475+H472+H286+H137+H106+H102+H71+H68+H65+H62+H52+H48+H45+H32+H14)</f>
        <v>112112.04999999999</v>
      </c>
      <c r="I483" s="382">
        <f t="shared" ref="I483:J483" si="56">SUM(I481+I478+I475+I472+I286+I137+I106+I102+I71+I68+I65+I62+I52+I48+I45+I32+I14)</f>
        <v>7209.0199999999995</v>
      </c>
      <c r="J483" s="382">
        <f t="shared" si="56"/>
        <v>119321.06499999997</v>
      </c>
      <c r="K483" s="383"/>
      <c r="L483" s="383"/>
      <c r="M483" s="382">
        <f>SUM(M481+M478+M475+M472+M286+M137+M106+M102+M71+M68+M65+M62+M52+M48+M45+M32+M14)</f>
        <v>493631.06</v>
      </c>
      <c r="N483" s="384"/>
      <c r="O483" s="382"/>
      <c r="P483" s="382"/>
      <c r="Q483" s="382">
        <f>SUM(Q481+Q478+Q475+Q472+Q286+Q137+Q106+Q102+Q71+Q68+Q65+Q62+Q52+Q48+Q45+Q32+Q14)</f>
        <v>226852.94</v>
      </c>
      <c r="R483" s="382">
        <f>SUM(R481+R478+R475+R472+R286+R137+R106+R102+R71+R68+R65+R62+R52+R48+R45+R32+R14)</f>
        <v>11887.06</v>
      </c>
      <c r="S483" s="382">
        <f>SUM(S481+S478+S475+S472+S286+S137+S106+S102+S71+S68+S65+S62+S52+S48+S45+S32+S14)</f>
        <v>238739.96249999999</v>
      </c>
    </row>
    <row r="484" spans="1:19" s="386" customFormat="1" ht="34.5" customHeight="1" thickTop="1">
      <c r="A484" s="385"/>
      <c r="C484" s="387"/>
      <c r="D484" s="388"/>
      <c r="E484" s="389"/>
      <c r="F484" s="388"/>
      <c r="G484" s="388"/>
      <c r="H484" s="390"/>
      <c r="I484" s="390"/>
      <c r="J484" s="390"/>
      <c r="K484" s="391"/>
      <c r="L484" s="391"/>
      <c r="M484" s="390"/>
      <c r="N484" s="392"/>
      <c r="O484" s="390"/>
      <c r="P484" s="390"/>
      <c r="Q484" s="390"/>
      <c r="R484" s="390"/>
      <c r="S484" s="390"/>
    </row>
    <row r="485" spans="1:19" s="386" customFormat="1" ht="48" customHeight="1">
      <c r="A485" s="1332" t="s">
        <v>1023</v>
      </c>
      <c r="B485" s="1332"/>
      <c r="C485" s="1332"/>
      <c r="D485" s="1332"/>
      <c r="E485" s="1332"/>
      <c r="F485" s="1332"/>
      <c r="G485" s="1332"/>
      <c r="H485" s="1332"/>
      <c r="I485" s="1332"/>
      <c r="J485" s="1332"/>
      <c r="K485" s="1332"/>
      <c r="L485" s="1332"/>
      <c r="M485" s="1332"/>
      <c r="N485" s="1332"/>
      <c r="O485" s="1332"/>
      <c r="P485" s="1332"/>
      <c r="Q485" s="1332"/>
      <c r="R485" s="1332"/>
      <c r="S485" s="1332"/>
    </row>
    <row r="486" spans="1:19" ht="34.5" customHeight="1">
      <c r="A486" s="243">
        <v>1</v>
      </c>
      <c r="B486" s="393" t="s">
        <v>1024</v>
      </c>
      <c r="C486" s="394" t="s">
        <v>1025</v>
      </c>
      <c r="D486" s="395"/>
      <c r="E486" s="293" t="s">
        <v>1026</v>
      </c>
      <c r="F486" s="395"/>
      <c r="G486" s="395"/>
      <c r="H486" s="189">
        <v>15371.5</v>
      </c>
      <c r="I486" s="66"/>
      <c r="J486" s="66">
        <v>15371.5</v>
      </c>
      <c r="K486" s="396">
        <v>45987</v>
      </c>
      <c r="L486" s="397" t="s">
        <v>2142</v>
      </c>
      <c r="M486" s="398">
        <v>100</v>
      </c>
      <c r="N486" s="293"/>
      <c r="O486" s="243"/>
      <c r="P486" s="243"/>
      <c r="Q486" s="189">
        <f>SUM(H486-M486)</f>
        <v>15271.5</v>
      </c>
      <c r="R486" s="189"/>
      <c r="S486" s="203">
        <f>SUM(Q486)</f>
        <v>15271.5</v>
      </c>
    </row>
    <row r="487" spans="1:19" ht="34.5" customHeight="1">
      <c r="A487" s="243">
        <v>2</v>
      </c>
      <c r="B487" s="394" t="s">
        <v>1028</v>
      </c>
      <c r="C487" s="394" t="s">
        <v>1029</v>
      </c>
      <c r="D487" s="295">
        <v>0</v>
      </c>
      <c r="E487" s="399" t="s">
        <v>1030</v>
      </c>
      <c r="F487" s="243"/>
      <c r="G487" s="243"/>
      <c r="H487" s="189">
        <v>3045.5</v>
      </c>
      <c r="I487" s="189"/>
      <c r="J487" s="66">
        <v>3045.5</v>
      </c>
      <c r="K487" s="290">
        <v>45964</v>
      </c>
      <c r="L487" s="291" t="s">
        <v>2143</v>
      </c>
      <c r="M487" s="400">
        <v>500</v>
      </c>
      <c r="N487" s="401" t="s">
        <v>1030</v>
      </c>
      <c r="O487" s="402"/>
      <c r="P487" s="402"/>
      <c r="Q487" s="189">
        <f>S487</f>
        <v>2545.5</v>
      </c>
      <c r="R487" s="189"/>
      <c r="S487" s="203">
        <f>+D487+J487-M487</f>
        <v>2545.5</v>
      </c>
    </row>
    <row r="488" spans="1:19" ht="34.5" customHeight="1" thickBot="1">
      <c r="A488" s="284"/>
      <c r="B488" s="257" t="s">
        <v>19</v>
      </c>
      <c r="C488" s="160"/>
      <c r="D488" s="102">
        <v>0</v>
      </c>
      <c r="E488" s="103"/>
      <c r="F488" s="102"/>
      <c r="G488" s="102"/>
      <c r="H488" s="104">
        <f>SUM(H486:H487)</f>
        <v>18417</v>
      </c>
      <c r="I488" s="104">
        <f t="shared" ref="I488:J488" si="57">SUM(I486:I487)</f>
        <v>0</v>
      </c>
      <c r="J488" s="104">
        <f t="shared" si="57"/>
        <v>18417</v>
      </c>
      <c r="K488" s="105"/>
      <c r="L488" s="105"/>
      <c r="M488" s="104">
        <f>SUM(M486:M487)</f>
        <v>600</v>
      </c>
      <c r="N488" s="105"/>
      <c r="O488" s="104"/>
      <c r="P488" s="104"/>
      <c r="Q488" s="104">
        <f>SUM(Q486:Q487)</f>
        <v>17817</v>
      </c>
      <c r="R488" s="155"/>
      <c r="S488" s="104">
        <f>SUM(S486:S487)</f>
        <v>17817</v>
      </c>
    </row>
    <row r="489" spans="1:19" s="386" customFormat="1" ht="34.5" customHeight="1" thickTop="1">
      <c r="A489" s="385"/>
      <c r="C489" s="387"/>
      <c r="D489" s="388"/>
      <c r="E489" s="389"/>
      <c r="F489" s="388"/>
      <c r="G489" s="388"/>
      <c r="H489" s="390"/>
      <c r="I489" s="390"/>
      <c r="J489" s="390"/>
      <c r="K489" s="391"/>
      <c r="L489" s="391"/>
      <c r="M489" s="390"/>
      <c r="N489" s="392"/>
      <c r="O489" s="390"/>
      <c r="P489" s="390"/>
      <c r="Q489" s="390"/>
      <c r="R489" s="390"/>
      <c r="S489" s="390"/>
    </row>
    <row r="490" spans="1:19" s="403" customFormat="1" ht="43.5" customHeight="1">
      <c r="A490" s="1332" t="s">
        <v>1032</v>
      </c>
      <c r="B490" s="1332"/>
      <c r="C490" s="1332"/>
      <c r="D490" s="1332"/>
      <c r="E490" s="1332"/>
      <c r="F490" s="1332"/>
      <c r="G490" s="1332"/>
      <c r="H490" s="1332"/>
      <c r="I490" s="1332"/>
      <c r="J490" s="1332"/>
      <c r="K490" s="1332"/>
      <c r="L490" s="1332"/>
      <c r="M490" s="1332"/>
      <c r="N490" s="1332"/>
      <c r="O490" s="1332"/>
      <c r="P490" s="1332"/>
      <c r="Q490" s="1332"/>
      <c r="R490" s="1332"/>
      <c r="S490" s="1332"/>
    </row>
    <row r="491" spans="1:19" s="414" customFormat="1" ht="34.5" customHeight="1">
      <c r="A491" s="404">
        <v>1</v>
      </c>
      <c r="B491" s="405" t="s">
        <v>1033</v>
      </c>
      <c r="C491" s="406" t="s">
        <v>1034</v>
      </c>
      <c r="D491" s="407"/>
      <c r="E491" s="408" t="s">
        <v>1035</v>
      </c>
      <c r="F491" s="409">
        <v>4</v>
      </c>
      <c r="G491" s="409">
        <v>4</v>
      </c>
      <c r="H491" s="408">
        <v>14582</v>
      </c>
      <c r="I491" s="407"/>
      <c r="J491" s="410">
        <v>14582</v>
      </c>
      <c r="K491" s="411"/>
      <c r="L491" s="411"/>
      <c r="M491" s="412"/>
      <c r="N491" s="408" t="s">
        <v>1035</v>
      </c>
      <c r="O491" s="413">
        <v>4</v>
      </c>
      <c r="P491" s="413">
        <v>4</v>
      </c>
      <c r="Q491" s="408">
        <v>14582</v>
      </c>
      <c r="R491" s="407"/>
      <c r="S491" s="410">
        <f>+D491+J491-M491</f>
        <v>14582</v>
      </c>
    </row>
    <row r="492" spans="1:19" s="414" customFormat="1" ht="34.5" customHeight="1">
      <c r="A492" s="404">
        <v>2</v>
      </c>
      <c r="B492" s="405" t="s">
        <v>1033</v>
      </c>
      <c r="C492" s="406" t="s">
        <v>1036</v>
      </c>
      <c r="D492" s="407"/>
      <c r="E492" s="408" t="s">
        <v>1037</v>
      </c>
      <c r="F492" s="409">
        <v>4</v>
      </c>
      <c r="G492" s="409">
        <v>4</v>
      </c>
      <c r="H492" s="408">
        <v>373.83</v>
      </c>
      <c r="I492" s="407">
        <v>26.17</v>
      </c>
      <c r="J492" s="410">
        <v>400</v>
      </c>
      <c r="K492" s="411"/>
      <c r="L492" s="411"/>
      <c r="M492" s="412"/>
      <c r="N492" s="408" t="s">
        <v>1037</v>
      </c>
      <c r="O492" s="413">
        <v>4</v>
      </c>
      <c r="P492" s="413">
        <v>4</v>
      </c>
      <c r="Q492" s="408">
        <f>ROUND(S492*100/107,2)</f>
        <v>373.83</v>
      </c>
      <c r="R492" s="407">
        <f>ROUND((Q492*0.07),2)</f>
        <v>26.17</v>
      </c>
      <c r="S492" s="410">
        <f>+D492+J492-M492</f>
        <v>400</v>
      </c>
    </row>
    <row r="493" spans="1:19" s="414" customFormat="1" ht="34.5" customHeight="1">
      <c r="A493" s="404">
        <v>3</v>
      </c>
      <c r="B493" s="405" t="s">
        <v>1033</v>
      </c>
      <c r="C493" s="406" t="s">
        <v>1038</v>
      </c>
      <c r="D493" s="407"/>
      <c r="E493" s="408" t="s">
        <v>1039</v>
      </c>
      <c r="F493" s="409">
        <v>5</v>
      </c>
      <c r="G493" s="409">
        <v>5</v>
      </c>
      <c r="H493" s="408">
        <v>17955</v>
      </c>
      <c r="I493" s="407">
        <v>1256.8499999999999</v>
      </c>
      <c r="J493" s="410">
        <v>19211.849999999999</v>
      </c>
      <c r="K493" s="411"/>
      <c r="L493" s="411"/>
      <c r="M493" s="412"/>
      <c r="N493" s="408" t="s">
        <v>1039</v>
      </c>
      <c r="O493" s="413">
        <v>5</v>
      </c>
      <c r="P493" s="413">
        <v>5</v>
      </c>
      <c r="Q493" s="408">
        <f>ROUND(S493*100/107,2)</f>
        <v>17955</v>
      </c>
      <c r="R493" s="407">
        <f>ROUND((Q493*0.07),2)</f>
        <v>1256.8499999999999</v>
      </c>
      <c r="S493" s="410">
        <f>+D493+J493-M493</f>
        <v>19211.849999999999</v>
      </c>
    </row>
    <row r="494" spans="1:19" s="414" customFormat="1" ht="34.5" customHeight="1">
      <c r="A494" s="404">
        <v>4</v>
      </c>
      <c r="B494" s="405" t="s">
        <v>1033</v>
      </c>
      <c r="C494" s="406" t="s">
        <v>1040</v>
      </c>
      <c r="D494" s="407"/>
      <c r="E494" s="408" t="s">
        <v>1041</v>
      </c>
      <c r="F494" s="409">
        <v>6</v>
      </c>
      <c r="G494" s="409">
        <v>6</v>
      </c>
      <c r="H494" s="408">
        <v>1935</v>
      </c>
      <c r="I494" s="407">
        <v>135.44999999999999</v>
      </c>
      <c r="J494" s="410">
        <v>2070.4499999999998</v>
      </c>
      <c r="K494" s="411"/>
      <c r="L494" s="411"/>
      <c r="M494" s="412"/>
      <c r="N494" s="408" t="s">
        <v>1041</v>
      </c>
      <c r="O494" s="413">
        <v>6</v>
      </c>
      <c r="P494" s="413">
        <v>6</v>
      </c>
      <c r="Q494" s="408">
        <f>ROUND(S494*100/107,2)</f>
        <v>1935</v>
      </c>
      <c r="R494" s="415">
        <f>ROUND((Q494*0.07),2)</f>
        <v>135.44999999999999</v>
      </c>
      <c r="S494" s="410">
        <f>+D494+J494-M494</f>
        <v>2070.4499999999998</v>
      </c>
    </row>
    <row r="495" spans="1:19" s="416" customFormat="1" ht="34.5" customHeight="1">
      <c r="A495" s="404">
        <v>5</v>
      </c>
      <c r="B495" s="405" t="s">
        <v>1033</v>
      </c>
      <c r="C495" s="406" t="s">
        <v>902</v>
      </c>
      <c r="D495" s="407"/>
      <c r="E495" s="408" t="s">
        <v>1041</v>
      </c>
      <c r="F495" s="409">
        <v>6</v>
      </c>
      <c r="G495" s="409">
        <v>6</v>
      </c>
      <c r="H495" s="408">
        <v>44400</v>
      </c>
      <c r="I495" s="407">
        <v>3108</v>
      </c>
      <c r="J495" s="410">
        <v>47508</v>
      </c>
      <c r="K495" s="411"/>
      <c r="L495" s="411"/>
      <c r="M495" s="412"/>
      <c r="N495" s="408" t="s">
        <v>1041</v>
      </c>
      <c r="O495" s="413">
        <v>6</v>
      </c>
      <c r="P495" s="413">
        <v>6</v>
      </c>
      <c r="Q495" s="408">
        <f>ROUND(S495*100/107,2)</f>
        <v>44400</v>
      </c>
      <c r="R495" s="415">
        <f>ROUND((Q495*0.07),2)</f>
        <v>3108</v>
      </c>
      <c r="S495" s="410">
        <f>+D495+J495-M495</f>
        <v>47508</v>
      </c>
    </row>
    <row r="496" spans="1:19" s="425" customFormat="1" ht="34.5" customHeight="1">
      <c r="A496" s="1365" t="s">
        <v>1042</v>
      </c>
      <c r="B496" s="1366"/>
      <c r="C496" s="1366"/>
      <c r="D496" s="1366"/>
      <c r="E496" s="417"/>
      <c r="F496" s="418"/>
      <c r="G496" s="418"/>
      <c r="H496" s="417"/>
      <c r="I496" s="419"/>
      <c r="J496" s="420"/>
      <c r="K496" s="421"/>
      <c r="L496" s="421"/>
      <c r="M496" s="422"/>
      <c r="N496" s="417"/>
      <c r="O496" s="419"/>
      <c r="P496" s="423"/>
      <c r="Q496" s="417"/>
      <c r="R496" s="419"/>
      <c r="S496" s="424"/>
    </row>
    <row r="497" spans="1:19" ht="34.5" customHeight="1" thickBot="1">
      <c r="A497" s="426"/>
      <c r="B497" s="257" t="s">
        <v>19</v>
      </c>
      <c r="C497" s="427"/>
      <c r="D497" s="428"/>
      <c r="E497" s="429">
        <v>0</v>
      </c>
      <c r="F497" s="428"/>
      <c r="G497" s="428"/>
      <c r="H497" s="430">
        <f>SUM(H491:H496)</f>
        <v>79245.83</v>
      </c>
      <c r="I497" s="431">
        <f t="shared" ref="I497:J497" si="58">SUM(I491:I496)</f>
        <v>4526.47</v>
      </c>
      <c r="J497" s="431">
        <f t="shared" si="58"/>
        <v>83772.299999999988</v>
      </c>
      <c r="K497" s="429">
        <f>SUM(K508:K514)</f>
        <v>0</v>
      </c>
      <c r="L497" s="429">
        <f>SUM(L508:L514)</f>
        <v>0</v>
      </c>
      <c r="M497" s="428">
        <f>SUM(M508:M514)</f>
        <v>0</v>
      </c>
      <c r="N497" s="429">
        <f>SUM(N508:N514)</f>
        <v>0</v>
      </c>
      <c r="O497" s="428"/>
      <c r="P497" s="428"/>
      <c r="Q497" s="432">
        <f>SUM(Q491:Q496)</f>
        <v>79245.83</v>
      </c>
      <c r="R497" s="432">
        <f t="shared" ref="R497:S497" si="59">SUM(R491:R496)</f>
        <v>4526.47</v>
      </c>
      <c r="S497" s="430">
        <f t="shared" si="59"/>
        <v>83772.299999999988</v>
      </c>
    </row>
    <row r="498" spans="1:19" ht="34.5" customHeight="1" thickTop="1">
      <c r="A498" s="433"/>
      <c r="B498" s="297"/>
      <c r="C498" s="2"/>
      <c r="D498" s="419"/>
      <c r="E498" s="417"/>
      <c r="F498" s="419"/>
      <c r="G498" s="419"/>
      <c r="H498" s="419"/>
      <c r="I498" s="419"/>
      <c r="J498" s="419"/>
      <c r="K498" s="417"/>
      <c r="L498" s="417"/>
      <c r="M498" s="419"/>
      <c r="N498" s="417"/>
      <c r="O498" s="419"/>
      <c r="P498" s="419"/>
      <c r="Q498" s="419"/>
      <c r="R498" s="419"/>
      <c r="S498" s="419"/>
    </row>
    <row r="499" spans="1:19" s="403" customFormat="1" ht="43.5" customHeight="1">
      <c r="A499" s="1332" t="s">
        <v>1043</v>
      </c>
      <c r="B499" s="1332"/>
      <c r="C499" s="1332"/>
      <c r="D499" s="1332"/>
      <c r="E499" s="1332"/>
      <c r="F499" s="1332"/>
      <c r="G499" s="1332"/>
      <c r="H499" s="1332"/>
      <c r="I499" s="1332"/>
      <c r="J499" s="1332"/>
      <c r="K499" s="1332"/>
      <c r="L499" s="1332"/>
      <c r="M499" s="1332"/>
      <c r="N499" s="1332"/>
      <c r="O499" s="1332"/>
      <c r="P499" s="1332"/>
      <c r="Q499" s="1332"/>
      <c r="R499" s="1332"/>
      <c r="S499" s="1332"/>
    </row>
    <row r="500" spans="1:19" ht="34.5" customHeight="1">
      <c r="A500" s="127"/>
      <c r="B500" s="434"/>
      <c r="C500" s="435"/>
      <c r="D500" s="222"/>
      <c r="E500" s="436"/>
      <c r="F500" s="127"/>
      <c r="G500" s="127"/>
      <c r="H500" s="72">
        <v>0</v>
      </c>
      <c r="I500" s="437"/>
      <c r="J500" s="438">
        <v>0</v>
      </c>
      <c r="K500" s="251"/>
      <c r="L500" s="252"/>
      <c r="M500" s="253"/>
      <c r="N500" s="436"/>
      <c r="O500" s="3"/>
      <c r="P500" s="3"/>
      <c r="Q500" s="439">
        <f>S500</f>
        <v>0</v>
      </c>
      <c r="R500" s="51"/>
      <c r="S500" s="439">
        <f>+D500+J500-M500</f>
        <v>0</v>
      </c>
    </row>
    <row r="501" spans="1:19" ht="34.5" customHeight="1">
      <c r="A501" s="440"/>
      <c r="B501" s="440"/>
      <c r="C501" s="440"/>
      <c r="D501" s="440"/>
      <c r="E501" s="440"/>
      <c r="F501" s="440"/>
      <c r="G501" s="440"/>
      <c r="H501" s="41"/>
      <c r="J501" s="442"/>
      <c r="K501" s="443"/>
      <c r="L501" s="444"/>
      <c r="M501" s="445"/>
      <c r="N501" s="1"/>
      <c r="Q501" s="41"/>
      <c r="R501" s="41"/>
      <c r="S501" s="41"/>
    </row>
    <row r="502" spans="1:19" ht="34.5" customHeight="1" thickBot="1">
      <c r="A502" s="447"/>
      <c r="B502" s="448" t="s">
        <v>19</v>
      </c>
      <c r="C502" s="449"/>
      <c r="D502" s="450"/>
      <c r="E502" s="451">
        <v>0</v>
      </c>
      <c r="F502" s="450"/>
      <c r="G502" s="450"/>
      <c r="H502" s="452">
        <v>0</v>
      </c>
      <c r="I502" s="452">
        <v>0</v>
      </c>
      <c r="J502" s="452">
        <v>0</v>
      </c>
      <c r="K502" s="451">
        <f>SUM(K512:K517)</f>
        <v>0</v>
      </c>
      <c r="L502" s="453">
        <f>SUM(L512:L517)</f>
        <v>0</v>
      </c>
      <c r="M502" s="452">
        <f>SUM(M500:M501)</f>
        <v>0</v>
      </c>
      <c r="N502" s="451">
        <f>SUM(N512:N517)</f>
        <v>0</v>
      </c>
      <c r="O502" s="450"/>
      <c r="P502" s="450"/>
      <c r="Q502" s="454">
        <f t="shared" ref="Q502" si="60">SUM(Q500)</f>
        <v>0</v>
      </c>
      <c r="R502" s="454">
        <f t="shared" ref="R502:S502" si="61">SUM(R500)</f>
        <v>0</v>
      </c>
      <c r="S502" s="454">
        <f t="shared" si="61"/>
        <v>0</v>
      </c>
    </row>
    <row r="503" spans="1:19" ht="34.5" customHeight="1" thickTop="1">
      <c r="A503" s="433"/>
      <c r="B503" s="297"/>
      <c r="C503" s="2"/>
      <c r="D503" s="419"/>
      <c r="E503" s="417"/>
      <c r="F503" s="419"/>
      <c r="G503" s="419"/>
      <c r="H503" s="419"/>
      <c r="I503" s="419"/>
      <c r="J503" s="419"/>
      <c r="K503" s="417"/>
      <c r="L503" s="417"/>
      <c r="M503" s="419"/>
      <c r="N503" s="417"/>
      <c r="O503" s="419"/>
      <c r="P503" s="419"/>
      <c r="Q503" s="419"/>
      <c r="R503" s="419"/>
      <c r="S503" s="419"/>
    </row>
    <row r="504" spans="1:19" s="386" customFormat="1" ht="40.5" customHeight="1">
      <c r="A504" s="1332" t="s">
        <v>1044</v>
      </c>
      <c r="B504" s="1332"/>
      <c r="C504" s="1332"/>
      <c r="D504" s="1332"/>
      <c r="E504" s="1332"/>
      <c r="F504" s="1332"/>
      <c r="G504" s="1332"/>
      <c r="H504" s="1332"/>
      <c r="I504" s="1332"/>
      <c r="J504" s="1332"/>
      <c r="K504" s="1332"/>
      <c r="L504" s="1332"/>
      <c r="M504" s="1332"/>
      <c r="N504" s="1332"/>
      <c r="O504" s="1332"/>
      <c r="P504" s="1332"/>
      <c r="Q504" s="1332"/>
      <c r="R504" s="1332"/>
      <c r="S504" s="1332"/>
    </row>
    <row r="505" spans="1:19" s="414" customFormat="1" ht="34.5" customHeight="1">
      <c r="A505" s="404">
        <v>1</v>
      </c>
      <c r="B505" s="406" t="s">
        <v>1045</v>
      </c>
      <c r="C505" s="455" t="s">
        <v>1046</v>
      </c>
      <c r="D505" s="456">
        <v>0</v>
      </c>
      <c r="E505" s="457" t="s">
        <v>1047</v>
      </c>
      <c r="F505" s="402" t="s">
        <v>1048</v>
      </c>
      <c r="G505" s="402" t="s">
        <v>1048</v>
      </c>
      <c r="H505" s="408">
        <v>234301.93</v>
      </c>
      <c r="I505" s="402"/>
      <c r="J505" s="458">
        <v>234301.93</v>
      </c>
      <c r="K505" s="290"/>
      <c r="L505" s="459"/>
      <c r="M505" s="460"/>
      <c r="N505" s="457" t="s">
        <v>1047</v>
      </c>
      <c r="O505" s="402" t="s">
        <v>1048</v>
      </c>
      <c r="P505" s="402" t="s">
        <v>1048</v>
      </c>
      <c r="Q505" s="408">
        <f>S505</f>
        <v>234301.93</v>
      </c>
      <c r="R505" s="461"/>
      <c r="S505" s="410">
        <f>+D505+J505-M505</f>
        <v>234301.93</v>
      </c>
    </row>
    <row r="506" spans="1:19" s="414" customFormat="1" ht="34.5" customHeight="1">
      <c r="A506" s="404">
        <f>A505+1</f>
        <v>2</v>
      </c>
      <c r="B506" s="406" t="s">
        <v>1045</v>
      </c>
      <c r="C506" s="455" t="s">
        <v>1049</v>
      </c>
      <c r="D506" s="462">
        <v>0</v>
      </c>
      <c r="E506" s="457" t="s">
        <v>1050</v>
      </c>
      <c r="F506" s="402" t="s">
        <v>1048</v>
      </c>
      <c r="G506" s="402" t="s">
        <v>1048</v>
      </c>
      <c r="H506" s="462">
        <v>84356.53</v>
      </c>
      <c r="I506" s="408">
        <v>5904.96</v>
      </c>
      <c r="J506" s="462">
        <v>90261.49</v>
      </c>
      <c r="K506" s="290"/>
      <c r="L506" s="459"/>
      <c r="M506" s="292"/>
      <c r="N506" s="457" t="s">
        <v>1050</v>
      </c>
      <c r="O506" s="402" t="s">
        <v>1048</v>
      </c>
      <c r="P506" s="402" t="s">
        <v>1048</v>
      </c>
      <c r="Q506" s="408">
        <v>84356.53</v>
      </c>
      <c r="R506" s="463">
        <v>5904.96</v>
      </c>
      <c r="S506" s="410">
        <v>90261.49</v>
      </c>
    </row>
    <row r="507" spans="1:19" s="414" customFormat="1" ht="34.5" customHeight="1">
      <c r="A507" s="404">
        <f>A506+1</f>
        <v>3</v>
      </c>
      <c r="B507" s="406" t="s">
        <v>1045</v>
      </c>
      <c r="C507" s="455" t="s">
        <v>1051</v>
      </c>
      <c r="D507" s="462">
        <v>0</v>
      </c>
      <c r="E507" s="457" t="s">
        <v>1050</v>
      </c>
      <c r="F507" s="402" t="s">
        <v>1048</v>
      </c>
      <c r="G507" s="402" t="s">
        <v>1048</v>
      </c>
      <c r="H507" s="462">
        <v>46294.83</v>
      </c>
      <c r="I507" s="408">
        <v>3240.64</v>
      </c>
      <c r="J507" s="462">
        <v>49535.47</v>
      </c>
      <c r="K507" s="290"/>
      <c r="L507" s="459"/>
      <c r="M507" s="292"/>
      <c r="N507" s="457" t="s">
        <v>1050</v>
      </c>
      <c r="O507" s="402" t="s">
        <v>1048</v>
      </c>
      <c r="P507" s="402" t="s">
        <v>1048</v>
      </c>
      <c r="Q507" s="408">
        <f>ROUND(S507*100/107,2)</f>
        <v>46294.83</v>
      </c>
      <c r="R507" s="463">
        <f>ROUND((Q507*0.07),2)</f>
        <v>3240.64</v>
      </c>
      <c r="S507" s="410">
        <f>+D507+J507-M507</f>
        <v>49535.47</v>
      </c>
    </row>
    <row r="508" spans="1:19" s="414" customFormat="1" ht="34.5" customHeight="1">
      <c r="A508" s="404"/>
      <c r="B508" s="464" t="s">
        <v>1052</v>
      </c>
      <c r="C508" s="455"/>
      <c r="D508" s="462"/>
      <c r="E508" s="457"/>
      <c r="F508" s="402"/>
      <c r="G508" s="402"/>
      <c r="H508" s="462"/>
      <c r="I508" s="408"/>
      <c r="J508" s="462"/>
      <c r="K508" s="290"/>
      <c r="L508" s="459"/>
      <c r="M508" s="292"/>
      <c r="N508" s="457"/>
      <c r="O508" s="402"/>
      <c r="P508" s="402"/>
      <c r="Q508" s="408"/>
      <c r="R508" s="463"/>
      <c r="S508" s="410"/>
    </row>
    <row r="509" spans="1:19" s="414" customFormat="1" ht="34.5" customHeight="1">
      <c r="A509" s="404">
        <v>4</v>
      </c>
      <c r="B509" s="406" t="s">
        <v>1053</v>
      </c>
      <c r="C509" s="455" t="s">
        <v>1054</v>
      </c>
      <c r="D509" s="462">
        <v>0</v>
      </c>
      <c r="E509" s="457" t="s">
        <v>1055</v>
      </c>
      <c r="F509" s="402">
        <v>8</v>
      </c>
      <c r="G509" s="402">
        <v>8</v>
      </c>
      <c r="H509" s="462">
        <v>15916</v>
      </c>
      <c r="I509" s="408"/>
      <c r="J509" s="462">
        <v>15916</v>
      </c>
      <c r="K509" s="290"/>
      <c r="L509" s="459"/>
      <c r="M509" s="292"/>
      <c r="N509" s="457" t="s">
        <v>1055</v>
      </c>
      <c r="O509" s="402">
        <v>8</v>
      </c>
      <c r="P509" s="402">
        <v>8</v>
      </c>
      <c r="Q509" s="408">
        <v>15916</v>
      </c>
      <c r="R509" s="463"/>
      <c r="S509" s="410">
        <f t="shared" ref="S509:S513" si="62">+D509+J509-M509</f>
        <v>15916</v>
      </c>
    </row>
    <row r="510" spans="1:19" s="414" customFormat="1" ht="34.5" customHeight="1">
      <c r="A510" s="404">
        <v>5</v>
      </c>
      <c r="B510" s="406" t="s">
        <v>1053</v>
      </c>
      <c r="C510" s="455" t="s">
        <v>1056</v>
      </c>
      <c r="D510" s="462">
        <v>0</v>
      </c>
      <c r="E510" s="457" t="s">
        <v>1057</v>
      </c>
      <c r="F510" s="402">
        <v>7</v>
      </c>
      <c r="G510" s="402">
        <v>7</v>
      </c>
      <c r="H510" s="462">
        <v>1050</v>
      </c>
      <c r="I510" s="408">
        <v>73.5</v>
      </c>
      <c r="J510" s="462">
        <v>1123.5</v>
      </c>
      <c r="K510" s="290"/>
      <c r="L510" s="459"/>
      <c r="M510" s="292"/>
      <c r="N510" s="457" t="s">
        <v>1057</v>
      </c>
      <c r="O510" s="402">
        <v>7</v>
      </c>
      <c r="P510" s="402">
        <v>7</v>
      </c>
      <c r="Q510" s="408">
        <f t="shared" ref="Q510:Q511" si="63">ROUND(S510*100/107,2)</f>
        <v>1050</v>
      </c>
      <c r="R510" s="463">
        <f t="shared" ref="R510:R511" si="64">ROUND((Q510*0.07),2)</f>
        <v>73.5</v>
      </c>
      <c r="S510" s="410">
        <f t="shared" si="62"/>
        <v>1123.5</v>
      </c>
    </row>
    <row r="511" spans="1:19" s="414" customFormat="1" ht="34.5" customHeight="1">
      <c r="A511" s="404">
        <f t="shared" ref="A511:A512" si="65">A510+1</f>
        <v>6</v>
      </c>
      <c r="B511" s="406" t="s">
        <v>1053</v>
      </c>
      <c r="C511" s="455" t="s">
        <v>1058</v>
      </c>
      <c r="D511" s="462">
        <v>0</v>
      </c>
      <c r="E511" s="457" t="s">
        <v>1057</v>
      </c>
      <c r="F511" s="402">
        <v>7</v>
      </c>
      <c r="G511" s="402">
        <v>7</v>
      </c>
      <c r="H511" s="462">
        <v>265</v>
      </c>
      <c r="I511" s="408">
        <v>18.55</v>
      </c>
      <c r="J511" s="462">
        <v>283.55</v>
      </c>
      <c r="K511" s="290"/>
      <c r="L511" s="459"/>
      <c r="M511" s="292"/>
      <c r="N511" s="457" t="s">
        <v>1057</v>
      </c>
      <c r="O511" s="402">
        <v>7</v>
      </c>
      <c r="P511" s="402">
        <v>7</v>
      </c>
      <c r="Q511" s="408">
        <f t="shared" si="63"/>
        <v>265</v>
      </c>
      <c r="R511" s="463">
        <f t="shared" si="64"/>
        <v>18.55</v>
      </c>
      <c r="S511" s="410">
        <f t="shared" si="62"/>
        <v>283.55</v>
      </c>
    </row>
    <row r="512" spans="1:19" s="414" customFormat="1" ht="34.5" customHeight="1">
      <c r="A512" s="404">
        <f t="shared" si="65"/>
        <v>7</v>
      </c>
      <c r="B512" s="406" t="s">
        <v>1053</v>
      </c>
      <c r="C512" s="455" t="s">
        <v>1059</v>
      </c>
      <c r="D512" s="462">
        <v>0</v>
      </c>
      <c r="E512" s="457" t="s">
        <v>1060</v>
      </c>
      <c r="F512" s="402"/>
      <c r="G512" s="402"/>
      <c r="H512" s="462">
        <v>11685.69</v>
      </c>
      <c r="I512" s="408"/>
      <c r="J512" s="462">
        <v>11685.69</v>
      </c>
      <c r="K512" s="290"/>
      <c r="L512" s="459"/>
      <c r="M512" s="292"/>
      <c r="N512" s="457" t="s">
        <v>1060</v>
      </c>
      <c r="O512" s="402"/>
      <c r="P512" s="402"/>
      <c r="Q512" s="408">
        <v>11685.69</v>
      </c>
      <c r="R512" s="463"/>
      <c r="S512" s="410">
        <f t="shared" si="62"/>
        <v>11685.69</v>
      </c>
    </row>
    <row r="513" spans="1:20" s="414" customFormat="1" ht="34.5" customHeight="1">
      <c r="A513" s="404">
        <f>A512+1</f>
        <v>8</v>
      </c>
      <c r="B513" s="455" t="s">
        <v>1061</v>
      </c>
      <c r="C513" s="406" t="s">
        <v>1062</v>
      </c>
      <c r="D513" s="407"/>
      <c r="E513" s="408" t="s">
        <v>1063</v>
      </c>
      <c r="F513" s="407"/>
      <c r="G513" s="407"/>
      <c r="H513" s="408">
        <v>1946.33</v>
      </c>
      <c r="I513" s="407"/>
      <c r="J513" s="410">
        <v>1946.33</v>
      </c>
      <c r="K513" s="411"/>
      <c r="L513" s="411"/>
      <c r="M513" s="412">
        <v>0</v>
      </c>
      <c r="N513" s="465" t="s">
        <v>1063</v>
      </c>
      <c r="O513" s="407"/>
      <c r="P513" s="407"/>
      <c r="Q513" s="408">
        <f t="shared" ref="Q513" si="66">S513</f>
        <v>1946.33</v>
      </c>
      <c r="R513" s="415"/>
      <c r="S513" s="410">
        <f t="shared" si="62"/>
        <v>1946.33</v>
      </c>
    </row>
    <row r="514" spans="1:20" s="414" customFormat="1" ht="34.5" customHeight="1">
      <c r="A514" s="466"/>
      <c r="B514" s="467" t="s">
        <v>1064</v>
      </c>
      <c r="C514" s="468"/>
      <c r="D514" s="469"/>
      <c r="E514" s="470"/>
      <c r="F514" s="469"/>
      <c r="G514" s="469"/>
      <c r="H514" s="470"/>
      <c r="I514" s="469"/>
      <c r="J514" s="471"/>
      <c r="K514" s="472"/>
      <c r="L514" s="472"/>
      <c r="M514" s="473"/>
      <c r="N514" s="470"/>
      <c r="O514" s="469"/>
      <c r="P514" s="469"/>
      <c r="Q514" s="470"/>
      <c r="R514" s="474"/>
      <c r="S514" s="471"/>
    </row>
    <row r="515" spans="1:20" s="479" customFormat="1" ht="34.5" customHeight="1" thickBot="1">
      <c r="A515" s="475"/>
      <c r="B515" s="1333" t="s">
        <v>1065</v>
      </c>
      <c r="C515" s="1333"/>
      <c r="D515" s="428"/>
      <c r="E515" s="429"/>
      <c r="F515" s="428"/>
      <c r="G515" s="428"/>
      <c r="H515" s="476">
        <f>SUM(H505:H514)</f>
        <v>395816.31</v>
      </c>
      <c r="I515" s="476">
        <f t="shared" ref="I515:J515" si="67">SUM(I505:I514)</f>
        <v>9237.65</v>
      </c>
      <c r="J515" s="477">
        <f t="shared" si="67"/>
        <v>405053.96</v>
      </c>
      <c r="K515" s="429"/>
      <c r="L515" s="477"/>
      <c r="M515" s="430"/>
      <c r="N515" s="429"/>
      <c r="O515" s="428"/>
      <c r="P515" s="428"/>
      <c r="Q515" s="477">
        <f>SUM(Q505:Q514)</f>
        <v>395816.31</v>
      </c>
      <c r="R515" s="428">
        <f t="shared" ref="R515" si="68">SUM(R505:R514)</f>
        <v>9237.65</v>
      </c>
      <c r="S515" s="478">
        <f>SUM(S505:S514)</f>
        <v>405053.96</v>
      </c>
    </row>
    <row r="516" spans="1:20" s="403" customFormat="1" ht="34.5" customHeight="1" thickTop="1">
      <c r="A516" s="480"/>
      <c r="B516" s="481"/>
      <c r="C516" s="482"/>
      <c r="D516" s="483"/>
      <c r="E516" s="484"/>
      <c r="F516" s="483"/>
      <c r="G516" s="483"/>
      <c r="H516" s="484"/>
      <c r="I516" s="483"/>
      <c r="J516" s="485"/>
      <c r="K516" s="484"/>
      <c r="L516" s="484"/>
      <c r="M516" s="483"/>
      <c r="N516" s="484"/>
      <c r="O516" s="483"/>
      <c r="P516" s="483"/>
      <c r="Q516" s="484"/>
      <c r="R516" s="483"/>
      <c r="S516" s="485"/>
    </row>
    <row r="517" spans="1:20" ht="34.5" customHeight="1" thickBot="1">
      <c r="A517" s="486"/>
      <c r="B517" s="487"/>
      <c r="C517" s="488" t="s">
        <v>1066</v>
      </c>
      <c r="D517" s="488"/>
      <c r="E517" s="489"/>
      <c r="F517" s="486"/>
      <c r="G517" s="486"/>
      <c r="H517" s="490">
        <f>SUM(H515+H502+H497+H488+H483)</f>
        <v>605591.18999999994</v>
      </c>
      <c r="I517" s="490">
        <f t="shared" ref="I517:J517" si="69">SUM(I515+I502+I497+I488+I483)</f>
        <v>20973.14</v>
      </c>
      <c r="J517" s="490">
        <f t="shared" si="69"/>
        <v>626564.32499999995</v>
      </c>
      <c r="K517" s="491"/>
      <c r="L517" s="488"/>
      <c r="M517" s="492">
        <f>SUM(M515+M502+M497+M488+M483)</f>
        <v>494231.06</v>
      </c>
      <c r="N517" s="488"/>
      <c r="O517" s="486"/>
      <c r="P517" s="486"/>
      <c r="Q517" s="383">
        <f>SUM(Q515+Q502+Q497+Q488+Q483)</f>
        <v>719732.08000000007</v>
      </c>
      <c r="R517" s="493">
        <f>SUM(R515+R502+R497+R488+R483)</f>
        <v>25651.18</v>
      </c>
      <c r="S517" s="383">
        <f>SUM(S515+S502+S497+S488+S483)</f>
        <v>745383.22250000003</v>
      </c>
    </row>
    <row r="518" spans="1:20" ht="34.5" customHeight="1" thickTop="1">
      <c r="Q518" s="159"/>
      <c r="R518" s="159"/>
      <c r="S518" s="500"/>
    </row>
    <row r="519" spans="1:20" ht="34.5" customHeight="1">
      <c r="Q519" s="159"/>
      <c r="R519" s="159"/>
      <c r="S519" s="500"/>
    </row>
    <row r="520" spans="1:20" s="403" customFormat="1" ht="43.5" customHeight="1">
      <c r="A520" s="1332" t="s">
        <v>1067</v>
      </c>
      <c r="B520" s="1332"/>
      <c r="C520" s="1332"/>
      <c r="D520" s="1332"/>
      <c r="E520" s="1332"/>
      <c r="F520" s="1332"/>
      <c r="G520" s="1332"/>
      <c r="H520" s="1332"/>
      <c r="I520" s="1332"/>
      <c r="J520" s="1332"/>
      <c r="K520" s="1332"/>
      <c r="L520" s="1332"/>
      <c r="M520" s="1332"/>
      <c r="N520" s="1332"/>
      <c r="O520" s="1332"/>
      <c r="P520" s="1332"/>
      <c r="Q520" s="1332"/>
      <c r="R520" s="1332"/>
      <c r="S520" s="1332"/>
    </row>
    <row r="521" spans="1:20" ht="34.5" customHeight="1">
      <c r="A521" s="243">
        <v>1</v>
      </c>
      <c r="B521" s="266" t="s">
        <v>1068</v>
      </c>
      <c r="C521" s="394" t="s">
        <v>235</v>
      </c>
      <c r="D521" s="295">
        <v>4200</v>
      </c>
      <c r="E521" s="399" t="s">
        <v>1427</v>
      </c>
      <c r="F521" s="243">
        <v>2</v>
      </c>
      <c r="G521" s="243">
        <v>2</v>
      </c>
      <c r="H521" s="66">
        <v>7082</v>
      </c>
      <c r="I521" s="501"/>
      <c r="J521" s="502">
        <v>7082</v>
      </c>
      <c r="K521" s="290"/>
      <c r="L521" s="291"/>
      <c r="M521" s="292"/>
      <c r="N521" s="246" t="s">
        <v>1428</v>
      </c>
      <c r="O521" s="243">
        <v>3</v>
      </c>
      <c r="P521" s="243"/>
      <c r="Q521" s="66">
        <f>S521</f>
        <v>11282</v>
      </c>
      <c r="R521" s="66"/>
      <c r="S521" s="66">
        <f>+D521+J521-M521</f>
        <v>11282</v>
      </c>
    </row>
    <row r="522" spans="1:20" ht="34.5" customHeight="1">
      <c r="A522" s="243">
        <v>2</v>
      </c>
      <c r="B522" s="503" t="s">
        <v>1068</v>
      </c>
      <c r="C522" s="504" t="s">
        <v>1072</v>
      </c>
      <c r="D522" s="505">
        <v>112.35</v>
      </c>
      <c r="E522" s="506"/>
      <c r="F522" s="402"/>
      <c r="G522" s="243"/>
      <c r="H522" s="203">
        <v>0</v>
      </c>
      <c r="I522" s="203">
        <v>0</v>
      </c>
      <c r="J522" s="203">
        <v>0</v>
      </c>
      <c r="K522" s="290"/>
      <c r="L522" s="291"/>
      <c r="M522" s="292"/>
      <c r="N522" s="250"/>
      <c r="O522" s="243"/>
      <c r="P522" s="243"/>
      <c r="Q522" s="66">
        <f>ROUND(S522*100/107,2)</f>
        <v>105</v>
      </c>
      <c r="R522" s="66">
        <f>ROUND((Q522*0.07),2)</f>
        <v>7.35</v>
      </c>
      <c r="S522" s="66">
        <f>+D522+J522-M522</f>
        <v>112.35</v>
      </c>
    </row>
    <row r="523" spans="1:20" ht="34.5" customHeight="1">
      <c r="A523" s="243">
        <v>3</v>
      </c>
      <c r="B523" s="503" t="s">
        <v>1068</v>
      </c>
      <c r="C523" s="504" t="s">
        <v>771</v>
      </c>
      <c r="D523" s="505">
        <v>501.83</v>
      </c>
      <c r="E523" s="250"/>
      <c r="F523" s="243"/>
      <c r="G523" s="243"/>
      <c r="H523" s="203">
        <v>0</v>
      </c>
      <c r="I523" s="203">
        <v>0</v>
      </c>
      <c r="J523" s="203">
        <v>0</v>
      </c>
      <c r="K523" s="290"/>
      <c r="L523" s="291"/>
      <c r="M523" s="292"/>
      <c r="N523" s="250"/>
      <c r="O523" s="243"/>
      <c r="P523" s="243"/>
      <c r="Q523" s="66">
        <f>ROUND(S523*100/107,2)</f>
        <v>469</v>
      </c>
      <c r="R523" s="66">
        <f>ROUND((Q523*0.07),2)</f>
        <v>32.83</v>
      </c>
      <c r="S523" s="66">
        <f>+D523+J523-M523</f>
        <v>501.83</v>
      </c>
    </row>
    <row r="524" spans="1:20" ht="34.5" customHeight="1" thickBot="1">
      <c r="A524" s="426"/>
      <c r="B524" s="257" t="s">
        <v>19</v>
      </c>
      <c r="C524" s="427"/>
      <c r="D524" s="428">
        <f>SUM(D521:D523)</f>
        <v>4814.18</v>
      </c>
      <c r="E524" s="429">
        <v>0</v>
      </c>
      <c r="F524" s="428"/>
      <c r="G524" s="428"/>
      <c r="H524" s="430">
        <f>SUM(H521:H523)</f>
        <v>7082</v>
      </c>
      <c r="I524" s="430">
        <f t="shared" ref="I524:J524" si="70">SUM(I521:I523)</f>
        <v>0</v>
      </c>
      <c r="J524" s="430">
        <f t="shared" si="70"/>
        <v>7082</v>
      </c>
      <c r="K524" s="476">
        <f>SUM(K517:K519)</f>
        <v>0</v>
      </c>
      <c r="L524" s="476">
        <f>SUM(L517:L519)</f>
        <v>0</v>
      </c>
      <c r="M524" s="430">
        <f>SUM(M521:M523)</f>
        <v>0</v>
      </c>
      <c r="N524" s="429">
        <f>SUM(N517:N519)</f>
        <v>0</v>
      </c>
      <c r="O524" s="428"/>
      <c r="P524" s="428"/>
      <c r="Q524" s="432">
        <f>SUM(Q521:Q523)</f>
        <v>11856</v>
      </c>
      <c r="R524" s="432">
        <f t="shared" ref="R524:S524" si="71">SUM(R521:R523)</f>
        <v>40.18</v>
      </c>
      <c r="S524" s="432">
        <f t="shared" si="71"/>
        <v>11896.18</v>
      </c>
    </row>
    <row r="525" spans="1:20" s="446" customFormat="1" ht="34.200000000000003" thickTop="1">
      <c r="B525" s="494"/>
      <c r="C525" s="495"/>
      <c r="D525" s="496"/>
      <c r="E525" s="1"/>
      <c r="H525" s="442"/>
      <c r="I525" s="441"/>
      <c r="J525" s="497"/>
      <c r="K525" s="498"/>
      <c r="L525" s="297"/>
      <c r="M525" s="499"/>
      <c r="N525" s="297"/>
      <c r="Q525" s="507"/>
      <c r="R525" s="507"/>
      <c r="S525" s="249"/>
      <c r="T525" s="2"/>
    </row>
    <row r="527" spans="1:20">
      <c r="M527" s="499">
        <f>SUM(M517+M524)</f>
        <v>494231.06</v>
      </c>
    </row>
  </sheetData>
  <mergeCells count="28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T34:AA34"/>
    <mergeCell ref="B102:C102"/>
    <mergeCell ref="A485:S485"/>
    <mergeCell ref="E5:E6"/>
    <mergeCell ref="F5:F6"/>
    <mergeCell ref="H5:J5"/>
    <mergeCell ref="K5:K6"/>
    <mergeCell ref="L5:L6"/>
    <mergeCell ref="M5:M6"/>
    <mergeCell ref="A504:S504"/>
    <mergeCell ref="B515:C515"/>
    <mergeCell ref="A520:S520"/>
    <mergeCell ref="N5:N6"/>
    <mergeCell ref="O5:O6"/>
    <mergeCell ref="Q5:S5"/>
    <mergeCell ref="A490:S490"/>
    <mergeCell ref="A496:D496"/>
    <mergeCell ref="A499:S499"/>
  </mergeCells>
  <phoneticPr fontId="25" type="noConversion"/>
  <pageMargins left="0.16" right="0.16" top="0.16" bottom="0.16" header="0.16" footer="0.3"/>
  <pageSetup scale="3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086B-3A25-46B3-A378-B2B7EBCF4E34}">
  <sheetPr codeName="Sheet21">
    <tabColor rgb="FF92D050"/>
  </sheetPr>
  <dimension ref="A1:M305"/>
  <sheetViews>
    <sheetView zoomScale="50" zoomScaleNormal="50" workbookViewId="0">
      <pane ySplit="9" topLeftCell="A293" activePane="bottomLeft" state="frozen"/>
      <selection pane="bottomLeft" activeCell="F318" sqref="F318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8" width="27.6640625" style="2"/>
    <col min="9" max="9" width="27.6640625" style="512"/>
    <col min="10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1426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75" t="s">
        <v>1429</v>
      </c>
      <c r="E11" s="76" t="s">
        <v>1430</v>
      </c>
      <c r="F11" s="77">
        <v>51203.78</v>
      </c>
    </row>
    <row r="12" spans="1:8" ht="34.5" customHeight="1">
      <c r="A12" s="67">
        <v>2</v>
      </c>
      <c r="B12" s="81" t="s">
        <v>28</v>
      </c>
      <c r="C12" s="69" t="s">
        <v>23</v>
      </c>
      <c r="D12" s="83">
        <v>45968</v>
      </c>
      <c r="E12" s="84" t="s">
        <v>1432</v>
      </c>
      <c r="F12" s="85">
        <v>8360.98</v>
      </c>
    </row>
    <row r="13" spans="1:8" ht="34.5" customHeight="1" thickBot="1">
      <c r="A13" s="99"/>
      <c r="B13" s="100" t="s">
        <v>19</v>
      </c>
      <c r="C13" s="101"/>
      <c r="D13" s="105"/>
      <c r="E13" s="105"/>
      <c r="F13" s="104">
        <v>59564.759999999995</v>
      </c>
      <c r="H13" s="508">
        <f>SUM(F11:F12)</f>
        <v>59564.759999999995</v>
      </c>
    </row>
    <row r="14" spans="1:8" ht="34.5" customHeight="1" thickTop="1">
      <c r="A14" s="30"/>
      <c r="B14" s="52" t="s">
        <v>31</v>
      </c>
      <c r="C14" s="53"/>
      <c r="D14" s="58"/>
      <c r="E14" s="59"/>
      <c r="F14" s="60"/>
    </row>
    <row r="15" spans="1:8" ht="34.5" customHeight="1">
      <c r="A15" s="67">
        <v>1</v>
      </c>
      <c r="B15" s="106" t="s">
        <v>32</v>
      </c>
      <c r="C15" s="106" t="s">
        <v>33</v>
      </c>
      <c r="D15" s="112">
        <v>45967</v>
      </c>
      <c r="E15" s="113" t="s">
        <v>1433</v>
      </c>
      <c r="F15" s="114">
        <v>321</v>
      </c>
    </row>
    <row r="16" spans="1:8" ht="34.5" customHeight="1">
      <c r="A16" s="67">
        <v>2</v>
      </c>
      <c r="B16" s="106" t="s">
        <v>35</v>
      </c>
      <c r="C16" s="106" t="s">
        <v>36</v>
      </c>
      <c r="D16" s="112">
        <v>45972</v>
      </c>
      <c r="E16" s="113" t="s">
        <v>1434</v>
      </c>
      <c r="F16" s="114">
        <v>321</v>
      </c>
    </row>
    <row r="17" spans="1:13" ht="34.5" customHeight="1">
      <c r="A17" s="67">
        <v>3</v>
      </c>
      <c r="B17" s="106" t="s">
        <v>39</v>
      </c>
      <c r="C17" s="106" t="s">
        <v>40</v>
      </c>
      <c r="D17" s="112">
        <v>45991</v>
      </c>
      <c r="E17" s="113" t="s">
        <v>1435</v>
      </c>
      <c r="F17" s="114">
        <v>321</v>
      </c>
    </row>
    <row r="18" spans="1:13" ht="34.5" customHeight="1">
      <c r="A18" s="67">
        <v>4</v>
      </c>
      <c r="B18" s="115" t="s">
        <v>42</v>
      </c>
      <c r="C18" s="115" t="s">
        <v>43</v>
      </c>
      <c r="D18" s="119">
        <v>45966</v>
      </c>
      <c r="E18" s="120" t="s">
        <v>1436</v>
      </c>
      <c r="F18" s="121">
        <v>963</v>
      </c>
    </row>
    <row r="19" spans="1:13" ht="34.5" customHeight="1">
      <c r="A19" s="67">
        <v>5</v>
      </c>
      <c r="B19" s="106" t="s">
        <v>45</v>
      </c>
      <c r="C19" s="123" t="s">
        <v>46</v>
      </c>
      <c r="D19" s="112">
        <v>45966</v>
      </c>
      <c r="E19" s="113" t="s">
        <v>1437</v>
      </c>
      <c r="F19" s="114">
        <v>963</v>
      </c>
    </row>
    <row r="20" spans="1:13" ht="34.5" customHeight="1">
      <c r="A20" s="67">
        <v>6</v>
      </c>
      <c r="B20" s="115" t="s">
        <v>60</v>
      </c>
      <c r="C20" s="106" t="s">
        <v>61</v>
      </c>
      <c r="D20" s="112">
        <v>45964</v>
      </c>
      <c r="E20" s="113" t="s">
        <v>1438</v>
      </c>
      <c r="F20" s="114">
        <v>321</v>
      </c>
    </row>
    <row r="21" spans="1:13" ht="34.5" customHeight="1">
      <c r="A21" s="67">
        <v>7</v>
      </c>
      <c r="B21" s="125" t="s">
        <v>62</v>
      </c>
      <c r="C21" s="125" t="s">
        <v>63</v>
      </c>
      <c r="D21" s="112">
        <v>45991</v>
      </c>
      <c r="E21" s="113" t="s">
        <v>1439</v>
      </c>
      <c r="F21" s="114">
        <v>642</v>
      </c>
    </row>
    <row r="22" spans="1:13" ht="34.5" customHeight="1">
      <c r="A22" s="67">
        <v>8</v>
      </c>
      <c r="B22" s="106" t="s">
        <v>65</v>
      </c>
      <c r="C22" s="106" t="s">
        <v>66</v>
      </c>
      <c r="D22" s="112">
        <v>45991</v>
      </c>
      <c r="E22" s="113" t="s">
        <v>1440</v>
      </c>
      <c r="F22" s="114">
        <v>963</v>
      </c>
    </row>
    <row r="23" spans="1:13" ht="34.5" customHeight="1">
      <c r="A23" s="67">
        <v>9</v>
      </c>
      <c r="B23" s="106" t="s">
        <v>74</v>
      </c>
      <c r="C23" s="106" t="s">
        <v>75</v>
      </c>
      <c r="D23" s="112">
        <v>45989</v>
      </c>
      <c r="E23" s="113" t="s">
        <v>1441</v>
      </c>
      <c r="F23" s="114">
        <v>3595.2</v>
      </c>
    </row>
    <row r="24" spans="1:13" ht="34.5" customHeight="1" thickBot="1">
      <c r="A24" s="99"/>
      <c r="B24" s="100" t="s">
        <v>19</v>
      </c>
      <c r="C24" s="101"/>
      <c r="D24" s="103"/>
      <c r="E24" s="103"/>
      <c r="F24" s="102">
        <v>8410.2000000000007</v>
      </c>
      <c r="H24" s="509">
        <f>SUM(F15:F23)</f>
        <v>8410.2000000000007</v>
      </c>
    </row>
    <row r="25" spans="1:13" ht="34.5" customHeight="1" thickTop="1">
      <c r="A25" s="30"/>
      <c r="B25" s="52" t="s">
        <v>79</v>
      </c>
      <c r="C25" s="53"/>
      <c r="D25" s="58"/>
      <c r="E25" s="59"/>
      <c r="F25" s="60"/>
    </row>
    <row r="26" spans="1:13" ht="34.5" customHeight="1">
      <c r="A26" s="130">
        <v>1</v>
      </c>
      <c r="B26" s="131" t="s">
        <v>80</v>
      </c>
      <c r="C26" s="132" t="s">
        <v>81</v>
      </c>
      <c r="D26" s="112" t="s">
        <v>1443</v>
      </c>
      <c r="E26" s="113" t="s">
        <v>1444</v>
      </c>
      <c r="F26" s="134">
        <v>30009.489999999998</v>
      </c>
      <c r="G26" s="1406"/>
      <c r="H26" s="1406"/>
      <c r="I26" s="1406"/>
      <c r="J26" s="1406"/>
      <c r="K26" s="1406"/>
      <c r="L26" s="1406"/>
      <c r="M26" s="1407"/>
    </row>
    <row r="27" spans="1:13" ht="34.5" customHeight="1">
      <c r="A27" s="130">
        <v>2</v>
      </c>
      <c r="B27" s="131" t="s">
        <v>85</v>
      </c>
      <c r="C27" s="132" t="s">
        <v>81</v>
      </c>
      <c r="D27" s="112" t="s">
        <v>1445</v>
      </c>
      <c r="E27" s="113" t="s">
        <v>1446</v>
      </c>
      <c r="F27" s="134">
        <v>8871.64</v>
      </c>
    </row>
    <row r="28" spans="1:13" ht="34.5" customHeight="1">
      <c r="A28" s="130">
        <v>3</v>
      </c>
      <c r="B28" s="131" t="s">
        <v>88</v>
      </c>
      <c r="C28" s="132" t="s">
        <v>81</v>
      </c>
      <c r="D28" s="112">
        <v>45966</v>
      </c>
      <c r="E28" s="113" t="s">
        <v>1447</v>
      </c>
      <c r="F28" s="134">
        <v>1938.04</v>
      </c>
    </row>
    <row r="29" spans="1:13" ht="34.5" customHeight="1">
      <c r="A29" s="130">
        <v>4</v>
      </c>
      <c r="B29" s="140" t="s">
        <v>100</v>
      </c>
      <c r="C29" s="141" t="s">
        <v>81</v>
      </c>
      <c r="D29" s="112">
        <v>45986</v>
      </c>
      <c r="E29" s="113" t="s">
        <v>1449</v>
      </c>
      <c r="F29" s="134">
        <v>202.23</v>
      </c>
    </row>
    <row r="30" spans="1:13" ht="34.5" customHeight="1">
      <c r="A30" s="130">
        <v>5</v>
      </c>
      <c r="B30" s="131" t="s">
        <v>103</v>
      </c>
      <c r="C30" s="141" t="s">
        <v>81</v>
      </c>
      <c r="D30" s="112">
        <v>45974</v>
      </c>
      <c r="E30" s="113" t="s">
        <v>1450</v>
      </c>
      <c r="F30" s="134">
        <v>2571.21</v>
      </c>
    </row>
    <row r="31" spans="1:13" ht="34.5" customHeight="1">
      <c r="A31" s="130">
        <v>6</v>
      </c>
      <c r="B31" s="140" t="s">
        <v>105</v>
      </c>
      <c r="C31" s="141" t="s">
        <v>81</v>
      </c>
      <c r="D31" s="112">
        <v>45981</v>
      </c>
      <c r="E31" s="113" t="s">
        <v>1452</v>
      </c>
      <c r="F31" s="134">
        <v>375.57</v>
      </c>
    </row>
    <row r="32" spans="1:13" ht="34.5" customHeight="1">
      <c r="A32" s="130">
        <v>7</v>
      </c>
      <c r="B32" s="140" t="s">
        <v>107</v>
      </c>
      <c r="C32" s="141" t="s">
        <v>81</v>
      </c>
      <c r="D32" s="112" t="s">
        <v>1453</v>
      </c>
      <c r="E32" s="113">
        <v>375.57</v>
      </c>
      <c r="F32" s="134">
        <v>0</v>
      </c>
    </row>
    <row r="33" spans="1:9" ht="34.5" customHeight="1">
      <c r="A33" s="130">
        <v>8</v>
      </c>
      <c r="B33" s="131" t="s">
        <v>109</v>
      </c>
      <c r="C33" s="141" t="s">
        <v>81</v>
      </c>
      <c r="D33" s="145">
        <v>45967</v>
      </c>
      <c r="E33" s="146" t="s">
        <v>1454</v>
      </c>
      <c r="F33" s="147">
        <v>74.63</v>
      </c>
    </row>
    <row r="34" spans="1:9" ht="34.5" customHeight="1">
      <c r="A34" s="130">
        <v>9</v>
      </c>
      <c r="B34" s="151" t="s">
        <v>113</v>
      </c>
      <c r="C34" s="152" t="s">
        <v>81</v>
      </c>
      <c r="D34" s="145">
        <v>45973</v>
      </c>
      <c r="E34" s="146" t="s">
        <v>1455</v>
      </c>
      <c r="F34" s="147">
        <v>6057.27</v>
      </c>
    </row>
    <row r="35" spans="1:9" ht="34.5" customHeight="1" thickBot="1">
      <c r="A35" s="99"/>
      <c r="B35" s="100" t="s">
        <v>19</v>
      </c>
      <c r="C35" s="101"/>
      <c r="D35" s="103"/>
      <c r="E35" s="103"/>
      <c r="F35" s="102">
        <v>50100.08</v>
      </c>
      <c r="H35" s="510">
        <f>SUM(F26:F34)</f>
        <v>50100.08</v>
      </c>
    </row>
    <row r="36" spans="1:9" ht="34.5" customHeight="1" thickTop="1">
      <c r="A36" s="30"/>
      <c r="B36" s="52" t="s">
        <v>117</v>
      </c>
      <c r="C36" s="53"/>
      <c r="D36" s="58"/>
      <c r="E36" s="59"/>
      <c r="F36" s="60"/>
    </row>
    <row r="37" spans="1:9" ht="34.5" customHeight="1">
      <c r="A37" s="30">
        <v>1</v>
      </c>
      <c r="B37" s="163" t="s">
        <v>22</v>
      </c>
      <c r="C37" s="164" t="s">
        <v>118</v>
      </c>
      <c r="D37" s="112" t="s">
        <v>1456</v>
      </c>
      <c r="E37" s="113" t="s">
        <v>1457</v>
      </c>
      <c r="F37" s="169">
        <v>10240.76</v>
      </c>
    </row>
    <row r="38" spans="1:9" ht="34.5" customHeight="1">
      <c r="A38" s="30">
        <v>2</v>
      </c>
      <c r="B38" s="68" t="s">
        <v>28</v>
      </c>
      <c r="C38" s="173" t="s">
        <v>118</v>
      </c>
      <c r="D38" s="112">
        <v>45968</v>
      </c>
      <c r="E38" s="113" t="s">
        <v>1458</v>
      </c>
      <c r="F38" s="169">
        <v>1672.2</v>
      </c>
    </row>
    <row r="39" spans="1:9" ht="34.5" customHeight="1" thickBot="1">
      <c r="A39" s="99"/>
      <c r="B39" s="100" t="s">
        <v>19</v>
      </c>
      <c r="C39" s="101"/>
      <c r="D39" s="103"/>
      <c r="E39" s="103"/>
      <c r="F39" s="102">
        <v>11912.960000000001</v>
      </c>
      <c r="H39" s="509">
        <f>SUM(F38)+F37</f>
        <v>11912.960000000001</v>
      </c>
    </row>
    <row r="40" spans="1:9" ht="34.5" customHeight="1" thickTop="1">
      <c r="A40" s="30"/>
      <c r="B40" s="52" t="s">
        <v>121</v>
      </c>
      <c r="C40" s="53"/>
      <c r="D40" s="58"/>
      <c r="E40" s="59"/>
      <c r="F40" s="60"/>
    </row>
    <row r="41" spans="1:9" s="181" customFormat="1" ht="34.5" customHeight="1">
      <c r="A41" s="67">
        <v>1</v>
      </c>
      <c r="B41" s="173" t="s">
        <v>125</v>
      </c>
      <c r="C41" s="173" t="s">
        <v>123</v>
      </c>
      <c r="D41" s="75">
        <v>45989</v>
      </c>
      <c r="E41" s="76" t="s">
        <v>1459</v>
      </c>
      <c r="F41" s="180">
        <v>2000</v>
      </c>
      <c r="I41" s="513"/>
    </row>
    <row r="42" spans="1:9" s="181" customFormat="1" ht="34.5" customHeight="1">
      <c r="A42" s="67">
        <v>2</v>
      </c>
      <c r="B42" s="173" t="s">
        <v>127</v>
      </c>
      <c r="C42" s="173" t="s">
        <v>123</v>
      </c>
      <c r="D42" s="75">
        <v>45989</v>
      </c>
      <c r="E42" s="76" t="s">
        <v>1460</v>
      </c>
      <c r="F42" s="180">
        <v>2000</v>
      </c>
      <c r="I42" s="513"/>
    </row>
    <row r="43" spans="1:9" s="181" customFormat="1" ht="34.5" customHeight="1">
      <c r="A43" s="67">
        <v>3</v>
      </c>
      <c r="B43" s="173" t="s">
        <v>91</v>
      </c>
      <c r="C43" s="173" t="s">
        <v>129</v>
      </c>
      <c r="D43" s="75">
        <v>45966</v>
      </c>
      <c r="E43" s="76" t="s">
        <v>1461</v>
      </c>
      <c r="F43" s="180">
        <v>3210</v>
      </c>
      <c r="I43" s="513"/>
    </row>
    <row r="44" spans="1:9" s="181" customFormat="1" ht="34.5" customHeight="1">
      <c r="A44" s="67">
        <v>4</v>
      </c>
      <c r="B44" s="173" t="s">
        <v>91</v>
      </c>
      <c r="C44" s="173" t="s">
        <v>131</v>
      </c>
      <c r="D44" s="75">
        <v>45966</v>
      </c>
      <c r="E44" s="76" t="s">
        <v>1462</v>
      </c>
      <c r="F44" s="180">
        <v>2140</v>
      </c>
      <c r="I44" s="513"/>
    </row>
    <row r="45" spans="1:9" s="181" customFormat="1" ht="34.5" customHeight="1">
      <c r="A45" s="67">
        <v>5</v>
      </c>
      <c r="B45" s="173" t="s">
        <v>133</v>
      </c>
      <c r="C45" s="173" t="s">
        <v>131</v>
      </c>
      <c r="D45" s="75">
        <v>45981</v>
      </c>
      <c r="E45" s="76" t="s">
        <v>1463</v>
      </c>
      <c r="F45" s="180">
        <v>2140</v>
      </c>
      <c r="I45" s="513"/>
    </row>
    <row r="46" spans="1:9" s="181" customFormat="1" ht="34.5" customHeight="1">
      <c r="A46" s="67">
        <v>6</v>
      </c>
      <c r="B46" s="173" t="s">
        <v>133</v>
      </c>
      <c r="C46" s="173" t="s">
        <v>135</v>
      </c>
      <c r="D46" s="75">
        <v>45981</v>
      </c>
      <c r="E46" s="76" t="s">
        <v>1464</v>
      </c>
      <c r="F46" s="180">
        <v>3210</v>
      </c>
      <c r="I46" s="513"/>
    </row>
    <row r="47" spans="1:9" ht="34.5" customHeight="1" thickBot="1">
      <c r="A47" s="99"/>
      <c r="B47" s="100" t="s">
        <v>19</v>
      </c>
      <c r="C47" s="101"/>
      <c r="D47" s="103"/>
      <c r="E47" s="103"/>
      <c r="F47" s="102">
        <v>14700</v>
      </c>
      <c r="H47" s="509">
        <f>SUM(F41:F46)</f>
        <v>14700</v>
      </c>
    </row>
    <row r="48" spans="1:9" ht="34.5" customHeight="1" thickTop="1">
      <c r="A48" s="30"/>
      <c r="B48" s="193" t="s">
        <v>144</v>
      </c>
      <c r="C48" s="194"/>
      <c r="D48" s="25"/>
      <c r="E48" s="26"/>
      <c r="F48" s="27"/>
    </row>
    <row r="49" spans="1:6" ht="34.5" customHeight="1">
      <c r="A49" s="67">
        <v>1</v>
      </c>
      <c r="B49" s="68" t="s">
        <v>158</v>
      </c>
      <c r="C49" s="69" t="s">
        <v>159</v>
      </c>
      <c r="D49" s="83">
        <v>45989</v>
      </c>
      <c r="E49" s="84" t="s">
        <v>1468</v>
      </c>
      <c r="F49" s="202">
        <v>4563</v>
      </c>
    </row>
    <row r="50" spans="1:6" ht="34.5" customHeight="1">
      <c r="A50" s="67">
        <v>2</v>
      </c>
      <c r="B50" s="68" t="s">
        <v>161</v>
      </c>
      <c r="C50" s="69" t="s">
        <v>162</v>
      </c>
      <c r="D50" s="83">
        <v>45991</v>
      </c>
      <c r="E50" s="84" t="s">
        <v>1469</v>
      </c>
      <c r="F50" s="202">
        <v>4563</v>
      </c>
    </row>
    <row r="51" spans="1:6" ht="34.5" customHeight="1">
      <c r="A51" s="67">
        <v>3</v>
      </c>
      <c r="B51" s="68" t="s">
        <v>164</v>
      </c>
      <c r="C51" s="69" t="s">
        <v>165</v>
      </c>
      <c r="D51" s="83">
        <v>45989</v>
      </c>
      <c r="E51" s="84" t="s">
        <v>1470</v>
      </c>
      <c r="F51" s="202">
        <v>4563</v>
      </c>
    </row>
    <row r="52" spans="1:6" ht="34.5" customHeight="1">
      <c r="A52" s="67">
        <v>4</v>
      </c>
      <c r="B52" s="68" t="s">
        <v>164</v>
      </c>
      <c r="C52" s="69" t="s">
        <v>167</v>
      </c>
      <c r="D52" s="83">
        <v>45989</v>
      </c>
      <c r="E52" s="84" t="s">
        <v>1471</v>
      </c>
      <c r="F52" s="202">
        <v>4563</v>
      </c>
    </row>
    <row r="53" spans="1:6" ht="34.5" customHeight="1">
      <c r="A53" s="67">
        <v>5</v>
      </c>
      <c r="B53" s="68" t="s">
        <v>172</v>
      </c>
      <c r="C53" s="69" t="s">
        <v>173</v>
      </c>
      <c r="D53" s="83">
        <v>45985</v>
      </c>
      <c r="E53" s="84" t="s">
        <v>1472</v>
      </c>
      <c r="F53" s="202">
        <v>4563</v>
      </c>
    </row>
    <row r="54" spans="1:6" ht="34.5" customHeight="1">
      <c r="A54" s="67">
        <v>6</v>
      </c>
      <c r="B54" s="68" t="s">
        <v>184</v>
      </c>
      <c r="C54" s="69" t="s">
        <v>185</v>
      </c>
      <c r="D54" s="83">
        <v>45981</v>
      </c>
      <c r="E54" s="84" t="s">
        <v>1473</v>
      </c>
      <c r="F54" s="202">
        <v>4563</v>
      </c>
    </row>
    <row r="55" spans="1:6" ht="34.5" customHeight="1">
      <c r="A55" s="67">
        <v>7</v>
      </c>
      <c r="B55" s="68" t="s">
        <v>187</v>
      </c>
      <c r="C55" s="69" t="s">
        <v>188</v>
      </c>
      <c r="D55" s="83">
        <v>45981</v>
      </c>
      <c r="E55" s="84" t="s">
        <v>1474</v>
      </c>
      <c r="F55" s="202">
        <v>4563</v>
      </c>
    </row>
    <row r="56" spans="1:6" ht="34.5" customHeight="1">
      <c r="A56" s="67">
        <v>8</v>
      </c>
      <c r="B56" s="68" t="s">
        <v>190</v>
      </c>
      <c r="C56" s="69" t="s">
        <v>191</v>
      </c>
      <c r="D56" s="83">
        <v>45991</v>
      </c>
      <c r="E56" s="84" t="s">
        <v>1475</v>
      </c>
      <c r="F56" s="202">
        <v>2281.5</v>
      </c>
    </row>
    <row r="57" spans="1:6" ht="34.5" customHeight="1">
      <c r="A57" s="67">
        <v>9</v>
      </c>
      <c r="B57" s="68" t="s">
        <v>194</v>
      </c>
      <c r="C57" s="69" t="s">
        <v>195</v>
      </c>
      <c r="D57" s="83">
        <v>45980</v>
      </c>
      <c r="E57" s="84" t="s">
        <v>1476</v>
      </c>
      <c r="F57" s="202">
        <v>9126</v>
      </c>
    </row>
    <row r="58" spans="1:6" ht="34.5" customHeight="1">
      <c r="A58" s="67">
        <v>10</v>
      </c>
      <c r="B58" s="68" t="s">
        <v>197</v>
      </c>
      <c r="C58" s="69" t="s">
        <v>198</v>
      </c>
      <c r="D58" s="83">
        <v>45964</v>
      </c>
      <c r="E58" s="84" t="s">
        <v>1477</v>
      </c>
      <c r="F58" s="202">
        <v>4563</v>
      </c>
    </row>
    <row r="59" spans="1:6" ht="34.5" customHeight="1">
      <c r="A59" s="67">
        <v>11</v>
      </c>
      <c r="B59" s="68" t="s">
        <v>200</v>
      </c>
      <c r="C59" s="69" t="s">
        <v>201</v>
      </c>
      <c r="D59" s="83">
        <v>45985</v>
      </c>
      <c r="E59" s="84" t="s">
        <v>1478</v>
      </c>
      <c r="F59" s="202">
        <v>4563</v>
      </c>
    </row>
    <row r="60" spans="1:6" ht="34.5" customHeight="1">
      <c r="A60" s="67">
        <v>12</v>
      </c>
      <c r="B60" s="68" t="s">
        <v>203</v>
      </c>
      <c r="C60" s="69" t="s">
        <v>204</v>
      </c>
      <c r="D60" s="83">
        <v>45991</v>
      </c>
      <c r="E60" s="84" t="s">
        <v>1479</v>
      </c>
      <c r="F60" s="202">
        <v>4563</v>
      </c>
    </row>
    <row r="61" spans="1:6" ht="34.5" customHeight="1">
      <c r="A61" s="67">
        <v>13</v>
      </c>
      <c r="B61" s="68" t="s">
        <v>209</v>
      </c>
      <c r="C61" s="69" t="s">
        <v>210</v>
      </c>
      <c r="D61" s="83">
        <v>45989</v>
      </c>
      <c r="E61" s="84" t="s">
        <v>1480</v>
      </c>
      <c r="F61" s="202">
        <v>4563</v>
      </c>
    </row>
    <row r="62" spans="1:6" ht="34.5" customHeight="1">
      <c r="A62" s="67">
        <v>14</v>
      </c>
      <c r="B62" s="68" t="s">
        <v>212</v>
      </c>
      <c r="C62" s="69" t="s">
        <v>213</v>
      </c>
      <c r="D62" s="83">
        <v>45972</v>
      </c>
      <c r="E62" s="84" t="s">
        <v>1481</v>
      </c>
      <c r="F62" s="202">
        <v>4563</v>
      </c>
    </row>
    <row r="63" spans="1:6" ht="34.5" customHeight="1">
      <c r="A63" s="67">
        <v>15</v>
      </c>
      <c r="B63" s="68" t="s">
        <v>215</v>
      </c>
      <c r="C63" s="69" t="s">
        <v>216</v>
      </c>
      <c r="D63" s="83">
        <v>45991</v>
      </c>
      <c r="E63" s="84" t="s">
        <v>1482</v>
      </c>
      <c r="F63" s="202">
        <v>4563</v>
      </c>
    </row>
    <row r="64" spans="1:6" ht="34.5" customHeight="1">
      <c r="A64" s="67">
        <v>16</v>
      </c>
      <c r="B64" s="68" t="s">
        <v>221</v>
      </c>
      <c r="C64" s="69" t="s">
        <v>222</v>
      </c>
      <c r="D64" s="83">
        <v>45991</v>
      </c>
      <c r="E64" s="84" t="s">
        <v>1483</v>
      </c>
      <c r="F64" s="202">
        <v>4563</v>
      </c>
    </row>
    <row r="65" spans="1:8" ht="34.5" customHeight="1">
      <c r="A65" s="67">
        <v>17</v>
      </c>
      <c r="B65" s="68" t="s">
        <v>224</v>
      </c>
      <c r="C65" s="69" t="s">
        <v>225</v>
      </c>
      <c r="D65" s="83">
        <v>45975</v>
      </c>
      <c r="E65" s="84" t="s">
        <v>1484</v>
      </c>
      <c r="F65" s="202">
        <v>4563</v>
      </c>
    </row>
    <row r="66" spans="1:8" ht="34.5" customHeight="1">
      <c r="A66" s="67">
        <v>18</v>
      </c>
      <c r="B66" s="68" t="s">
        <v>227</v>
      </c>
      <c r="C66" s="69" t="s">
        <v>228</v>
      </c>
      <c r="D66" s="83">
        <v>45979</v>
      </c>
      <c r="E66" s="84" t="s">
        <v>1485</v>
      </c>
      <c r="F66" s="202">
        <v>4563</v>
      </c>
    </row>
    <row r="67" spans="1:8" ht="34.5" customHeight="1">
      <c r="A67" s="67">
        <v>19</v>
      </c>
      <c r="B67" s="220" t="s">
        <v>230</v>
      </c>
      <c r="C67" s="221" t="s">
        <v>231</v>
      </c>
      <c r="D67" s="83">
        <v>45991</v>
      </c>
      <c r="E67" s="84" t="s">
        <v>1486</v>
      </c>
      <c r="F67" s="202">
        <v>13689</v>
      </c>
    </row>
    <row r="68" spans="1:8" ht="34.5" customHeight="1">
      <c r="A68" s="223"/>
      <c r="B68" s="1364" t="s">
        <v>19</v>
      </c>
      <c r="C68" s="1364"/>
      <c r="D68" s="228"/>
      <c r="E68" s="229"/>
      <c r="F68" s="230">
        <v>98104.5</v>
      </c>
      <c r="H68" s="508">
        <f>SUM(F49:F67)</f>
        <v>98104.5</v>
      </c>
    </row>
    <row r="69" spans="1:8" ht="34.5" customHeight="1">
      <c r="A69" s="30"/>
      <c r="B69" s="231" t="s">
        <v>233</v>
      </c>
      <c r="C69" s="232"/>
      <c r="D69" s="234"/>
      <c r="E69" s="235"/>
      <c r="F69" s="236"/>
    </row>
    <row r="70" spans="1:8" ht="34.5" customHeight="1">
      <c r="A70" s="67">
        <v>1</v>
      </c>
      <c r="B70" s="68" t="s">
        <v>234</v>
      </c>
      <c r="C70" s="173" t="s">
        <v>235</v>
      </c>
      <c r="D70" s="75">
        <v>45987</v>
      </c>
      <c r="E70" s="76" t="s">
        <v>1489</v>
      </c>
      <c r="F70" s="77">
        <v>2645</v>
      </c>
    </row>
    <row r="71" spans="1:8" ht="34.5" customHeight="1">
      <c r="A71" s="67">
        <v>2</v>
      </c>
      <c r="B71" s="244" t="s">
        <v>91</v>
      </c>
      <c r="C71" s="245" t="s">
        <v>237</v>
      </c>
      <c r="D71" s="83">
        <v>45966</v>
      </c>
      <c r="E71" s="84" t="s">
        <v>1490</v>
      </c>
      <c r="F71" s="85">
        <v>18000</v>
      </c>
    </row>
    <row r="72" spans="1:8" ht="34.5" customHeight="1" thickBot="1">
      <c r="A72" s="99"/>
      <c r="B72" s="100" t="s">
        <v>19</v>
      </c>
      <c r="C72" s="101"/>
      <c r="D72" s="103"/>
      <c r="E72" s="103"/>
      <c r="F72" s="247">
        <v>20645</v>
      </c>
      <c r="H72" s="508">
        <f>SUM(F70:F71)</f>
        <v>20645</v>
      </c>
    </row>
    <row r="73" spans="1:8" ht="34.5" customHeight="1" thickTop="1">
      <c r="A73" s="30"/>
      <c r="B73" s="52" t="s">
        <v>239</v>
      </c>
      <c r="C73" s="53"/>
      <c r="D73" s="58"/>
      <c r="E73" s="59"/>
      <c r="F73" s="248"/>
    </row>
    <row r="74" spans="1:8" ht="34.5" customHeight="1">
      <c r="A74" s="67">
        <v>1</v>
      </c>
      <c r="B74" s="68" t="s">
        <v>252</v>
      </c>
      <c r="C74" s="69" t="s">
        <v>253</v>
      </c>
      <c r="D74" s="75">
        <v>45989</v>
      </c>
      <c r="E74" s="76" t="s">
        <v>1491</v>
      </c>
      <c r="F74" s="77">
        <v>100</v>
      </c>
    </row>
    <row r="75" spans="1:8" ht="34.5" customHeight="1">
      <c r="A75" s="67">
        <v>2</v>
      </c>
      <c r="B75" s="68" t="s">
        <v>161</v>
      </c>
      <c r="C75" s="69" t="s">
        <v>255</v>
      </c>
      <c r="D75" s="75">
        <v>45990</v>
      </c>
      <c r="E75" s="76" t="s">
        <v>1492</v>
      </c>
      <c r="F75" s="77">
        <v>100</v>
      </c>
    </row>
    <row r="76" spans="1:8" ht="34.5" customHeight="1">
      <c r="A76" s="67">
        <v>3</v>
      </c>
      <c r="B76" s="68" t="s">
        <v>257</v>
      </c>
      <c r="C76" s="69" t="s">
        <v>258</v>
      </c>
      <c r="D76" s="75">
        <v>45989</v>
      </c>
      <c r="E76" s="76" t="s">
        <v>1493</v>
      </c>
      <c r="F76" s="77">
        <v>100</v>
      </c>
    </row>
    <row r="77" spans="1:8" ht="34.5" customHeight="1">
      <c r="A77" s="67">
        <v>4</v>
      </c>
      <c r="B77" s="68" t="s">
        <v>260</v>
      </c>
      <c r="C77" s="69" t="s">
        <v>261</v>
      </c>
      <c r="D77" s="75">
        <v>45989</v>
      </c>
      <c r="E77" s="76" t="s">
        <v>1493</v>
      </c>
      <c r="F77" s="77">
        <v>100</v>
      </c>
    </row>
    <row r="78" spans="1:8" ht="34.5" customHeight="1">
      <c r="A78" s="67">
        <v>5</v>
      </c>
      <c r="B78" s="68" t="s">
        <v>172</v>
      </c>
      <c r="C78" s="69" t="s">
        <v>265</v>
      </c>
      <c r="D78" s="75">
        <v>45985</v>
      </c>
      <c r="E78" s="76" t="s">
        <v>1494</v>
      </c>
      <c r="F78" s="77">
        <v>100</v>
      </c>
    </row>
    <row r="79" spans="1:8" ht="34.5" customHeight="1">
      <c r="A79" s="67">
        <v>6</v>
      </c>
      <c r="B79" s="68" t="s">
        <v>275</v>
      </c>
      <c r="C79" s="69" t="s">
        <v>276</v>
      </c>
      <c r="D79" s="75">
        <v>45981</v>
      </c>
      <c r="E79" s="76" t="s">
        <v>1495</v>
      </c>
      <c r="F79" s="77">
        <v>100</v>
      </c>
    </row>
    <row r="80" spans="1:8" ht="34.5" customHeight="1">
      <c r="A80" s="67">
        <v>7</v>
      </c>
      <c r="B80" s="68" t="s">
        <v>278</v>
      </c>
      <c r="C80" s="69" t="s">
        <v>279</v>
      </c>
      <c r="D80" s="75">
        <v>45981</v>
      </c>
      <c r="E80" s="76" t="s">
        <v>1496</v>
      </c>
      <c r="F80" s="77">
        <v>100</v>
      </c>
    </row>
    <row r="81" spans="1:8" ht="34.5" customHeight="1">
      <c r="A81" s="67">
        <v>8</v>
      </c>
      <c r="B81" s="68" t="s">
        <v>281</v>
      </c>
      <c r="C81" s="69" t="s">
        <v>282</v>
      </c>
      <c r="D81" s="75" t="s">
        <v>1497</v>
      </c>
      <c r="E81" s="76" t="s">
        <v>1498</v>
      </c>
      <c r="F81" s="77">
        <v>100</v>
      </c>
    </row>
    <row r="82" spans="1:8" ht="34.5" customHeight="1">
      <c r="A82" s="67">
        <v>9</v>
      </c>
      <c r="B82" s="68" t="s">
        <v>194</v>
      </c>
      <c r="C82" s="69" t="s">
        <v>284</v>
      </c>
      <c r="D82" s="75">
        <v>45980</v>
      </c>
      <c r="E82" s="76" t="s">
        <v>1499</v>
      </c>
      <c r="F82" s="77">
        <v>100</v>
      </c>
    </row>
    <row r="83" spans="1:8" ht="34.5" customHeight="1">
      <c r="A83" s="67">
        <v>10</v>
      </c>
      <c r="B83" s="68" t="s">
        <v>286</v>
      </c>
      <c r="C83" s="69" t="s">
        <v>287</v>
      </c>
      <c r="D83" s="75">
        <v>45964</v>
      </c>
      <c r="E83" s="76" t="s">
        <v>1500</v>
      </c>
      <c r="F83" s="77">
        <v>100</v>
      </c>
    </row>
    <row r="84" spans="1:8" ht="34.5" customHeight="1">
      <c r="A84" s="67">
        <v>11</v>
      </c>
      <c r="B84" s="68" t="s">
        <v>289</v>
      </c>
      <c r="C84" s="69" t="s">
        <v>290</v>
      </c>
      <c r="D84" s="75">
        <v>45985</v>
      </c>
      <c r="E84" s="76" t="s">
        <v>1501</v>
      </c>
      <c r="F84" s="77">
        <v>100</v>
      </c>
    </row>
    <row r="85" spans="1:8" ht="34.5" customHeight="1">
      <c r="A85" s="67">
        <v>12</v>
      </c>
      <c r="B85" s="68" t="s">
        <v>292</v>
      </c>
      <c r="C85" s="69" t="s">
        <v>293</v>
      </c>
      <c r="D85" s="75">
        <v>45991</v>
      </c>
      <c r="E85" s="76" t="s">
        <v>1502</v>
      </c>
      <c r="F85" s="77">
        <v>100</v>
      </c>
    </row>
    <row r="86" spans="1:8" ht="34.5" customHeight="1">
      <c r="A86" s="67">
        <v>13</v>
      </c>
      <c r="B86" s="68" t="s">
        <v>297</v>
      </c>
      <c r="C86" s="69" t="s">
        <v>298</v>
      </c>
      <c r="D86" s="75">
        <v>45989</v>
      </c>
      <c r="E86" s="76" t="s">
        <v>1503</v>
      </c>
      <c r="F86" s="77">
        <v>100</v>
      </c>
    </row>
    <row r="87" spans="1:8" ht="34.5" customHeight="1">
      <c r="A87" s="67">
        <v>14</v>
      </c>
      <c r="B87" s="68" t="s">
        <v>300</v>
      </c>
      <c r="C87" s="69" t="s">
        <v>301</v>
      </c>
      <c r="D87" s="75">
        <v>45972</v>
      </c>
      <c r="E87" s="76" t="s">
        <v>1504</v>
      </c>
      <c r="F87" s="77">
        <v>100</v>
      </c>
    </row>
    <row r="88" spans="1:8" ht="34.5" customHeight="1">
      <c r="A88" s="67">
        <v>15</v>
      </c>
      <c r="B88" s="68" t="s">
        <v>304</v>
      </c>
      <c r="C88" s="69" t="s">
        <v>305</v>
      </c>
      <c r="D88" s="75">
        <v>45991</v>
      </c>
      <c r="E88" s="76" t="s">
        <v>1505</v>
      </c>
      <c r="F88" s="77">
        <v>100</v>
      </c>
    </row>
    <row r="89" spans="1:8" ht="34.5" customHeight="1">
      <c r="A89" s="67">
        <v>16</v>
      </c>
      <c r="B89" s="68" t="s">
        <v>310</v>
      </c>
      <c r="C89" s="69" t="s">
        <v>311</v>
      </c>
      <c r="D89" s="75">
        <v>45991</v>
      </c>
      <c r="E89" s="76" t="s">
        <v>1506</v>
      </c>
      <c r="F89" s="77">
        <v>100</v>
      </c>
    </row>
    <row r="90" spans="1:8" ht="34.5" customHeight="1">
      <c r="A90" s="67">
        <v>17</v>
      </c>
      <c r="B90" s="68" t="s">
        <v>227</v>
      </c>
      <c r="C90" s="69" t="s">
        <v>316</v>
      </c>
      <c r="D90" s="75">
        <v>45975</v>
      </c>
      <c r="E90" s="76" t="s">
        <v>1507</v>
      </c>
      <c r="F90" s="77">
        <v>100</v>
      </c>
    </row>
    <row r="91" spans="1:8" ht="34.5" customHeight="1">
      <c r="A91" s="67">
        <v>18</v>
      </c>
      <c r="B91" s="68" t="s">
        <v>318</v>
      </c>
      <c r="C91" s="69" t="s">
        <v>319</v>
      </c>
      <c r="D91" s="251">
        <v>45991</v>
      </c>
      <c r="E91" s="252" t="s">
        <v>1508</v>
      </c>
      <c r="F91" s="253">
        <v>100</v>
      </c>
    </row>
    <row r="92" spans="1:8" ht="34.5" customHeight="1" thickBot="1">
      <c r="A92" s="99"/>
      <c r="B92" s="100" t="s">
        <v>19</v>
      </c>
      <c r="C92" s="101"/>
      <c r="D92" s="254"/>
      <c r="E92" s="255"/>
      <c r="F92" s="256">
        <v>1800</v>
      </c>
      <c r="H92" s="508">
        <f>SUM(F74:F91)</f>
        <v>1800</v>
      </c>
    </row>
    <row r="93" spans="1:8" ht="34.5" customHeight="1" thickTop="1">
      <c r="A93" s="30"/>
      <c r="B93" s="52" t="s">
        <v>321</v>
      </c>
      <c r="C93" s="53"/>
      <c r="D93" s="58"/>
      <c r="E93" s="59"/>
      <c r="F93" s="248"/>
    </row>
    <row r="94" spans="1:8" ht="34.5" customHeight="1">
      <c r="A94" s="67">
        <v>5</v>
      </c>
      <c r="B94" s="263" t="s">
        <v>252</v>
      </c>
      <c r="C94" s="260" t="s">
        <v>332</v>
      </c>
      <c r="D94" s="75">
        <v>45989</v>
      </c>
      <c r="E94" s="76" t="s">
        <v>1509</v>
      </c>
      <c r="F94" s="77">
        <v>1385.65</v>
      </c>
    </row>
    <row r="95" spans="1:8" ht="34.5" customHeight="1">
      <c r="A95" s="67">
        <v>6</v>
      </c>
      <c r="B95" s="263" t="s">
        <v>161</v>
      </c>
      <c r="C95" s="260" t="s">
        <v>334</v>
      </c>
      <c r="D95" s="75">
        <v>45990</v>
      </c>
      <c r="E95" s="76" t="s">
        <v>1510</v>
      </c>
      <c r="F95" s="77">
        <v>112.35</v>
      </c>
    </row>
    <row r="96" spans="1:8" ht="34.5" customHeight="1">
      <c r="A96" s="67">
        <v>8</v>
      </c>
      <c r="B96" s="263" t="s">
        <v>260</v>
      </c>
      <c r="C96" s="260" t="s">
        <v>337</v>
      </c>
      <c r="D96" s="75">
        <v>45989</v>
      </c>
      <c r="E96" s="76" t="s">
        <v>1511</v>
      </c>
      <c r="F96" s="77">
        <v>1348.2</v>
      </c>
    </row>
    <row r="97" spans="1:6" ht="34.5" customHeight="1">
      <c r="A97" s="67">
        <v>10</v>
      </c>
      <c r="B97" s="263" t="s">
        <v>341</v>
      </c>
      <c r="C97" s="260" t="s">
        <v>342</v>
      </c>
      <c r="D97" s="75">
        <v>45985</v>
      </c>
      <c r="E97" s="76" t="s">
        <v>1512</v>
      </c>
      <c r="F97" s="77">
        <v>486.85</v>
      </c>
    </row>
    <row r="98" spans="1:6" ht="34.5" customHeight="1">
      <c r="A98" s="67">
        <v>14</v>
      </c>
      <c r="B98" s="263" t="s">
        <v>275</v>
      </c>
      <c r="C98" s="260" t="s">
        <v>350</v>
      </c>
      <c r="D98" s="75">
        <v>45981</v>
      </c>
      <c r="E98" s="76" t="s">
        <v>1513</v>
      </c>
      <c r="F98" s="77">
        <v>1011.15</v>
      </c>
    </row>
    <row r="99" spans="1:6" ht="34.5" customHeight="1">
      <c r="A99" s="67">
        <v>15</v>
      </c>
      <c r="B99" s="263" t="s">
        <v>352</v>
      </c>
      <c r="C99" s="260" t="s">
        <v>353</v>
      </c>
      <c r="D99" s="75">
        <v>45981</v>
      </c>
      <c r="E99" s="76" t="s">
        <v>1514</v>
      </c>
      <c r="F99" s="77">
        <v>599.20000000000005</v>
      </c>
    </row>
    <row r="100" spans="1:6" ht="34.5" customHeight="1">
      <c r="A100" s="67">
        <v>16</v>
      </c>
      <c r="B100" s="263" t="s">
        <v>355</v>
      </c>
      <c r="C100" s="260" t="s">
        <v>356</v>
      </c>
      <c r="D100" s="75">
        <v>45973</v>
      </c>
      <c r="E100" s="76" t="s">
        <v>1515</v>
      </c>
      <c r="F100" s="77">
        <v>374.5</v>
      </c>
    </row>
    <row r="101" spans="1:6" ht="34.5" customHeight="1">
      <c r="A101" s="67">
        <v>17</v>
      </c>
      <c r="B101" s="263" t="s">
        <v>355</v>
      </c>
      <c r="C101" s="260" t="s">
        <v>356</v>
      </c>
      <c r="D101" s="75">
        <v>45991</v>
      </c>
      <c r="E101" s="76" t="s">
        <v>1516</v>
      </c>
      <c r="F101" s="77">
        <v>149.80000000000001</v>
      </c>
    </row>
    <row r="102" spans="1:6" ht="34.5" customHeight="1">
      <c r="A102" s="67">
        <v>18</v>
      </c>
      <c r="B102" s="263" t="s">
        <v>360</v>
      </c>
      <c r="C102" s="260" t="s">
        <v>361</v>
      </c>
      <c r="D102" s="75">
        <v>45980</v>
      </c>
      <c r="E102" s="76" t="s">
        <v>1517</v>
      </c>
      <c r="F102" s="77">
        <v>449.4</v>
      </c>
    </row>
    <row r="103" spans="1:6" ht="34.5" customHeight="1">
      <c r="A103" s="67">
        <v>19</v>
      </c>
      <c r="B103" s="263" t="s">
        <v>286</v>
      </c>
      <c r="C103" s="260" t="s">
        <v>363</v>
      </c>
      <c r="D103" s="75">
        <v>45964</v>
      </c>
      <c r="E103" s="76" t="s">
        <v>1518</v>
      </c>
      <c r="F103" s="77">
        <v>561.75</v>
      </c>
    </row>
    <row r="104" spans="1:6" ht="34.5" customHeight="1">
      <c r="A104" s="67">
        <v>20</v>
      </c>
      <c r="B104" s="263" t="s">
        <v>289</v>
      </c>
      <c r="C104" s="260" t="s">
        <v>365</v>
      </c>
      <c r="D104" s="75">
        <v>45985</v>
      </c>
      <c r="E104" s="76" t="s">
        <v>1519</v>
      </c>
      <c r="F104" s="77">
        <v>112.35</v>
      </c>
    </row>
    <row r="105" spans="1:6" ht="34.5" customHeight="1">
      <c r="A105" s="67">
        <v>21</v>
      </c>
      <c r="B105" s="263" t="s">
        <v>292</v>
      </c>
      <c r="C105" s="260" t="s">
        <v>367</v>
      </c>
      <c r="D105" s="75">
        <v>45991</v>
      </c>
      <c r="E105" s="76" t="s">
        <v>1520</v>
      </c>
      <c r="F105" s="77">
        <v>636.65</v>
      </c>
    </row>
    <row r="106" spans="1:6" ht="34.5" customHeight="1">
      <c r="A106" s="67">
        <v>23</v>
      </c>
      <c r="B106" s="263" t="s">
        <v>371</v>
      </c>
      <c r="C106" s="260" t="s">
        <v>372</v>
      </c>
      <c r="D106" s="75">
        <v>45989</v>
      </c>
      <c r="E106" s="76" t="s">
        <v>1521</v>
      </c>
      <c r="F106" s="77">
        <v>262.14999999999998</v>
      </c>
    </row>
    <row r="107" spans="1:6" ht="34.5" customHeight="1">
      <c r="A107" s="67">
        <v>24</v>
      </c>
      <c r="B107" s="263" t="s">
        <v>300</v>
      </c>
      <c r="C107" s="260" t="s">
        <v>374</v>
      </c>
      <c r="D107" s="75">
        <v>45972</v>
      </c>
      <c r="E107" s="76" t="s">
        <v>1522</v>
      </c>
      <c r="F107" s="77">
        <v>187.25</v>
      </c>
    </row>
    <row r="108" spans="1:6" ht="34.5" customHeight="1">
      <c r="A108" s="67">
        <v>25</v>
      </c>
      <c r="B108" s="263" t="s">
        <v>304</v>
      </c>
      <c r="C108" s="260" t="s">
        <v>376</v>
      </c>
      <c r="D108" s="75">
        <v>45991</v>
      </c>
      <c r="E108" s="76" t="s">
        <v>1523</v>
      </c>
      <c r="F108" s="77">
        <v>112.35</v>
      </c>
    </row>
    <row r="109" spans="1:6" ht="34.5" customHeight="1">
      <c r="A109" s="67">
        <v>27</v>
      </c>
      <c r="B109" s="263" t="s">
        <v>310</v>
      </c>
      <c r="C109" s="260" t="s">
        <v>381</v>
      </c>
      <c r="D109" s="75">
        <v>45991</v>
      </c>
      <c r="E109" s="76" t="s">
        <v>1524</v>
      </c>
      <c r="F109" s="77">
        <v>374.5</v>
      </c>
    </row>
    <row r="110" spans="1:6" ht="34.5" customHeight="1">
      <c r="A110" s="67">
        <v>29</v>
      </c>
      <c r="B110" s="263" t="s">
        <v>227</v>
      </c>
      <c r="C110" s="260" t="s">
        <v>385</v>
      </c>
      <c r="D110" s="75">
        <v>45975</v>
      </c>
      <c r="E110" s="76" t="s">
        <v>1525</v>
      </c>
      <c r="F110" s="77">
        <v>262.14999999999998</v>
      </c>
    </row>
    <row r="111" spans="1:6" ht="34.5" customHeight="1">
      <c r="A111" s="67">
        <v>30</v>
      </c>
      <c r="B111" s="263" t="s">
        <v>318</v>
      </c>
      <c r="C111" s="260" t="s">
        <v>387</v>
      </c>
      <c r="D111" s="75">
        <v>45991</v>
      </c>
      <c r="E111" s="76" t="s">
        <v>1526</v>
      </c>
      <c r="F111" s="77">
        <v>187.25</v>
      </c>
    </row>
    <row r="112" spans="1:6" ht="34.5" customHeight="1">
      <c r="A112" s="67">
        <v>31</v>
      </c>
      <c r="B112" s="263" t="s">
        <v>389</v>
      </c>
      <c r="C112" s="260" t="s">
        <v>390</v>
      </c>
      <c r="D112" s="75">
        <v>45985</v>
      </c>
      <c r="E112" s="76" t="s">
        <v>1527</v>
      </c>
      <c r="F112" s="77">
        <v>636.65</v>
      </c>
    </row>
    <row r="113" spans="1:6" ht="34.5" customHeight="1">
      <c r="A113" s="67">
        <v>32</v>
      </c>
      <c r="B113" s="263" t="s">
        <v>392</v>
      </c>
      <c r="C113" s="260" t="s">
        <v>393</v>
      </c>
      <c r="D113" s="75">
        <v>45985</v>
      </c>
      <c r="E113" s="76" t="s">
        <v>1528</v>
      </c>
      <c r="F113" s="77">
        <v>187.25</v>
      </c>
    </row>
    <row r="114" spans="1:6" ht="34.5" customHeight="1">
      <c r="A114" s="67">
        <v>33</v>
      </c>
      <c r="B114" s="263" t="s">
        <v>395</v>
      </c>
      <c r="C114" s="260" t="s">
        <v>396</v>
      </c>
      <c r="D114" s="75">
        <v>45985</v>
      </c>
      <c r="E114" s="76" t="s">
        <v>1529</v>
      </c>
      <c r="F114" s="77">
        <v>224.7</v>
      </c>
    </row>
    <row r="115" spans="1:6" ht="34.5" customHeight="1">
      <c r="A115" s="67">
        <v>36</v>
      </c>
      <c r="B115" s="263" t="s">
        <v>401</v>
      </c>
      <c r="C115" s="260" t="s">
        <v>402</v>
      </c>
      <c r="D115" s="75">
        <v>45985</v>
      </c>
      <c r="E115" s="76" t="s">
        <v>1530</v>
      </c>
      <c r="F115" s="77">
        <v>112.35</v>
      </c>
    </row>
    <row r="116" spans="1:6" ht="34.5" customHeight="1">
      <c r="A116" s="67">
        <v>37</v>
      </c>
      <c r="B116" s="263" t="s">
        <v>404</v>
      </c>
      <c r="C116" s="260" t="s">
        <v>405</v>
      </c>
      <c r="D116" s="75">
        <v>45985</v>
      </c>
      <c r="E116" s="76" t="s">
        <v>1531</v>
      </c>
      <c r="F116" s="77">
        <v>112.35</v>
      </c>
    </row>
    <row r="117" spans="1:6" ht="34.5" customHeight="1">
      <c r="A117" s="67">
        <v>39</v>
      </c>
      <c r="B117" s="263" t="s">
        <v>409</v>
      </c>
      <c r="C117" s="260" t="s">
        <v>410</v>
      </c>
      <c r="D117" s="75">
        <v>45985</v>
      </c>
      <c r="E117" s="76" t="s">
        <v>1532</v>
      </c>
      <c r="F117" s="77">
        <v>112.35</v>
      </c>
    </row>
    <row r="118" spans="1:6" ht="34.5" customHeight="1">
      <c r="A118" s="67">
        <v>41</v>
      </c>
      <c r="B118" s="263" t="s">
        <v>413</v>
      </c>
      <c r="C118" s="260" t="s">
        <v>414</v>
      </c>
      <c r="D118" s="75">
        <v>45985</v>
      </c>
      <c r="E118" s="76" t="s">
        <v>1533</v>
      </c>
      <c r="F118" s="77">
        <v>561.75</v>
      </c>
    </row>
    <row r="119" spans="1:6" ht="34.5" customHeight="1">
      <c r="A119" s="67">
        <v>43</v>
      </c>
      <c r="B119" s="263" t="s">
        <v>417</v>
      </c>
      <c r="C119" s="260" t="s">
        <v>418</v>
      </c>
      <c r="D119" s="75">
        <v>45985</v>
      </c>
      <c r="E119" s="76" t="s">
        <v>1534</v>
      </c>
      <c r="F119" s="77">
        <v>187.25</v>
      </c>
    </row>
    <row r="120" spans="1:6" ht="34.5" customHeight="1">
      <c r="A120" s="67">
        <v>44</v>
      </c>
      <c r="B120" s="263" t="s">
        <v>420</v>
      </c>
      <c r="C120" s="260" t="s">
        <v>421</v>
      </c>
      <c r="D120" s="75">
        <v>45985</v>
      </c>
      <c r="E120" s="76" t="s">
        <v>1535</v>
      </c>
      <c r="F120" s="77">
        <v>112.35</v>
      </c>
    </row>
    <row r="121" spans="1:6" ht="34.5" customHeight="1">
      <c r="A121" s="67">
        <v>46</v>
      </c>
      <c r="B121" s="263" t="s">
        <v>425</v>
      </c>
      <c r="C121" s="260" t="s">
        <v>426</v>
      </c>
      <c r="D121" s="75">
        <v>45985</v>
      </c>
      <c r="E121" s="76" t="s">
        <v>1536</v>
      </c>
      <c r="F121" s="77">
        <v>112.35</v>
      </c>
    </row>
    <row r="122" spans="1:6" ht="34.5" customHeight="1">
      <c r="A122" s="67">
        <v>49</v>
      </c>
      <c r="B122" s="263" t="s">
        <v>430</v>
      </c>
      <c r="C122" s="260" t="s">
        <v>431</v>
      </c>
      <c r="D122" s="75">
        <v>45985</v>
      </c>
      <c r="E122" s="76" t="s">
        <v>1537</v>
      </c>
      <c r="F122" s="77">
        <v>187.25</v>
      </c>
    </row>
    <row r="123" spans="1:6" ht="34.5" customHeight="1">
      <c r="A123" s="67">
        <v>50</v>
      </c>
      <c r="B123" s="263" t="s">
        <v>433</v>
      </c>
      <c r="C123" s="260" t="s">
        <v>434</v>
      </c>
      <c r="D123" s="75">
        <v>45985</v>
      </c>
      <c r="E123" s="76" t="s">
        <v>1538</v>
      </c>
      <c r="F123" s="77">
        <v>112.35</v>
      </c>
    </row>
    <row r="124" spans="1:6" ht="34.5" customHeight="1">
      <c r="A124" s="67">
        <v>51</v>
      </c>
      <c r="B124" s="263" t="s">
        <v>436</v>
      </c>
      <c r="C124" s="260" t="s">
        <v>437</v>
      </c>
      <c r="D124" s="75">
        <v>45985</v>
      </c>
      <c r="E124" s="76" t="s">
        <v>1539</v>
      </c>
      <c r="F124" s="77">
        <v>262.14999999999998</v>
      </c>
    </row>
    <row r="125" spans="1:6" ht="34.5" customHeight="1">
      <c r="A125" s="67">
        <v>54</v>
      </c>
      <c r="B125" s="263" t="s">
        <v>441</v>
      </c>
      <c r="C125" s="260" t="s">
        <v>442</v>
      </c>
      <c r="D125" s="75">
        <v>45985</v>
      </c>
      <c r="E125" s="76" t="s">
        <v>1540</v>
      </c>
      <c r="F125" s="77">
        <v>149.80000000000001</v>
      </c>
    </row>
    <row r="126" spans="1:6" ht="34.5" customHeight="1">
      <c r="A126" s="67">
        <v>55</v>
      </c>
      <c r="B126" s="263" t="s">
        <v>444</v>
      </c>
      <c r="C126" s="260" t="s">
        <v>445</v>
      </c>
      <c r="D126" s="75">
        <v>45985</v>
      </c>
      <c r="E126" s="76" t="s">
        <v>1541</v>
      </c>
      <c r="F126" s="77">
        <v>187.25</v>
      </c>
    </row>
    <row r="127" spans="1:6" ht="34.5" customHeight="1">
      <c r="A127" s="67">
        <v>56</v>
      </c>
      <c r="B127" s="263" t="s">
        <v>447</v>
      </c>
      <c r="C127" s="260" t="s">
        <v>448</v>
      </c>
      <c r="D127" s="75">
        <v>45987</v>
      </c>
      <c r="E127" s="76" t="s">
        <v>1542</v>
      </c>
      <c r="F127" s="77">
        <v>486.85</v>
      </c>
    </row>
    <row r="128" spans="1:6" ht="34.5" customHeight="1">
      <c r="A128" s="67">
        <v>59</v>
      </c>
      <c r="B128" s="263" t="s">
        <v>45</v>
      </c>
      <c r="C128" s="260" t="s">
        <v>452</v>
      </c>
      <c r="D128" s="75">
        <v>45981</v>
      </c>
      <c r="E128" s="76" t="s">
        <v>1543</v>
      </c>
      <c r="F128" s="77">
        <v>861.35</v>
      </c>
    </row>
    <row r="129" spans="1:6" ht="34.5" customHeight="1">
      <c r="A129" s="67">
        <v>60</v>
      </c>
      <c r="B129" s="267" t="s">
        <v>45</v>
      </c>
      <c r="C129" s="260" t="s">
        <v>454</v>
      </c>
      <c r="D129" s="75">
        <v>45981</v>
      </c>
      <c r="E129" s="76" t="s">
        <v>1544</v>
      </c>
      <c r="F129" s="77">
        <v>749</v>
      </c>
    </row>
    <row r="130" spans="1:6" ht="34.5" customHeight="1">
      <c r="A130" s="67">
        <v>62</v>
      </c>
      <c r="B130" s="263" t="s">
        <v>459</v>
      </c>
      <c r="C130" s="260" t="s">
        <v>460</v>
      </c>
      <c r="D130" s="75">
        <v>45973</v>
      </c>
      <c r="E130" s="76" t="s">
        <v>1545</v>
      </c>
      <c r="F130" s="77">
        <v>1123.5</v>
      </c>
    </row>
    <row r="131" spans="1:6" ht="34.5" customHeight="1">
      <c r="A131" s="67">
        <v>64</v>
      </c>
      <c r="B131" s="263" t="s">
        <v>465</v>
      </c>
      <c r="C131" s="260" t="s">
        <v>466</v>
      </c>
      <c r="D131" s="75">
        <v>45991</v>
      </c>
      <c r="E131" s="76" t="s">
        <v>1546</v>
      </c>
      <c r="F131" s="77">
        <v>112.35</v>
      </c>
    </row>
    <row r="132" spans="1:6" ht="34.5" customHeight="1">
      <c r="A132" s="67">
        <v>65</v>
      </c>
      <c r="B132" s="263" t="s">
        <v>468</v>
      </c>
      <c r="C132" s="260" t="s">
        <v>469</v>
      </c>
      <c r="D132" s="75">
        <v>45985</v>
      </c>
      <c r="E132" s="76" t="s">
        <v>1547</v>
      </c>
      <c r="F132" s="77">
        <v>299.60000000000002</v>
      </c>
    </row>
    <row r="133" spans="1:6" ht="34.5" customHeight="1">
      <c r="A133" s="67">
        <v>67</v>
      </c>
      <c r="B133" s="263" t="s">
        <v>472</v>
      </c>
      <c r="C133" s="260" t="s">
        <v>473</v>
      </c>
      <c r="D133" s="75">
        <v>45990</v>
      </c>
      <c r="E133" s="76" t="s">
        <v>1548</v>
      </c>
      <c r="F133" s="77">
        <v>486.85</v>
      </c>
    </row>
    <row r="134" spans="1:6" ht="34.5" customHeight="1">
      <c r="A134" s="67">
        <v>71</v>
      </c>
      <c r="B134" s="263" t="s">
        <v>478</v>
      </c>
      <c r="C134" s="106" t="s">
        <v>479</v>
      </c>
      <c r="D134" s="75">
        <v>45989</v>
      </c>
      <c r="E134" s="76" t="s">
        <v>1549</v>
      </c>
      <c r="F134" s="77">
        <v>5992</v>
      </c>
    </row>
    <row r="135" spans="1:6" ht="34.5" customHeight="1">
      <c r="A135" s="67">
        <v>72</v>
      </c>
      <c r="B135" s="263" t="s">
        <v>481</v>
      </c>
      <c r="C135" s="260" t="s">
        <v>482</v>
      </c>
      <c r="D135" s="75">
        <v>45991</v>
      </c>
      <c r="E135" s="76" t="s">
        <v>1550</v>
      </c>
      <c r="F135" s="77">
        <v>524.29999999999995</v>
      </c>
    </row>
    <row r="136" spans="1:6" ht="34.5" customHeight="1">
      <c r="A136" s="67">
        <v>76</v>
      </c>
      <c r="B136" s="263" t="s">
        <v>489</v>
      </c>
      <c r="C136" s="260" t="s">
        <v>490</v>
      </c>
      <c r="D136" s="75">
        <v>45991</v>
      </c>
      <c r="E136" s="76" t="s">
        <v>1551</v>
      </c>
      <c r="F136" s="77">
        <v>112.35</v>
      </c>
    </row>
    <row r="137" spans="1:6" ht="34.5" customHeight="1">
      <c r="A137" s="67">
        <v>77</v>
      </c>
      <c r="B137" s="263" t="s">
        <v>492</v>
      </c>
      <c r="C137" s="260" t="s">
        <v>493</v>
      </c>
      <c r="D137" s="75">
        <v>45980</v>
      </c>
      <c r="E137" s="76" t="s">
        <v>1552</v>
      </c>
      <c r="F137" s="77">
        <v>823.9</v>
      </c>
    </row>
    <row r="138" spans="1:6" ht="34.5" customHeight="1">
      <c r="A138" s="67">
        <v>80</v>
      </c>
      <c r="B138" s="106" t="s">
        <v>499</v>
      </c>
      <c r="C138" s="260" t="s">
        <v>500</v>
      </c>
      <c r="D138" s="75">
        <v>45991</v>
      </c>
      <c r="E138" s="76" t="s">
        <v>1553</v>
      </c>
      <c r="F138" s="77">
        <v>112.35</v>
      </c>
    </row>
    <row r="139" spans="1:6" ht="34.5" customHeight="1">
      <c r="A139" s="67">
        <v>82</v>
      </c>
      <c r="B139" s="263" t="s">
        <v>503</v>
      </c>
      <c r="C139" s="260" t="s">
        <v>504</v>
      </c>
      <c r="D139" s="75">
        <v>45981</v>
      </c>
      <c r="E139" s="76" t="s">
        <v>1554</v>
      </c>
      <c r="F139" s="77">
        <v>187.25</v>
      </c>
    </row>
    <row r="140" spans="1:6" ht="34.5" customHeight="1">
      <c r="A140" s="67">
        <v>85</v>
      </c>
      <c r="B140" s="263" t="s">
        <v>509</v>
      </c>
      <c r="C140" s="260" t="s">
        <v>510</v>
      </c>
      <c r="D140" s="75">
        <v>45991</v>
      </c>
      <c r="E140" s="76" t="s">
        <v>1555</v>
      </c>
      <c r="F140" s="77">
        <v>524.29999999999995</v>
      </c>
    </row>
    <row r="141" spans="1:6" ht="34.5" customHeight="1">
      <c r="A141" s="67">
        <v>87</v>
      </c>
      <c r="B141" s="263" t="s">
        <v>513</v>
      </c>
      <c r="C141" s="260" t="s">
        <v>514</v>
      </c>
      <c r="D141" s="75" t="s">
        <v>1556</v>
      </c>
      <c r="E141" s="76" t="s">
        <v>1557</v>
      </c>
      <c r="F141" s="77">
        <v>524.29999999999995</v>
      </c>
    </row>
    <row r="142" spans="1:6" ht="34.5" customHeight="1">
      <c r="A142" s="67">
        <v>91</v>
      </c>
      <c r="B142" s="106" t="s">
        <v>525</v>
      </c>
      <c r="C142" s="260" t="s">
        <v>526</v>
      </c>
      <c r="D142" s="75">
        <v>45966</v>
      </c>
      <c r="E142" s="76" t="s">
        <v>1558</v>
      </c>
      <c r="F142" s="77">
        <v>2658.95</v>
      </c>
    </row>
    <row r="143" spans="1:6" ht="34.5" customHeight="1">
      <c r="A143" s="67">
        <v>92</v>
      </c>
      <c r="B143" s="263" t="s">
        <v>529</v>
      </c>
      <c r="C143" s="260" t="s">
        <v>530</v>
      </c>
      <c r="D143" s="75">
        <v>45990</v>
      </c>
      <c r="E143" s="76" t="s">
        <v>1559</v>
      </c>
      <c r="F143" s="77">
        <v>524.29999999999995</v>
      </c>
    </row>
    <row r="144" spans="1:6" ht="34.5" customHeight="1">
      <c r="A144" s="67">
        <v>94</v>
      </c>
      <c r="B144" s="263" t="s">
        <v>536</v>
      </c>
      <c r="C144" s="260" t="s">
        <v>537</v>
      </c>
      <c r="D144" s="75">
        <v>45980</v>
      </c>
      <c r="E144" s="76" t="s">
        <v>1560</v>
      </c>
      <c r="F144" s="77">
        <v>112.35</v>
      </c>
    </row>
    <row r="145" spans="1:6" ht="34.5" customHeight="1">
      <c r="A145" s="67">
        <v>95</v>
      </c>
      <c r="B145" s="263" t="s">
        <v>539</v>
      </c>
      <c r="C145" s="260" t="s">
        <v>540</v>
      </c>
      <c r="D145" s="75">
        <v>45980</v>
      </c>
      <c r="E145" s="76" t="s">
        <v>1561</v>
      </c>
      <c r="F145" s="77">
        <v>112.35</v>
      </c>
    </row>
    <row r="146" spans="1:6" ht="34.5" customHeight="1">
      <c r="A146" s="67"/>
      <c r="B146" s="263" t="s">
        <v>852</v>
      </c>
      <c r="C146" s="260" t="s">
        <v>1598</v>
      </c>
      <c r="D146" s="75">
        <v>45980</v>
      </c>
      <c r="E146" s="76" t="s">
        <v>1562</v>
      </c>
      <c r="F146" s="77">
        <v>112.35</v>
      </c>
    </row>
    <row r="147" spans="1:6" ht="34.5" customHeight="1">
      <c r="A147" s="67">
        <v>99</v>
      </c>
      <c r="B147" s="263" t="s">
        <v>549</v>
      </c>
      <c r="C147" s="260" t="s">
        <v>550</v>
      </c>
      <c r="D147" s="75">
        <v>45990</v>
      </c>
      <c r="E147" s="76" t="s">
        <v>1563</v>
      </c>
      <c r="F147" s="77">
        <v>112.35</v>
      </c>
    </row>
    <row r="148" spans="1:6" ht="34.5" customHeight="1">
      <c r="A148" s="67">
        <v>100</v>
      </c>
      <c r="B148" s="263" t="s">
        <v>552</v>
      </c>
      <c r="C148" s="260" t="s">
        <v>553</v>
      </c>
      <c r="D148" s="75">
        <v>45991</v>
      </c>
      <c r="E148" s="76" t="s">
        <v>1564</v>
      </c>
      <c r="F148" s="77">
        <v>262.14999999999998</v>
      </c>
    </row>
    <row r="149" spans="1:6" ht="34.5" customHeight="1">
      <c r="A149" s="67">
        <v>101</v>
      </c>
      <c r="B149" s="263" t="s">
        <v>555</v>
      </c>
      <c r="C149" s="260" t="s">
        <v>556</v>
      </c>
      <c r="D149" s="75">
        <v>45988</v>
      </c>
      <c r="E149" s="76" t="s">
        <v>1565</v>
      </c>
      <c r="F149" s="77">
        <v>112.35</v>
      </c>
    </row>
    <row r="150" spans="1:6" ht="34.5" customHeight="1">
      <c r="A150" s="67">
        <v>102</v>
      </c>
      <c r="B150" s="263" t="s">
        <v>558</v>
      </c>
      <c r="C150" s="260" t="s">
        <v>559</v>
      </c>
      <c r="D150" s="75">
        <v>45985</v>
      </c>
      <c r="E150" s="76" t="s">
        <v>1566</v>
      </c>
      <c r="F150" s="77">
        <v>299.60000000000002</v>
      </c>
    </row>
    <row r="151" spans="1:6" ht="34.5" customHeight="1">
      <c r="A151" s="67">
        <v>103</v>
      </c>
      <c r="B151" s="263" t="s">
        <v>558</v>
      </c>
      <c r="C151" s="260" t="s">
        <v>559</v>
      </c>
      <c r="D151" s="75">
        <v>45985</v>
      </c>
      <c r="E151" s="76" t="s">
        <v>1566</v>
      </c>
      <c r="F151" s="77">
        <v>973.7</v>
      </c>
    </row>
    <row r="152" spans="1:6" ht="34.5" customHeight="1">
      <c r="A152" s="67">
        <v>104</v>
      </c>
      <c r="B152" s="263" t="s">
        <v>562</v>
      </c>
      <c r="C152" s="260" t="s">
        <v>563</v>
      </c>
      <c r="D152" s="75">
        <v>45990</v>
      </c>
      <c r="E152" s="76" t="s">
        <v>1567</v>
      </c>
      <c r="F152" s="77">
        <v>374.5</v>
      </c>
    </row>
    <row r="153" spans="1:6" ht="34.5" customHeight="1">
      <c r="A153" s="67">
        <v>105</v>
      </c>
      <c r="B153" s="263" t="s">
        <v>558</v>
      </c>
      <c r="C153" s="260" t="s">
        <v>564</v>
      </c>
      <c r="D153" s="75">
        <v>45985</v>
      </c>
      <c r="E153" s="76" t="s">
        <v>1568</v>
      </c>
      <c r="F153" s="77">
        <v>337.05</v>
      </c>
    </row>
    <row r="154" spans="1:6" ht="34.5" customHeight="1">
      <c r="A154" s="67">
        <v>106</v>
      </c>
      <c r="B154" s="263" t="s">
        <v>566</v>
      </c>
      <c r="C154" s="260" t="s">
        <v>567</v>
      </c>
      <c r="D154" s="75">
        <v>45981</v>
      </c>
      <c r="E154" s="76" t="s">
        <v>1569</v>
      </c>
      <c r="F154" s="77">
        <v>112.35</v>
      </c>
    </row>
    <row r="155" spans="1:6" ht="34.5" customHeight="1">
      <c r="A155" s="67">
        <v>108</v>
      </c>
      <c r="B155" s="267" t="s">
        <v>572</v>
      </c>
      <c r="C155" s="260" t="s">
        <v>573</v>
      </c>
      <c r="D155" s="75">
        <v>45989</v>
      </c>
      <c r="E155" s="76" t="s">
        <v>1570</v>
      </c>
      <c r="F155" s="77">
        <v>337.05</v>
      </c>
    </row>
    <row r="156" spans="1:6" ht="34.5" customHeight="1">
      <c r="A156" s="67">
        <v>109</v>
      </c>
      <c r="B156" s="263" t="s">
        <v>572</v>
      </c>
      <c r="C156" s="260" t="s">
        <v>575</v>
      </c>
      <c r="D156" s="75">
        <v>45989</v>
      </c>
      <c r="E156" s="76" t="s">
        <v>1571</v>
      </c>
      <c r="F156" s="77">
        <v>149.80000000000001</v>
      </c>
    </row>
    <row r="157" spans="1:6" ht="34.5" customHeight="1">
      <c r="A157" s="67">
        <v>111</v>
      </c>
      <c r="B157" s="267" t="s">
        <v>580</v>
      </c>
      <c r="C157" s="260" t="s">
        <v>581</v>
      </c>
      <c r="D157" s="75">
        <v>45989</v>
      </c>
      <c r="E157" s="76" t="s">
        <v>1572</v>
      </c>
      <c r="F157" s="77">
        <v>224.7</v>
      </c>
    </row>
    <row r="158" spans="1:6" ht="34.5" customHeight="1">
      <c r="A158" s="67">
        <v>112</v>
      </c>
      <c r="B158" s="267" t="s">
        <v>580</v>
      </c>
      <c r="C158" s="260" t="s">
        <v>583</v>
      </c>
      <c r="D158" s="75">
        <v>45989</v>
      </c>
      <c r="E158" s="76" t="s">
        <v>1572</v>
      </c>
      <c r="F158" s="77">
        <v>112.35</v>
      </c>
    </row>
    <row r="159" spans="1:6" ht="34.5" customHeight="1">
      <c r="A159" s="67">
        <v>113</v>
      </c>
      <c r="B159" s="267" t="s">
        <v>580</v>
      </c>
      <c r="C159" s="260" t="s">
        <v>584</v>
      </c>
      <c r="D159" s="75">
        <v>45989</v>
      </c>
      <c r="E159" s="76" t="s">
        <v>1572</v>
      </c>
      <c r="F159" s="77">
        <v>374.5</v>
      </c>
    </row>
    <row r="160" spans="1:6" ht="34.5" customHeight="1">
      <c r="A160" s="67">
        <v>115</v>
      </c>
      <c r="B160" s="263" t="s">
        <v>587</v>
      </c>
      <c r="C160" s="260" t="s">
        <v>588</v>
      </c>
      <c r="D160" s="75">
        <v>45989</v>
      </c>
      <c r="E160" s="76" t="s">
        <v>1573</v>
      </c>
      <c r="F160" s="77">
        <v>1760.15</v>
      </c>
    </row>
    <row r="161" spans="1:6" ht="34.5" customHeight="1">
      <c r="A161" s="67">
        <v>117</v>
      </c>
      <c r="B161" s="263" t="s">
        <v>591</v>
      </c>
      <c r="C161" s="260" t="s">
        <v>592</v>
      </c>
      <c r="D161" s="75">
        <v>45987</v>
      </c>
      <c r="E161" s="76" t="s">
        <v>1574</v>
      </c>
      <c r="F161" s="77">
        <v>112.35</v>
      </c>
    </row>
    <row r="162" spans="1:6" ht="34.5" customHeight="1">
      <c r="A162" s="67">
        <v>118</v>
      </c>
      <c r="B162" s="106" t="s">
        <v>91</v>
      </c>
      <c r="C162" s="106" t="s">
        <v>594</v>
      </c>
      <c r="D162" s="75">
        <v>45989</v>
      </c>
      <c r="E162" s="76" t="s">
        <v>1575</v>
      </c>
      <c r="F162" s="77">
        <v>599.20000000000005</v>
      </c>
    </row>
    <row r="163" spans="1:6" ht="34.5" customHeight="1">
      <c r="A163" s="67">
        <v>119</v>
      </c>
      <c r="B163" s="106" t="s">
        <v>91</v>
      </c>
      <c r="C163" s="106" t="s">
        <v>596</v>
      </c>
      <c r="D163" s="75">
        <v>45989</v>
      </c>
      <c r="E163" s="76" t="s">
        <v>1576</v>
      </c>
      <c r="F163" s="77">
        <v>112.35</v>
      </c>
    </row>
    <row r="164" spans="1:6" ht="34.5" customHeight="1">
      <c r="A164" s="67">
        <v>120</v>
      </c>
      <c r="B164" s="106" t="s">
        <v>91</v>
      </c>
      <c r="C164" s="106" t="s">
        <v>598</v>
      </c>
      <c r="D164" s="75">
        <v>45989</v>
      </c>
      <c r="E164" s="76" t="s">
        <v>1577</v>
      </c>
      <c r="F164" s="77">
        <v>24920</v>
      </c>
    </row>
    <row r="165" spans="1:6" ht="34.5" customHeight="1">
      <c r="A165" s="67">
        <v>121</v>
      </c>
      <c r="B165" s="106" t="s">
        <v>91</v>
      </c>
      <c r="C165" s="106" t="s">
        <v>598</v>
      </c>
      <c r="D165" s="75">
        <v>45989</v>
      </c>
      <c r="E165" s="76" t="s">
        <v>1577</v>
      </c>
      <c r="F165" s="77">
        <v>12360</v>
      </c>
    </row>
    <row r="166" spans="1:6" ht="34.5" customHeight="1">
      <c r="A166" s="67">
        <v>123</v>
      </c>
      <c r="B166" s="267" t="s">
        <v>603</v>
      </c>
      <c r="C166" s="260" t="s">
        <v>604</v>
      </c>
      <c r="D166" s="75">
        <v>45965</v>
      </c>
      <c r="E166" s="76" t="s">
        <v>1578</v>
      </c>
      <c r="F166" s="77">
        <v>262.14999999999998</v>
      </c>
    </row>
    <row r="167" spans="1:6" ht="34.5" customHeight="1">
      <c r="A167" s="67">
        <v>125</v>
      </c>
      <c r="B167" s="260" t="s">
        <v>125</v>
      </c>
      <c r="C167" s="106" t="s">
        <v>609</v>
      </c>
      <c r="D167" s="75">
        <v>45989</v>
      </c>
      <c r="E167" s="76" t="s">
        <v>1579</v>
      </c>
      <c r="F167" s="77">
        <v>149.80000000000001</v>
      </c>
    </row>
    <row r="168" spans="1:6" ht="34.5" customHeight="1">
      <c r="A168" s="67">
        <v>126</v>
      </c>
      <c r="B168" s="260" t="s">
        <v>611</v>
      </c>
      <c r="C168" s="106" t="s">
        <v>612</v>
      </c>
      <c r="D168" s="75">
        <v>45987</v>
      </c>
      <c r="E168" s="76" t="s">
        <v>1580</v>
      </c>
      <c r="F168" s="77">
        <v>112.35</v>
      </c>
    </row>
    <row r="169" spans="1:6" ht="34.5" customHeight="1">
      <c r="A169" s="67">
        <v>128</v>
      </c>
      <c r="B169" s="260" t="s">
        <v>507</v>
      </c>
      <c r="C169" s="106" t="s">
        <v>615</v>
      </c>
      <c r="D169" s="75">
        <v>45991</v>
      </c>
      <c r="E169" s="76" t="s">
        <v>1581</v>
      </c>
      <c r="F169" s="77">
        <v>786.45</v>
      </c>
    </row>
    <row r="170" spans="1:6" ht="34.5" customHeight="1">
      <c r="A170" s="67">
        <v>131</v>
      </c>
      <c r="B170" s="270" t="s">
        <v>275</v>
      </c>
      <c r="C170" s="106" t="s">
        <v>618</v>
      </c>
      <c r="D170" s="75">
        <v>45982</v>
      </c>
      <c r="E170" s="76" t="s">
        <v>1582</v>
      </c>
      <c r="F170" s="77">
        <v>1011.15</v>
      </c>
    </row>
    <row r="171" spans="1:6" ht="34.5" customHeight="1">
      <c r="A171" s="67">
        <v>132</v>
      </c>
      <c r="B171" s="271" t="s">
        <v>624</v>
      </c>
      <c r="C171" s="271" t="s">
        <v>625</v>
      </c>
      <c r="D171" s="75">
        <v>45985</v>
      </c>
      <c r="E171" s="76" t="s">
        <v>1583</v>
      </c>
      <c r="F171" s="77">
        <v>112.35</v>
      </c>
    </row>
    <row r="172" spans="1:6" ht="34.5" customHeight="1">
      <c r="A172" s="67">
        <v>133</v>
      </c>
      <c r="B172" s="271" t="s">
        <v>627</v>
      </c>
      <c r="C172" s="106" t="s">
        <v>628</v>
      </c>
      <c r="D172" s="75">
        <v>45989</v>
      </c>
      <c r="E172" s="76" t="s">
        <v>1584</v>
      </c>
      <c r="F172" s="77">
        <v>214</v>
      </c>
    </row>
    <row r="173" spans="1:6" ht="34.5" customHeight="1">
      <c r="A173" s="67">
        <v>134</v>
      </c>
      <c r="B173" s="272" t="s">
        <v>65</v>
      </c>
      <c r="C173" s="271" t="s">
        <v>618</v>
      </c>
      <c r="D173" s="75">
        <v>45991</v>
      </c>
      <c r="E173" s="76" t="s">
        <v>1585</v>
      </c>
      <c r="F173" s="77">
        <v>1198.4000000000001</v>
      </c>
    </row>
    <row r="174" spans="1:6" ht="34.5" customHeight="1">
      <c r="A174" s="67">
        <v>135</v>
      </c>
      <c r="B174" s="272" t="s">
        <v>631</v>
      </c>
      <c r="C174" s="271" t="s">
        <v>632</v>
      </c>
      <c r="D174" s="75">
        <v>45987</v>
      </c>
      <c r="E174" s="76" t="s">
        <v>1586</v>
      </c>
      <c r="F174" s="77">
        <v>486.85</v>
      </c>
    </row>
    <row r="175" spans="1:6" ht="34.5" customHeight="1">
      <c r="A175" s="67">
        <v>136</v>
      </c>
      <c r="B175" s="260" t="s">
        <v>634</v>
      </c>
      <c r="C175" s="273" t="s">
        <v>635</v>
      </c>
      <c r="D175" s="75">
        <v>45987</v>
      </c>
      <c r="E175" s="76" t="s">
        <v>1587</v>
      </c>
      <c r="F175" s="77">
        <v>112.35</v>
      </c>
    </row>
    <row r="176" spans="1:6" ht="34.5" customHeight="1">
      <c r="A176" s="67">
        <v>137</v>
      </c>
      <c r="B176" s="260" t="s">
        <v>634</v>
      </c>
      <c r="C176" s="273" t="s">
        <v>637</v>
      </c>
      <c r="D176" s="75">
        <v>45987</v>
      </c>
      <c r="E176" s="76" t="s">
        <v>1588</v>
      </c>
      <c r="F176" s="77">
        <v>374.5</v>
      </c>
    </row>
    <row r="177" spans="1:9" ht="34.5" customHeight="1">
      <c r="A177" s="67">
        <v>138</v>
      </c>
      <c r="B177" s="260" t="s">
        <v>395</v>
      </c>
      <c r="C177" s="273" t="s">
        <v>639</v>
      </c>
      <c r="D177" s="75">
        <v>45987</v>
      </c>
      <c r="E177" s="76" t="s">
        <v>1589</v>
      </c>
      <c r="F177" s="77">
        <v>224.7</v>
      </c>
    </row>
    <row r="178" spans="1:9" ht="34.5" customHeight="1">
      <c r="A178" s="67">
        <v>139</v>
      </c>
      <c r="B178" s="260" t="s">
        <v>641</v>
      </c>
      <c r="C178" s="273" t="s">
        <v>642</v>
      </c>
      <c r="D178" s="75">
        <v>45987</v>
      </c>
      <c r="E178" s="76" t="s">
        <v>1590</v>
      </c>
      <c r="F178" s="77">
        <v>262.14999999999998</v>
      </c>
    </row>
    <row r="179" spans="1:9" ht="34.5" customHeight="1">
      <c r="A179" s="67">
        <v>140</v>
      </c>
      <c r="B179" s="260" t="s">
        <v>641</v>
      </c>
      <c r="C179" s="273" t="s">
        <v>644</v>
      </c>
      <c r="D179" s="75">
        <v>45987</v>
      </c>
      <c r="E179" s="76" t="s">
        <v>1591</v>
      </c>
      <c r="F179" s="77">
        <v>112.35</v>
      </c>
    </row>
    <row r="180" spans="1:9" ht="34.5" customHeight="1">
      <c r="A180" s="67">
        <v>141</v>
      </c>
      <c r="B180" s="260" t="s">
        <v>634</v>
      </c>
      <c r="C180" s="275" t="s">
        <v>646</v>
      </c>
      <c r="D180" s="75">
        <v>45987</v>
      </c>
      <c r="E180" s="76" t="s">
        <v>1592</v>
      </c>
      <c r="F180" s="77">
        <v>337.05</v>
      </c>
    </row>
    <row r="181" spans="1:9" ht="34.5" customHeight="1">
      <c r="A181" s="67">
        <v>142</v>
      </c>
      <c r="B181" s="260" t="s">
        <v>648</v>
      </c>
      <c r="C181" s="275" t="s">
        <v>570</v>
      </c>
      <c r="D181" s="75">
        <v>45989</v>
      </c>
      <c r="E181" s="76" t="s">
        <v>1593</v>
      </c>
      <c r="F181" s="77">
        <v>187.25</v>
      </c>
    </row>
    <row r="182" spans="1:9" ht="34.5" customHeight="1">
      <c r="A182" s="67">
        <v>143</v>
      </c>
      <c r="B182" s="276" t="s">
        <v>650</v>
      </c>
      <c r="C182" s="277" t="s">
        <v>651</v>
      </c>
      <c r="D182" s="75">
        <v>45988</v>
      </c>
      <c r="E182" s="76" t="s">
        <v>1594</v>
      </c>
      <c r="F182" s="77">
        <v>786.45</v>
      </c>
    </row>
    <row r="183" spans="1:9" ht="34.5" customHeight="1">
      <c r="A183" s="67">
        <v>144</v>
      </c>
      <c r="B183" s="279" t="s">
        <v>653</v>
      </c>
      <c r="C183" s="277" t="s">
        <v>654</v>
      </c>
      <c r="D183" s="251">
        <v>45991</v>
      </c>
      <c r="E183" s="252" t="s">
        <v>1595</v>
      </c>
      <c r="F183" s="253">
        <v>599.20000000000005</v>
      </c>
    </row>
    <row r="184" spans="1:9" ht="34.5" customHeight="1">
      <c r="A184" s="67">
        <v>145</v>
      </c>
      <c r="B184" s="279" t="s">
        <v>656</v>
      </c>
      <c r="C184" s="277" t="s">
        <v>570</v>
      </c>
      <c r="D184" s="251">
        <v>45980</v>
      </c>
      <c r="E184" s="252" t="s">
        <v>1596</v>
      </c>
      <c r="F184" s="253">
        <v>749</v>
      </c>
    </row>
    <row r="185" spans="1:9" ht="34.5" customHeight="1">
      <c r="A185" s="67">
        <v>146</v>
      </c>
      <c r="B185" s="273" t="s">
        <v>658</v>
      </c>
      <c r="C185" s="273" t="s">
        <v>659</v>
      </c>
      <c r="D185" s="251">
        <v>45989</v>
      </c>
      <c r="E185" s="252" t="s">
        <v>1597</v>
      </c>
      <c r="F185" s="253">
        <v>749</v>
      </c>
    </row>
    <row r="186" spans="1:9" s="42" customFormat="1" ht="34.5" customHeight="1" thickBot="1">
      <c r="A186" s="284"/>
      <c r="B186" s="100" t="s">
        <v>19</v>
      </c>
      <c r="C186" s="101"/>
      <c r="D186" s="257"/>
      <c r="E186" s="257"/>
      <c r="F186" s="287">
        <v>80786.199999999983</v>
      </c>
      <c r="G186" s="511"/>
      <c r="H186" s="511">
        <f>SUM(F94:F185)</f>
        <v>80786.199999999983</v>
      </c>
      <c r="I186" s="515"/>
    </row>
    <row r="187" spans="1:9" ht="34.5" customHeight="1" thickTop="1">
      <c r="A187" s="30"/>
      <c r="B187" s="231" t="s">
        <v>661</v>
      </c>
      <c r="C187" s="232"/>
      <c r="D187" s="156"/>
      <c r="E187" s="157"/>
      <c r="F187" s="289"/>
    </row>
    <row r="188" spans="1:9" ht="34.5" customHeight="1">
      <c r="A188" s="67">
        <v>5</v>
      </c>
      <c r="B188" s="263" t="s">
        <v>252</v>
      </c>
      <c r="C188" s="260" t="s">
        <v>670</v>
      </c>
      <c r="D188" s="290">
        <v>45989</v>
      </c>
      <c r="E188" s="291" t="s">
        <v>1599</v>
      </c>
      <c r="F188" s="292">
        <v>1303.26</v>
      </c>
    </row>
    <row r="189" spans="1:9" ht="34.5" customHeight="1">
      <c r="A189" s="67">
        <v>6</v>
      </c>
      <c r="B189" s="263" t="s">
        <v>252</v>
      </c>
      <c r="C189" s="260" t="s">
        <v>672</v>
      </c>
      <c r="D189" s="290">
        <v>45989</v>
      </c>
      <c r="E189" s="291" t="s">
        <v>1599</v>
      </c>
      <c r="F189" s="292">
        <v>53.5</v>
      </c>
    </row>
    <row r="190" spans="1:9" ht="34.5" customHeight="1">
      <c r="A190" s="67">
        <v>7</v>
      </c>
      <c r="B190" s="263" t="s">
        <v>161</v>
      </c>
      <c r="C190" s="260" t="s">
        <v>673</v>
      </c>
      <c r="D190" s="290">
        <v>45990</v>
      </c>
      <c r="E190" s="291" t="s">
        <v>1600</v>
      </c>
      <c r="F190" s="292">
        <v>292.11</v>
      </c>
    </row>
    <row r="191" spans="1:9" ht="34.5" customHeight="1">
      <c r="A191" s="67">
        <v>8</v>
      </c>
      <c r="B191" s="263" t="s">
        <v>161</v>
      </c>
      <c r="C191" s="260" t="s">
        <v>675</v>
      </c>
      <c r="D191" s="290">
        <v>45990</v>
      </c>
      <c r="E191" s="291" t="s">
        <v>1600</v>
      </c>
      <c r="F191" s="292">
        <v>53.5</v>
      </c>
    </row>
    <row r="192" spans="1:9" ht="34.5" customHeight="1">
      <c r="A192" s="67">
        <v>10</v>
      </c>
      <c r="B192" s="263" t="s">
        <v>676</v>
      </c>
      <c r="C192" s="260" t="s">
        <v>678</v>
      </c>
      <c r="D192" s="290">
        <v>45989</v>
      </c>
      <c r="E192" s="291" t="s">
        <v>1601</v>
      </c>
      <c r="F192" s="292">
        <v>711.55</v>
      </c>
    </row>
    <row r="193" spans="1:6" ht="34.5" customHeight="1">
      <c r="A193" s="67">
        <v>12</v>
      </c>
      <c r="B193" s="263" t="s">
        <v>341</v>
      </c>
      <c r="C193" s="260" t="s">
        <v>682</v>
      </c>
      <c r="D193" s="290">
        <v>45985</v>
      </c>
      <c r="E193" s="291" t="s">
        <v>1602</v>
      </c>
      <c r="F193" s="292">
        <v>1041.1099999999999</v>
      </c>
    </row>
    <row r="194" spans="1:6" ht="34.5" customHeight="1">
      <c r="A194" s="67">
        <v>16</v>
      </c>
      <c r="B194" s="263" t="s">
        <v>275</v>
      </c>
      <c r="C194" s="260" t="s">
        <v>690</v>
      </c>
      <c r="D194" s="290">
        <v>45981</v>
      </c>
      <c r="E194" s="291" t="s">
        <v>1603</v>
      </c>
      <c r="F194" s="292">
        <v>404.46</v>
      </c>
    </row>
    <row r="195" spans="1:6" ht="34.5" customHeight="1">
      <c r="A195" s="67">
        <v>17</v>
      </c>
      <c r="B195" s="263" t="s">
        <v>352</v>
      </c>
      <c r="C195" s="260" t="s">
        <v>692</v>
      </c>
      <c r="D195" s="290">
        <v>45981</v>
      </c>
      <c r="E195" s="291" t="s">
        <v>1604</v>
      </c>
      <c r="F195" s="292">
        <v>689.08</v>
      </c>
    </row>
    <row r="196" spans="1:6" ht="34.5" customHeight="1">
      <c r="A196" s="67">
        <v>18</v>
      </c>
      <c r="B196" s="296" t="s">
        <v>694</v>
      </c>
      <c r="C196" s="260" t="s">
        <v>695</v>
      </c>
      <c r="D196" s="290">
        <v>45973</v>
      </c>
      <c r="E196" s="291" t="s">
        <v>1605</v>
      </c>
      <c r="F196" s="292">
        <v>1071.07</v>
      </c>
    </row>
    <row r="197" spans="1:6" ht="34.5" customHeight="1">
      <c r="A197" s="67">
        <v>19</v>
      </c>
      <c r="B197" s="296" t="s">
        <v>697</v>
      </c>
      <c r="C197" s="260" t="s">
        <v>695</v>
      </c>
      <c r="D197" s="290">
        <v>45991</v>
      </c>
      <c r="E197" s="291" t="s">
        <v>1606</v>
      </c>
      <c r="F197" s="292">
        <v>2479.19</v>
      </c>
    </row>
    <row r="198" spans="1:6" ht="34.5" customHeight="1">
      <c r="A198" s="67">
        <v>20</v>
      </c>
      <c r="B198" s="263" t="s">
        <v>360</v>
      </c>
      <c r="C198" s="260" t="s">
        <v>699</v>
      </c>
      <c r="D198" s="290">
        <v>45980</v>
      </c>
      <c r="E198" s="291" t="s">
        <v>1607</v>
      </c>
      <c r="F198" s="292">
        <v>695.5</v>
      </c>
    </row>
    <row r="199" spans="1:6" ht="34.5" customHeight="1">
      <c r="A199" s="67">
        <v>21</v>
      </c>
      <c r="B199" s="263" t="s">
        <v>286</v>
      </c>
      <c r="C199" s="260" t="s">
        <v>701</v>
      </c>
      <c r="D199" s="290">
        <v>45964</v>
      </c>
      <c r="E199" s="291" t="s">
        <v>1608</v>
      </c>
      <c r="F199" s="292">
        <v>4023.2</v>
      </c>
    </row>
    <row r="200" spans="1:6" ht="34.5" customHeight="1">
      <c r="A200" s="67">
        <v>22</v>
      </c>
      <c r="B200" s="263" t="s">
        <v>289</v>
      </c>
      <c r="C200" s="260" t="s">
        <v>703</v>
      </c>
      <c r="D200" s="290">
        <v>45985</v>
      </c>
      <c r="E200" s="291" t="s">
        <v>1609</v>
      </c>
      <c r="F200" s="292">
        <v>37.450000000000003</v>
      </c>
    </row>
    <row r="201" spans="1:6" ht="34.5" customHeight="1">
      <c r="A201" s="67">
        <v>23</v>
      </c>
      <c r="B201" s="263" t="s">
        <v>292</v>
      </c>
      <c r="C201" s="260" t="s">
        <v>705</v>
      </c>
      <c r="D201" s="290">
        <v>45991</v>
      </c>
      <c r="E201" s="291" t="s">
        <v>1610</v>
      </c>
      <c r="F201" s="292">
        <v>247.17</v>
      </c>
    </row>
    <row r="202" spans="1:6" ht="34.5" customHeight="1">
      <c r="A202" s="67">
        <v>25</v>
      </c>
      <c r="B202" s="263" t="s">
        <v>371</v>
      </c>
      <c r="C202" s="260" t="s">
        <v>709</v>
      </c>
      <c r="D202" s="290">
        <v>45989</v>
      </c>
      <c r="E202" s="291" t="s">
        <v>1611</v>
      </c>
      <c r="F202" s="292">
        <v>996.17</v>
      </c>
    </row>
    <row r="203" spans="1:6" ht="34.5" customHeight="1">
      <c r="A203" s="67">
        <v>26</v>
      </c>
      <c r="B203" s="263" t="s">
        <v>300</v>
      </c>
      <c r="C203" s="260" t="s">
        <v>711</v>
      </c>
      <c r="D203" s="290">
        <v>45972</v>
      </c>
      <c r="E203" s="291" t="s">
        <v>1612</v>
      </c>
      <c r="F203" s="292">
        <v>172.27</v>
      </c>
    </row>
    <row r="204" spans="1:6" ht="34.5" customHeight="1">
      <c r="A204" s="67">
        <v>27</v>
      </c>
      <c r="B204" s="263" t="s">
        <v>300</v>
      </c>
      <c r="C204" s="260" t="s">
        <v>713</v>
      </c>
      <c r="D204" s="290">
        <v>45972</v>
      </c>
      <c r="E204" s="291" t="s">
        <v>1613</v>
      </c>
      <c r="F204" s="292">
        <v>53.5</v>
      </c>
    </row>
    <row r="205" spans="1:6" ht="34.5" customHeight="1">
      <c r="A205" s="67">
        <v>28</v>
      </c>
      <c r="B205" s="263" t="s">
        <v>304</v>
      </c>
      <c r="C205" s="260" t="s">
        <v>715</v>
      </c>
      <c r="D205" s="290">
        <v>45991</v>
      </c>
      <c r="E205" s="291" t="s">
        <v>1614</v>
      </c>
      <c r="F205" s="292">
        <v>37.450000000000003</v>
      </c>
    </row>
    <row r="206" spans="1:6" ht="34.5" customHeight="1">
      <c r="A206" s="67">
        <v>30</v>
      </c>
      <c r="B206" s="263" t="s">
        <v>310</v>
      </c>
      <c r="C206" s="260" t="s">
        <v>719</v>
      </c>
      <c r="D206" s="290">
        <v>45991</v>
      </c>
      <c r="E206" s="291" t="s">
        <v>1615</v>
      </c>
      <c r="F206" s="292">
        <v>2441.7399999999998</v>
      </c>
    </row>
    <row r="207" spans="1:6" ht="34.5" customHeight="1">
      <c r="A207" s="67">
        <v>32</v>
      </c>
      <c r="B207" s="263" t="s">
        <v>227</v>
      </c>
      <c r="C207" s="260" t="s">
        <v>724</v>
      </c>
      <c r="D207" s="290">
        <v>45975</v>
      </c>
      <c r="E207" s="291" t="s">
        <v>1616</v>
      </c>
      <c r="F207" s="292">
        <v>426.93</v>
      </c>
    </row>
    <row r="208" spans="1:6" ht="34.5" customHeight="1">
      <c r="A208" s="67">
        <v>33</v>
      </c>
      <c r="B208" s="263" t="s">
        <v>318</v>
      </c>
      <c r="C208" s="260" t="s">
        <v>726</v>
      </c>
      <c r="D208" s="290">
        <v>45991</v>
      </c>
      <c r="E208" s="291" t="s">
        <v>1617</v>
      </c>
      <c r="F208" s="292">
        <v>1583.6</v>
      </c>
    </row>
    <row r="209" spans="1:6" ht="34.5" customHeight="1">
      <c r="A209" s="67">
        <v>34</v>
      </c>
      <c r="B209" s="263" t="s">
        <v>389</v>
      </c>
      <c r="C209" s="260" t="s">
        <v>728</v>
      </c>
      <c r="D209" s="290">
        <v>45985</v>
      </c>
      <c r="E209" s="291" t="s">
        <v>1618</v>
      </c>
      <c r="F209" s="292">
        <v>37.450000000000003</v>
      </c>
    </row>
    <row r="210" spans="1:6" ht="34.5" customHeight="1">
      <c r="A210" s="67">
        <v>35</v>
      </c>
      <c r="B210" s="263" t="s">
        <v>392</v>
      </c>
      <c r="C210" s="260" t="s">
        <v>730</v>
      </c>
      <c r="D210" s="290">
        <v>45985</v>
      </c>
      <c r="E210" s="291" t="s">
        <v>1619</v>
      </c>
      <c r="F210" s="292">
        <v>374.5</v>
      </c>
    </row>
    <row r="211" spans="1:6" ht="34.5" customHeight="1">
      <c r="A211" s="67">
        <v>36</v>
      </c>
      <c r="B211" s="263" t="s">
        <v>395</v>
      </c>
      <c r="C211" s="260" t="s">
        <v>732</v>
      </c>
      <c r="D211" s="290">
        <v>45985</v>
      </c>
      <c r="E211" s="291" t="s">
        <v>1620</v>
      </c>
      <c r="F211" s="292">
        <v>179.76</v>
      </c>
    </row>
    <row r="212" spans="1:6" ht="34.5" customHeight="1">
      <c r="A212" s="67">
        <v>39</v>
      </c>
      <c r="B212" s="263" t="s">
        <v>401</v>
      </c>
      <c r="C212" s="260" t="s">
        <v>736</v>
      </c>
      <c r="D212" s="290">
        <v>45985</v>
      </c>
      <c r="E212" s="291" t="s">
        <v>1621</v>
      </c>
      <c r="F212" s="292">
        <v>37.450000000000003</v>
      </c>
    </row>
    <row r="213" spans="1:6" ht="34.5" customHeight="1">
      <c r="A213" s="67">
        <v>40</v>
      </c>
      <c r="B213" s="263" t="s">
        <v>404</v>
      </c>
      <c r="C213" s="260" t="s">
        <v>738</v>
      </c>
      <c r="D213" s="290">
        <v>45985</v>
      </c>
      <c r="E213" s="291" t="s">
        <v>1622</v>
      </c>
      <c r="F213" s="292">
        <v>37.450000000000003</v>
      </c>
    </row>
    <row r="214" spans="1:6" ht="34.5" customHeight="1">
      <c r="A214" s="67">
        <v>42</v>
      </c>
      <c r="B214" s="263" t="s">
        <v>409</v>
      </c>
      <c r="C214" s="260" t="s">
        <v>741</v>
      </c>
      <c r="D214" s="290">
        <v>45985</v>
      </c>
      <c r="E214" s="291" t="s">
        <v>1623</v>
      </c>
      <c r="F214" s="292">
        <v>97.37</v>
      </c>
    </row>
    <row r="215" spans="1:6" ht="34.5" customHeight="1">
      <c r="A215" s="67">
        <v>44</v>
      </c>
      <c r="B215" s="263" t="s">
        <v>413</v>
      </c>
      <c r="C215" s="260" t="s">
        <v>744</v>
      </c>
      <c r="D215" s="290">
        <v>45985</v>
      </c>
      <c r="E215" s="291" t="s">
        <v>1624</v>
      </c>
      <c r="F215" s="292">
        <v>52.43</v>
      </c>
    </row>
    <row r="216" spans="1:6" ht="34.5" customHeight="1">
      <c r="A216" s="67">
        <v>47</v>
      </c>
      <c r="B216" s="263" t="s">
        <v>420</v>
      </c>
      <c r="C216" s="260" t="s">
        <v>748</v>
      </c>
      <c r="D216" s="290">
        <v>45681</v>
      </c>
      <c r="E216" s="291" t="s">
        <v>1625</v>
      </c>
      <c r="F216" s="292">
        <v>52.43</v>
      </c>
    </row>
    <row r="217" spans="1:6" ht="34.5" customHeight="1">
      <c r="A217" s="67">
        <v>48</v>
      </c>
      <c r="B217" s="263" t="s">
        <v>423</v>
      </c>
      <c r="C217" s="260" t="s">
        <v>750</v>
      </c>
      <c r="D217" s="290">
        <v>45985</v>
      </c>
      <c r="E217" s="291" t="s">
        <v>1626</v>
      </c>
      <c r="F217" s="292">
        <v>344.54</v>
      </c>
    </row>
    <row r="218" spans="1:6" ht="34.5" customHeight="1">
      <c r="A218" s="67">
        <v>49</v>
      </c>
      <c r="B218" s="263" t="s">
        <v>425</v>
      </c>
      <c r="C218" s="260" t="s">
        <v>752</v>
      </c>
      <c r="D218" s="290">
        <v>45985</v>
      </c>
      <c r="E218" s="291" t="s">
        <v>1627</v>
      </c>
      <c r="F218" s="292">
        <v>37.450000000000003</v>
      </c>
    </row>
    <row r="219" spans="1:6" ht="34.5" customHeight="1">
      <c r="A219" s="67">
        <v>53</v>
      </c>
      <c r="B219" s="263" t="s">
        <v>430</v>
      </c>
      <c r="C219" s="260" t="s">
        <v>758</v>
      </c>
      <c r="D219" s="290">
        <v>45985</v>
      </c>
      <c r="E219" s="291" t="s">
        <v>1628</v>
      </c>
      <c r="F219" s="292">
        <v>97.37</v>
      </c>
    </row>
    <row r="220" spans="1:6" ht="34.5" customHeight="1">
      <c r="A220" s="67">
        <v>54</v>
      </c>
      <c r="B220" s="263" t="s">
        <v>433</v>
      </c>
      <c r="C220" s="260" t="s">
        <v>760</v>
      </c>
      <c r="D220" s="290">
        <v>45985</v>
      </c>
      <c r="E220" s="291" t="s">
        <v>1629</v>
      </c>
      <c r="F220" s="292">
        <v>44.94</v>
      </c>
    </row>
    <row r="221" spans="1:6" ht="34.5" customHeight="1">
      <c r="A221" s="67">
        <v>55</v>
      </c>
      <c r="B221" s="263" t="s">
        <v>436</v>
      </c>
      <c r="C221" s="260" t="s">
        <v>762</v>
      </c>
      <c r="D221" s="290">
        <v>45985</v>
      </c>
      <c r="E221" s="291" t="s">
        <v>1630</v>
      </c>
      <c r="F221" s="292">
        <v>44.94</v>
      </c>
    </row>
    <row r="222" spans="1:6" ht="34.5" customHeight="1">
      <c r="A222" s="67">
        <v>59</v>
      </c>
      <c r="B222" s="263" t="s">
        <v>441</v>
      </c>
      <c r="C222" s="260" t="s">
        <v>767</v>
      </c>
      <c r="D222" s="290">
        <v>45985</v>
      </c>
      <c r="E222" s="291" t="s">
        <v>1631</v>
      </c>
      <c r="F222" s="292">
        <v>37.450000000000003</v>
      </c>
    </row>
    <row r="223" spans="1:6" ht="34.5" customHeight="1">
      <c r="A223" s="67">
        <v>60</v>
      </c>
      <c r="B223" s="263" t="s">
        <v>444</v>
      </c>
      <c r="C223" s="260" t="s">
        <v>769</v>
      </c>
      <c r="D223" s="290">
        <v>45985</v>
      </c>
      <c r="E223" s="291" t="s">
        <v>1632</v>
      </c>
      <c r="F223" s="292">
        <v>292.11</v>
      </c>
    </row>
    <row r="224" spans="1:6" ht="34.5" customHeight="1">
      <c r="A224" s="67">
        <v>61</v>
      </c>
      <c r="B224" s="263" t="s">
        <v>447</v>
      </c>
      <c r="C224" s="260" t="s">
        <v>771</v>
      </c>
      <c r="D224" s="290">
        <v>45987</v>
      </c>
      <c r="E224" s="291" t="s">
        <v>1633</v>
      </c>
      <c r="F224" s="292">
        <v>1370.67</v>
      </c>
    </row>
    <row r="225" spans="1:6" ht="34.5" customHeight="1">
      <c r="A225" s="67">
        <v>64</v>
      </c>
      <c r="B225" s="263" t="s">
        <v>45</v>
      </c>
      <c r="C225" s="260" t="s">
        <v>775</v>
      </c>
      <c r="D225" s="290">
        <v>45981</v>
      </c>
      <c r="E225" s="291" t="s">
        <v>1634</v>
      </c>
      <c r="F225" s="292">
        <v>501.83</v>
      </c>
    </row>
    <row r="226" spans="1:6" ht="34.5" customHeight="1">
      <c r="A226" s="67">
        <v>66</v>
      </c>
      <c r="B226" s="263" t="s">
        <v>459</v>
      </c>
      <c r="C226" s="260" t="s">
        <v>779</v>
      </c>
      <c r="D226" s="290">
        <v>45973</v>
      </c>
      <c r="E226" s="291" t="s">
        <v>1635</v>
      </c>
      <c r="F226" s="292">
        <v>2741.34</v>
      </c>
    </row>
    <row r="227" spans="1:6" ht="34.5" customHeight="1">
      <c r="A227" s="67">
        <v>68</v>
      </c>
      <c r="B227" s="263" t="s">
        <v>783</v>
      </c>
      <c r="C227" s="260" t="s">
        <v>784</v>
      </c>
      <c r="D227" s="290">
        <v>45991</v>
      </c>
      <c r="E227" s="291" t="s">
        <v>1636</v>
      </c>
      <c r="F227" s="292">
        <v>52.43</v>
      </c>
    </row>
    <row r="228" spans="1:6" ht="34.5" customHeight="1">
      <c r="A228" s="67">
        <v>69</v>
      </c>
      <c r="B228" s="263" t="s">
        <v>468</v>
      </c>
      <c r="C228" s="260" t="s">
        <v>786</v>
      </c>
      <c r="D228" s="290">
        <v>45985</v>
      </c>
      <c r="E228" s="291" t="s">
        <v>1637</v>
      </c>
      <c r="F228" s="292">
        <v>456.89</v>
      </c>
    </row>
    <row r="229" spans="1:6" ht="34.5" customHeight="1">
      <c r="A229" s="67">
        <v>70</v>
      </c>
      <c r="B229" s="263" t="s">
        <v>468</v>
      </c>
      <c r="C229" s="260" t="s">
        <v>788</v>
      </c>
      <c r="D229" s="290">
        <v>45985</v>
      </c>
      <c r="E229" s="291" t="s">
        <v>1638</v>
      </c>
      <c r="F229" s="292">
        <v>117.7</v>
      </c>
    </row>
    <row r="230" spans="1:6" ht="34.5" customHeight="1">
      <c r="A230" s="67">
        <v>72</v>
      </c>
      <c r="B230" s="263" t="s">
        <v>472</v>
      </c>
      <c r="C230" s="260" t="s">
        <v>791</v>
      </c>
      <c r="D230" s="290">
        <v>45990</v>
      </c>
      <c r="E230" s="291" t="s">
        <v>1639</v>
      </c>
      <c r="F230" s="292">
        <v>67.41</v>
      </c>
    </row>
    <row r="231" spans="1:6" ht="34.5" customHeight="1">
      <c r="A231" s="67">
        <v>77</v>
      </c>
      <c r="B231" s="263" t="s">
        <v>795</v>
      </c>
      <c r="C231" s="106" t="s">
        <v>796</v>
      </c>
      <c r="D231" s="290" t="s">
        <v>1640</v>
      </c>
      <c r="E231" s="291" t="s">
        <v>1641</v>
      </c>
      <c r="F231" s="292">
        <v>13631.8</v>
      </c>
    </row>
    <row r="232" spans="1:6" ht="34.5" customHeight="1">
      <c r="A232" s="67">
        <v>78</v>
      </c>
      <c r="B232" s="263" t="s">
        <v>795</v>
      </c>
      <c r="C232" s="106" t="s">
        <v>796</v>
      </c>
      <c r="D232" s="290" t="s">
        <v>1640</v>
      </c>
      <c r="E232" s="291" t="s">
        <v>1641</v>
      </c>
      <c r="F232" s="292">
        <v>1842.54</v>
      </c>
    </row>
    <row r="233" spans="1:6" ht="34.5" customHeight="1">
      <c r="A233" s="67">
        <v>79</v>
      </c>
      <c r="B233" s="263" t="s">
        <v>795</v>
      </c>
      <c r="C233" s="106" t="s">
        <v>796</v>
      </c>
      <c r="D233" s="290" t="s">
        <v>1640</v>
      </c>
      <c r="E233" s="291" t="s">
        <v>1641</v>
      </c>
      <c r="F233" s="292">
        <v>2140</v>
      </c>
    </row>
    <row r="234" spans="1:6" ht="34.5" customHeight="1">
      <c r="A234" s="67">
        <v>80</v>
      </c>
      <c r="B234" s="263" t="s">
        <v>798</v>
      </c>
      <c r="C234" s="260" t="s">
        <v>799</v>
      </c>
      <c r="D234" s="290">
        <v>45991</v>
      </c>
      <c r="E234" s="291" t="s">
        <v>1642</v>
      </c>
      <c r="F234" s="292">
        <v>898.8</v>
      </c>
    </row>
    <row r="235" spans="1:6" ht="34.5" customHeight="1">
      <c r="A235" s="67">
        <v>85</v>
      </c>
      <c r="B235" s="263" t="s">
        <v>489</v>
      </c>
      <c r="C235" s="260" t="s">
        <v>804</v>
      </c>
      <c r="D235" s="290">
        <v>45991</v>
      </c>
      <c r="E235" s="291" t="s">
        <v>1643</v>
      </c>
      <c r="F235" s="292">
        <v>1670.27</v>
      </c>
    </row>
    <row r="236" spans="1:6" ht="34.5" customHeight="1">
      <c r="A236" s="67">
        <v>86</v>
      </c>
      <c r="B236" s="263" t="s">
        <v>492</v>
      </c>
      <c r="C236" s="260" t="s">
        <v>806</v>
      </c>
      <c r="D236" s="290">
        <v>45980</v>
      </c>
      <c r="E236" s="291" t="s">
        <v>1644</v>
      </c>
      <c r="F236" s="292">
        <v>464.38</v>
      </c>
    </row>
    <row r="237" spans="1:6" ht="34.5" customHeight="1">
      <c r="A237" s="67">
        <v>89</v>
      </c>
      <c r="B237" s="106" t="s">
        <v>489</v>
      </c>
      <c r="C237" s="260" t="s">
        <v>813</v>
      </c>
      <c r="D237" s="290">
        <v>45991</v>
      </c>
      <c r="E237" s="291" t="s">
        <v>1645</v>
      </c>
      <c r="F237" s="292">
        <v>82.39</v>
      </c>
    </row>
    <row r="238" spans="1:6" ht="34.5" customHeight="1">
      <c r="A238" s="67">
        <v>91</v>
      </c>
      <c r="B238" s="263" t="s">
        <v>503</v>
      </c>
      <c r="C238" s="260" t="s">
        <v>816</v>
      </c>
      <c r="D238" s="290">
        <v>45981</v>
      </c>
      <c r="E238" s="291" t="s">
        <v>1646</v>
      </c>
      <c r="F238" s="292">
        <v>741.51</v>
      </c>
    </row>
    <row r="239" spans="1:6" ht="34.5" customHeight="1">
      <c r="A239" s="67">
        <v>94</v>
      </c>
      <c r="B239" s="2" t="s">
        <v>509</v>
      </c>
      <c r="C239" s="260" t="s">
        <v>820</v>
      </c>
      <c r="D239" s="290">
        <v>45991</v>
      </c>
      <c r="E239" s="291" t="s">
        <v>1647</v>
      </c>
      <c r="F239" s="292">
        <v>464.38</v>
      </c>
    </row>
    <row r="240" spans="1:6" ht="34.5" customHeight="1">
      <c r="A240" s="67">
        <v>96</v>
      </c>
      <c r="B240" s="263" t="s">
        <v>823</v>
      </c>
      <c r="C240" s="260" t="s">
        <v>824</v>
      </c>
      <c r="D240" s="290" t="s">
        <v>1556</v>
      </c>
      <c r="E240" s="291" t="s">
        <v>1648</v>
      </c>
      <c r="F240" s="292">
        <v>1108.52</v>
      </c>
    </row>
    <row r="241" spans="1:6" ht="34.5" customHeight="1">
      <c r="A241" s="67">
        <v>101</v>
      </c>
      <c r="B241" s="106" t="s">
        <v>50</v>
      </c>
      <c r="C241" s="260" t="s">
        <v>834</v>
      </c>
      <c r="D241" s="290">
        <v>45966</v>
      </c>
      <c r="E241" s="291" t="s">
        <v>1649</v>
      </c>
      <c r="F241" s="292">
        <v>1408.12</v>
      </c>
    </row>
    <row r="242" spans="1:6" ht="34.5" customHeight="1">
      <c r="A242" s="67">
        <v>102</v>
      </c>
      <c r="B242" s="263" t="s">
        <v>529</v>
      </c>
      <c r="C242" s="260" t="s">
        <v>836</v>
      </c>
      <c r="D242" s="290">
        <v>45990</v>
      </c>
      <c r="E242" s="291" t="s">
        <v>1650</v>
      </c>
      <c r="F242" s="292">
        <v>636.65</v>
      </c>
    </row>
    <row r="243" spans="1:6" ht="34.5" customHeight="1">
      <c r="A243" s="67">
        <v>105</v>
      </c>
      <c r="B243" s="263" t="s">
        <v>536</v>
      </c>
      <c r="C243" s="260" t="s">
        <v>841</v>
      </c>
      <c r="D243" s="290">
        <v>45980</v>
      </c>
      <c r="E243" s="291" t="s">
        <v>1651</v>
      </c>
      <c r="F243" s="292">
        <v>37.450000000000003</v>
      </c>
    </row>
    <row r="244" spans="1:6" ht="34.5" customHeight="1">
      <c r="A244" s="67">
        <v>106</v>
      </c>
      <c r="B244" s="263" t="s">
        <v>539</v>
      </c>
      <c r="C244" s="260" t="s">
        <v>843</v>
      </c>
      <c r="D244" s="290">
        <v>45980</v>
      </c>
      <c r="E244" s="291" t="s">
        <v>1652</v>
      </c>
      <c r="F244" s="292">
        <v>142.31</v>
      </c>
    </row>
    <row r="245" spans="1:6" ht="34.5" customHeight="1">
      <c r="A245" s="67">
        <v>110</v>
      </c>
      <c r="B245" s="263" t="s">
        <v>547</v>
      </c>
      <c r="C245" s="260" t="s">
        <v>849</v>
      </c>
      <c r="D245" s="290">
        <v>45989</v>
      </c>
      <c r="E245" s="291" t="s">
        <v>1653</v>
      </c>
      <c r="F245" s="292">
        <v>321</v>
      </c>
    </row>
    <row r="246" spans="1:6" ht="34.5" customHeight="1">
      <c r="A246" s="67">
        <v>111</v>
      </c>
      <c r="B246" s="263" t="s">
        <v>547</v>
      </c>
      <c r="C246" s="260" t="s">
        <v>840</v>
      </c>
      <c r="D246" s="290">
        <v>45989</v>
      </c>
      <c r="E246" s="291" t="s">
        <v>1653</v>
      </c>
      <c r="F246" s="292">
        <v>53.5</v>
      </c>
    </row>
    <row r="247" spans="1:6" ht="34.5" customHeight="1">
      <c r="A247" s="67">
        <v>112</v>
      </c>
      <c r="B247" s="263" t="s">
        <v>852</v>
      </c>
      <c r="C247" s="260" t="s">
        <v>853</v>
      </c>
      <c r="D247" s="290">
        <v>45980</v>
      </c>
      <c r="E247" s="291" t="s">
        <v>1654</v>
      </c>
      <c r="F247" s="292">
        <v>37.450000000000003</v>
      </c>
    </row>
    <row r="248" spans="1:6" ht="34.5" customHeight="1">
      <c r="A248" s="67">
        <v>113</v>
      </c>
      <c r="B248" s="263" t="s">
        <v>855</v>
      </c>
      <c r="C248" s="260" t="s">
        <v>856</v>
      </c>
      <c r="D248" s="290">
        <v>45990</v>
      </c>
      <c r="E248" s="291" t="s">
        <v>1655</v>
      </c>
      <c r="F248" s="292">
        <v>591.71</v>
      </c>
    </row>
    <row r="249" spans="1:6" ht="34.5" customHeight="1">
      <c r="A249" s="67">
        <v>114</v>
      </c>
      <c r="B249" s="263" t="s">
        <v>858</v>
      </c>
      <c r="C249" s="260" t="s">
        <v>859</v>
      </c>
      <c r="D249" s="290">
        <v>45991</v>
      </c>
      <c r="E249" s="291" t="s">
        <v>1656</v>
      </c>
      <c r="F249" s="292">
        <v>1715.21</v>
      </c>
    </row>
    <row r="250" spans="1:6" ht="34.5" customHeight="1">
      <c r="A250" s="67">
        <v>115</v>
      </c>
      <c r="B250" s="263" t="s">
        <v>555</v>
      </c>
      <c r="C250" s="260" t="s">
        <v>861</v>
      </c>
      <c r="D250" s="290">
        <v>45988</v>
      </c>
      <c r="E250" s="291" t="s">
        <v>1657</v>
      </c>
      <c r="F250" s="292">
        <v>576.73</v>
      </c>
    </row>
    <row r="251" spans="1:6" ht="34.5" customHeight="1">
      <c r="A251" s="67">
        <v>116</v>
      </c>
      <c r="B251" s="263" t="s">
        <v>558</v>
      </c>
      <c r="C251" s="260" t="s">
        <v>863</v>
      </c>
      <c r="D251" s="290">
        <v>45985</v>
      </c>
      <c r="E251" s="291" t="s">
        <v>1658</v>
      </c>
      <c r="F251" s="292">
        <v>1677.76</v>
      </c>
    </row>
    <row r="252" spans="1:6" ht="34.5" customHeight="1">
      <c r="A252" s="67">
        <v>117</v>
      </c>
      <c r="B252" s="263" t="s">
        <v>562</v>
      </c>
      <c r="C252" s="260" t="s">
        <v>865</v>
      </c>
      <c r="D252" s="290">
        <v>45991</v>
      </c>
      <c r="E252" s="291" t="s">
        <v>1659</v>
      </c>
      <c r="F252" s="292">
        <v>554.26</v>
      </c>
    </row>
    <row r="253" spans="1:6" ht="34.5" customHeight="1">
      <c r="A253" s="67">
        <v>118</v>
      </c>
      <c r="B253" s="263" t="s">
        <v>558</v>
      </c>
      <c r="C253" s="260" t="s">
        <v>867</v>
      </c>
      <c r="D253" s="290">
        <v>45985</v>
      </c>
      <c r="E253" s="291" t="s">
        <v>1660</v>
      </c>
      <c r="F253" s="292">
        <v>2172.1</v>
      </c>
    </row>
    <row r="254" spans="1:6" ht="34.5" customHeight="1">
      <c r="A254" s="67">
        <v>119</v>
      </c>
      <c r="B254" s="263" t="s">
        <v>869</v>
      </c>
      <c r="C254" s="260" t="s">
        <v>870</v>
      </c>
      <c r="D254" s="290">
        <v>45981</v>
      </c>
      <c r="E254" s="291" t="s">
        <v>1569</v>
      </c>
      <c r="F254" s="292">
        <v>37.450000000000003</v>
      </c>
    </row>
    <row r="255" spans="1:6" ht="34.5" customHeight="1">
      <c r="A255" s="67">
        <v>120</v>
      </c>
      <c r="B255" s="263" t="s">
        <v>572</v>
      </c>
      <c r="C255" s="260" t="s">
        <v>872</v>
      </c>
      <c r="D255" s="290">
        <v>45989</v>
      </c>
      <c r="E255" s="291" t="s">
        <v>1661</v>
      </c>
      <c r="F255" s="292">
        <v>3542.77</v>
      </c>
    </row>
    <row r="256" spans="1:6" ht="34.5" customHeight="1">
      <c r="A256" s="67">
        <v>121</v>
      </c>
      <c r="B256" s="267" t="s">
        <v>572</v>
      </c>
      <c r="C256" s="260" t="s">
        <v>874</v>
      </c>
      <c r="D256" s="290">
        <v>45989</v>
      </c>
      <c r="E256" s="291" t="s">
        <v>1662</v>
      </c>
      <c r="F256" s="292">
        <v>1400.63</v>
      </c>
    </row>
    <row r="257" spans="1:6" ht="34.5" customHeight="1">
      <c r="A257" s="67">
        <v>123</v>
      </c>
      <c r="B257" s="263" t="s">
        <v>580</v>
      </c>
      <c r="C257" s="260" t="s">
        <v>878</v>
      </c>
      <c r="D257" s="290">
        <v>45989</v>
      </c>
      <c r="E257" s="291" t="s">
        <v>1663</v>
      </c>
      <c r="F257" s="292">
        <v>644.14</v>
      </c>
    </row>
    <row r="258" spans="1:6" ht="34.5" customHeight="1">
      <c r="A258" s="67">
        <v>125</v>
      </c>
      <c r="B258" s="267" t="s">
        <v>587</v>
      </c>
      <c r="C258" s="260" t="s">
        <v>882</v>
      </c>
      <c r="D258" s="290">
        <v>45989</v>
      </c>
      <c r="E258" s="291" t="s">
        <v>1664</v>
      </c>
      <c r="F258" s="292">
        <v>2486.6799999999998</v>
      </c>
    </row>
    <row r="259" spans="1:6" ht="34.5" customHeight="1">
      <c r="A259" s="67">
        <v>127</v>
      </c>
      <c r="B259" s="263" t="s">
        <v>885</v>
      </c>
      <c r="C259" s="260" t="s">
        <v>886</v>
      </c>
      <c r="D259" s="304">
        <v>45981</v>
      </c>
      <c r="E259" s="304" t="s">
        <v>1665</v>
      </c>
      <c r="F259" s="305">
        <v>367.01</v>
      </c>
    </row>
    <row r="260" spans="1:6" ht="34.5" customHeight="1">
      <c r="A260" s="67">
        <v>128</v>
      </c>
      <c r="B260" s="263" t="s">
        <v>91</v>
      </c>
      <c r="C260" s="260" t="s">
        <v>888</v>
      </c>
      <c r="D260" s="290">
        <v>45989</v>
      </c>
      <c r="E260" s="291" t="s">
        <v>1666</v>
      </c>
      <c r="F260" s="292">
        <v>6227.4</v>
      </c>
    </row>
    <row r="261" spans="1:6" ht="34.5" customHeight="1">
      <c r="A261" s="67">
        <v>129</v>
      </c>
      <c r="B261" s="106" t="s">
        <v>91</v>
      </c>
      <c r="C261" s="106" t="s">
        <v>890</v>
      </c>
      <c r="D261" s="290">
        <v>45989</v>
      </c>
      <c r="E261" s="291" t="s">
        <v>1667</v>
      </c>
      <c r="F261" s="292">
        <v>53.5</v>
      </c>
    </row>
    <row r="262" spans="1:6" ht="34.5" customHeight="1">
      <c r="A262" s="67">
        <v>130</v>
      </c>
      <c r="B262" s="106" t="s">
        <v>91</v>
      </c>
      <c r="C262" s="106" t="s">
        <v>892</v>
      </c>
      <c r="D262" s="290">
        <v>45989</v>
      </c>
      <c r="E262" s="291" t="s">
        <v>1668</v>
      </c>
      <c r="F262" s="292">
        <v>5360.7</v>
      </c>
    </row>
    <row r="263" spans="1:6" ht="34.5" customHeight="1">
      <c r="A263" s="67">
        <v>131</v>
      </c>
      <c r="B263" s="106" t="s">
        <v>91</v>
      </c>
      <c r="C263" s="106" t="s">
        <v>894</v>
      </c>
      <c r="D263" s="290">
        <v>45989</v>
      </c>
      <c r="E263" s="291" t="s">
        <v>1669</v>
      </c>
      <c r="F263" s="306">
        <v>4365.6000000000004</v>
      </c>
    </row>
    <row r="264" spans="1:6" ht="34.5" customHeight="1">
      <c r="A264" s="67">
        <v>132</v>
      </c>
      <c r="B264" s="106" t="s">
        <v>133</v>
      </c>
      <c r="C264" s="106" t="s">
        <v>896</v>
      </c>
      <c r="D264" s="290">
        <v>45981</v>
      </c>
      <c r="E264" s="291" t="s">
        <v>1670</v>
      </c>
      <c r="F264" s="292">
        <v>13171.7</v>
      </c>
    </row>
    <row r="265" spans="1:6" ht="34.5" customHeight="1">
      <c r="A265" s="67">
        <v>133</v>
      </c>
      <c r="B265" s="263" t="s">
        <v>898</v>
      </c>
      <c r="C265" s="106" t="s">
        <v>899</v>
      </c>
      <c r="D265" s="290">
        <v>45965</v>
      </c>
      <c r="E265" s="291" t="s">
        <v>1671</v>
      </c>
      <c r="F265" s="292">
        <v>11363.4</v>
      </c>
    </row>
    <row r="266" spans="1:6" ht="34.5" customHeight="1">
      <c r="A266" s="67">
        <v>134</v>
      </c>
      <c r="B266" s="263" t="s">
        <v>901</v>
      </c>
      <c r="C266" s="106" t="s">
        <v>902</v>
      </c>
      <c r="D266" s="290">
        <v>45991</v>
      </c>
      <c r="E266" s="291" t="s">
        <v>1672</v>
      </c>
      <c r="F266" s="292">
        <v>3199.3</v>
      </c>
    </row>
    <row r="267" spans="1:6" ht="34.5" customHeight="1">
      <c r="A267" s="67">
        <v>137</v>
      </c>
      <c r="B267" s="267" t="s">
        <v>910</v>
      </c>
      <c r="C267" s="260" t="s">
        <v>911</v>
      </c>
      <c r="D267" s="290">
        <v>45963</v>
      </c>
      <c r="E267" s="291" t="s">
        <v>1673</v>
      </c>
      <c r="F267" s="292">
        <v>2439.6</v>
      </c>
    </row>
    <row r="268" spans="1:6" ht="34.5" customHeight="1">
      <c r="A268" s="67">
        <v>138</v>
      </c>
      <c r="B268" s="260" t="s">
        <v>913</v>
      </c>
      <c r="C268" s="260" t="s">
        <v>899</v>
      </c>
      <c r="D268" s="290">
        <v>45964</v>
      </c>
      <c r="E268" s="291" t="s">
        <v>1674</v>
      </c>
      <c r="F268" s="292">
        <v>3905.5</v>
      </c>
    </row>
    <row r="269" spans="1:6" ht="34.5" customHeight="1">
      <c r="A269" s="67">
        <v>142</v>
      </c>
      <c r="B269" s="260" t="s">
        <v>45</v>
      </c>
      <c r="C269" s="106" t="s">
        <v>924</v>
      </c>
      <c r="D269" s="290">
        <v>45981</v>
      </c>
      <c r="E269" s="291" t="s">
        <v>1675</v>
      </c>
      <c r="F269" s="292">
        <v>37.450000000000003</v>
      </c>
    </row>
    <row r="270" spans="1:6" ht="34.5" customHeight="1">
      <c r="A270" s="67">
        <v>143</v>
      </c>
      <c r="B270" s="309" t="s">
        <v>614</v>
      </c>
      <c r="C270" s="106" t="s">
        <v>925</v>
      </c>
      <c r="D270" s="290">
        <v>45982</v>
      </c>
      <c r="E270" s="291" t="s">
        <v>1676</v>
      </c>
      <c r="F270" s="292">
        <v>134.82</v>
      </c>
    </row>
    <row r="271" spans="1:6" ht="34.5" customHeight="1">
      <c r="A271" s="67">
        <v>145</v>
      </c>
      <c r="B271" s="309" t="s">
        <v>611</v>
      </c>
      <c r="C271" s="106" t="s">
        <v>929</v>
      </c>
      <c r="D271" s="290" t="s">
        <v>1677</v>
      </c>
      <c r="E271" s="291" t="s">
        <v>1678</v>
      </c>
      <c r="F271" s="292">
        <v>44.94</v>
      </c>
    </row>
    <row r="272" spans="1:6" ht="34.5" customHeight="1">
      <c r="A272" s="67">
        <v>147</v>
      </c>
      <c r="B272" s="260" t="s">
        <v>933</v>
      </c>
      <c r="C272" s="106" t="s">
        <v>934</v>
      </c>
      <c r="D272" s="290">
        <v>45966</v>
      </c>
      <c r="E272" s="291" t="s">
        <v>1679</v>
      </c>
      <c r="F272" s="292">
        <v>545.70000000000005</v>
      </c>
    </row>
    <row r="273" spans="1:6" ht="34.5" customHeight="1">
      <c r="A273" s="67">
        <v>148</v>
      </c>
      <c r="B273" s="260" t="s">
        <v>937</v>
      </c>
      <c r="C273" s="106" t="s">
        <v>938</v>
      </c>
      <c r="D273" s="290">
        <v>45968</v>
      </c>
      <c r="E273" s="291" t="s">
        <v>1680</v>
      </c>
      <c r="F273" s="292">
        <v>3659.4</v>
      </c>
    </row>
    <row r="274" spans="1:6" ht="34.5" customHeight="1">
      <c r="A274" s="67">
        <v>150</v>
      </c>
      <c r="B274" s="260" t="s">
        <v>62</v>
      </c>
      <c r="C274" s="106" t="s">
        <v>942</v>
      </c>
      <c r="D274" s="290">
        <v>45991</v>
      </c>
      <c r="E274" s="291" t="s">
        <v>1681</v>
      </c>
      <c r="F274" s="292">
        <v>791.8</v>
      </c>
    </row>
    <row r="275" spans="1:6" ht="34.5" customHeight="1">
      <c r="A275" s="67">
        <v>152</v>
      </c>
      <c r="B275" s="260" t="s">
        <v>507</v>
      </c>
      <c r="C275" s="106" t="s">
        <v>948</v>
      </c>
      <c r="D275" s="290">
        <v>45991</v>
      </c>
      <c r="E275" s="291" t="s">
        <v>1682</v>
      </c>
      <c r="F275" s="292">
        <v>67.41</v>
      </c>
    </row>
    <row r="276" spans="1:6" ht="34.5" customHeight="1">
      <c r="A276" s="67">
        <v>153</v>
      </c>
      <c r="B276" s="260" t="s">
        <v>631</v>
      </c>
      <c r="C276" s="106" t="s">
        <v>950</v>
      </c>
      <c r="D276" s="290">
        <v>45987</v>
      </c>
      <c r="E276" s="291" t="s">
        <v>1683</v>
      </c>
      <c r="F276" s="292">
        <v>149.80000000000001</v>
      </c>
    </row>
    <row r="277" spans="1:6" ht="34.5" customHeight="1">
      <c r="A277" s="67">
        <v>154</v>
      </c>
      <c r="B277" s="270" t="s">
        <v>634</v>
      </c>
      <c r="C277" s="106" t="s">
        <v>952</v>
      </c>
      <c r="D277" s="290">
        <v>45987</v>
      </c>
      <c r="E277" s="291" t="s">
        <v>1684</v>
      </c>
      <c r="F277" s="292">
        <v>119.84</v>
      </c>
    </row>
    <row r="278" spans="1:6" ht="34.5" customHeight="1">
      <c r="A278" s="67">
        <v>155</v>
      </c>
      <c r="B278" s="270" t="s">
        <v>634</v>
      </c>
      <c r="C278" s="106" t="s">
        <v>954</v>
      </c>
      <c r="D278" s="290">
        <v>45987</v>
      </c>
      <c r="E278" s="291" t="s">
        <v>1685</v>
      </c>
      <c r="F278" s="292">
        <v>808.92</v>
      </c>
    </row>
    <row r="279" spans="1:6" ht="34.5" customHeight="1">
      <c r="A279" s="67">
        <v>156</v>
      </c>
      <c r="B279" s="270" t="s">
        <v>395</v>
      </c>
      <c r="C279" s="106" t="s">
        <v>956</v>
      </c>
      <c r="D279" s="290">
        <v>45987</v>
      </c>
      <c r="E279" s="291" t="s">
        <v>1686</v>
      </c>
      <c r="F279" s="292">
        <v>509.32</v>
      </c>
    </row>
    <row r="280" spans="1:6" ht="34.5" customHeight="1">
      <c r="A280" s="67">
        <v>157</v>
      </c>
      <c r="B280" s="270" t="s">
        <v>641</v>
      </c>
      <c r="C280" s="106" t="s">
        <v>958</v>
      </c>
      <c r="D280" s="290">
        <v>45987</v>
      </c>
      <c r="E280" s="291" t="s">
        <v>1687</v>
      </c>
      <c r="F280" s="292">
        <v>591.71</v>
      </c>
    </row>
    <row r="281" spans="1:6" ht="34.5" customHeight="1">
      <c r="A281" s="67">
        <v>158</v>
      </c>
      <c r="B281" s="260" t="s">
        <v>641</v>
      </c>
      <c r="C281" s="106" t="s">
        <v>960</v>
      </c>
      <c r="D281" s="290">
        <v>45987</v>
      </c>
      <c r="E281" s="291" t="s">
        <v>1688</v>
      </c>
      <c r="F281" s="292">
        <v>37.450000000000003</v>
      </c>
    </row>
    <row r="282" spans="1:6" ht="34.5" customHeight="1">
      <c r="A282" s="67">
        <v>159</v>
      </c>
      <c r="B282" s="260" t="s">
        <v>634</v>
      </c>
      <c r="C282" s="106" t="s">
        <v>962</v>
      </c>
      <c r="D282" s="290">
        <v>45987</v>
      </c>
      <c r="E282" s="291" t="s">
        <v>1689</v>
      </c>
      <c r="F282" s="292">
        <v>531.79</v>
      </c>
    </row>
    <row r="283" spans="1:6" ht="34.5" customHeight="1">
      <c r="A283" s="67">
        <v>162</v>
      </c>
      <c r="B283" s="260" t="s">
        <v>968</v>
      </c>
      <c r="C283" s="106" t="s">
        <v>969</v>
      </c>
      <c r="D283" s="290">
        <v>45980</v>
      </c>
      <c r="E283" s="291" t="s">
        <v>1690</v>
      </c>
      <c r="F283" s="292">
        <v>1070</v>
      </c>
    </row>
    <row r="284" spans="1:6" ht="34.5" customHeight="1">
      <c r="A284" s="67">
        <v>163</v>
      </c>
      <c r="B284" s="260" t="s">
        <v>968</v>
      </c>
      <c r="C284" s="106" t="s">
        <v>971</v>
      </c>
      <c r="D284" s="290">
        <v>45980</v>
      </c>
      <c r="E284" s="291" t="s">
        <v>1690</v>
      </c>
      <c r="F284" s="292">
        <v>1059.3</v>
      </c>
    </row>
    <row r="285" spans="1:6" ht="34.5" customHeight="1">
      <c r="A285" s="67">
        <v>164</v>
      </c>
      <c r="B285" s="260" t="s">
        <v>972</v>
      </c>
      <c r="C285" s="106" t="s">
        <v>973</v>
      </c>
      <c r="D285" s="290">
        <v>45991</v>
      </c>
      <c r="E285" s="291" t="s">
        <v>1691</v>
      </c>
      <c r="F285" s="292">
        <v>37.450000000000003</v>
      </c>
    </row>
    <row r="286" spans="1:6" ht="34.5" customHeight="1">
      <c r="A286" s="67">
        <v>165</v>
      </c>
      <c r="B286" s="260" t="s">
        <v>624</v>
      </c>
      <c r="C286" s="106" t="s">
        <v>975</v>
      </c>
      <c r="D286" s="290">
        <v>45985</v>
      </c>
      <c r="E286" s="291" t="s">
        <v>1692</v>
      </c>
      <c r="F286" s="292">
        <v>217.21</v>
      </c>
    </row>
    <row r="287" spans="1:6" ht="34.5" customHeight="1">
      <c r="A287" s="67">
        <v>166</v>
      </c>
      <c r="B287" s="260" t="s">
        <v>977</v>
      </c>
      <c r="C287" s="106" t="s">
        <v>969</v>
      </c>
      <c r="D287" s="290">
        <v>45980</v>
      </c>
      <c r="E287" s="291" t="s">
        <v>1693</v>
      </c>
      <c r="F287" s="292">
        <v>64.2</v>
      </c>
    </row>
    <row r="288" spans="1:6" ht="34.5" customHeight="1">
      <c r="A288" s="67">
        <v>168</v>
      </c>
      <c r="B288" s="260" t="s">
        <v>982</v>
      </c>
      <c r="C288" s="106" t="s">
        <v>980</v>
      </c>
      <c r="D288" s="290">
        <v>45985</v>
      </c>
      <c r="E288" s="291" t="s">
        <v>1694</v>
      </c>
      <c r="F288" s="292">
        <v>53.5</v>
      </c>
    </row>
    <row r="289" spans="1:9" ht="34.5" customHeight="1">
      <c r="A289" s="67">
        <v>169</v>
      </c>
      <c r="B289" s="260" t="s">
        <v>984</v>
      </c>
      <c r="C289" s="106" t="s">
        <v>985</v>
      </c>
      <c r="D289" s="290">
        <v>45979</v>
      </c>
      <c r="E289" s="291" t="s">
        <v>1695</v>
      </c>
      <c r="F289" s="292">
        <v>428</v>
      </c>
    </row>
    <row r="290" spans="1:9" ht="34.5" customHeight="1">
      <c r="A290" s="67">
        <v>171</v>
      </c>
      <c r="B290" s="260" t="s">
        <v>989</v>
      </c>
      <c r="C290" s="106" t="s">
        <v>990</v>
      </c>
      <c r="D290" s="290">
        <v>45980</v>
      </c>
      <c r="E290" s="291" t="s">
        <v>1696</v>
      </c>
      <c r="F290" s="292">
        <v>53.5</v>
      </c>
    </row>
    <row r="291" spans="1:9" ht="34.5" customHeight="1">
      <c r="A291" s="67">
        <v>172</v>
      </c>
      <c r="B291" s="260" t="s">
        <v>648</v>
      </c>
      <c r="C291" s="106" t="s">
        <v>992</v>
      </c>
      <c r="D291" s="290">
        <v>45989</v>
      </c>
      <c r="E291" s="291" t="s">
        <v>1593</v>
      </c>
      <c r="F291" s="292">
        <v>419.44</v>
      </c>
    </row>
    <row r="292" spans="1:9" ht="34.5" customHeight="1">
      <c r="A292" s="67">
        <v>173</v>
      </c>
      <c r="B292" s="260" t="s">
        <v>994</v>
      </c>
      <c r="C292" s="106" t="s">
        <v>911</v>
      </c>
      <c r="D292" s="290">
        <v>45981</v>
      </c>
      <c r="E292" s="291" t="s">
        <v>1697</v>
      </c>
      <c r="F292" s="292">
        <v>1786.9</v>
      </c>
    </row>
    <row r="293" spans="1:9" ht="34.5" customHeight="1">
      <c r="A293" s="67">
        <v>175</v>
      </c>
      <c r="B293" s="260" t="s">
        <v>658</v>
      </c>
      <c r="C293" s="106" t="s">
        <v>998</v>
      </c>
      <c r="D293" s="290">
        <v>45989</v>
      </c>
      <c r="E293" s="291" t="s">
        <v>1698</v>
      </c>
      <c r="F293" s="292">
        <v>599.20000000000005</v>
      </c>
    </row>
    <row r="294" spans="1:9" ht="34.5" customHeight="1">
      <c r="A294" s="67">
        <v>176</v>
      </c>
      <c r="B294" s="310" t="s">
        <v>1000</v>
      </c>
      <c r="C294" s="173" t="s">
        <v>969</v>
      </c>
      <c r="D294" s="290">
        <v>45985</v>
      </c>
      <c r="E294" s="291" t="s">
        <v>1699</v>
      </c>
      <c r="F294" s="292">
        <v>930.9</v>
      </c>
    </row>
    <row r="295" spans="1:9" ht="34.5" customHeight="1">
      <c r="A295" s="67">
        <v>177</v>
      </c>
      <c r="B295" s="311" t="s">
        <v>1002</v>
      </c>
      <c r="C295" s="312" t="s">
        <v>899</v>
      </c>
      <c r="D295" s="290">
        <v>45991</v>
      </c>
      <c r="E295" s="291" t="s">
        <v>1700</v>
      </c>
      <c r="F295" s="292">
        <v>1476.6</v>
      </c>
    </row>
    <row r="296" spans="1:9" ht="34.5" customHeight="1">
      <c r="A296" s="67">
        <v>178</v>
      </c>
      <c r="B296" s="314" t="s">
        <v>1004</v>
      </c>
      <c r="C296" s="183" t="s">
        <v>1005</v>
      </c>
      <c r="D296" s="290">
        <v>45981</v>
      </c>
      <c r="E296" s="291" t="s">
        <v>1701</v>
      </c>
      <c r="F296" s="292">
        <v>374.5</v>
      </c>
    </row>
    <row r="297" spans="1:9" ht="34.5" customHeight="1">
      <c r="A297" s="67">
        <v>179</v>
      </c>
      <c r="B297" s="316" t="s">
        <v>1007</v>
      </c>
      <c r="C297" s="317" t="s">
        <v>1005</v>
      </c>
      <c r="D297" s="290">
        <v>45981</v>
      </c>
      <c r="E297" s="291" t="s">
        <v>1702</v>
      </c>
      <c r="F297" s="292">
        <v>813.2</v>
      </c>
    </row>
    <row r="298" spans="1:9" ht="34.5" customHeight="1">
      <c r="A298" s="67">
        <v>180</v>
      </c>
      <c r="B298" s="319" t="s">
        <v>855</v>
      </c>
      <c r="C298" s="320" t="s">
        <v>1009</v>
      </c>
      <c r="D298" s="301">
        <v>45990</v>
      </c>
      <c r="E298" s="302" t="s">
        <v>1703</v>
      </c>
      <c r="F298" s="303">
        <v>310.3</v>
      </c>
    </row>
    <row r="299" spans="1:9" ht="34.5" customHeight="1">
      <c r="A299" s="67">
        <v>181</v>
      </c>
      <c r="B299" s="319" t="s">
        <v>1011</v>
      </c>
      <c r="C299" s="320" t="s">
        <v>1005</v>
      </c>
      <c r="D299" s="290">
        <v>45989</v>
      </c>
      <c r="E299" s="291" t="s">
        <v>1704</v>
      </c>
      <c r="F299" s="292">
        <v>9137.7999999999993</v>
      </c>
    </row>
    <row r="300" spans="1:9" ht="34.5" customHeight="1">
      <c r="A300" s="67">
        <v>182</v>
      </c>
      <c r="B300" s="319" t="s">
        <v>1011</v>
      </c>
      <c r="C300" s="320" t="s">
        <v>1005</v>
      </c>
      <c r="D300" s="290">
        <v>45989</v>
      </c>
      <c r="E300" s="291" t="s">
        <v>1704</v>
      </c>
      <c r="F300" s="292">
        <v>2739.2</v>
      </c>
    </row>
    <row r="301" spans="1:9" ht="34.5" customHeight="1">
      <c r="A301" s="67">
        <v>183</v>
      </c>
      <c r="B301" s="319" t="s">
        <v>653</v>
      </c>
      <c r="C301" s="320" t="s">
        <v>1013</v>
      </c>
      <c r="D301" s="290">
        <v>45991</v>
      </c>
      <c r="E301" s="291" t="s">
        <v>1705</v>
      </c>
      <c r="F301" s="292">
        <v>149.80000000000001</v>
      </c>
    </row>
    <row r="302" spans="1:9" ht="34.5" customHeight="1">
      <c r="A302" s="67">
        <v>184</v>
      </c>
      <c r="B302" s="319" t="s">
        <v>1015</v>
      </c>
      <c r="C302" s="320" t="s">
        <v>1016</v>
      </c>
      <c r="D302" s="290">
        <v>45980</v>
      </c>
      <c r="E302" s="291" t="s">
        <v>1706</v>
      </c>
      <c r="F302" s="292">
        <v>53.5</v>
      </c>
    </row>
    <row r="303" spans="1:9" ht="34.5" customHeight="1" thickBot="1">
      <c r="A303" s="322"/>
      <c r="B303" s="100" t="s">
        <v>19</v>
      </c>
      <c r="C303" s="101"/>
      <c r="D303" s="103"/>
      <c r="E303" s="103"/>
      <c r="F303" s="155">
        <v>147228.78999999998</v>
      </c>
      <c r="H303" s="508">
        <f>SUM(F188:F302)</f>
        <v>147228.78999999998</v>
      </c>
    </row>
    <row r="304" spans="1:9" ht="34.5" customHeight="1" thickTop="1" thickBot="1">
      <c r="A304" s="377"/>
      <c r="B304" s="378" t="s">
        <v>1022</v>
      </c>
      <c r="C304" s="379"/>
      <c r="D304" s="383"/>
      <c r="E304" s="383"/>
      <c r="F304" s="382">
        <v>493252.49000000005</v>
      </c>
      <c r="I304" s="512">
        <f>SUM(G13:M303)</f>
        <v>493252.48999999993</v>
      </c>
    </row>
    <row r="305" spans="1:9" s="386" customFormat="1" ht="34.5" customHeight="1" thickTop="1">
      <c r="A305" s="385"/>
      <c r="C305" s="387"/>
      <c r="D305" s="391"/>
      <c r="E305" s="391"/>
      <c r="F305" s="390"/>
      <c r="I305" s="516"/>
    </row>
  </sheetData>
  <mergeCells count="12">
    <mergeCell ref="A1:F1"/>
    <mergeCell ref="A2:F2"/>
    <mergeCell ref="A3:F3"/>
    <mergeCell ref="A4:A6"/>
    <mergeCell ref="B4:B6"/>
    <mergeCell ref="C4:C6"/>
    <mergeCell ref="D4:F4"/>
    <mergeCell ref="G26:M26"/>
    <mergeCell ref="B68:C68"/>
    <mergeCell ref="D5:D6"/>
    <mergeCell ref="E5:E6"/>
    <mergeCell ref="F5:F6"/>
  </mergeCells>
  <pageMargins left="0.16" right="0.16" top="0.16" bottom="0.16" header="0.16" footer="0.3"/>
  <pageSetup scale="3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4B9D-5334-481F-A498-528DCC7C7A95}">
  <sheetPr codeName="Sheet22">
    <tabColor rgb="FF92D050"/>
  </sheetPr>
  <dimension ref="A1:O221"/>
  <sheetViews>
    <sheetView zoomScale="50" zoomScaleNormal="50" workbookViewId="0">
      <pane ySplit="9" topLeftCell="A10" activePane="bottomLeft" state="frozen"/>
      <selection pane="bottomLeft" activeCell="L17" sqref="L17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9" width="27.6640625" style="2"/>
    <col min="10" max="10" width="27.6640625" style="512"/>
    <col min="11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1426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0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78" t="s">
        <v>1431</v>
      </c>
      <c r="F11" s="79">
        <v>1</v>
      </c>
      <c r="G11" s="66">
        <v>20630.669999999998</v>
      </c>
    </row>
    <row r="12" spans="1:9" ht="34.5" customHeight="1">
      <c r="A12" s="67">
        <v>2</v>
      </c>
      <c r="B12" s="81" t="s">
        <v>28</v>
      </c>
      <c r="C12" s="69" t="s">
        <v>23</v>
      </c>
      <c r="D12" s="526"/>
      <c r="E12" s="86" t="s">
        <v>1431</v>
      </c>
      <c r="F12" s="87">
        <v>1</v>
      </c>
      <c r="G12" s="66">
        <v>6100.0699999999888</v>
      </c>
    </row>
    <row r="13" spans="1:9" ht="34.5" customHeight="1" thickBot="1">
      <c r="A13" s="99"/>
      <c r="B13" s="100" t="s">
        <v>19</v>
      </c>
      <c r="C13" s="101"/>
      <c r="D13" s="527"/>
      <c r="E13" s="105"/>
      <c r="F13" s="104"/>
      <c r="G13" s="104">
        <v>26730.739999999987</v>
      </c>
      <c r="I13" s="497">
        <f>SUM(G11:G12)</f>
        <v>26730.739999999987</v>
      </c>
    </row>
    <row r="14" spans="1:9" ht="34.5" customHeight="1" thickTop="1">
      <c r="A14" s="30"/>
      <c r="B14" s="52" t="s">
        <v>31</v>
      </c>
      <c r="C14" s="53"/>
      <c r="D14" s="525"/>
      <c r="E14" s="61"/>
      <c r="F14" s="62"/>
      <c r="G14" s="66"/>
    </row>
    <row r="15" spans="1:9" ht="34.5" customHeight="1">
      <c r="A15" s="67">
        <v>3</v>
      </c>
      <c r="B15" s="106" t="s">
        <v>39</v>
      </c>
      <c r="C15" s="106" t="s">
        <v>40</v>
      </c>
      <c r="D15" s="528"/>
      <c r="E15" s="19" t="s">
        <v>1442</v>
      </c>
      <c r="F15" s="67">
        <v>1</v>
      </c>
      <c r="G15" s="66">
        <v>321</v>
      </c>
    </row>
    <row r="16" spans="1:9" ht="34.5" customHeight="1">
      <c r="A16" s="67">
        <v>4</v>
      </c>
      <c r="B16" s="115" t="s">
        <v>42</v>
      </c>
      <c r="C16" s="115" t="s">
        <v>43</v>
      </c>
      <c r="D16" s="550">
        <v>321</v>
      </c>
      <c r="E16" s="122"/>
      <c r="F16" s="67"/>
      <c r="G16" s="66"/>
    </row>
    <row r="17" spans="1:15" ht="34.5" customHeight="1">
      <c r="A17" s="67">
        <v>5</v>
      </c>
      <c r="B17" s="106" t="s">
        <v>45</v>
      </c>
      <c r="C17" s="123" t="s">
        <v>46</v>
      </c>
      <c r="D17" s="528">
        <v>321</v>
      </c>
      <c r="E17" s="19"/>
      <c r="F17" s="67"/>
      <c r="G17" s="66"/>
    </row>
    <row r="18" spans="1:15" ht="34.5" customHeight="1">
      <c r="A18" s="67">
        <v>6</v>
      </c>
      <c r="B18" s="106" t="s">
        <v>47</v>
      </c>
      <c r="C18" s="106" t="s">
        <v>48</v>
      </c>
      <c r="D18" s="528"/>
      <c r="E18" s="19" t="s">
        <v>1442</v>
      </c>
      <c r="F18" s="67">
        <v>1</v>
      </c>
      <c r="G18" s="66">
        <v>321</v>
      </c>
    </row>
    <row r="19" spans="1:15" ht="34.5" customHeight="1">
      <c r="A19" s="67">
        <v>7</v>
      </c>
      <c r="B19" s="106" t="s">
        <v>50</v>
      </c>
      <c r="C19" s="106" t="s">
        <v>51</v>
      </c>
      <c r="D19" s="528">
        <v>642</v>
      </c>
      <c r="E19" s="122"/>
      <c r="F19" s="67"/>
      <c r="G19" s="66"/>
    </row>
    <row r="20" spans="1:15" ht="34.5" customHeight="1">
      <c r="A20" s="67">
        <v>14</v>
      </c>
      <c r="B20" s="106" t="s">
        <v>68</v>
      </c>
      <c r="C20" s="106" t="s">
        <v>69</v>
      </c>
      <c r="D20" s="528"/>
      <c r="E20" s="128" t="s">
        <v>1442</v>
      </c>
      <c r="F20" s="67">
        <v>1</v>
      </c>
      <c r="G20" s="66">
        <v>963</v>
      </c>
    </row>
    <row r="21" spans="1:15" ht="34.5" customHeight="1">
      <c r="A21" s="67">
        <v>15</v>
      </c>
      <c r="B21" s="106" t="s">
        <v>72</v>
      </c>
      <c r="C21" s="106" t="s">
        <v>66</v>
      </c>
      <c r="D21" s="528"/>
      <c r="E21" s="128" t="s">
        <v>1442</v>
      </c>
      <c r="F21" s="67">
        <v>1</v>
      </c>
      <c r="G21" s="66">
        <v>1926</v>
      </c>
    </row>
    <row r="22" spans="1:15" ht="34.5" customHeight="1">
      <c r="A22" s="67">
        <v>16</v>
      </c>
      <c r="B22" s="106" t="s">
        <v>74</v>
      </c>
      <c r="C22" s="106" t="s">
        <v>75</v>
      </c>
      <c r="D22" s="528"/>
      <c r="E22" s="122" t="s">
        <v>1442</v>
      </c>
      <c r="F22" s="67">
        <v>1</v>
      </c>
      <c r="G22" s="66">
        <v>2696.4000000000005</v>
      </c>
    </row>
    <row r="23" spans="1:15" ht="34.5" customHeight="1" thickBot="1">
      <c r="A23" s="99"/>
      <c r="B23" s="100" t="s">
        <v>19</v>
      </c>
      <c r="C23" s="101"/>
      <c r="D23" s="527"/>
      <c r="E23" s="129"/>
      <c r="F23" s="102"/>
      <c r="G23" s="104">
        <v>6227.4000000000005</v>
      </c>
      <c r="I23" s="497">
        <f>SUM(G15:G22)</f>
        <v>6227.4000000000005</v>
      </c>
    </row>
    <row r="24" spans="1:15" ht="34.5" customHeight="1" thickTop="1">
      <c r="A24" s="30"/>
      <c r="B24" s="52" t="s">
        <v>79</v>
      </c>
      <c r="C24" s="53"/>
      <c r="D24" s="525"/>
      <c r="E24" s="61"/>
      <c r="F24" s="62"/>
      <c r="G24" s="66"/>
    </row>
    <row r="25" spans="1:15" ht="34.5" customHeight="1">
      <c r="A25" s="130">
        <v>1</v>
      </c>
      <c r="B25" s="131" t="s">
        <v>80</v>
      </c>
      <c r="C25" s="132" t="s">
        <v>81</v>
      </c>
      <c r="D25" s="529"/>
      <c r="E25" s="108" t="s">
        <v>1431</v>
      </c>
      <c r="F25" s="79">
        <v>1</v>
      </c>
      <c r="G25" s="66">
        <v>3136.9675000000061</v>
      </c>
      <c r="H25" s="1405"/>
      <c r="I25" s="1406"/>
      <c r="J25" s="1406"/>
      <c r="K25" s="1406"/>
      <c r="L25" s="1406"/>
      <c r="M25" s="1406"/>
      <c r="N25" s="1406"/>
      <c r="O25" s="1407"/>
    </row>
    <row r="26" spans="1:15" ht="34.5" customHeight="1">
      <c r="A26" s="130">
        <v>2</v>
      </c>
      <c r="B26" s="131" t="s">
        <v>85</v>
      </c>
      <c r="C26" s="132" t="s">
        <v>81</v>
      </c>
      <c r="D26" s="529"/>
      <c r="E26" s="108" t="s">
        <v>1431</v>
      </c>
      <c r="F26" s="79">
        <v>1</v>
      </c>
      <c r="G26" s="66">
        <v>5616.6875000000055</v>
      </c>
    </row>
    <row r="27" spans="1:15" ht="34.5" customHeight="1">
      <c r="A27" s="130">
        <v>3</v>
      </c>
      <c r="B27" s="131" t="s">
        <v>88</v>
      </c>
      <c r="C27" s="132" t="s">
        <v>81</v>
      </c>
      <c r="D27" s="529"/>
      <c r="E27" s="108" t="s">
        <v>1431</v>
      </c>
      <c r="F27" s="79">
        <v>1</v>
      </c>
      <c r="G27" s="66">
        <v>5195.3849999999993</v>
      </c>
    </row>
    <row r="28" spans="1:15" ht="34.5" customHeight="1">
      <c r="A28" s="130">
        <v>7</v>
      </c>
      <c r="B28" s="140" t="s">
        <v>98</v>
      </c>
      <c r="C28" s="141" t="s">
        <v>81</v>
      </c>
      <c r="D28" s="529"/>
      <c r="E28" s="108" t="s">
        <v>1448</v>
      </c>
      <c r="F28" s="79">
        <v>2</v>
      </c>
      <c r="G28" s="66">
        <v>1639.5075000000002</v>
      </c>
    </row>
    <row r="29" spans="1:15" ht="34.5" customHeight="1">
      <c r="A29" s="130">
        <v>9</v>
      </c>
      <c r="B29" s="131" t="s">
        <v>103</v>
      </c>
      <c r="C29" s="141" t="s">
        <v>81</v>
      </c>
      <c r="D29" s="529"/>
      <c r="E29" s="108" t="s">
        <v>1451</v>
      </c>
      <c r="F29" s="79">
        <v>1</v>
      </c>
      <c r="G29" s="66">
        <v>2214.8950000000013</v>
      </c>
    </row>
    <row r="30" spans="1:15" ht="34.5" customHeight="1">
      <c r="A30" s="130">
        <v>10</v>
      </c>
      <c r="B30" s="140" t="s">
        <v>105</v>
      </c>
      <c r="C30" s="141" t="s">
        <v>81</v>
      </c>
      <c r="D30" s="529"/>
      <c r="E30" s="108" t="s">
        <v>1451</v>
      </c>
      <c r="F30" s="79">
        <v>1</v>
      </c>
      <c r="G30" s="66">
        <v>81.855000000000018</v>
      </c>
    </row>
    <row r="31" spans="1:15" ht="34.5" customHeight="1">
      <c r="A31" s="130">
        <v>11</v>
      </c>
      <c r="B31" s="140" t="s">
        <v>107</v>
      </c>
      <c r="C31" s="141" t="s">
        <v>81</v>
      </c>
      <c r="D31" s="529"/>
      <c r="E31" s="108" t="s">
        <v>1451</v>
      </c>
      <c r="F31" s="79">
        <v>1</v>
      </c>
      <c r="G31" s="66">
        <v>640.40000000000009</v>
      </c>
    </row>
    <row r="32" spans="1:15" ht="34.5" customHeight="1">
      <c r="A32" s="130">
        <v>12</v>
      </c>
      <c r="B32" s="131" t="s">
        <v>109</v>
      </c>
      <c r="C32" s="141" t="s">
        <v>81</v>
      </c>
      <c r="D32" s="529"/>
      <c r="E32" s="148" t="s">
        <v>1451</v>
      </c>
      <c r="F32" s="144">
        <v>1</v>
      </c>
      <c r="G32" s="66">
        <v>14.442499999999995</v>
      </c>
    </row>
    <row r="33" spans="1:10" ht="34.5" customHeight="1">
      <c r="A33" s="149">
        <v>13</v>
      </c>
      <c r="B33" s="150" t="s">
        <v>111</v>
      </c>
      <c r="C33" s="141" t="s">
        <v>81</v>
      </c>
      <c r="D33" s="529"/>
      <c r="E33" s="148" t="s">
        <v>1448</v>
      </c>
      <c r="F33" s="144">
        <v>2</v>
      </c>
      <c r="G33" s="66">
        <v>657.24249999999995</v>
      </c>
    </row>
    <row r="34" spans="1:10" ht="34.5" customHeight="1">
      <c r="A34" s="149">
        <v>14</v>
      </c>
      <c r="B34" s="151" t="s">
        <v>113</v>
      </c>
      <c r="C34" s="152" t="s">
        <v>81</v>
      </c>
      <c r="D34" s="529"/>
      <c r="E34" s="148" t="s">
        <v>1431</v>
      </c>
      <c r="F34" s="144">
        <v>1</v>
      </c>
      <c r="G34" s="66">
        <v>16197.66</v>
      </c>
    </row>
    <row r="35" spans="1:10" ht="34.5" customHeight="1" thickBot="1">
      <c r="A35" s="99"/>
      <c r="B35" s="100" t="s">
        <v>19</v>
      </c>
      <c r="C35" s="101"/>
      <c r="D35" s="527"/>
      <c r="E35" s="129"/>
      <c r="F35" s="102"/>
      <c r="G35" s="155">
        <v>35395.04250000001</v>
      </c>
      <c r="I35" s="497">
        <f>SUM(G25:G34)</f>
        <v>35395.04250000001</v>
      </c>
    </row>
    <row r="36" spans="1:10" ht="34.5" customHeight="1" thickTop="1">
      <c r="A36" s="30"/>
      <c r="B36" s="52" t="s">
        <v>117</v>
      </c>
      <c r="C36" s="53"/>
      <c r="D36" s="525"/>
      <c r="E36" s="61"/>
      <c r="F36" s="62"/>
      <c r="G36" s="66"/>
    </row>
    <row r="37" spans="1:10" ht="34.5" customHeight="1">
      <c r="A37" s="30">
        <v>1</v>
      </c>
      <c r="B37" s="163" t="s">
        <v>22</v>
      </c>
      <c r="C37" s="164" t="s">
        <v>118</v>
      </c>
      <c r="D37" s="531"/>
      <c r="E37" s="170" t="s">
        <v>1431</v>
      </c>
      <c r="F37" s="20">
        <v>1</v>
      </c>
      <c r="G37" s="66">
        <v>4126.1299999999937</v>
      </c>
    </row>
    <row r="38" spans="1:10" ht="34.5" customHeight="1">
      <c r="A38" s="30">
        <v>2</v>
      </c>
      <c r="B38" s="68" t="s">
        <v>28</v>
      </c>
      <c r="C38" s="173" t="s">
        <v>118</v>
      </c>
      <c r="D38" s="526"/>
      <c r="E38" s="170" t="s">
        <v>1431</v>
      </c>
      <c r="F38" s="67">
        <v>1</v>
      </c>
      <c r="G38" s="66">
        <v>1220.01</v>
      </c>
    </row>
    <row r="39" spans="1:10" ht="34.5" customHeight="1" thickBot="1">
      <c r="A39" s="99"/>
      <c r="B39" s="100" t="s">
        <v>19</v>
      </c>
      <c r="C39" s="101"/>
      <c r="D39" s="527"/>
      <c r="E39" s="129"/>
      <c r="F39" s="102"/>
      <c r="G39" s="162">
        <v>5346.139999999994</v>
      </c>
      <c r="I39" s="497">
        <f>SUM(G37:G38)</f>
        <v>5346.139999999994</v>
      </c>
    </row>
    <row r="40" spans="1:10" ht="34.5" customHeight="1" thickTop="1">
      <c r="A40" s="30"/>
      <c r="B40" s="52" t="s">
        <v>121</v>
      </c>
      <c r="C40" s="53"/>
      <c r="D40" s="525"/>
      <c r="E40" s="61"/>
      <c r="F40" s="62"/>
      <c r="G40" s="66"/>
    </row>
    <row r="41" spans="1:10" s="181" customFormat="1" ht="34.5" customHeight="1">
      <c r="A41" s="67">
        <v>1</v>
      </c>
      <c r="B41" s="173" t="s">
        <v>122</v>
      </c>
      <c r="C41" s="173" t="s">
        <v>123</v>
      </c>
      <c r="D41" s="526"/>
      <c r="E41" s="170" t="s">
        <v>1442</v>
      </c>
      <c r="F41" s="79">
        <v>1</v>
      </c>
      <c r="G41" s="66">
        <v>2000</v>
      </c>
      <c r="J41" s="513"/>
    </row>
    <row r="42" spans="1:10" s="181" customFormat="1" ht="34.5" customHeight="1">
      <c r="A42" s="67">
        <v>6</v>
      </c>
      <c r="B42" s="173" t="s">
        <v>133</v>
      </c>
      <c r="C42" s="173" t="s">
        <v>131</v>
      </c>
      <c r="D42" s="526">
        <v>2140</v>
      </c>
      <c r="E42" s="182"/>
      <c r="F42" s="67"/>
      <c r="G42" s="66"/>
      <c r="J42" s="513"/>
    </row>
    <row r="43" spans="1:10" s="181" customFormat="1" ht="34.5" customHeight="1">
      <c r="A43" s="67">
        <v>7</v>
      </c>
      <c r="B43" s="173" t="s">
        <v>133</v>
      </c>
      <c r="C43" s="173" t="s">
        <v>135</v>
      </c>
      <c r="D43" s="526">
        <v>3210</v>
      </c>
      <c r="E43" s="182"/>
      <c r="F43" s="67"/>
      <c r="G43" s="66"/>
      <c r="J43" s="513"/>
    </row>
    <row r="44" spans="1:10" ht="34.5" customHeight="1">
      <c r="A44" s="20">
        <v>8</v>
      </c>
      <c r="B44" s="183" t="s">
        <v>137</v>
      </c>
      <c r="C44" s="183" t="s">
        <v>138</v>
      </c>
      <c r="D44" s="521"/>
      <c r="E44" s="188" t="s">
        <v>1465</v>
      </c>
      <c r="F44" s="144">
        <v>2</v>
      </c>
      <c r="G44" s="66">
        <v>4333.5</v>
      </c>
    </row>
    <row r="45" spans="1:10" ht="34.5" customHeight="1" thickBot="1">
      <c r="A45" s="99"/>
      <c r="B45" s="100" t="s">
        <v>19</v>
      </c>
      <c r="C45" s="101"/>
      <c r="D45" s="527"/>
      <c r="E45" s="129"/>
      <c r="F45" s="102"/>
      <c r="G45" s="104">
        <v>6333.5</v>
      </c>
      <c r="I45" s="497">
        <f>SUM(G41:G44)</f>
        <v>6333.5</v>
      </c>
    </row>
    <row r="46" spans="1:10" ht="34.5" customHeight="1" thickTop="1">
      <c r="A46" s="30"/>
      <c r="B46" s="193" t="s">
        <v>144</v>
      </c>
      <c r="C46" s="194"/>
      <c r="D46" s="532"/>
      <c r="E46" s="197"/>
      <c r="F46" s="127"/>
      <c r="G46" s="66"/>
    </row>
    <row r="47" spans="1:10" ht="34.5" customHeight="1">
      <c r="A47" s="67">
        <v>1</v>
      </c>
      <c r="B47" s="173" t="s">
        <v>145</v>
      </c>
      <c r="C47" s="69" t="s">
        <v>146</v>
      </c>
      <c r="D47" s="526"/>
      <c r="E47" s="128" t="s">
        <v>1442</v>
      </c>
      <c r="F47" s="67">
        <v>1</v>
      </c>
      <c r="G47" s="203">
        <v>9126</v>
      </c>
    </row>
    <row r="48" spans="1:10" ht="34.5" customHeight="1">
      <c r="A48" s="67">
        <v>2</v>
      </c>
      <c r="B48" s="173" t="s">
        <v>149</v>
      </c>
      <c r="C48" s="69" t="s">
        <v>150</v>
      </c>
      <c r="D48" s="526"/>
      <c r="E48" s="128" t="s">
        <v>1442</v>
      </c>
      <c r="F48" s="67">
        <v>1</v>
      </c>
      <c r="G48" s="203">
        <v>4563</v>
      </c>
    </row>
    <row r="49" spans="1:7" ht="34.5" customHeight="1">
      <c r="A49" s="67">
        <v>3</v>
      </c>
      <c r="B49" s="173" t="s">
        <v>152</v>
      </c>
      <c r="C49" s="69" t="s">
        <v>153</v>
      </c>
      <c r="D49" s="526"/>
      <c r="E49" s="128" t="s">
        <v>1442</v>
      </c>
      <c r="F49" s="67">
        <v>1</v>
      </c>
      <c r="G49" s="203">
        <v>4563</v>
      </c>
    </row>
    <row r="50" spans="1:7" ht="34.5" customHeight="1">
      <c r="A50" s="67">
        <v>4</v>
      </c>
      <c r="B50" s="173" t="s">
        <v>155</v>
      </c>
      <c r="C50" s="69" t="s">
        <v>156</v>
      </c>
      <c r="D50" s="526"/>
      <c r="E50" s="128" t="s">
        <v>1442</v>
      </c>
      <c r="F50" s="67">
        <v>1</v>
      </c>
      <c r="G50" s="203">
        <v>4563</v>
      </c>
    </row>
    <row r="51" spans="1:7" ht="34.5" customHeight="1">
      <c r="A51" s="67">
        <v>7</v>
      </c>
      <c r="B51" s="68" t="s">
        <v>164</v>
      </c>
      <c r="C51" s="69" t="s">
        <v>165</v>
      </c>
      <c r="D51" s="526">
        <v>4563</v>
      </c>
      <c r="E51" s="128"/>
      <c r="F51" s="67"/>
      <c r="G51" s="206"/>
    </row>
    <row r="52" spans="1:7" ht="34.5" customHeight="1">
      <c r="A52" s="67">
        <v>8</v>
      </c>
      <c r="B52" s="68" t="s">
        <v>164</v>
      </c>
      <c r="C52" s="69" t="s">
        <v>167</v>
      </c>
      <c r="D52" s="526">
        <v>4563</v>
      </c>
      <c r="E52" s="128"/>
      <c r="F52" s="67"/>
      <c r="G52" s="206"/>
    </row>
    <row r="53" spans="1:7" ht="34.5" customHeight="1">
      <c r="A53" s="67">
        <v>11</v>
      </c>
      <c r="B53" s="68" t="s">
        <v>175</v>
      </c>
      <c r="C53" s="69" t="s">
        <v>176</v>
      </c>
      <c r="D53" s="526"/>
      <c r="E53" s="128" t="s">
        <v>1442</v>
      </c>
      <c r="F53" s="67">
        <v>1</v>
      </c>
      <c r="G53" s="203">
        <v>9126</v>
      </c>
    </row>
    <row r="54" spans="1:7" ht="34.5" customHeight="1">
      <c r="A54" s="67">
        <v>13</v>
      </c>
      <c r="B54" s="68" t="s">
        <v>181</v>
      </c>
      <c r="C54" s="69" t="s">
        <v>182</v>
      </c>
      <c r="D54" s="526"/>
      <c r="E54" s="128" t="s">
        <v>1442</v>
      </c>
      <c r="F54" s="67">
        <v>1</v>
      </c>
      <c r="G54" s="203">
        <v>4563</v>
      </c>
    </row>
    <row r="55" spans="1:7" ht="34.5" customHeight="1">
      <c r="A55" s="67">
        <v>14</v>
      </c>
      <c r="B55" s="68" t="s">
        <v>184</v>
      </c>
      <c r="C55" s="69" t="s">
        <v>185</v>
      </c>
      <c r="D55" s="526">
        <v>4563</v>
      </c>
      <c r="E55" s="128"/>
      <c r="F55" s="67"/>
      <c r="G55" s="206"/>
    </row>
    <row r="56" spans="1:7" ht="34.5" customHeight="1">
      <c r="A56" s="67">
        <v>15</v>
      </c>
      <c r="B56" s="68" t="s">
        <v>187</v>
      </c>
      <c r="C56" s="69" t="s">
        <v>188</v>
      </c>
      <c r="D56" s="526">
        <v>4563</v>
      </c>
      <c r="E56" s="128"/>
      <c r="F56" s="67"/>
      <c r="G56" s="206"/>
    </row>
    <row r="57" spans="1:7" ht="34.5" customHeight="1">
      <c r="A57" s="67">
        <v>16</v>
      </c>
      <c r="B57" s="68" t="s">
        <v>190</v>
      </c>
      <c r="C57" s="69" t="s">
        <v>191</v>
      </c>
      <c r="D57" s="526"/>
      <c r="E57" s="128" t="s">
        <v>1442</v>
      </c>
      <c r="F57" s="67">
        <v>1</v>
      </c>
      <c r="G57" s="203">
        <v>2281.5</v>
      </c>
    </row>
    <row r="58" spans="1:7" ht="34.5" customHeight="1">
      <c r="A58" s="67">
        <v>18</v>
      </c>
      <c r="B58" s="68" t="s">
        <v>197</v>
      </c>
      <c r="C58" s="69" t="s">
        <v>198</v>
      </c>
      <c r="D58" s="526"/>
      <c r="E58" s="128" t="s">
        <v>1442</v>
      </c>
      <c r="F58" s="67">
        <v>1</v>
      </c>
      <c r="G58" s="203">
        <v>4563</v>
      </c>
    </row>
    <row r="59" spans="1:7" ht="34.5" customHeight="1">
      <c r="A59" s="67">
        <v>19</v>
      </c>
      <c r="B59" s="68" t="s">
        <v>200</v>
      </c>
      <c r="C59" s="69" t="s">
        <v>201</v>
      </c>
      <c r="D59" s="526">
        <v>4563</v>
      </c>
      <c r="E59" s="128"/>
      <c r="F59" s="67"/>
      <c r="G59" s="206"/>
    </row>
    <row r="60" spans="1:7" ht="34.5" customHeight="1">
      <c r="A60" s="67">
        <v>20</v>
      </c>
      <c r="B60" s="68" t="s">
        <v>203</v>
      </c>
      <c r="C60" s="69" t="s">
        <v>204</v>
      </c>
      <c r="D60" s="526">
        <v>4563</v>
      </c>
      <c r="E60" s="128"/>
      <c r="F60" s="67"/>
      <c r="G60" s="206"/>
    </row>
    <row r="61" spans="1:7" ht="34.5" customHeight="1">
      <c r="A61" s="67">
        <v>21</v>
      </c>
      <c r="B61" s="68" t="s">
        <v>206</v>
      </c>
      <c r="C61" s="69" t="s">
        <v>207</v>
      </c>
      <c r="D61" s="526"/>
      <c r="E61" s="128" t="s">
        <v>1442</v>
      </c>
      <c r="F61" s="67">
        <v>1</v>
      </c>
      <c r="G61" s="203">
        <v>4563</v>
      </c>
    </row>
    <row r="62" spans="1:7" ht="34.5" customHeight="1">
      <c r="A62" s="67">
        <v>22</v>
      </c>
      <c r="B62" s="68" t="s">
        <v>209</v>
      </c>
      <c r="C62" s="69" t="s">
        <v>210</v>
      </c>
      <c r="D62" s="526">
        <v>4563</v>
      </c>
      <c r="E62" s="128"/>
      <c r="F62" s="67"/>
      <c r="G62" s="203"/>
    </row>
    <row r="63" spans="1:7" ht="34.5" customHeight="1">
      <c r="A63" s="67">
        <v>23</v>
      </c>
      <c r="B63" s="68" t="s">
        <v>212</v>
      </c>
      <c r="C63" s="69" t="s">
        <v>213</v>
      </c>
      <c r="D63" s="526">
        <v>4563</v>
      </c>
      <c r="E63" s="128"/>
      <c r="F63" s="67"/>
      <c r="G63" s="203"/>
    </row>
    <row r="64" spans="1:7" ht="34.5" customHeight="1">
      <c r="A64" s="67">
        <v>25</v>
      </c>
      <c r="B64" s="68" t="s">
        <v>218</v>
      </c>
      <c r="C64" s="69" t="s">
        <v>219</v>
      </c>
      <c r="D64" s="526"/>
      <c r="E64" s="128" t="s">
        <v>1095</v>
      </c>
      <c r="F64" s="67">
        <v>1</v>
      </c>
      <c r="G64" s="203">
        <v>4563</v>
      </c>
    </row>
    <row r="65" spans="1:9" ht="34.5" customHeight="1">
      <c r="A65" s="67">
        <v>26</v>
      </c>
      <c r="B65" s="68" t="s">
        <v>221</v>
      </c>
      <c r="C65" s="69" t="s">
        <v>222</v>
      </c>
      <c r="D65" s="526">
        <v>4563</v>
      </c>
      <c r="E65" s="128"/>
      <c r="F65" s="67"/>
      <c r="G65" s="203"/>
    </row>
    <row r="66" spans="1:9" ht="34.5" customHeight="1">
      <c r="A66" s="67">
        <v>27</v>
      </c>
      <c r="B66" s="68" t="s">
        <v>224</v>
      </c>
      <c r="C66" s="69" t="s">
        <v>225</v>
      </c>
      <c r="D66" s="526"/>
      <c r="E66" s="128" t="s">
        <v>1095</v>
      </c>
      <c r="F66" s="67">
        <v>1</v>
      </c>
      <c r="G66" s="203">
        <v>4563</v>
      </c>
    </row>
    <row r="67" spans="1:9" ht="34.5" customHeight="1">
      <c r="A67" s="223"/>
      <c r="B67" s="1364" t="s">
        <v>19</v>
      </c>
      <c r="C67" s="1364"/>
      <c r="D67" s="534"/>
      <c r="E67" s="224"/>
      <c r="F67" s="223"/>
      <c r="G67" s="227">
        <v>57037.5</v>
      </c>
      <c r="I67" s="497">
        <f>SUM(G47:G66)</f>
        <v>57037.5</v>
      </c>
    </row>
    <row r="68" spans="1:9" ht="34.5" customHeight="1">
      <c r="A68" s="30"/>
      <c r="B68" s="231" t="s">
        <v>233</v>
      </c>
      <c r="C68" s="232"/>
      <c r="D68" s="523"/>
      <c r="E68" s="237"/>
      <c r="F68" s="238"/>
      <c r="G68" s="203"/>
    </row>
    <row r="69" spans="1:9" ht="34.5" customHeight="1">
      <c r="A69" s="67">
        <v>1</v>
      </c>
      <c r="B69" s="68" t="s">
        <v>234</v>
      </c>
      <c r="C69" s="173" t="s">
        <v>235</v>
      </c>
      <c r="D69" s="535">
        <v>2645</v>
      </c>
      <c r="E69" s="242"/>
      <c r="F69" s="243"/>
      <c r="G69" s="189"/>
    </row>
    <row r="70" spans="1:9" ht="34.5" customHeight="1" thickBot="1">
      <c r="A70" s="99"/>
      <c r="B70" s="100" t="s">
        <v>19</v>
      </c>
      <c r="C70" s="101"/>
      <c r="D70" s="527"/>
      <c r="E70" s="129"/>
      <c r="F70" s="102"/>
      <c r="G70" s="162"/>
    </row>
    <row r="71" spans="1:9" ht="34.5" customHeight="1" thickTop="1">
      <c r="A71" s="30"/>
      <c r="B71" s="52" t="s">
        <v>239</v>
      </c>
      <c r="C71" s="53"/>
      <c r="D71" s="523"/>
      <c r="E71" s="237"/>
      <c r="F71" s="238"/>
      <c r="G71" s="66"/>
    </row>
    <row r="72" spans="1:9" ht="34.5" customHeight="1">
      <c r="A72" s="67">
        <v>1</v>
      </c>
      <c r="B72" s="173" t="s">
        <v>240</v>
      </c>
      <c r="C72" s="69" t="s">
        <v>241</v>
      </c>
      <c r="D72" s="521"/>
      <c r="E72" s="250" t="s">
        <v>1442</v>
      </c>
      <c r="F72" s="243">
        <v>1</v>
      </c>
      <c r="G72" s="203">
        <v>100</v>
      </c>
    </row>
    <row r="73" spans="1:9" ht="34.5" customHeight="1">
      <c r="A73" s="67">
        <v>2</v>
      </c>
      <c r="B73" s="173" t="s">
        <v>243</v>
      </c>
      <c r="C73" s="69" t="s">
        <v>244</v>
      </c>
      <c r="D73" s="521"/>
      <c r="E73" s="246" t="s">
        <v>1442</v>
      </c>
      <c r="F73" s="243">
        <v>1</v>
      </c>
      <c r="G73" s="203">
        <v>100</v>
      </c>
    </row>
    <row r="74" spans="1:9" ht="34.5" customHeight="1">
      <c r="A74" s="67">
        <v>3</v>
      </c>
      <c r="B74" s="173" t="s">
        <v>246</v>
      </c>
      <c r="C74" s="69" t="s">
        <v>247</v>
      </c>
      <c r="D74" s="521"/>
      <c r="E74" s="246" t="s">
        <v>1442</v>
      </c>
      <c r="F74" s="243">
        <v>1</v>
      </c>
      <c r="G74" s="203">
        <v>100</v>
      </c>
    </row>
    <row r="75" spans="1:9" ht="34.5" customHeight="1">
      <c r="A75" s="67">
        <v>4</v>
      </c>
      <c r="B75" s="173" t="s">
        <v>249</v>
      </c>
      <c r="C75" s="69" t="s">
        <v>250</v>
      </c>
      <c r="D75" s="521"/>
      <c r="E75" s="246" t="s">
        <v>1442</v>
      </c>
      <c r="F75" s="243">
        <v>1</v>
      </c>
      <c r="G75" s="203">
        <v>100</v>
      </c>
    </row>
    <row r="76" spans="1:9" ht="34.5" customHeight="1">
      <c r="A76" s="67">
        <v>9</v>
      </c>
      <c r="B76" s="68" t="s">
        <v>169</v>
      </c>
      <c r="C76" s="69" t="s">
        <v>263</v>
      </c>
      <c r="D76" s="521"/>
      <c r="E76" s="246" t="s">
        <v>1442</v>
      </c>
      <c r="F76" s="243">
        <v>1</v>
      </c>
      <c r="G76" s="203">
        <v>100</v>
      </c>
    </row>
    <row r="77" spans="1:9" ht="34.5" customHeight="1">
      <c r="A77" s="67">
        <v>10</v>
      </c>
      <c r="B77" s="68" t="s">
        <v>172</v>
      </c>
      <c r="C77" s="69" t="s">
        <v>265</v>
      </c>
      <c r="D77" s="521"/>
      <c r="E77" s="246" t="s">
        <v>1442</v>
      </c>
      <c r="F77" s="243">
        <v>1</v>
      </c>
      <c r="G77" s="203">
        <v>0</v>
      </c>
    </row>
    <row r="78" spans="1:9" ht="34.5" customHeight="1">
      <c r="A78" s="67">
        <v>11</v>
      </c>
      <c r="B78" s="68" t="s">
        <v>267</v>
      </c>
      <c r="C78" s="69" t="s">
        <v>268</v>
      </c>
      <c r="D78" s="521"/>
      <c r="E78" s="246" t="s">
        <v>1442</v>
      </c>
      <c r="F78" s="243">
        <v>1</v>
      </c>
      <c r="G78" s="203">
        <v>100</v>
      </c>
    </row>
    <row r="79" spans="1:9" ht="34.5" customHeight="1">
      <c r="A79" s="67">
        <v>12</v>
      </c>
      <c r="B79" s="68" t="s">
        <v>178</v>
      </c>
      <c r="C79" s="69" t="s">
        <v>270</v>
      </c>
      <c r="D79" s="521"/>
      <c r="E79" s="246" t="s">
        <v>1442</v>
      </c>
      <c r="F79" s="243">
        <v>1</v>
      </c>
      <c r="G79" s="203">
        <v>100</v>
      </c>
    </row>
    <row r="80" spans="1:9" ht="34.5" customHeight="1">
      <c r="A80" s="67">
        <v>13</v>
      </c>
      <c r="B80" s="68" t="s">
        <v>272</v>
      </c>
      <c r="C80" s="69" t="s">
        <v>273</v>
      </c>
      <c r="D80" s="521"/>
      <c r="E80" s="246" t="s">
        <v>1442</v>
      </c>
      <c r="F80" s="243">
        <v>1</v>
      </c>
      <c r="G80" s="203">
        <v>100</v>
      </c>
    </row>
    <row r="81" spans="1:9" ht="34.5" customHeight="1">
      <c r="A81" s="67">
        <v>16</v>
      </c>
      <c r="B81" s="68" t="s">
        <v>281</v>
      </c>
      <c r="C81" s="69" t="s">
        <v>282</v>
      </c>
      <c r="D81" s="521"/>
      <c r="E81" s="250" t="s">
        <v>1442</v>
      </c>
      <c r="F81" s="243">
        <v>1</v>
      </c>
      <c r="G81" s="203">
        <v>50</v>
      </c>
    </row>
    <row r="82" spans="1:9" ht="34.5" customHeight="1">
      <c r="A82" s="67">
        <v>18</v>
      </c>
      <c r="B82" s="68" t="s">
        <v>286</v>
      </c>
      <c r="C82" s="69" t="s">
        <v>287</v>
      </c>
      <c r="D82" s="521"/>
      <c r="E82" s="246" t="s">
        <v>1442</v>
      </c>
      <c r="F82" s="243">
        <v>1</v>
      </c>
      <c r="G82" s="203">
        <v>100</v>
      </c>
    </row>
    <row r="83" spans="1:9" ht="34.5" customHeight="1">
      <c r="A83" s="67">
        <v>21</v>
      </c>
      <c r="B83" s="68" t="s">
        <v>206</v>
      </c>
      <c r="C83" s="69" t="s">
        <v>295</v>
      </c>
      <c r="D83" s="521"/>
      <c r="E83" s="246" t="s">
        <v>1442</v>
      </c>
      <c r="F83" s="243">
        <v>1</v>
      </c>
      <c r="G83" s="203">
        <v>100</v>
      </c>
    </row>
    <row r="84" spans="1:9" ht="34.5" customHeight="1">
      <c r="A84" s="67">
        <v>23</v>
      </c>
      <c r="B84" s="68" t="s">
        <v>300</v>
      </c>
      <c r="C84" s="69" t="s">
        <v>301</v>
      </c>
      <c r="D84" s="521"/>
      <c r="E84" s="246" t="s">
        <v>1442</v>
      </c>
      <c r="F84" s="246">
        <v>1</v>
      </c>
      <c r="G84" s="203">
        <v>100</v>
      </c>
    </row>
    <row r="85" spans="1:9" ht="34.5" customHeight="1">
      <c r="A85" s="67">
        <v>25</v>
      </c>
      <c r="B85" s="68" t="s">
        <v>307</v>
      </c>
      <c r="C85" s="69" t="s">
        <v>308</v>
      </c>
      <c r="D85" s="521"/>
      <c r="E85" s="246" t="s">
        <v>1442</v>
      </c>
      <c r="F85" s="243">
        <v>1</v>
      </c>
      <c r="G85" s="203">
        <v>100</v>
      </c>
    </row>
    <row r="86" spans="1:9" ht="34.5" customHeight="1">
      <c r="A86" s="67">
        <v>27</v>
      </c>
      <c r="B86" s="68" t="s">
        <v>313</v>
      </c>
      <c r="C86" s="69" t="s">
        <v>314</v>
      </c>
      <c r="D86" s="521"/>
      <c r="E86" s="246" t="s">
        <v>1442</v>
      </c>
      <c r="F86" s="246">
        <v>1</v>
      </c>
      <c r="G86" s="203">
        <v>100</v>
      </c>
    </row>
    <row r="87" spans="1:9" ht="34.5" customHeight="1">
      <c r="A87" s="67">
        <v>28</v>
      </c>
      <c r="B87" s="68" t="s">
        <v>227</v>
      </c>
      <c r="C87" s="69" t="s">
        <v>316</v>
      </c>
      <c r="D87" s="521"/>
      <c r="E87" s="250" t="s">
        <v>1442</v>
      </c>
      <c r="F87" s="243">
        <v>1</v>
      </c>
      <c r="G87" s="203">
        <v>100</v>
      </c>
    </row>
    <row r="88" spans="1:9" ht="34.5" customHeight="1" thickBot="1">
      <c r="A88" s="99"/>
      <c r="B88" s="100" t="s">
        <v>19</v>
      </c>
      <c r="C88" s="101"/>
      <c r="D88" s="527"/>
      <c r="E88" s="257"/>
      <c r="F88" s="258"/>
      <c r="G88" s="227">
        <v>1450</v>
      </c>
      <c r="I88" s="497">
        <f>SUM(G72:G87)</f>
        <v>1450</v>
      </c>
    </row>
    <row r="89" spans="1:9" ht="34.5" customHeight="1" thickTop="1">
      <c r="A89" s="30"/>
      <c r="B89" s="52" t="s">
        <v>321</v>
      </c>
      <c r="C89" s="53"/>
      <c r="D89" s="523"/>
      <c r="E89" s="237"/>
      <c r="F89" s="238"/>
      <c r="G89" s="66"/>
    </row>
    <row r="90" spans="1:9" ht="34.5" customHeight="1">
      <c r="A90" s="67">
        <v>1</v>
      </c>
      <c r="B90" s="106" t="s">
        <v>322</v>
      </c>
      <c r="C90" s="260" t="s">
        <v>323</v>
      </c>
      <c r="D90" s="528"/>
      <c r="E90" s="250">
        <v>25143</v>
      </c>
      <c r="F90" s="243">
        <v>1</v>
      </c>
      <c r="G90" s="203">
        <v>561.75</v>
      </c>
    </row>
    <row r="91" spans="1:9" ht="34.5" customHeight="1">
      <c r="A91" s="67">
        <v>2</v>
      </c>
      <c r="B91" s="106" t="s">
        <v>243</v>
      </c>
      <c r="C91" s="260" t="s">
        <v>325</v>
      </c>
      <c r="D91" s="528"/>
      <c r="E91" s="246" t="s">
        <v>1442</v>
      </c>
      <c r="F91" s="243">
        <v>1</v>
      </c>
      <c r="G91" s="203">
        <v>337.05</v>
      </c>
    </row>
    <row r="92" spans="1:9" ht="34.5" customHeight="1">
      <c r="A92" s="67">
        <v>3</v>
      </c>
      <c r="B92" s="106" t="s">
        <v>246</v>
      </c>
      <c r="C92" s="260" t="s">
        <v>327</v>
      </c>
      <c r="D92" s="528"/>
      <c r="E92" s="246" t="s">
        <v>1442</v>
      </c>
      <c r="F92" s="243">
        <v>1</v>
      </c>
      <c r="G92" s="203">
        <v>112.35</v>
      </c>
    </row>
    <row r="93" spans="1:9" ht="34.5" customHeight="1">
      <c r="A93" s="67">
        <v>4</v>
      </c>
      <c r="B93" s="106" t="s">
        <v>329</v>
      </c>
      <c r="C93" s="260" t="s">
        <v>330</v>
      </c>
      <c r="D93" s="528"/>
      <c r="E93" s="246" t="s">
        <v>1442</v>
      </c>
      <c r="F93" s="243">
        <v>1</v>
      </c>
      <c r="G93" s="203">
        <v>112.35</v>
      </c>
    </row>
    <row r="94" spans="1:9" ht="34.5" customHeight="1">
      <c r="A94" s="67">
        <v>9</v>
      </c>
      <c r="B94" s="263" t="s">
        <v>169</v>
      </c>
      <c r="C94" s="260" t="s">
        <v>339</v>
      </c>
      <c r="D94" s="528"/>
      <c r="E94" s="246" t="s">
        <v>1442</v>
      </c>
      <c r="F94" s="243">
        <v>1</v>
      </c>
      <c r="G94" s="203">
        <v>524.29999999999995</v>
      </c>
    </row>
    <row r="95" spans="1:9" ht="34.5" customHeight="1">
      <c r="A95" s="67">
        <v>11</v>
      </c>
      <c r="B95" s="263" t="s">
        <v>267</v>
      </c>
      <c r="C95" s="260" t="s">
        <v>344</v>
      </c>
      <c r="D95" s="528"/>
      <c r="E95" s="246" t="s">
        <v>1442</v>
      </c>
      <c r="F95" s="243">
        <v>1</v>
      </c>
      <c r="G95" s="203">
        <v>1423.1</v>
      </c>
    </row>
    <row r="96" spans="1:9" ht="34.5" customHeight="1">
      <c r="A96" s="67">
        <v>12</v>
      </c>
      <c r="B96" s="263" t="s">
        <v>178</v>
      </c>
      <c r="C96" s="260" t="s">
        <v>346</v>
      </c>
      <c r="D96" s="528"/>
      <c r="E96" s="246" t="s">
        <v>1442</v>
      </c>
      <c r="F96" s="243">
        <v>1</v>
      </c>
      <c r="G96" s="203">
        <v>1011.15</v>
      </c>
    </row>
    <row r="97" spans="1:7" ht="34.5" customHeight="1">
      <c r="A97" s="67">
        <v>13</v>
      </c>
      <c r="B97" s="263" t="s">
        <v>272</v>
      </c>
      <c r="C97" s="260" t="s">
        <v>348</v>
      </c>
      <c r="D97" s="528"/>
      <c r="E97" s="246" t="s">
        <v>1442</v>
      </c>
      <c r="F97" s="243">
        <v>1</v>
      </c>
      <c r="G97" s="203">
        <v>112.35</v>
      </c>
    </row>
    <row r="98" spans="1:7" ht="34.5" customHeight="1">
      <c r="A98" s="67">
        <v>16</v>
      </c>
      <c r="B98" s="263" t="s">
        <v>355</v>
      </c>
      <c r="C98" s="260" t="s">
        <v>356</v>
      </c>
      <c r="D98" s="528"/>
      <c r="E98" s="250" t="s">
        <v>1442</v>
      </c>
      <c r="F98" s="243">
        <v>1</v>
      </c>
      <c r="G98" s="203">
        <v>337.04999999999995</v>
      </c>
    </row>
    <row r="99" spans="1:7" ht="34.5" customHeight="1">
      <c r="A99" s="67">
        <v>19</v>
      </c>
      <c r="B99" s="263" t="s">
        <v>286</v>
      </c>
      <c r="C99" s="260" t="s">
        <v>363</v>
      </c>
      <c r="D99" s="528"/>
      <c r="E99" s="246" t="s">
        <v>1442</v>
      </c>
      <c r="F99" s="243">
        <v>1</v>
      </c>
      <c r="G99" s="203">
        <v>149.79999999999995</v>
      </c>
    </row>
    <row r="100" spans="1:7" ht="34.5" customHeight="1">
      <c r="A100" s="67">
        <v>22</v>
      </c>
      <c r="B100" s="263" t="s">
        <v>206</v>
      </c>
      <c r="C100" s="260" t="s">
        <v>369</v>
      </c>
      <c r="D100" s="528"/>
      <c r="E100" s="246" t="s">
        <v>1442</v>
      </c>
      <c r="F100" s="243">
        <v>1</v>
      </c>
      <c r="G100" s="203">
        <v>411.95</v>
      </c>
    </row>
    <row r="101" spans="1:7" ht="34.5" customHeight="1">
      <c r="A101" s="67">
        <v>24</v>
      </c>
      <c r="B101" s="263" t="s">
        <v>300</v>
      </c>
      <c r="C101" s="260" t="s">
        <v>374</v>
      </c>
      <c r="D101" s="528"/>
      <c r="E101" s="246" t="s">
        <v>1442</v>
      </c>
      <c r="F101" s="243">
        <v>1</v>
      </c>
      <c r="G101" s="203">
        <v>149.80000000000001</v>
      </c>
    </row>
    <row r="102" spans="1:7" ht="34.5" customHeight="1">
      <c r="A102" s="67">
        <v>26</v>
      </c>
      <c r="B102" s="263" t="s">
        <v>378</v>
      </c>
      <c r="C102" s="260" t="s">
        <v>379</v>
      </c>
      <c r="D102" s="528"/>
      <c r="E102" s="246" t="s">
        <v>1442</v>
      </c>
      <c r="F102" s="243">
        <v>1</v>
      </c>
      <c r="G102" s="203">
        <v>411.95</v>
      </c>
    </row>
    <row r="103" spans="1:7" ht="34.5" customHeight="1">
      <c r="A103" s="67">
        <v>28</v>
      </c>
      <c r="B103" s="263" t="s">
        <v>313</v>
      </c>
      <c r="C103" s="260" t="s">
        <v>383</v>
      </c>
      <c r="D103" s="528"/>
      <c r="E103" s="250" t="s">
        <v>1442</v>
      </c>
      <c r="F103" s="243">
        <v>1</v>
      </c>
      <c r="G103" s="203">
        <v>299.60000000000002</v>
      </c>
    </row>
    <row r="104" spans="1:7" ht="34.5" customHeight="1">
      <c r="A104" s="67">
        <v>29</v>
      </c>
      <c r="B104" s="263" t="s">
        <v>227</v>
      </c>
      <c r="C104" s="260" t="s">
        <v>385</v>
      </c>
      <c r="D104" s="528"/>
      <c r="E104" s="250" t="s">
        <v>1442</v>
      </c>
      <c r="F104" s="243">
        <v>1</v>
      </c>
      <c r="G104" s="203">
        <v>262.14999999999998</v>
      </c>
    </row>
    <row r="105" spans="1:7" ht="34.5" customHeight="1">
      <c r="A105" s="67">
        <v>61</v>
      </c>
      <c r="B105" s="263" t="s">
        <v>456</v>
      </c>
      <c r="C105" s="260" t="s">
        <v>457</v>
      </c>
      <c r="D105" s="528"/>
      <c r="E105" s="246" t="s">
        <v>1442</v>
      </c>
      <c r="F105" s="243">
        <v>1</v>
      </c>
      <c r="G105" s="203">
        <v>449.4</v>
      </c>
    </row>
    <row r="106" spans="1:7" ht="34.5" customHeight="1">
      <c r="A106" s="67">
        <v>62</v>
      </c>
      <c r="B106" s="263" t="s">
        <v>459</v>
      </c>
      <c r="C106" s="260" t="s">
        <v>460</v>
      </c>
      <c r="D106" s="528"/>
      <c r="E106" s="250" t="s">
        <v>1442</v>
      </c>
      <c r="F106" s="243">
        <v>1</v>
      </c>
      <c r="G106" s="203">
        <v>636.65000000000009</v>
      </c>
    </row>
    <row r="107" spans="1:7" ht="34.5" customHeight="1">
      <c r="A107" s="67">
        <v>63</v>
      </c>
      <c r="B107" s="263" t="s">
        <v>462</v>
      </c>
      <c r="C107" s="260" t="s">
        <v>463</v>
      </c>
      <c r="D107" s="528"/>
      <c r="E107" s="246" t="s">
        <v>1442</v>
      </c>
      <c r="F107" s="243">
        <v>1</v>
      </c>
      <c r="G107" s="203">
        <v>262.14999999999998</v>
      </c>
    </row>
    <row r="108" spans="1:7" ht="34.5" customHeight="1">
      <c r="A108" s="67">
        <v>68</v>
      </c>
      <c r="B108" s="263" t="s">
        <v>105</v>
      </c>
      <c r="C108" s="106" t="s">
        <v>475</v>
      </c>
      <c r="D108" s="528"/>
      <c r="E108" s="246" t="s">
        <v>1442</v>
      </c>
      <c r="F108" s="243">
        <v>1</v>
      </c>
      <c r="G108" s="203">
        <v>112.35</v>
      </c>
    </row>
    <row r="109" spans="1:7" ht="34.5" customHeight="1">
      <c r="A109" s="67">
        <v>69</v>
      </c>
      <c r="B109" s="263" t="s">
        <v>105</v>
      </c>
      <c r="C109" s="106" t="s">
        <v>477</v>
      </c>
      <c r="D109" s="528"/>
      <c r="E109" s="246" t="s">
        <v>1442</v>
      </c>
      <c r="F109" s="243">
        <v>1</v>
      </c>
      <c r="G109" s="203">
        <v>112.35</v>
      </c>
    </row>
    <row r="110" spans="1:7" ht="34.5" customHeight="1">
      <c r="A110" s="67">
        <v>70</v>
      </c>
      <c r="B110" s="263" t="s">
        <v>105</v>
      </c>
      <c r="C110" s="106" t="s">
        <v>477</v>
      </c>
      <c r="D110" s="528"/>
      <c r="E110" s="246" t="s">
        <v>1442</v>
      </c>
      <c r="F110" s="243">
        <v>1</v>
      </c>
      <c r="G110" s="203">
        <v>149.80000000000001</v>
      </c>
    </row>
    <row r="111" spans="1:7" ht="34.5" customHeight="1">
      <c r="A111" s="67">
        <v>73</v>
      </c>
      <c r="B111" s="263" t="s">
        <v>484</v>
      </c>
      <c r="C111" s="260" t="s">
        <v>485</v>
      </c>
      <c r="D111" s="528"/>
      <c r="E111" s="246" t="s">
        <v>1442</v>
      </c>
      <c r="F111" s="243">
        <v>1</v>
      </c>
      <c r="G111" s="203">
        <v>112.35</v>
      </c>
    </row>
    <row r="112" spans="1:7" ht="34.5" customHeight="1">
      <c r="A112" s="67">
        <v>74</v>
      </c>
      <c r="B112" s="263" t="s">
        <v>484</v>
      </c>
      <c r="C112" s="260" t="s">
        <v>487</v>
      </c>
      <c r="D112" s="528"/>
      <c r="E112" s="250" t="s">
        <v>1442</v>
      </c>
      <c r="F112" s="243">
        <v>1</v>
      </c>
      <c r="G112" s="203">
        <v>112.35</v>
      </c>
    </row>
    <row r="113" spans="1:10" ht="34.5" customHeight="1">
      <c r="A113" s="67">
        <v>78</v>
      </c>
      <c r="B113" s="268" t="s">
        <v>107</v>
      </c>
      <c r="C113" s="260" t="s">
        <v>495</v>
      </c>
      <c r="D113" s="528"/>
      <c r="E113" s="246" t="s">
        <v>1442</v>
      </c>
      <c r="F113" s="243">
        <v>1</v>
      </c>
      <c r="G113" s="203">
        <v>674.1</v>
      </c>
    </row>
    <row r="114" spans="1:10" ht="34.5" customHeight="1">
      <c r="A114" s="67">
        <v>88</v>
      </c>
      <c r="B114" s="263" t="s">
        <v>516</v>
      </c>
      <c r="C114" s="260" t="s">
        <v>517</v>
      </c>
      <c r="D114" s="528"/>
      <c r="E114" s="246" t="s">
        <v>1442</v>
      </c>
      <c r="F114" s="243">
        <v>1</v>
      </c>
      <c r="G114" s="203">
        <v>1760.15</v>
      </c>
    </row>
    <row r="115" spans="1:10" ht="34.5" customHeight="1">
      <c r="A115" s="67">
        <v>90</v>
      </c>
      <c r="B115" s="106" t="s">
        <v>521</v>
      </c>
      <c r="C115" s="260" t="s">
        <v>522</v>
      </c>
      <c r="D115" s="528"/>
      <c r="E115" s="250" t="s">
        <v>1442</v>
      </c>
      <c r="F115" s="243">
        <v>1</v>
      </c>
      <c r="G115" s="203">
        <v>1235.8499999999999</v>
      </c>
    </row>
    <row r="116" spans="1:10" ht="34.5" customHeight="1">
      <c r="A116" s="67">
        <v>91</v>
      </c>
      <c r="B116" s="106" t="s">
        <v>525</v>
      </c>
      <c r="C116" s="260" t="s">
        <v>526</v>
      </c>
      <c r="D116" s="528"/>
      <c r="E116" s="250" t="s">
        <v>1442</v>
      </c>
      <c r="F116" s="243">
        <v>1</v>
      </c>
      <c r="G116" s="203">
        <v>2097.1999999999998</v>
      </c>
    </row>
    <row r="117" spans="1:10" ht="34.5" customHeight="1">
      <c r="A117" s="67">
        <v>93</v>
      </c>
      <c r="B117" s="263" t="s">
        <v>532</v>
      </c>
      <c r="C117" s="260" t="s">
        <v>533</v>
      </c>
      <c r="D117" s="528"/>
      <c r="E117" s="246" t="s">
        <v>1442</v>
      </c>
      <c r="F117" s="243">
        <v>1</v>
      </c>
      <c r="G117" s="203">
        <v>262.14999999999998</v>
      </c>
    </row>
    <row r="118" spans="1:10" ht="34.5" customHeight="1">
      <c r="A118" s="67">
        <v>96</v>
      </c>
      <c r="B118" s="263" t="s">
        <v>313</v>
      </c>
      <c r="C118" s="260" t="s">
        <v>542</v>
      </c>
      <c r="D118" s="528"/>
      <c r="E118" s="250" t="s">
        <v>1442</v>
      </c>
      <c r="F118" s="243">
        <v>1</v>
      </c>
      <c r="G118" s="203">
        <v>112.35</v>
      </c>
    </row>
    <row r="119" spans="1:10" ht="34.5" customHeight="1">
      <c r="A119" s="67">
        <v>97</v>
      </c>
      <c r="B119" s="263" t="s">
        <v>544</v>
      </c>
      <c r="C119" s="260" t="s">
        <v>545</v>
      </c>
      <c r="D119" s="528"/>
      <c r="E119" s="246" t="s">
        <v>1442</v>
      </c>
      <c r="F119" s="243">
        <v>1</v>
      </c>
      <c r="G119" s="203">
        <v>337.05</v>
      </c>
    </row>
    <row r="120" spans="1:10" ht="34.5" customHeight="1">
      <c r="A120" s="67">
        <v>110</v>
      </c>
      <c r="B120" s="263" t="s">
        <v>577</v>
      </c>
      <c r="C120" s="260" t="s">
        <v>578</v>
      </c>
      <c r="D120" s="528"/>
      <c r="E120" s="246" t="s">
        <v>1442</v>
      </c>
      <c r="F120" s="243">
        <v>1</v>
      </c>
      <c r="G120" s="203">
        <v>898.8</v>
      </c>
    </row>
    <row r="121" spans="1:10" ht="34.5" customHeight="1">
      <c r="A121" s="67">
        <v>114</v>
      </c>
      <c r="B121" s="267" t="s">
        <v>516</v>
      </c>
      <c r="C121" s="260" t="s">
        <v>585</v>
      </c>
      <c r="D121" s="528"/>
      <c r="E121" s="246" t="s">
        <v>1442</v>
      </c>
      <c r="F121" s="243">
        <v>1</v>
      </c>
      <c r="G121" s="203">
        <v>224.7</v>
      </c>
    </row>
    <row r="122" spans="1:10" ht="34.5" customHeight="1">
      <c r="A122" s="67">
        <v>122</v>
      </c>
      <c r="B122" s="267" t="s">
        <v>600</v>
      </c>
      <c r="C122" s="260" t="s">
        <v>601</v>
      </c>
      <c r="D122" s="528"/>
      <c r="E122" s="246" t="s">
        <v>1442</v>
      </c>
      <c r="F122" s="243">
        <v>1</v>
      </c>
      <c r="G122" s="203">
        <v>149.80000000000001</v>
      </c>
    </row>
    <row r="123" spans="1:10" ht="34.5" customHeight="1">
      <c r="A123" s="67">
        <v>123</v>
      </c>
      <c r="B123" s="267" t="s">
        <v>603</v>
      </c>
      <c r="C123" s="260" t="s">
        <v>604</v>
      </c>
      <c r="D123" s="528"/>
      <c r="E123" s="250" t="s">
        <v>1442</v>
      </c>
      <c r="F123" s="243">
        <v>1</v>
      </c>
      <c r="G123" s="203">
        <v>224.7</v>
      </c>
    </row>
    <row r="124" spans="1:10" ht="34.5" customHeight="1">
      <c r="A124" s="67">
        <v>124</v>
      </c>
      <c r="B124" s="263" t="s">
        <v>606</v>
      </c>
      <c r="C124" s="260" t="s">
        <v>607</v>
      </c>
      <c r="D124" s="528"/>
      <c r="E124" s="250" t="s">
        <v>1442</v>
      </c>
      <c r="F124" s="243">
        <v>1</v>
      </c>
      <c r="G124" s="203">
        <v>164.78</v>
      </c>
    </row>
    <row r="125" spans="1:10" ht="34.5" customHeight="1">
      <c r="A125" s="67">
        <v>129</v>
      </c>
      <c r="B125" s="270" t="s">
        <v>617</v>
      </c>
      <c r="C125" s="106" t="s">
        <v>618</v>
      </c>
      <c r="D125" s="528"/>
      <c r="E125" s="246" t="s">
        <v>1442</v>
      </c>
      <c r="F125" s="243">
        <v>1</v>
      </c>
      <c r="G125" s="203">
        <v>524.29999999999995</v>
      </c>
    </row>
    <row r="126" spans="1:10" ht="34.5" customHeight="1">
      <c r="A126" s="67">
        <v>130</v>
      </c>
      <c r="B126" s="270" t="s">
        <v>620</v>
      </c>
      <c r="C126" s="106" t="s">
        <v>621</v>
      </c>
      <c r="D126" s="528"/>
      <c r="E126" s="246" t="s">
        <v>1442</v>
      </c>
      <c r="F126" s="243">
        <v>1</v>
      </c>
      <c r="G126" s="203">
        <v>561.75</v>
      </c>
    </row>
    <row r="127" spans="1:10" s="42" customFormat="1" ht="34.5" customHeight="1" thickBot="1">
      <c r="A127" s="284"/>
      <c r="B127" s="100" t="s">
        <v>19</v>
      </c>
      <c r="C127" s="101"/>
      <c r="D127" s="527"/>
      <c r="E127" s="257"/>
      <c r="F127" s="258"/>
      <c r="G127" s="227">
        <v>17391.780000000002</v>
      </c>
      <c r="H127" s="288"/>
      <c r="I127" s="548">
        <f>SUM(G90:G126)</f>
        <v>17391.780000000002</v>
      </c>
      <c r="J127" s="515"/>
    </row>
    <row r="128" spans="1:10" ht="34.5" customHeight="1" thickTop="1">
      <c r="A128" s="30"/>
      <c r="B128" s="231" t="s">
        <v>661</v>
      </c>
      <c r="C128" s="232"/>
      <c r="D128" s="523"/>
      <c r="E128" s="237"/>
      <c r="F128" s="238"/>
      <c r="G128" s="203"/>
    </row>
    <row r="129" spans="1:7" ht="34.5" customHeight="1">
      <c r="A129" s="67">
        <v>1</v>
      </c>
      <c r="B129" s="106" t="s">
        <v>322</v>
      </c>
      <c r="C129" s="260" t="s">
        <v>662</v>
      </c>
      <c r="D129" s="528"/>
      <c r="E129" s="250">
        <v>25143</v>
      </c>
      <c r="F129" s="243">
        <v>1</v>
      </c>
      <c r="G129" s="295">
        <v>1527.96</v>
      </c>
    </row>
    <row r="130" spans="1:7" ht="34.5" customHeight="1">
      <c r="A130" s="67">
        <v>2</v>
      </c>
      <c r="B130" s="106" t="s">
        <v>243</v>
      </c>
      <c r="C130" s="260" t="s">
        <v>664</v>
      </c>
      <c r="D130" s="528"/>
      <c r="E130" s="246" t="s">
        <v>1442</v>
      </c>
      <c r="F130" s="243">
        <v>1</v>
      </c>
      <c r="G130" s="295">
        <v>381.99</v>
      </c>
    </row>
    <row r="131" spans="1:7" ht="34.5" customHeight="1">
      <c r="A131" s="67">
        <v>3</v>
      </c>
      <c r="B131" s="106" t="s">
        <v>246</v>
      </c>
      <c r="C131" s="260" t="s">
        <v>666</v>
      </c>
      <c r="D131" s="528"/>
      <c r="E131" s="246" t="s">
        <v>1442</v>
      </c>
      <c r="F131" s="243">
        <v>1</v>
      </c>
      <c r="G131" s="295">
        <v>37.450000000000003</v>
      </c>
    </row>
    <row r="132" spans="1:7" ht="34.5" customHeight="1">
      <c r="A132" s="67">
        <v>4</v>
      </c>
      <c r="B132" s="106" t="s">
        <v>249</v>
      </c>
      <c r="C132" s="260" t="s">
        <v>668</v>
      </c>
      <c r="D132" s="528"/>
      <c r="E132" s="246" t="s">
        <v>1442</v>
      </c>
      <c r="F132" s="243">
        <v>1</v>
      </c>
      <c r="G132" s="295">
        <v>37.450000000000003</v>
      </c>
    </row>
    <row r="133" spans="1:7" ht="34.5" customHeight="1">
      <c r="A133" s="67">
        <v>11</v>
      </c>
      <c r="B133" s="263" t="s">
        <v>169</v>
      </c>
      <c r="C133" s="260" t="s">
        <v>680</v>
      </c>
      <c r="D133" s="528"/>
      <c r="E133" s="246" t="s">
        <v>1442</v>
      </c>
      <c r="F133" s="243">
        <v>1</v>
      </c>
      <c r="G133" s="295">
        <v>629.16</v>
      </c>
    </row>
    <row r="134" spans="1:7" ht="34.5" customHeight="1">
      <c r="A134" s="67">
        <v>13</v>
      </c>
      <c r="B134" s="263" t="s">
        <v>267</v>
      </c>
      <c r="C134" s="260" t="s">
        <v>684</v>
      </c>
      <c r="D134" s="528"/>
      <c r="E134" s="246" t="s">
        <v>1442</v>
      </c>
      <c r="F134" s="243">
        <v>1</v>
      </c>
      <c r="G134" s="295">
        <v>3734.3</v>
      </c>
    </row>
    <row r="135" spans="1:7" ht="34.5" customHeight="1">
      <c r="A135" s="67">
        <v>14</v>
      </c>
      <c r="B135" s="263" t="s">
        <v>178</v>
      </c>
      <c r="C135" s="260" t="s">
        <v>686</v>
      </c>
      <c r="D135" s="528"/>
      <c r="E135" s="246" t="s">
        <v>1442</v>
      </c>
      <c r="F135" s="243">
        <v>1</v>
      </c>
      <c r="G135" s="295">
        <v>2658.95</v>
      </c>
    </row>
    <row r="136" spans="1:7" ht="34.5" customHeight="1">
      <c r="A136" s="67">
        <v>18</v>
      </c>
      <c r="B136" s="296" t="s">
        <v>694</v>
      </c>
      <c r="C136" s="260" t="s">
        <v>695</v>
      </c>
      <c r="D136" s="528"/>
      <c r="E136" s="297" t="s">
        <v>1442</v>
      </c>
      <c r="F136" s="246">
        <v>1</v>
      </c>
      <c r="G136" s="295">
        <v>277.12999999999988</v>
      </c>
    </row>
    <row r="137" spans="1:7" ht="34.5" customHeight="1">
      <c r="A137" s="67">
        <v>21</v>
      </c>
      <c r="B137" s="263" t="s">
        <v>286</v>
      </c>
      <c r="C137" s="260" t="s">
        <v>701</v>
      </c>
      <c r="D137" s="528"/>
      <c r="E137" s="246" t="s">
        <v>1442</v>
      </c>
      <c r="F137" s="243">
        <v>1</v>
      </c>
      <c r="G137" s="295">
        <v>3819.9000000000005</v>
      </c>
    </row>
    <row r="138" spans="1:7" ht="34.5" customHeight="1">
      <c r="A138" s="67">
        <v>24</v>
      </c>
      <c r="B138" s="263" t="s">
        <v>206</v>
      </c>
      <c r="C138" s="260" t="s">
        <v>707</v>
      </c>
      <c r="D138" s="528"/>
      <c r="E138" s="246" t="s">
        <v>1442</v>
      </c>
      <c r="F138" s="243">
        <v>1</v>
      </c>
      <c r="G138" s="295">
        <v>1093.54</v>
      </c>
    </row>
    <row r="139" spans="1:7" ht="34.5" customHeight="1">
      <c r="A139" s="67">
        <v>26</v>
      </c>
      <c r="B139" s="263" t="s">
        <v>300</v>
      </c>
      <c r="C139" s="260" t="s">
        <v>711</v>
      </c>
      <c r="D139" s="528"/>
      <c r="E139" s="246" t="s">
        <v>1442</v>
      </c>
      <c r="F139" s="243">
        <v>1</v>
      </c>
      <c r="G139" s="295">
        <v>149.80000000000004</v>
      </c>
    </row>
    <row r="140" spans="1:7" ht="34.5" customHeight="1">
      <c r="A140" s="67">
        <v>27</v>
      </c>
      <c r="B140" s="263" t="s">
        <v>300</v>
      </c>
      <c r="C140" s="260" t="s">
        <v>713</v>
      </c>
      <c r="D140" s="528"/>
      <c r="E140" s="246" t="s">
        <v>1442</v>
      </c>
      <c r="F140" s="243">
        <v>1</v>
      </c>
      <c r="G140" s="295">
        <v>53.5</v>
      </c>
    </row>
    <row r="141" spans="1:7" ht="34.5" customHeight="1">
      <c r="A141" s="67">
        <v>29</v>
      </c>
      <c r="B141" s="263" t="s">
        <v>378</v>
      </c>
      <c r="C141" s="260" t="s">
        <v>717</v>
      </c>
      <c r="D141" s="528"/>
      <c r="E141" s="246" t="s">
        <v>1442</v>
      </c>
      <c r="F141" s="243">
        <v>1</v>
      </c>
      <c r="G141" s="295">
        <v>906.29</v>
      </c>
    </row>
    <row r="142" spans="1:7" ht="34.5" customHeight="1">
      <c r="A142" s="67">
        <v>31</v>
      </c>
      <c r="B142" s="263" t="s">
        <v>721</v>
      </c>
      <c r="C142" s="260" t="s">
        <v>722</v>
      </c>
      <c r="D142" s="528"/>
      <c r="E142" s="250" t="s">
        <v>1442</v>
      </c>
      <c r="F142" s="243">
        <v>1</v>
      </c>
      <c r="G142" s="295">
        <v>37.450000000000003</v>
      </c>
    </row>
    <row r="143" spans="1:7" ht="34.5" customHeight="1">
      <c r="A143" s="67">
        <v>32</v>
      </c>
      <c r="B143" s="263" t="s">
        <v>227</v>
      </c>
      <c r="C143" s="260" t="s">
        <v>724</v>
      </c>
      <c r="D143" s="528"/>
      <c r="E143" s="250" t="s">
        <v>1442</v>
      </c>
      <c r="F143" s="243">
        <v>1</v>
      </c>
      <c r="G143" s="295">
        <v>374.50000000000006</v>
      </c>
    </row>
    <row r="144" spans="1:7" ht="34.5" customHeight="1">
      <c r="A144" s="67">
        <v>65</v>
      </c>
      <c r="B144" s="263" t="s">
        <v>456</v>
      </c>
      <c r="C144" s="260" t="s">
        <v>777</v>
      </c>
      <c r="D144" s="528"/>
      <c r="E144" s="246" t="s">
        <v>1442</v>
      </c>
      <c r="F144" s="243">
        <v>1</v>
      </c>
      <c r="G144" s="295">
        <v>936.25</v>
      </c>
    </row>
    <row r="145" spans="1:7" ht="34.5" customHeight="1">
      <c r="A145" s="67">
        <v>66</v>
      </c>
      <c r="B145" s="263" t="s">
        <v>459</v>
      </c>
      <c r="C145" s="260" t="s">
        <v>779</v>
      </c>
      <c r="D145" s="528"/>
      <c r="E145" s="250" t="s">
        <v>1442</v>
      </c>
      <c r="F145" s="243">
        <v>1</v>
      </c>
      <c r="G145" s="295">
        <v>2396.8000000000002</v>
      </c>
    </row>
    <row r="146" spans="1:7" ht="34.5" customHeight="1">
      <c r="A146" s="67">
        <v>67</v>
      </c>
      <c r="B146" s="263" t="s">
        <v>462</v>
      </c>
      <c r="C146" s="260" t="s">
        <v>781</v>
      </c>
      <c r="D146" s="528"/>
      <c r="E146" s="246" t="s">
        <v>1442</v>
      </c>
      <c r="F146" s="243">
        <v>1</v>
      </c>
      <c r="G146" s="295">
        <v>906.29</v>
      </c>
    </row>
    <row r="147" spans="1:7" ht="34.5" customHeight="1">
      <c r="A147" s="67">
        <v>73</v>
      </c>
      <c r="B147" s="263" t="s">
        <v>105</v>
      </c>
      <c r="C147" s="106" t="s">
        <v>793</v>
      </c>
      <c r="D147" s="528"/>
      <c r="E147" s="246" t="s">
        <v>1442</v>
      </c>
      <c r="F147" s="243">
        <v>1</v>
      </c>
      <c r="G147" s="295">
        <v>823.9</v>
      </c>
    </row>
    <row r="148" spans="1:7" ht="34.5" customHeight="1">
      <c r="A148" s="67">
        <v>74</v>
      </c>
      <c r="B148" s="263" t="s">
        <v>105</v>
      </c>
      <c r="C148" s="106" t="s">
        <v>793</v>
      </c>
      <c r="D148" s="528"/>
      <c r="E148" s="246" t="s">
        <v>1442</v>
      </c>
      <c r="F148" s="243">
        <v>1</v>
      </c>
      <c r="G148" s="295">
        <v>1378.16</v>
      </c>
    </row>
    <row r="149" spans="1:7" ht="34.5" customHeight="1">
      <c r="A149" s="67">
        <v>75</v>
      </c>
      <c r="B149" s="263" t="s">
        <v>105</v>
      </c>
      <c r="C149" s="106" t="s">
        <v>793</v>
      </c>
      <c r="D149" s="528"/>
      <c r="E149" s="246" t="s">
        <v>1442</v>
      </c>
      <c r="F149" s="243">
        <v>1</v>
      </c>
      <c r="G149" s="295">
        <v>37.450000000000003</v>
      </c>
    </row>
    <row r="150" spans="1:7" ht="34.5" customHeight="1">
      <c r="A150" s="67">
        <v>76</v>
      </c>
      <c r="B150" s="263" t="s">
        <v>105</v>
      </c>
      <c r="C150" s="106" t="s">
        <v>793</v>
      </c>
      <c r="D150" s="528"/>
      <c r="E150" s="246" t="s">
        <v>1442</v>
      </c>
      <c r="F150" s="243">
        <v>1</v>
      </c>
      <c r="G150" s="295">
        <v>37.450000000000003</v>
      </c>
    </row>
    <row r="151" spans="1:7" ht="34.5" customHeight="1">
      <c r="A151" s="67">
        <v>82</v>
      </c>
      <c r="B151" s="263" t="s">
        <v>484</v>
      </c>
      <c r="C151" s="260" t="s">
        <v>802</v>
      </c>
      <c r="D151" s="528"/>
      <c r="E151" s="250" t="s">
        <v>1442</v>
      </c>
      <c r="F151" s="243">
        <v>1</v>
      </c>
      <c r="G151" s="295">
        <v>37.450000000000003</v>
      </c>
    </row>
    <row r="152" spans="1:7" ht="34.5" customHeight="1">
      <c r="A152" s="67">
        <v>83</v>
      </c>
      <c r="B152" s="263" t="s">
        <v>484</v>
      </c>
      <c r="C152" s="260" t="s">
        <v>802</v>
      </c>
      <c r="D152" s="528"/>
      <c r="E152" s="250" t="s">
        <v>1442</v>
      </c>
      <c r="F152" s="243">
        <v>1</v>
      </c>
      <c r="G152" s="295">
        <v>37.450000000000003</v>
      </c>
    </row>
    <row r="153" spans="1:7" ht="34.5" customHeight="1">
      <c r="A153" s="67">
        <v>84</v>
      </c>
      <c r="B153" s="263" t="s">
        <v>484</v>
      </c>
      <c r="C153" s="260" t="s">
        <v>802</v>
      </c>
      <c r="D153" s="528"/>
      <c r="E153" s="250" t="s">
        <v>1442</v>
      </c>
      <c r="F153" s="243">
        <v>1</v>
      </c>
      <c r="G153" s="295">
        <v>37.450000000000003</v>
      </c>
    </row>
    <row r="154" spans="1:7" ht="34.5" customHeight="1">
      <c r="A154" s="67">
        <v>87</v>
      </c>
      <c r="B154" s="263" t="s">
        <v>107</v>
      </c>
      <c r="C154" s="260" t="s">
        <v>808</v>
      </c>
      <c r="D154" s="528"/>
      <c r="E154" s="246" t="s">
        <v>1442</v>
      </c>
      <c r="F154" s="243">
        <v>1</v>
      </c>
      <c r="G154" s="295">
        <v>6171.76</v>
      </c>
    </row>
    <row r="155" spans="1:7" ht="34.5" customHeight="1">
      <c r="A155" s="67">
        <v>88</v>
      </c>
      <c r="B155" s="268" t="s">
        <v>810</v>
      </c>
      <c r="C155" s="260" t="s">
        <v>811</v>
      </c>
      <c r="D155" s="528"/>
      <c r="E155" s="246" t="s">
        <v>1442</v>
      </c>
      <c r="F155" s="243">
        <v>1</v>
      </c>
      <c r="G155" s="295">
        <v>53.5</v>
      </c>
    </row>
    <row r="156" spans="1:7" ht="34.5" customHeight="1">
      <c r="A156" s="67">
        <v>98</v>
      </c>
      <c r="B156" s="263" t="s">
        <v>516</v>
      </c>
      <c r="C156" s="260" t="s">
        <v>827</v>
      </c>
      <c r="D156" s="528"/>
      <c r="E156" s="246" t="s">
        <v>1442</v>
      </c>
      <c r="F156" s="243">
        <v>1</v>
      </c>
      <c r="G156" s="295">
        <v>651.63</v>
      </c>
    </row>
    <row r="157" spans="1:7" ht="34.5" customHeight="1">
      <c r="A157" s="67">
        <v>99</v>
      </c>
      <c r="B157" s="106" t="s">
        <v>519</v>
      </c>
      <c r="C157" s="260" t="s">
        <v>829</v>
      </c>
      <c r="D157" s="528"/>
      <c r="E157" s="250" t="s">
        <v>1442</v>
      </c>
      <c r="F157" s="243">
        <v>1</v>
      </c>
      <c r="G157" s="295">
        <v>1730.19</v>
      </c>
    </row>
    <row r="158" spans="1:7" ht="34.5" customHeight="1">
      <c r="A158" s="67">
        <v>100</v>
      </c>
      <c r="B158" s="106" t="s">
        <v>831</v>
      </c>
      <c r="C158" s="260" t="s">
        <v>832</v>
      </c>
      <c r="D158" s="528"/>
      <c r="E158" s="250" t="s">
        <v>1442</v>
      </c>
      <c r="F158" s="243">
        <v>1</v>
      </c>
      <c r="G158" s="295">
        <v>1707.72</v>
      </c>
    </row>
    <row r="159" spans="1:7" ht="34.5" customHeight="1">
      <c r="A159" s="67">
        <v>101</v>
      </c>
      <c r="B159" s="106" t="s">
        <v>50</v>
      </c>
      <c r="C159" s="260" t="s">
        <v>834</v>
      </c>
      <c r="D159" s="528"/>
      <c r="E159" s="250" t="s">
        <v>1442</v>
      </c>
      <c r="F159" s="243">
        <v>1</v>
      </c>
      <c r="G159" s="295">
        <v>1190.9099999999999</v>
      </c>
    </row>
    <row r="160" spans="1:7" ht="34.5" customHeight="1">
      <c r="A160" s="67">
        <v>103</v>
      </c>
      <c r="B160" s="263" t="s">
        <v>532</v>
      </c>
      <c r="C160" s="260" t="s">
        <v>838</v>
      </c>
      <c r="D160" s="528"/>
      <c r="E160" s="246" t="s">
        <v>1442</v>
      </c>
      <c r="F160" s="243">
        <v>1</v>
      </c>
      <c r="G160" s="295">
        <v>1640.3</v>
      </c>
    </row>
    <row r="161" spans="1:7" ht="34.5" customHeight="1">
      <c r="A161" s="67">
        <v>104</v>
      </c>
      <c r="B161" s="263" t="s">
        <v>532</v>
      </c>
      <c r="C161" s="260" t="s">
        <v>840</v>
      </c>
      <c r="D161" s="528"/>
      <c r="E161" s="246" t="s">
        <v>1442</v>
      </c>
      <c r="F161" s="243">
        <v>1</v>
      </c>
      <c r="G161" s="295">
        <v>834.6</v>
      </c>
    </row>
    <row r="162" spans="1:7" ht="34.5" customHeight="1">
      <c r="A162" s="67">
        <v>108</v>
      </c>
      <c r="B162" s="298" t="s">
        <v>544</v>
      </c>
      <c r="C162" s="299" t="s">
        <v>840</v>
      </c>
      <c r="D162" s="550"/>
      <c r="E162" s="246" t="s">
        <v>1442</v>
      </c>
      <c r="F162" s="243">
        <v>1</v>
      </c>
      <c r="G162" s="295">
        <v>2793.77</v>
      </c>
    </row>
    <row r="163" spans="1:7" ht="34.5" customHeight="1">
      <c r="A163" s="67">
        <v>109</v>
      </c>
      <c r="B163" s="298" t="s">
        <v>544</v>
      </c>
      <c r="C163" s="299" t="s">
        <v>848</v>
      </c>
      <c r="D163" s="550"/>
      <c r="E163" s="246" t="s">
        <v>1442</v>
      </c>
      <c r="F163" s="243">
        <v>1</v>
      </c>
      <c r="G163" s="295">
        <v>1669.2</v>
      </c>
    </row>
    <row r="164" spans="1:7" ht="34.5" customHeight="1">
      <c r="A164" s="67">
        <v>122</v>
      </c>
      <c r="B164" s="263" t="s">
        <v>577</v>
      </c>
      <c r="C164" s="260" t="s">
        <v>876</v>
      </c>
      <c r="D164" s="528"/>
      <c r="E164" s="246" t="s">
        <v>1442</v>
      </c>
      <c r="F164" s="243">
        <v>1</v>
      </c>
      <c r="G164" s="295">
        <v>1153.46</v>
      </c>
    </row>
    <row r="165" spans="1:7" ht="34.5" customHeight="1">
      <c r="A165" s="67">
        <v>124</v>
      </c>
      <c r="B165" s="267" t="s">
        <v>516</v>
      </c>
      <c r="C165" s="260" t="s">
        <v>880</v>
      </c>
      <c r="D165" s="528"/>
      <c r="E165" s="246" t="s">
        <v>1442</v>
      </c>
      <c r="F165" s="243">
        <v>1</v>
      </c>
      <c r="G165" s="295">
        <v>288.89999999999998</v>
      </c>
    </row>
    <row r="166" spans="1:7" ht="34.5" customHeight="1">
      <c r="A166" s="67">
        <v>133</v>
      </c>
      <c r="B166" s="263" t="s">
        <v>898</v>
      </c>
      <c r="C166" s="106" t="s">
        <v>899</v>
      </c>
      <c r="D166" s="528"/>
      <c r="E166" s="246" t="s">
        <v>1442</v>
      </c>
      <c r="F166" s="243">
        <v>1</v>
      </c>
      <c r="G166" s="295">
        <v>7714.6999999999989</v>
      </c>
    </row>
    <row r="167" spans="1:7" ht="34.5" customHeight="1">
      <c r="A167" s="67">
        <v>135</v>
      </c>
      <c r="B167" s="263" t="s">
        <v>904</v>
      </c>
      <c r="C167" s="106" t="s">
        <v>905</v>
      </c>
      <c r="D167" s="528"/>
      <c r="E167" s="246" t="s">
        <v>1442</v>
      </c>
      <c r="F167" s="243">
        <v>1</v>
      </c>
      <c r="G167" s="295">
        <v>3402.6</v>
      </c>
    </row>
    <row r="168" spans="1:7" ht="34.5" customHeight="1">
      <c r="A168" s="67">
        <v>136</v>
      </c>
      <c r="B168" s="267" t="s">
        <v>907</v>
      </c>
      <c r="C168" s="260" t="s">
        <v>908</v>
      </c>
      <c r="D168" s="528"/>
      <c r="E168" s="246" t="s">
        <v>1442</v>
      </c>
      <c r="F168" s="243">
        <v>1</v>
      </c>
      <c r="G168" s="295">
        <v>4911.3</v>
      </c>
    </row>
    <row r="169" spans="1:7" ht="34.5" customHeight="1">
      <c r="A169" s="67">
        <v>138</v>
      </c>
      <c r="B169" s="260" t="s">
        <v>913</v>
      </c>
      <c r="C169" s="260" t="s">
        <v>899</v>
      </c>
      <c r="D169" s="528"/>
      <c r="E169" s="250" t="s">
        <v>1442</v>
      </c>
      <c r="F169" s="243">
        <v>1</v>
      </c>
      <c r="G169" s="295">
        <v>1551.5</v>
      </c>
    </row>
    <row r="170" spans="1:7" ht="34.5" customHeight="1">
      <c r="A170" s="67">
        <v>139</v>
      </c>
      <c r="B170" s="307" t="s">
        <v>916</v>
      </c>
      <c r="C170" s="308" t="s">
        <v>899</v>
      </c>
      <c r="D170" s="528"/>
      <c r="E170" s="246" t="s">
        <v>1442</v>
      </c>
      <c r="F170" s="243">
        <v>1</v>
      </c>
      <c r="G170" s="295">
        <v>3413.3</v>
      </c>
    </row>
    <row r="171" spans="1:7" ht="34.5" customHeight="1">
      <c r="A171" s="67">
        <v>140</v>
      </c>
      <c r="B171" s="260" t="s">
        <v>919</v>
      </c>
      <c r="C171" s="106" t="s">
        <v>899</v>
      </c>
      <c r="D171" s="528"/>
      <c r="E171" s="250" t="s">
        <v>1442</v>
      </c>
      <c r="F171" s="243">
        <v>1</v>
      </c>
      <c r="G171" s="295">
        <v>214</v>
      </c>
    </row>
    <row r="172" spans="1:7" ht="34.5" customHeight="1">
      <c r="A172" s="67">
        <v>141</v>
      </c>
      <c r="B172" s="260" t="s">
        <v>921</v>
      </c>
      <c r="C172" s="106" t="s">
        <v>922</v>
      </c>
      <c r="D172" s="528"/>
      <c r="E172" s="246" t="s">
        <v>1442</v>
      </c>
      <c r="F172" s="243">
        <v>1</v>
      </c>
      <c r="G172" s="295">
        <v>674.1</v>
      </c>
    </row>
    <row r="173" spans="1:7" ht="34.5" customHeight="1">
      <c r="A173" s="67">
        <v>144</v>
      </c>
      <c r="B173" s="309" t="s">
        <v>620</v>
      </c>
      <c r="C173" s="106" t="s">
        <v>927</v>
      </c>
      <c r="D173" s="528"/>
      <c r="E173" s="246" t="s">
        <v>1442</v>
      </c>
      <c r="F173" s="243">
        <v>1</v>
      </c>
      <c r="G173" s="295">
        <v>1145.97</v>
      </c>
    </row>
    <row r="174" spans="1:7" ht="34.5" customHeight="1">
      <c r="A174" s="67">
        <v>146</v>
      </c>
      <c r="B174" s="260" t="s">
        <v>42</v>
      </c>
      <c r="C174" s="106" t="s">
        <v>931</v>
      </c>
      <c r="D174" s="528"/>
      <c r="E174" s="246" t="s">
        <v>1442</v>
      </c>
      <c r="F174" s="243">
        <v>1</v>
      </c>
      <c r="G174" s="295">
        <v>8816.7999999999993</v>
      </c>
    </row>
    <row r="175" spans="1:7" ht="34.5" customHeight="1">
      <c r="A175" s="67">
        <v>147</v>
      </c>
      <c r="B175" s="260" t="s">
        <v>933</v>
      </c>
      <c r="C175" s="106" t="s">
        <v>934</v>
      </c>
      <c r="D175" s="528"/>
      <c r="E175" s="246" t="s">
        <v>1442</v>
      </c>
      <c r="F175" s="243">
        <v>1</v>
      </c>
      <c r="G175" s="295">
        <v>513.60000000000014</v>
      </c>
    </row>
    <row r="176" spans="1:7" ht="34.5" customHeight="1">
      <c r="A176" s="67">
        <v>148</v>
      </c>
      <c r="B176" s="260" t="s">
        <v>937</v>
      </c>
      <c r="C176" s="106" t="s">
        <v>938</v>
      </c>
      <c r="D176" s="528"/>
      <c r="E176" s="246" t="s">
        <v>1442</v>
      </c>
      <c r="F176" s="243">
        <v>1</v>
      </c>
      <c r="G176" s="295">
        <v>2728.4999999999995</v>
      </c>
    </row>
    <row r="177" spans="1:11" ht="34.5" customHeight="1">
      <c r="A177" s="67">
        <v>149</v>
      </c>
      <c r="B177" s="260" t="s">
        <v>941</v>
      </c>
      <c r="C177" s="106" t="s">
        <v>942</v>
      </c>
      <c r="D177" s="528"/>
      <c r="E177" s="250" t="s">
        <v>1442</v>
      </c>
      <c r="F177" s="243">
        <v>1</v>
      </c>
      <c r="G177" s="295">
        <v>877.4</v>
      </c>
    </row>
    <row r="178" spans="1:11" ht="34.5" customHeight="1">
      <c r="A178" s="67">
        <v>151</v>
      </c>
      <c r="B178" s="260" t="s">
        <v>945</v>
      </c>
      <c r="C178" s="106" t="s">
        <v>946</v>
      </c>
      <c r="D178" s="528"/>
      <c r="E178" s="246" t="s">
        <v>1442</v>
      </c>
      <c r="F178" s="243">
        <v>1</v>
      </c>
      <c r="G178" s="295">
        <v>706.2</v>
      </c>
    </row>
    <row r="179" spans="1:11" ht="34.5" customHeight="1">
      <c r="A179" s="67">
        <v>160</v>
      </c>
      <c r="B179" s="260" t="s">
        <v>68</v>
      </c>
      <c r="C179" s="106" t="s">
        <v>713</v>
      </c>
      <c r="D179" s="528"/>
      <c r="E179" s="246" t="s">
        <v>1442</v>
      </c>
      <c r="F179" s="243">
        <v>1</v>
      </c>
      <c r="G179" s="295">
        <v>695.5</v>
      </c>
    </row>
    <row r="180" spans="1:11" ht="34.5" customHeight="1">
      <c r="A180" s="67">
        <v>161</v>
      </c>
      <c r="B180" s="260" t="s">
        <v>965</v>
      </c>
      <c r="C180" s="106" t="s">
        <v>966</v>
      </c>
      <c r="D180" s="528"/>
      <c r="E180" s="246" t="s">
        <v>1442</v>
      </c>
      <c r="F180" s="243">
        <v>1</v>
      </c>
      <c r="G180" s="295">
        <v>3500</v>
      </c>
    </row>
    <row r="181" spans="1:11" ht="34.5" customHeight="1">
      <c r="A181" s="67">
        <v>167</v>
      </c>
      <c r="B181" s="260" t="s">
        <v>979</v>
      </c>
      <c r="C181" s="106" t="s">
        <v>980</v>
      </c>
      <c r="D181" s="528"/>
      <c r="E181" s="246" t="s">
        <v>1442</v>
      </c>
      <c r="F181" s="243">
        <v>1</v>
      </c>
      <c r="G181" s="295">
        <v>53.5</v>
      </c>
    </row>
    <row r="182" spans="1:11" ht="34.5" customHeight="1">
      <c r="A182" s="67">
        <v>174</v>
      </c>
      <c r="B182" s="260" t="s">
        <v>996</v>
      </c>
      <c r="C182" s="106" t="s">
        <v>969</v>
      </c>
      <c r="D182" s="528"/>
      <c r="E182" s="246" t="s">
        <v>1442</v>
      </c>
      <c r="F182" s="243">
        <v>1</v>
      </c>
      <c r="G182" s="295">
        <v>53.5</v>
      </c>
    </row>
    <row r="183" spans="1:11" ht="34.5" customHeight="1" thickBot="1">
      <c r="A183" s="322"/>
      <c r="B183" s="100" t="s">
        <v>19</v>
      </c>
      <c r="C183" s="101"/>
      <c r="D183" s="527"/>
      <c r="E183" s="257"/>
      <c r="F183" s="258"/>
      <c r="G183" s="104">
        <v>83206.430000000008</v>
      </c>
      <c r="I183" s="508">
        <f>SUM(G129:G182)</f>
        <v>83206.430000000008</v>
      </c>
    </row>
    <row r="184" spans="1:11" ht="34.5" customHeight="1" thickTop="1" thickBot="1">
      <c r="A184" s="377"/>
      <c r="B184" s="378" t="s">
        <v>1022</v>
      </c>
      <c r="C184" s="379"/>
      <c r="D184" s="537"/>
      <c r="E184" s="384"/>
      <c r="F184" s="382"/>
      <c r="G184" s="382">
        <v>239118.5325</v>
      </c>
      <c r="J184" s="518">
        <f>SUM(H13:O183)</f>
        <v>239118.53250000003</v>
      </c>
      <c r="K184" s="2" t="s">
        <v>1421</v>
      </c>
    </row>
    <row r="185" spans="1:11" s="386" customFormat="1" ht="34.5" customHeight="1" thickTop="1">
      <c r="A185" s="385"/>
      <c r="C185" s="387"/>
      <c r="D185" s="538"/>
      <c r="E185" s="392"/>
      <c r="F185" s="390"/>
      <c r="G185" s="390"/>
      <c r="J185" s="516"/>
    </row>
    <row r="186" spans="1:11" s="386" customFormat="1" ht="48" customHeight="1">
      <c r="A186" s="1332" t="s">
        <v>1023</v>
      </c>
      <c r="B186" s="1332"/>
      <c r="C186" s="1332"/>
      <c r="D186" s="1332"/>
      <c r="E186" s="1332"/>
      <c r="F186" s="1332"/>
      <c r="G186" s="1332"/>
      <c r="J186" s="516"/>
    </row>
    <row r="187" spans="1:11" ht="34.5" customHeight="1">
      <c r="A187" s="243">
        <v>1</v>
      </c>
      <c r="B187" s="393" t="s">
        <v>1024</v>
      </c>
      <c r="C187" s="394" t="s">
        <v>1025</v>
      </c>
      <c r="D187" s="539"/>
      <c r="E187" s="293"/>
      <c r="F187" s="243"/>
      <c r="G187" s="203">
        <v>15371.5</v>
      </c>
    </row>
    <row r="188" spans="1:11" ht="34.5" customHeight="1">
      <c r="A188" s="243">
        <v>2</v>
      </c>
      <c r="B188" s="394" t="s">
        <v>1028</v>
      </c>
      <c r="C188" s="394" t="s">
        <v>1029</v>
      </c>
      <c r="D188" s="539"/>
      <c r="E188" s="401" t="s">
        <v>1030</v>
      </c>
      <c r="F188" s="402"/>
      <c r="G188" s="203">
        <v>3545.5</v>
      </c>
    </row>
    <row r="189" spans="1:11" ht="34.5" customHeight="1" thickBot="1">
      <c r="A189" s="284"/>
      <c r="B189" s="257" t="s">
        <v>19</v>
      </c>
      <c r="C189" s="160"/>
      <c r="D189" s="530"/>
      <c r="E189" s="105"/>
      <c r="F189" s="104"/>
      <c r="G189" s="104">
        <v>18917</v>
      </c>
      <c r="I189" s="497">
        <f>SUM(G187:G188)</f>
        <v>18917</v>
      </c>
      <c r="J189" s="518">
        <f>SUM(J184+I189)</f>
        <v>258035.53250000003</v>
      </c>
      <c r="K189" s="2" t="s">
        <v>1708</v>
      </c>
    </row>
    <row r="190" spans="1:11" s="386" customFormat="1" ht="34.5" customHeight="1" thickTop="1">
      <c r="A190" s="385"/>
      <c r="C190" s="387"/>
      <c r="D190" s="538"/>
      <c r="E190" s="392"/>
      <c r="F190" s="390"/>
      <c r="G190" s="390"/>
      <c r="J190" s="516"/>
    </row>
    <row r="191" spans="1:11" s="403" customFormat="1" ht="43.5" customHeight="1">
      <c r="A191" s="1332" t="s">
        <v>1032</v>
      </c>
      <c r="B191" s="1332"/>
      <c r="C191" s="1332"/>
      <c r="D191" s="1332"/>
      <c r="E191" s="1332"/>
      <c r="F191" s="1332"/>
      <c r="G191" s="1332"/>
    </row>
    <row r="192" spans="1:11" s="414" customFormat="1" ht="34.5" customHeight="1">
      <c r="A192" s="404">
        <v>1</v>
      </c>
      <c r="B192" s="405" t="s">
        <v>1033</v>
      </c>
      <c r="C192" s="406" t="s">
        <v>1034</v>
      </c>
      <c r="D192" s="540"/>
      <c r="E192" s="408" t="s">
        <v>1035</v>
      </c>
      <c r="F192" s="413">
        <v>4</v>
      </c>
      <c r="G192" s="410">
        <v>14582</v>
      </c>
    </row>
    <row r="193" spans="1:11" s="414" customFormat="1" ht="34.5" customHeight="1">
      <c r="A193" s="404">
        <v>2</v>
      </c>
      <c r="B193" s="405" t="s">
        <v>1033</v>
      </c>
      <c r="C193" s="406" t="s">
        <v>1036</v>
      </c>
      <c r="D193" s="540"/>
      <c r="E193" s="408" t="s">
        <v>1037</v>
      </c>
      <c r="F193" s="413">
        <v>4</v>
      </c>
      <c r="G193" s="410">
        <v>400</v>
      </c>
    </row>
    <row r="194" spans="1:11" s="414" customFormat="1" ht="34.5" customHeight="1">
      <c r="A194" s="404">
        <v>3</v>
      </c>
      <c r="B194" s="405" t="s">
        <v>1033</v>
      </c>
      <c r="C194" s="406" t="s">
        <v>1038</v>
      </c>
      <c r="D194" s="540"/>
      <c r="E194" s="408" t="s">
        <v>1039</v>
      </c>
      <c r="F194" s="413">
        <v>5</v>
      </c>
      <c r="G194" s="410">
        <v>19211.849999999999</v>
      </c>
    </row>
    <row r="195" spans="1:11" s="414" customFormat="1" ht="34.5" customHeight="1">
      <c r="A195" s="404">
        <v>4</v>
      </c>
      <c r="B195" s="405" t="s">
        <v>1033</v>
      </c>
      <c r="C195" s="406" t="s">
        <v>1040</v>
      </c>
      <c r="D195" s="540"/>
      <c r="E195" s="408" t="s">
        <v>1041</v>
      </c>
      <c r="F195" s="413">
        <v>6</v>
      </c>
      <c r="G195" s="410">
        <v>2070.4499999999998</v>
      </c>
    </row>
    <row r="196" spans="1:11" s="416" customFormat="1" ht="34.5" customHeight="1">
      <c r="A196" s="404">
        <v>5</v>
      </c>
      <c r="B196" s="405" t="s">
        <v>1033</v>
      </c>
      <c r="C196" s="406" t="s">
        <v>902</v>
      </c>
      <c r="D196" s="540"/>
      <c r="E196" s="408" t="s">
        <v>1041</v>
      </c>
      <c r="F196" s="413">
        <v>6</v>
      </c>
      <c r="G196" s="410">
        <v>47508</v>
      </c>
    </row>
    <row r="197" spans="1:11" s="425" customFormat="1" ht="34.5" customHeight="1">
      <c r="A197" s="1365" t="s">
        <v>1042</v>
      </c>
      <c r="B197" s="1366"/>
      <c r="C197" s="1366"/>
      <c r="D197" s="541"/>
      <c r="E197" s="417"/>
      <c r="F197" s="419"/>
      <c r="G197" s="424"/>
    </row>
    <row r="198" spans="1:11" ht="34.5" customHeight="1" thickBot="1">
      <c r="A198" s="426"/>
      <c r="B198" s="257" t="s">
        <v>19</v>
      </c>
      <c r="C198" s="427"/>
      <c r="D198" s="542"/>
      <c r="E198" s="429">
        <v>0</v>
      </c>
      <c r="F198" s="428"/>
      <c r="G198" s="430">
        <v>83772.299999999988</v>
      </c>
      <c r="I198" s="499">
        <f>SUM(G192:G196)</f>
        <v>83772.299999999988</v>
      </c>
      <c r="J198" s="518">
        <f>SUM(J189+I198)</f>
        <v>341807.83250000002</v>
      </c>
      <c r="K198" s="2" t="s">
        <v>1709</v>
      </c>
    </row>
    <row r="199" spans="1:11" ht="34.5" customHeight="1" thickTop="1">
      <c r="A199" s="433"/>
      <c r="B199" s="297"/>
      <c r="C199" s="2"/>
      <c r="D199" s="512"/>
      <c r="E199" s="417"/>
      <c r="F199" s="419"/>
      <c r="G199" s="419"/>
    </row>
    <row r="200" spans="1:11" s="386" customFormat="1" ht="40.5" customHeight="1">
      <c r="A200" s="1332" t="s">
        <v>1044</v>
      </c>
      <c r="B200" s="1332"/>
      <c r="C200" s="1332"/>
      <c r="D200" s="1332"/>
      <c r="E200" s="1332"/>
      <c r="F200" s="1332"/>
      <c r="G200" s="1332"/>
      <c r="J200" s="516"/>
    </row>
    <row r="201" spans="1:11" s="414" customFormat="1" ht="34.5" customHeight="1">
      <c r="A201" s="404">
        <v>1</v>
      </c>
      <c r="B201" s="406" t="s">
        <v>1045</v>
      </c>
      <c r="C201" s="455" t="s">
        <v>1046</v>
      </c>
      <c r="D201" s="540"/>
      <c r="E201" s="457" t="s">
        <v>1047</v>
      </c>
      <c r="F201" s="402" t="s">
        <v>1048</v>
      </c>
      <c r="G201" s="410">
        <v>234301.93</v>
      </c>
    </row>
    <row r="202" spans="1:11" s="414" customFormat="1" ht="34.5" customHeight="1">
      <c r="A202" s="404">
        <v>2</v>
      </c>
      <c r="B202" s="406" t="s">
        <v>1045</v>
      </c>
      <c r="C202" s="455" t="s">
        <v>1049</v>
      </c>
      <c r="D202" s="540"/>
      <c r="E202" s="457" t="s">
        <v>1050</v>
      </c>
      <c r="F202" s="402" t="s">
        <v>1048</v>
      </c>
      <c r="G202" s="410">
        <v>90261.49</v>
      </c>
    </row>
    <row r="203" spans="1:11" s="414" customFormat="1" ht="34.5" customHeight="1">
      <c r="A203" s="404">
        <v>3</v>
      </c>
      <c r="B203" s="406" t="s">
        <v>1045</v>
      </c>
      <c r="C203" s="455" t="s">
        <v>1051</v>
      </c>
      <c r="D203" s="540"/>
      <c r="E203" s="457" t="s">
        <v>1050</v>
      </c>
      <c r="F203" s="402" t="s">
        <v>1048</v>
      </c>
      <c r="G203" s="410">
        <v>49535.47</v>
      </c>
    </row>
    <row r="204" spans="1:11" s="414" customFormat="1" ht="34.5" customHeight="1">
      <c r="A204" s="404"/>
      <c r="B204" s="464" t="s">
        <v>1052</v>
      </c>
      <c r="C204" s="455"/>
      <c r="D204" s="540"/>
      <c r="E204" s="457"/>
      <c r="F204" s="402"/>
      <c r="G204" s="410"/>
    </row>
    <row r="205" spans="1:11" s="414" customFormat="1" ht="34.5" customHeight="1">
      <c r="A205" s="404">
        <v>4</v>
      </c>
      <c r="B205" s="406" t="s">
        <v>1053</v>
      </c>
      <c r="C205" s="455" t="s">
        <v>1054</v>
      </c>
      <c r="D205" s="540"/>
      <c r="E205" s="457" t="s">
        <v>1055</v>
      </c>
      <c r="F205" s="402">
        <v>8</v>
      </c>
      <c r="G205" s="410">
        <v>15916</v>
      </c>
    </row>
    <row r="206" spans="1:11" s="414" customFormat="1" ht="34.5" customHeight="1">
      <c r="A206" s="404">
        <v>5</v>
      </c>
      <c r="B206" s="406" t="s">
        <v>1053</v>
      </c>
      <c r="C206" s="455" t="s">
        <v>1056</v>
      </c>
      <c r="D206" s="540"/>
      <c r="E206" s="457" t="s">
        <v>1057</v>
      </c>
      <c r="F206" s="402">
        <v>7</v>
      </c>
      <c r="G206" s="410">
        <v>1123.5</v>
      </c>
    </row>
    <row r="207" spans="1:11" s="414" customFormat="1" ht="34.5" customHeight="1">
      <c r="A207" s="404">
        <v>6</v>
      </c>
      <c r="B207" s="406" t="s">
        <v>1053</v>
      </c>
      <c r="C207" s="455" t="s">
        <v>1058</v>
      </c>
      <c r="D207" s="540"/>
      <c r="E207" s="457" t="s">
        <v>1057</v>
      </c>
      <c r="F207" s="402">
        <v>7</v>
      </c>
      <c r="G207" s="410">
        <v>283.55</v>
      </c>
    </row>
    <row r="208" spans="1:11" s="414" customFormat="1" ht="34.5" customHeight="1">
      <c r="A208" s="404">
        <v>7</v>
      </c>
      <c r="B208" s="406" t="s">
        <v>1053</v>
      </c>
      <c r="C208" s="455" t="s">
        <v>1059</v>
      </c>
      <c r="D208" s="540"/>
      <c r="E208" s="457" t="s">
        <v>1060</v>
      </c>
      <c r="F208" s="402"/>
      <c r="G208" s="410">
        <v>11685.69</v>
      </c>
    </row>
    <row r="209" spans="1:11" s="414" customFormat="1" ht="34.5" customHeight="1">
      <c r="A209" s="404">
        <v>8</v>
      </c>
      <c r="B209" s="455" t="s">
        <v>1061</v>
      </c>
      <c r="C209" s="406" t="s">
        <v>1062</v>
      </c>
      <c r="D209" s="540"/>
      <c r="E209" s="465" t="s">
        <v>1063</v>
      </c>
      <c r="F209" s="407"/>
      <c r="G209" s="410">
        <v>1946.33</v>
      </c>
    </row>
    <row r="210" spans="1:11" s="414" customFormat="1" ht="34.5" customHeight="1">
      <c r="A210" s="466"/>
      <c r="B210" s="467" t="s">
        <v>1064</v>
      </c>
      <c r="C210" s="468"/>
      <c r="D210" s="543"/>
      <c r="E210" s="470"/>
      <c r="F210" s="469"/>
      <c r="G210" s="471"/>
    </row>
    <row r="211" spans="1:11" s="479" customFormat="1" ht="34.5" customHeight="1" thickBot="1">
      <c r="A211" s="475"/>
      <c r="B211" s="1333" t="s">
        <v>1065</v>
      </c>
      <c r="C211" s="1333"/>
      <c r="D211" s="544"/>
      <c r="E211" s="429"/>
      <c r="F211" s="428"/>
      <c r="G211" s="478">
        <v>405053.96</v>
      </c>
      <c r="I211" s="479">
        <f>SUM(G201:G209)</f>
        <v>405053.96</v>
      </c>
      <c r="J211" s="551">
        <f>SUM(J198+I211)</f>
        <v>746861.79249999998</v>
      </c>
      <c r="K211" s="2" t="s">
        <v>1710</v>
      </c>
    </row>
    <row r="212" spans="1:11" s="403" customFormat="1" ht="34.5" customHeight="1" thickTop="1">
      <c r="A212" s="480"/>
      <c r="B212" s="481"/>
      <c r="C212" s="482"/>
      <c r="D212" s="545"/>
      <c r="E212" s="484"/>
      <c r="F212" s="483"/>
      <c r="G212" s="485"/>
    </row>
    <row r="213" spans="1:11" ht="34.5" customHeight="1" thickBot="1">
      <c r="A213" s="486"/>
      <c r="B213" s="487"/>
      <c r="C213" s="488" t="s">
        <v>1066</v>
      </c>
      <c r="D213" s="546"/>
      <c r="E213" s="488"/>
      <c r="F213" s="486"/>
      <c r="G213" s="383">
        <v>746861.79249999998</v>
      </c>
    </row>
    <row r="214" spans="1:11" ht="34.5" customHeight="1" thickTop="1">
      <c r="G214" s="500"/>
    </row>
    <row r="215" spans="1:11" ht="34.5" customHeight="1">
      <c r="G215" s="500"/>
    </row>
    <row r="216" spans="1:11" s="403" customFormat="1" ht="43.5" customHeight="1">
      <c r="A216" s="1332" t="s">
        <v>1067</v>
      </c>
      <c r="B216" s="1332"/>
      <c r="C216" s="1332"/>
      <c r="D216" s="1332"/>
      <c r="E216" s="1332"/>
      <c r="F216" s="1332"/>
      <c r="G216" s="1332"/>
    </row>
    <row r="217" spans="1:11" ht="34.5" customHeight="1">
      <c r="A217" s="243">
        <v>1</v>
      </c>
      <c r="B217" s="266" t="s">
        <v>1068</v>
      </c>
      <c r="C217" s="394" t="s">
        <v>235</v>
      </c>
      <c r="D217" s="539"/>
      <c r="E217" s="246" t="s">
        <v>1428</v>
      </c>
      <c r="F217" s="243">
        <v>3</v>
      </c>
      <c r="G217" s="66">
        <v>11282</v>
      </c>
    </row>
    <row r="218" spans="1:11" ht="34.5" customHeight="1">
      <c r="A218" s="243">
        <v>2</v>
      </c>
      <c r="B218" s="503" t="s">
        <v>1068</v>
      </c>
      <c r="C218" s="504" t="s">
        <v>1072</v>
      </c>
      <c r="D218" s="540"/>
      <c r="E218" s="250"/>
      <c r="F218" s="243"/>
      <c r="G218" s="66">
        <v>112.35</v>
      </c>
    </row>
    <row r="219" spans="1:11" ht="34.5" customHeight="1">
      <c r="A219" s="243">
        <v>3</v>
      </c>
      <c r="B219" s="503" t="s">
        <v>1068</v>
      </c>
      <c r="C219" s="504" t="s">
        <v>771</v>
      </c>
      <c r="D219" s="540"/>
      <c r="E219" s="250"/>
      <c r="F219" s="243"/>
      <c r="G219" s="66">
        <v>501.83</v>
      </c>
    </row>
    <row r="220" spans="1:11" ht="34.5" customHeight="1" thickBot="1">
      <c r="A220" s="426"/>
      <c r="B220" s="257" t="s">
        <v>19</v>
      </c>
      <c r="C220" s="427"/>
      <c r="D220" s="542"/>
      <c r="E220" s="429">
        <v>0</v>
      </c>
      <c r="F220" s="428"/>
      <c r="G220" s="432">
        <v>11896.18</v>
      </c>
      <c r="I220" s="497">
        <f>SUM(G217:G219)</f>
        <v>11896.18</v>
      </c>
      <c r="J220" s="549" t="s">
        <v>1711</v>
      </c>
    </row>
    <row r="221" spans="1:11" s="446" customFormat="1" ht="34.200000000000003" thickTop="1">
      <c r="B221" s="494"/>
      <c r="C221" s="495"/>
      <c r="D221" s="547"/>
      <c r="E221" s="297"/>
      <c r="G221" s="249"/>
      <c r="H221" s="2"/>
      <c r="J221" s="517"/>
    </row>
  </sheetData>
  <mergeCells count="17">
    <mergeCell ref="A1:G1"/>
    <mergeCell ref="A2:G2"/>
    <mergeCell ref="A3:G3"/>
    <mergeCell ref="A4:A6"/>
    <mergeCell ref="B4:B6"/>
    <mergeCell ref="C4:C6"/>
    <mergeCell ref="E4:G4"/>
    <mergeCell ref="E5:E6"/>
    <mergeCell ref="F5:F6"/>
    <mergeCell ref="A200:G200"/>
    <mergeCell ref="B211:C211"/>
    <mergeCell ref="A216:G216"/>
    <mergeCell ref="H25:O25"/>
    <mergeCell ref="B67:C67"/>
    <mergeCell ref="A186:G186"/>
    <mergeCell ref="A191:G191"/>
    <mergeCell ref="A197:C197"/>
  </mergeCells>
  <pageMargins left="0.16" right="0.16" top="0.16" bottom="0.16" header="0.16" footer="0.3"/>
  <pageSetup scale="3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3BFA-4A1B-4CF5-875C-CE37C843FE05}">
  <sheetPr codeName="Sheet23">
    <tabColor rgb="FF92D050"/>
  </sheetPr>
  <dimension ref="A1:O188"/>
  <sheetViews>
    <sheetView zoomScale="50" zoomScaleNormal="50" workbookViewId="0">
      <pane ySplit="7" topLeftCell="A132" activePane="bottomLeft" state="frozen"/>
      <selection pane="bottomLeft" activeCell="H151" sqref="H151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8" width="27.6640625" style="2"/>
    <col min="9" max="9" width="27.6640625" style="512"/>
    <col min="10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</row>
    <row r="3" spans="1:15" ht="34.5" customHeight="1">
      <c r="A3" s="1335" t="s">
        <v>1426</v>
      </c>
      <c r="B3" s="1335"/>
      <c r="C3" s="1335"/>
      <c r="D3" s="1335"/>
      <c r="E3" s="1335"/>
      <c r="F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5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5" ht="34.200000000000003" customHeight="1">
      <c r="A6" s="1337"/>
      <c r="B6" s="1339"/>
      <c r="C6" s="1341"/>
      <c r="D6" s="1346"/>
      <c r="E6" s="1337"/>
      <c r="F6" s="14" t="s">
        <v>19</v>
      </c>
    </row>
    <row r="7" spans="1:15" s="512" customFormat="1" ht="1.2" customHeight="1" thickBot="1">
      <c r="A7" s="30"/>
      <c r="B7" s="42" t="s">
        <v>19</v>
      </c>
      <c r="C7" s="43"/>
      <c r="D7" s="50"/>
      <c r="E7" s="44"/>
      <c r="F7" s="51">
        <v>0</v>
      </c>
      <c r="G7" s="2"/>
      <c r="H7" s="2"/>
      <c r="J7" s="2"/>
      <c r="K7" s="2"/>
      <c r="L7" s="2"/>
      <c r="M7" s="2"/>
      <c r="N7" s="2"/>
      <c r="O7" s="2"/>
    </row>
    <row r="8" spans="1:15" s="512" customFormat="1" ht="42" customHeight="1" thickTop="1">
      <c r="A8" s="1414" t="s">
        <v>1713</v>
      </c>
      <c r="B8" s="1415"/>
      <c r="C8" s="1415"/>
      <c r="D8" s="1415"/>
      <c r="E8" s="1415"/>
      <c r="F8" s="1415"/>
      <c r="G8" s="2"/>
      <c r="H8" s="2"/>
      <c r="J8" s="2"/>
      <c r="K8" s="2"/>
      <c r="L8" s="2"/>
      <c r="M8" s="2"/>
      <c r="N8" s="2"/>
      <c r="O8" s="2"/>
    </row>
    <row r="9" spans="1:15" s="512" customFormat="1" ht="34.5" customHeight="1">
      <c r="A9" s="580">
        <v>1</v>
      </c>
      <c r="B9" s="581" t="s">
        <v>22</v>
      </c>
      <c r="C9" s="582" t="s">
        <v>23</v>
      </c>
      <c r="D9" s="583" t="s">
        <v>1431</v>
      </c>
      <c r="E9" s="584">
        <v>1</v>
      </c>
      <c r="F9" s="66">
        <v>20630.669999999998</v>
      </c>
      <c r="G9" s="2"/>
      <c r="H9" s="2"/>
      <c r="J9" s="2"/>
      <c r="K9" s="2"/>
      <c r="L9" s="2"/>
      <c r="M9" s="2"/>
      <c r="N9" s="2"/>
      <c r="O9" s="2"/>
    </row>
    <row r="10" spans="1:15" s="512" customFormat="1" ht="34.5" customHeight="1">
      <c r="A10" s="580">
        <v>2</v>
      </c>
      <c r="B10" s="81" t="s">
        <v>28</v>
      </c>
      <c r="C10" s="69" t="s">
        <v>23</v>
      </c>
      <c r="D10" s="86" t="s">
        <v>1431</v>
      </c>
      <c r="E10" s="87">
        <v>1</v>
      </c>
      <c r="F10" s="66">
        <v>6100.0699999999888</v>
      </c>
      <c r="G10" s="2"/>
      <c r="H10" s="2"/>
      <c r="J10" s="2"/>
      <c r="K10" s="2"/>
      <c r="L10" s="2"/>
      <c r="M10" s="2"/>
      <c r="N10" s="2"/>
      <c r="O10" s="2"/>
    </row>
    <row r="11" spans="1:15" s="512" customFormat="1" ht="34.5" customHeight="1">
      <c r="A11" s="580">
        <v>3</v>
      </c>
      <c r="B11" s="106" t="s">
        <v>39</v>
      </c>
      <c r="C11" s="106" t="s">
        <v>40</v>
      </c>
      <c r="D11" s="19" t="s">
        <v>1442</v>
      </c>
      <c r="E11" s="67">
        <v>1</v>
      </c>
      <c r="F11" s="66">
        <v>321</v>
      </c>
      <c r="G11" s="2"/>
      <c r="H11" s="2"/>
      <c r="J11" s="2"/>
      <c r="K11" s="2"/>
      <c r="L11" s="2"/>
      <c r="M11" s="2"/>
      <c r="N11" s="2"/>
      <c r="O11" s="2"/>
    </row>
    <row r="12" spans="1:15" ht="34.5" customHeight="1">
      <c r="A12" s="580">
        <v>4</v>
      </c>
      <c r="B12" s="106" t="s">
        <v>47</v>
      </c>
      <c r="C12" s="106" t="s">
        <v>48</v>
      </c>
      <c r="D12" s="19" t="s">
        <v>1442</v>
      </c>
      <c r="E12" s="67">
        <v>1</v>
      </c>
      <c r="F12" s="66">
        <v>321</v>
      </c>
    </row>
    <row r="13" spans="1:15" ht="34.5" customHeight="1">
      <c r="A13" s="580">
        <v>5</v>
      </c>
      <c r="B13" s="106" t="s">
        <v>68</v>
      </c>
      <c r="C13" s="106" t="s">
        <v>69</v>
      </c>
      <c r="D13" s="128" t="s">
        <v>1442</v>
      </c>
      <c r="E13" s="67">
        <v>1</v>
      </c>
      <c r="F13" s="66">
        <v>963</v>
      </c>
    </row>
    <row r="14" spans="1:15" ht="34.5" customHeight="1">
      <c r="A14" s="580">
        <v>6</v>
      </c>
      <c r="B14" s="106" t="s">
        <v>72</v>
      </c>
      <c r="C14" s="106" t="s">
        <v>66</v>
      </c>
      <c r="D14" s="128" t="s">
        <v>1442</v>
      </c>
      <c r="E14" s="67">
        <v>1</v>
      </c>
      <c r="F14" s="66">
        <v>1926</v>
      </c>
    </row>
    <row r="15" spans="1:15" ht="34.5" customHeight="1">
      <c r="A15" s="580">
        <v>7</v>
      </c>
      <c r="B15" s="106" t="s">
        <v>74</v>
      </c>
      <c r="C15" s="106" t="s">
        <v>75</v>
      </c>
      <c r="D15" s="122" t="s">
        <v>1442</v>
      </c>
      <c r="E15" s="67">
        <v>1</v>
      </c>
      <c r="F15" s="66">
        <v>2696.4000000000005</v>
      </c>
    </row>
    <row r="16" spans="1:15" ht="34.5" customHeight="1">
      <c r="A16" s="580">
        <v>8</v>
      </c>
      <c r="B16" s="131" t="s">
        <v>80</v>
      </c>
      <c r="C16" s="132" t="s">
        <v>81</v>
      </c>
      <c r="D16" s="108" t="s">
        <v>1431</v>
      </c>
      <c r="E16" s="79">
        <v>1</v>
      </c>
      <c r="F16" s="66">
        <v>3136.9675000000061</v>
      </c>
      <c r="G16" s="1405"/>
      <c r="H16" s="1406"/>
      <c r="I16" s="1406"/>
      <c r="J16" s="1406"/>
      <c r="K16" s="1406"/>
      <c r="L16" s="1406"/>
      <c r="M16" s="1406"/>
      <c r="N16" s="1407"/>
    </row>
    <row r="17" spans="1:9" ht="34.5" customHeight="1">
      <c r="A17" s="580">
        <v>9</v>
      </c>
      <c r="B17" s="131" t="s">
        <v>85</v>
      </c>
      <c r="C17" s="132" t="s">
        <v>81</v>
      </c>
      <c r="D17" s="108" t="s">
        <v>1431</v>
      </c>
      <c r="E17" s="79">
        <v>1</v>
      </c>
      <c r="F17" s="66">
        <v>5616.6875000000055</v>
      </c>
    </row>
    <row r="18" spans="1:9" ht="34.5" customHeight="1">
      <c r="A18" s="580">
        <v>10</v>
      </c>
      <c r="B18" s="131" t="s">
        <v>88</v>
      </c>
      <c r="C18" s="132" t="s">
        <v>81</v>
      </c>
      <c r="D18" s="108" t="s">
        <v>1431</v>
      </c>
      <c r="E18" s="79">
        <v>1</v>
      </c>
      <c r="F18" s="66">
        <v>5195.3849999999993</v>
      </c>
    </row>
    <row r="19" spans="1:9" ht="34.5" customHeight="1">
      <c r="A19" s="580">
        <v>11</v>
      </c>
      <c r="B19" s="140" t="s">
        <v>103</v>
      </c>
      <c r="C19" s="141" t="s">
        <v>81</v>
      </c>
      <c r="D19" s="108" t="s">
        <v>1451</v>
      </c>
      <c r="E19" s="79">
        <v>1</v>
      </c>
      <c r="F19" s="66">
        <v>2214.8950000000013</v>
      </c>
    </row>
    <row r="20" spans="1:9" ht="34.5" customHeight="1">
      <c r="A20" s="580">
        <v>12</v>
      </c>
      <c r="B20" s="131" t="s">
        <v>105</v>
      </c>
      <c r="C20" s="141" t="s">
        <v>81</v>
      </c>
      <c r="D20" s="108" t="s">
        <v>1451</v>
      </c>
      <c r="E20" s="79">
        <v>1</v>
      </c>
      <c r="F20" s="66">
        <v>81.855000000000018</v>
      </c>
    </row>
    <row r="21" spans="1:9" ht="34.5" customHeight="1">
      <c r="A21" s="580">
        <v>13</v>
      </c>
      <c r="B21" s="140" t="s">
        <v>107</v>
      </c>
      <c r="C21" s="141" t="s">
        <v>81</v>
      </c>
      <c r="D21" s="108" t="s">
        <v>1451</v>
      </c>
      <c r="E21" s="79">
        <v>1</v>
      </c>
      <c r="F21" s="66">
        <v>640.40000000000009</v>
      </c>
    </row>
    <row r="22" spans="1:9" ht="34.5" customHeight="1">
      <c r="A22" s="580">
        <v>14</v>
      </c>
      <c r="B22" s="140" t="s">
        <v>109</v>
      </c>
      <c r="C22" s="141" t="s">
        <v>81</v>
      </c>
      <c r="D22" s="108" t="s">
        <v>1451</v>
      </c>
      <c r="E22" s="79">
        <v>1</v>
      </c>
      <c r="F22" s="66">
        <v>14.442499999999995</v>
      </c>
    </row>
    <row r="23" spans="1:9" ht="34.5" customHeight="1">
      <c r="A23" s="580">
        <v>15</v>
      </c>
      <c r="B23" s="131" t="s">
        <v>113</v>
      </c>
      <c r="C23" s="141" t="s">
        <v>81</v>
      </c>
      <c r="D23" s="148" t="s">
        <v>1431</v>
      </c>
      <c r="E23" s="144">
        <v>1</v>
      </c>
      <c r="F23" s="66">
        <v>16197.66</v>
      </c>
    </row>
    <row r="24" spans="1:9" ht="34.5" customHeight="1">
      <c r="A24" s="580">
        <v>16</v>
      </c>
      <c r="B24" s="555" t="s">
        <v>22</v>
      </c>
      <c r="C24" s="311" t="s">
        <v>118</v>
      </c>
      <c r="D24" s="559" t="s">
        <v>1431</v>
      </c>
      <c r="E24" s="4">
        <v>1</v>
      </c>
      <c r="F24" s="66">
        <v>4126.1299999999937</v>
      </c>
    </row>
    <row r="25" spans="1:9" ht="34.5" customHeight="1">
      <c r="A25" s="580">
        <v>17</v>
      </c>
      <c r="B25" s="434" t="s">
        <v>28</v>
      </c>
      <c r="C25" s="183" t="s">
        <v>118</v>
      </c>
      <c r="D25" s="559" t="s">
        <v>1431</v>
      </c>
      <c r="E25" s="4">
        <v>1</v>
      </c>
      <c r="F25" s="66">
        <v>1220.01</v>
      </c>
    </row>
    <row r="26" spans="1:9" ht="34.5" customHeight="1">
      <c r="A26" s="580">
        <v>18</v>
      </c>
      <c r="B26" s="164" t="s">
        <v>122</v>
      </c>
      <c r="C26" s="164" t="s">
        <v>123</v>
      </c>
      <c r="D26" s="170" t="s">
        <v>1442</v>
      </c>
      <c r="E26" s="562">
        <v>1</v>
      </c>
      <c r="F26" s="66">
        <v>2000</v>
      </c>
    </row>
    <row r="27" spans="1:9" ht="34.5" customHeight="1">
      <c r="A27" s="580">
        <v>19</v>
      </c>
      <c r="B27" s="173" t="s">
        <v>145</v>
      </c>
      <c r="C27" s="69" t="s">
        <v>146</v>
      </c>
      <c r="D27" s="128" t="s">
        <v>1442</v>
      </c>
      <c r="E27" s="67">
        <v>1</v>
      </c>
      <c r="F27" s="203">
        <v>9126</v>
      </c>
    </row>
    <row r="28" spans="1:9" s="181" customFormat="1" ht="34.5" customHeight="1">
      <c r="A28" s="580">
        <v>20</v>
      </c>
      <c r="B28" s="173" t="s">
        <v>149</v>
      </c>
      <c r="C28" s="69" t="s">
        <v>150</v>
      </c>
      <c r="D28" s="128" t="s">
        <v>1442</v>
      </c>
      <c r="E28" s="67">
        <v>1</v>
      </c>
      <c r="F28" s="203">
        <v>4563</v>
      </c>
      <c r="I28" s="513"/>
    </row>
    <row r="29" spans="1:9" ht="34.5" customHeight="1">
      <c r="A29" s="580">
        <v>21</v>
      </c>
      <c r="B29" s="183" t="s">
        <v>152</v>
      </c>
      <c r="C29" s="6" t="s">
        <v>153</v>
      </c>
      <c r="D29" s="10" t="s">
        <v>1442</v>
      </c>
      <c r="E29" s="4">
        <v>1</v>
      </c>
      <c r="F29" s="203">
        <v>4563</v>
      </c>
    </row>
    <row r="30" spans="1:9" ht="34.5" customHeight="1">
      <c r="A30" s="580">
        <v>22</v>
      </c>
      <c r="B30" s="173" t="s">
        <v>155</v>
      </c>
      <c r="C30" s="69" t="s">
        <v>156</v>
      </c>
      <c r="D30" s="128" t="s">
        <v>1442</v>
      </c>
      <c r="E30" s="67">
        <v>1</v>
      </c>
      <c r="F30" s="203">
        <v>4563</v>
      </c>
    </row>
    <row r="31" spans="1:9" ht="34.5" customHeight="1">
      <c r="A31" s="580">
        <v>23</v>
      </c>
      <c r="B31" s="68" t="s">
        <v>175</v>
      </c>
      <c r="C31" s="69" t="s">
        <v>176</v>
      </c>
      <c r="D31" s="128" t="s">
        <v>1442</v>
      </c>
      <c r="E31" s="67">
        <v>1</v>
      </c>
      <c r="F31" s="203">
        <v>9126</v>
      </c>
    </row>
    <row r="32" spans="1:9" ht="34.5" customHeight="1">
      <c r="A32" s="580">
        <v>24</v>
      </c>
      <c r="B32" s="68" t="s">
        <v>181</v>
      </c>
      <c r="C32" s="69" t="s">
        <v>182</v>
      </c>
      <c r="D32" s="128" t="s">
        <v>1442</v>
      </c>
      <c r="E32" s="67">
        <v>1</v>
      </c>
      <c r="F32" s="203">
        <v>4563</v>
      </c>
    </row>
    <row r="33" spans="1:15" ht="34.5" customHeight="1">
      <c r="A33" s="580">
        <v>25</v>
      </c>
      <c r="B33" s="68" t="s">
        <v>190</v>
      </c>
      <c r="C33" s="69" t="s">
        <v>191</v>
      </c>
      <c r="D33" s="128" t="s">
        <v>1442</v>
      </c>
      <c r="E33" s="67">
        <v>1</v>
      </c>
      <c r="F33" s="203">
        <v>2281.5</v>
      </c>
    </row>
    <row r="34" spans="1:15" ht="34.5" customHeight="1">
      <c r="A34" s="580">
        <v>26</v>
      </c>
      <c r="B34" s="68" t="s">
        <v>197</v>
      </c>
      <c r="C34" s="69" t="s">
        <v>198</v>
      </c>
      <c r="D34" s="128" t="s">
        <v>1442</v>
      </c>
      <c r="E34" s="67">
        <v>1</v>
      </c>
      <c r="F34" s="203">
        <v>4563</v>
      </c>
    </row>
    <row r="35" spans="1:15" ht="34.5" customHeight="1">
      <c r="A35" s="580">
        <v>27</v>
      </c>
      <c r="B35" s="68" t="s">
        <v>206</v>
      </c>
      <c r="C35" s="69" t="s">
        <v>207</v>
      </c>
      <c r="D35" s="128" t="s">
        <v>1442</v>
      </c>
      <c r="E35" s="67">
        <v>1</v>
      </c>
      <c r="F35" s="203">
        <v>4563</v>
      </c>
    </row>
    <row r="36" spans="1:15" ht="34.5" customHeight="1">
      <c r="A36" s="580">
        <v>28</v>
      </c>
      <c r="B36" s="68" t="s">
        <v>218</v>
      </c>
      <c r="C36" s="69" t="s">
        <v>219</v>
      </c>
      <c r="D36" s="128" t="s">
        <v>1095</v>
      </c>
      <c r="E36" s="67">
        <v>1</v>
      </c>
      <c r="F36" s="203">
        <v>4563</v>
      </c>
    </row>
    <row r="37" spans="1:15" ht="34.5" customHeight="1">
      <c r="A37" s="580">
        <v>29</v>
      </c>
      <c r="B37" s="68" t="s">
        <v>224</v>
      </c>
      <c r="C37" s="69" t="s">
        <v>225</v>
      </c>
      <c r="D37" s="128" t="s">
        <v>1095</v>
      </c>
      <c r="E37" s="67">
        <v>1</v>
      </c>
      <c r="F37" s="203">
        <v>4563</v>
      </c>
    </row>
    <row r="38" spans="1:15" ht="34.5" customHeight="1">
      <c r="A38" s="580">
        <v>30</v>
      </c>
      <c r="B38" s="173" t="s">
        <v>240</v>
      </c>
      <c r="C38" s="69" t="s">
        <v>241</v>
      </c>
      <c r="D38" s="560" t="s">
        <v>1442</v>
      </c>
      <c r="E38" s="67">
        <v>1</v>
      </c>
      <c r="F38" s="203">
        <v>100</v>
      </c>
    </row>
    <row r="39" spans="1:15" ht="34.5" customHeight="1">
      <c r="A39" s="580">
        <v>31</v>
      </c>
      <c r="B39" s="173" t="s">
        <v>243</v>
      </c>
      <c r="C39" s="69" t="s">
        <v>244</v>
      </c>
      <c r="D39" s="128" t="s">
        <v>1442</v>
      </c>
      <c r="E39" s="67">
        <v>1</v>
      </c>
      <c r="F39" s="203">
        <v>100</v>
      </c>
    </row>
    <row r="40" spans="1:15" s="512" customFormat="1" ht="34.5" customHeight="1">
      <c r="A40" s="580">
        <v>32</v>
      </c>
      <c r="B40" s="173" t="s">
        <v>246</v>
      </c>
      <c r="C40" s="69" t="s">
        <v>247</v>
      </c>
      <c r="D40" s="128" t="s">
        <v>1442</v>
      </c>
      <c r="E40" s="67">
        <v>1</v>
      </c>
      <c r="F40" s="203">
        <v>100</v>
      </c>
      <c r="G40" s="2"/>
      <c r="H40" s="2"/>
      <c r="J40" s="2"/>
      <c r="K40" s="2"/>
      <c r="L40" s="2"/>
      <c r="M40" s="2"/>
      <c r="N40" s="2"/>
      <c r="O40" s="2"/>
    </row>
    <row r="41" spans="1:15" s="512" customFormat="1" ht="34.5" customHeight="1">
      <c r="A41" s="580">
        <v>33</v>
      </c>
      <c r="B41" s="173" t="s">
        <v>249</v>
      </c>
      <c r="C41" s="69" t="s">
        <v>250</v>
      </c>
      <c r="D41" s="246" t="s">
        <v>1442</v>
      </c>
      <c r="E41" s="243">
        <v>1</v>
      </c>
      <c r="F41" s="203">
        <v>100</v>
      </c>
      <c r="G41" s="2"/>
      <c r="H41" s="2"/>
      <c r="J41" s="2"/>
      <c r="K41" s="2"/>
      <c r="L41" s="2"/>
      <c r="M41" s="2"/>
      <c r="N41" s="2"/>
      <c r="O41" s="2"/>
    </row>
    <row r="42" spans="1:15" s="512" customFormat="1" ht="34.5" customHeight="1">
      <c r="A42" s="580">
        <v>34</v>
      </c>
      <c r="B42" s="68" t="s">
        <v>169</v>
      </c>
      <c r="C42" s="69" t="s">
        <v>263</v>
      </c>
      <c r="D42" s="246" t="s">
        <v>1442</v>
      </c>
      <c r="E42" s="243">
        <v>1</v>
      </c>
      <c r="F42" s="203">
        <v>100</v>
      </c>
      <c r="G42" s="2"/>
      <c r="H42" s="2"/>
      <c r="J42" s="2"/>
      <c r="K42" s="2"/>
      <c r="L42" s="2"/>
      <c r="M42" s="2"/>
      <c r="N42" s="2"/>
      <c r="O42" s="2"/>
    </row>
    <row r="43" spans="1:15" s="512" customFormat="1" ht="34.5" customHeight="1">
      <c r="A43" s="580">
        <v>35</v>
      </c>
      <c r="B43" s="68" t="s">
        <v>172</v>
      </c>
      <c r="C43" s="69" t="s">
        <v>265</v>
      </c>
      <c r="D43" s="246" t="s">
        <v>1442</v>
      </c>
      <c r="E43" s="243">
        <v>1</v>
      </c>
      <c r="F43" s="203">
        <v>0</v>
      </c>
      <c r="G43" s="2"/>
      <c r="H43" s="2"/>
      <c r="J43" s="2"/>
      <c r="K43" s="2"/>
      <c r="L43" s="2"/>
      <c r="M43" s="2"/>
      <c r="N43" s="2"/>
      <c r="O43" s="2"/>
    </row>
    <row r="44" spans="1:15" s="512" customFormat="1" ht="34.5" customHeight="1">
      <c r="A44" s="580">
        <v>36</v>
      </c>
      <c r="B44" s="68" t="s">
        <v>267</v>
      </c>
      <c r="C44" s="69" t="s">
        <v>268</v>
      </c>
      <c r="D44" s="246" t="s">
        <v>1442</v>
      </c>
      <c r="E44" s="243">
        <v>1</v>
      </c>
      <c r="F44" s="203">
        <v>100</v>
      </c>
      <c r="G44" s="2"/>
      <c r="H44" s="2"/>
      <c r="J44" s="2"/>
      <c r="K44" s="2"/>
      <c r="L44" s="2"/>
      <c r="M44" s="2"/>
      <c r="N44" s="2"/>
      <c r="O44" s="2"/>
    </row>
    <row r="45" spans="1:15" s="512" customFormat="1" ht="34.5" customHeight="1">
      <c r="A45" s="580">
        <v>37</v>
      </c>
      <c r="B45" s="68" t="s">
        <v>178</v>
      </c>
      <c r="C45" s="69" t="s">
        <v>270</v>
      </c>
      <c r="D45" s="246" t="s">
        <v>1442</v>
      </c>
      <c r="E45" s="243">
        <v>1</v>
      </c>
      <c r="F45" s="203">
        <v>100</v>
      </c>
      <c r="G45" s="2"/>
      <c r="H45" s="2"/>
      <c r="J45" s="2"/>
      <c r="K45" s="2"/>
      <c r="L45" s="2"/>
      <c r="M45" s="2"/>
      <c r="N45" s="2"/>
      <c r="O45" s="2"/>
    </row>
    <row r="46" spans="1:15" s="512" customFormat="1" ht="34.5" customHeight="1">
      <c r="A46" s="580">
        <v>38</v>
      </c>
      <c r="B46" s="68" t="s">
        <v>272</v>
      </c>
      <c r="C46" s="69" t="s">
        <v>273</v>
      </c>
      <c r="D46" s="246" t="s">
        <v>1442</v>
      </c>
      <c r="E46" s="243">
        <v>1</v>
      </c>
      <c r="F46" s="203">
        <v>100</v>
      </c>
      <c r="G46" s="2"/>
      <c r="H46" s="2"/>
      <c r="J46" s="2"/>
      <c r="K46" s="2"/>
      <c r="L46" s="2"/>
      <c r="M46" s="2"/>
      <c r="N46" s="2"/>
      <c r="O46" s="2"/>
    </row>
    <row r="47" spans="1:15" s="512" customFormat="1" ht="34.5" customHeight="1">
      <c r="A47" s="580">
        <v>39</v>
      </c>
      <c r="B47" s="68" t="s">
        <v>281</v>
      </c>
      <c r="C47" s="69" t="s">
        <v>282</v>
      </c>
      <c r="D47" s="250" t="s">
        <v>1442</v>
      </c>
      <c r="E47" s="243">
        <v>1</v>
      </c>
      <c r="F47" s="203">
        <v>50</v>
      </c>
      <c r="G47" s="2"/>
      <c r="H47" s="2"/>
      <c r="J47" s="2"/>
      <c r="K47" s="2"/>
      <c r="L47" s="2"/>
      <c r="M47" s="2"/>
      <c r="N47" s="2"/>
      <c r="O47" s="2"/>
    </row>
    <row r="48" spans="1:15" s="512" customFormat="1" ht="34.5" customHeight="1">
      <c r="A48" s="580">
        <v>40</v>
      </c>
      <c r="B48" s="68" t="s">
        <v>286</v>
      </c>
      <c r="C48" s="69" t="s">
        <v>287</v>
      </c>
      <c r="D48" s="246" t="s">
        <v>1442</v>
      </c>
      <c r="E48" s="243">
        <v>1</v>
      </c>
      <c r="F48" s="203">
        <v>100</v>
      </c>
      <c r="G48" s="2"/>
      <c r="H48" s="2"/>
      <c r="J48" s="2"/>
      <c r="K48" s="2"/>
      <c r="L48" s="2"/>
      <c r="M48" s="2"/>
      <c r="N48" s="2"/>
      <c r="O48" s="2"/>
    </row>
    <row r="49" spans="1:15" s="512" customFormat="1" ht="34.5" customHeight="1">
      <c r="A49" s="580">
        <v>41</v>
      </c>
      <c r="B49" s="68" t="s">
        <v>206</v>
      </c>
      <c r="C49" s="69" t="s">
        <v>295</v>
      </c>
      <c r="D49" s="246" t="s">
        <v>1442</v>
      </c>
      <c r="E49" s="243">
        <v>1</v>
      </c>
      <c r="F49" s="203">
        <v>100</v>
      </c>
      <c r="G49" s="2"/>
      <c r="H49" s="2"/>
      <c r="J49" s="2"/>
      <c r="K49" s="2"/>
      <c r="L49" s="2"/>
      <c r="M49" s="2"/>
      <c r="N49" s="2"/>
      <c r="O49" s="2"/>
    </row>
    <row r="50" spans="1:15" s="512" customFormat="1" ht="34.5" customHeight="1">
      <c r="A50" s="580">
        <v>42</v>
      </c>
      <c r="B50" s="68" t="s">
        <v>300</v>
      </c>
      <c r="C50" s="69" t="s">
        <v>301</v>
      </c>
      <c r="D50" s="246" t="s">
        <v>1442</v>
      </c>
      <c r="E50" s="246">
        <v>1</v>
      </c>
      <c r="F50" s="203">
        <v>100</v>
      </c>
      <c r="G50" s="2"/>
      <c r="H50" s="2"/>
      <c r="J50" s="2"/>
      <c r="K50" s="2"/>
      <c r="L50" s="2"/>
      <c r="M50" s="2"/>
      <c r="N50" s="2"/>
      <c r="O50" s="2"/>
    </row>
    <row r="51" spans="1:15" s="512" customFormat="1" ht="34.5" customHeight="1">
      <c r="A51" s="580">
        <v>43</v>
      </c>
      <c r="B51" s="68" t="s">
        <v>307</v>
      </c>
      <c r="C51" s="69" t="s">
        <v>308</v>
      </c>
      <c r="D51" s="246" t="s">
        <v>1442</v>
      </c>
      <c r="E51" s="243">
        <v>1</v>
      </c>
      <c r="F51" s="203">
        <v>100</v>
      </c>
      <c r="G51" s="2"/>
      <c r="H51" s="2"/>
      <c r="J51" s="2"/>
      <c r="K51" s="2"/>
      <c r="L51" s="2"/>
      <c r="M51" s="2"/>
      <c r="N51" s="2"/>
      <c r="O51" s="2"/>
    </row>
    <row r="52" spans="1:15" s="512" customFormat="1" ht="34.5" customHeight="1">
      <c r="A52" s="580">
        <v>44</v>
      </c>
      <c r="B52" s="68" t="s">
        <v>313</v>
      </c>
      <c r="C52" s="69" t="s">
        <v>314</v>
      </c>
      <c r="D52" s="246" t="s">
        <v>1442</v>
      </c>
      <c r="E52" s="246">
        <v>1</v>
      </c>
      <c r="F52" s="203">
        <v>100</v>
      </c>
      <c r="G52" s="2"/>
      <c r="H52" s="2"/>
      <c r="J52" s="2"/>
      <c r="K52" s="2"/>
      <c r="L52" s="2"/>
      <c r="M52" s="2"/>
      <c r="N52" s="2"/>
      <c r="O52" s="2"/>
    </row>
    <row r="53" spans="1:15" s="512" customFormat="1" ht="34.5" customHeight="1">
      <c r="A53" s="580">
        <v>45</v>
      </c>
      <c r="B53" s="68" t="s">
        <v>227</v>
      </c>
      <c r="C53" s="69" t="s">
        <v>316</v>
      </c>
      <c r="D53" s="250" t="s">
        <v>1442</v>
      </c>
      <c r="E53" s="243">
        <v>1</v>
      </c>
      <c r="F53" s="203">
        <v>100</v>
      </c>
      <c r="G53" s="2"/>
      <c r="H53" s="2"/>
      <c r="J53" s="2"/>
      <c r="K53" s="2"/>
      <c r="L53" s="2"/>
      <c r="M53" s="2"/>
      <c r="N53" s="2"/>
      <c r="O53" s="2"/>
    </row>
    <row r="54" spans="1:15" s="512" customFormat="1" ht="34.5" customHeight="1">
      <c r="A54" s="580">
        <v>46</v>
      </c>
      <c r="B54" s="552" t="s">
        <v>322</v>
      </c>
      <c r="C54" s="556" t="s">
        <v>323</v>
      </c>
      <c r="D54" s="250">
        <v>25143</v>
      </c>
      <c r="E54" s="243">
        <v>1</v>
      </c>
      <c r="F54" s="203">
        <v>561.75</v>
      </c>
      <c r="G54" s="2"/>
      <c r="H54" s="2"/>
      <c r="J54" s="2"/>
      <c r="K54" s="2"/>
      <c r="L54" s="2"/>
      <c r="M54" s="2"/>
      <c r="N54" s="2"/>
      <c r="O54" s="2"/>
    </row>
    <row r="55" spans="1:15" s="512" customFormat="1" ht="34.5" customHeight="1">
      <c r="A55" s="580">
        <v>47</v>
      </c>
      <c r="B55" s="552" t="s">
        <v>243</v>
      </c>
      <c r="C55" s="556" t="s">
        <v>325</v>
      </c>
      <c r="D55" s="246" t="s">
        <v>1442</v>
      </c>
      <c r="E55" s="243">
        <v>1</v>
      </c>
      <c r="F55" s="203">
        <v>337.05</v>
      </c>
      <c r="G55" s="2"/>
      <c r="H55" s="2"/>
      <c r="J55" s="2"/>
      <c r="K55" s="2"/>
      <c r="L55" s="2"/>
      <c r="M55" s="2"/>
      <c r="N55" s="2"/>
      <c r="O55" s="2"/>
    </row>
    <row r="56" spans="1:15" s="512" customFormat="1" ht="34.5" customHeight="1">
      <c r="A56" s="580">
        <v>48</v>
      </c>
      <c r="B56" s="552" t="s">
        <v>246</v>
      </c>
      <c r="C56" s="556" t="s">
        <v>327</v>
      </c>
      <c r="D56" s="246" t="s">
        <v>1442</v>
      </c>
      <c r="E56" s="243">
        <v>1</v>
      </c>
      <c r="F56" s="203">
        <v>112.35</v>
      </c>
      <c r="G56" s="2"/>
      <c r="H56" s="2"/>
      <c r="J56" s="2"/>
      <c r="K56" s="2"/>
      <c r="L56" s="2"/>
      <c r="M56" s="2"/>
      <c r="N56" s="2"/>
      <c r="O56" s="2"/>
    </row>
    <row r="57" spans="1:15" s="512" customFormat="1" ht="34.5" customHeight="1">
      <c r="A57" s="580">
        <v>49</v>
      </c>
      <c r="B57" s="106" t="s">
        <v>329</v>
      </c>
      <c r="C57" s="260" t="s">
        <v>330</v>
      </c>
      <c r="D57" s="246" t="s">
        <v>1442</v>
      </c>
      <c r="E57" s="243">
        <v>1</v>
      </c>
      <c r="F57" s="203">
        <v>112.35</v>
      </c>
      <c r="G57" s="2"/>
      <c r="H57" s="2"/>
      <c r="J57" s="2"/>
      <c r="K57" s="2"/>
      <c r="L57" s="2"/>
      <c r="M57" s="2"/>
      <c r="N57" s="2"/>
      <c r="O57" s="2"/>
    </row>
    <row r="58" spans="1:15" s="512" customFormat="1" ht="34.5" customHeight="1">
      <c r="A58" s="580">
        <v>50</v>
      </c>
      <c r="B58" s="263" t="s">
        <v>169</v>
      </c>
      <c r="C58" s="260" t="s">
        <v>339</v>
      </c>
      <c r="D58" s="246" t="s">
        <v>1442</v>
      </c>
      <c r="E58" s="243">
        <v>1</v>
      </c>
      <c r="F58" s="203">
        <v>524.29999999999995</v>
      </c>
      <c r="G58" s="2"/>
      <c r="H58" s="2"/>
      <c r="J58" s="2"/>
      <c r="K58" s="2"/>
      <c r="L58" s="2"/>
      <c r="M58" s="2"/>
      <c r="N58" s="2"/>
      <c r="O58" s="2"/>
    </row>
    <row r="59" spans="1:15" s="512" customFormat="1" ht="34.5" customHeight="1">
      <c r="A59" s="580">
        <v>51</v>
      </c>
      <c r="B59" s="263" t="s">
        <v>267</v>
      </c>
      <c r="C59" s="260" t="s">
        <v>344</v>
      </c>
      <c r="D59" s="246" t="s">
        <v>1442</v>
      </c>
      <c r="E59" s="243">
        <v>1</v>
      </c>
      <c r="F59" s="203">
        <v>1423.1</v>
      </c>
      <c r="G59" s="2"/>
      <c r="H59" s="2"/>
      <c r="J59" s="2"/>
      <c r="K59" s="2"/>
      <c r="L59" s="2"/>
      <c r="M59" s="2"/>
      <c r="N59" s="2"/>
      <c r="O59" s="2"/>
    </row>
    <row r="60" spans="1:15" s="512" customFormat="1" ht="34.5" customHeight="1">
      <c r="A60" s="580">
        <v>52</v>
      </c>
      <c r="B60" s="263" t="s">
        <v>178</v>
      </c>
      <c r="C60" s="260" t="s">
        <v>346</v>
      </c>
      <c r="D60" s="246" t="s">
        <v>1442</v>
      </c>
      <c r="E60" s="243">
        <v>1</v>
      </c>
      <c r="F60" s="203">
        <v>1011.15</v>
      </c>
      <c r="G60" s="2"/>
      <c r="H60" s="2"/>
      <c r="J60" s="2"/>
      <c r="K60" s="2"/>
      <c r="L60" s="2"/>
      <c r="M60" s="2"/>
      <c r="N60" s="2"/>
      <c r="O60" s="2"/>
    </row>
    <row r="61" spans="1:15" s="512" customFormat="1" ht="34.5" customHeight="1">
      <c r="A61" s="580">
        <v>53</v>
      </c>
      <c r="B61" s="263" t="s">
        <v>272</v>
      </c>
      <c r="C61" s="260" t="s">
        <v>348</v>
      </c>
      <c r="D61" s="246" t="s">
        <v>1442</v>
      </c>
      <c r="E61" s="243">
        <v>1</v>
      </c>
      <c r="F61" s="203">
        <v>112.35</v>
      </c>
      <c r="G61" s="2"/>
      <c r="H61" s="2"/>
      <c r="J61" s="2"/>
      <c r="K61" s="2"/>
      <c r="L61" s="2"/>
      <c r="M61" s="2"/>
      <c r="N61" s="2"/>
      <c r="O61" s="2"/>
    </row>
    <row r="62" spans="1:15" s="512" customFormat="1" ht="34.5" customHeight="1">
      <c r="A62" s="580">
        <v>54</v>
      </c>
      <c r="B62" s="263" t="s">
        <v>355</v>
      </c>
      <c r="C62" s="260" t="s">
        <v>356</v>
      </c>
      <c r="D62" s="250" t="s">
        <v>1442</v>
      </c>
      <c r="E62" s="243">
        <v>1</v>
      </c>
      <c r="F62" s="203">
        <v>337.04999999999995</v>
      </c>
      <c r="G62" s="2"/>
      <c r="H62" s="2"/>
      <c r="J62" s="2"/>
      <c r="K62" s="2"/>
      <c r="L62" s="2"/>
      <c r="M62" s="2"/>
      <c r="N62" s="2"/>
      <c r="O62" s="2"/>
    </row>
    <row r="63" spans="1:15" s="512" customFormat="1" ht="34.5" customHeight="1">
      <c r="A63" s="580">
        <v>55</v>
      </c>
      <c r="B63" s="263" t="s">
        <v>286</v>
      </c>
      <c r="C63" s="260" t="s">
        <v>363</v>
      </c>
      <c r="D63" s="246" t="s">
        <v>1442</v>
      </c>
      <c r="E63" s="243">
        <v>1</v>
      </c>
      <c r="F63" s="203">
        <v>149.79999999999995</v>
      </c>
      <c r="G63" s="2"/>
      <c r="H63" s="2"/>
      <c r="J63" s="2"/>
      <c r="K63" s="2"/>
      <c r="L63" s="2"/>
      <c r="M63" s="2"/>
      <c r="N63" s="2"/>
      <c r="O63" s="2"/>
    </row>
    <row r="64" spans="1:15" ht="34.5" customHeight="1">
      <c r="A64" s="580">
        <v>56</v>
      </c>
      <c r="B64" s="263" t="s">
        <v>206</v>
      </c>
      <c r="C64" s="260" t="s">
        <v>369</v>
      </c>
      <c r="D64" s="246" t="s">
        <v>1442</v>
      </c>
      <c r="E64" s="243">
        <v>1</v>
      </c>
      <c r="F64" s="203">
        <v>411.95</v>
      </c>
    </row>
    <row r="65" spans="1:6" ht="34.5" customHeight="1">
      <c r="A65" s="580">
        <v>57</v>
      </c>
      <c r="B65" s="263" t="s">
        <v>300</v>
      </c>
      <c r="C65" s="260" t="s">
        <v>374</v>
      </c>
      <c r="D65" s="246" t="s">
        <v>1442</v>
      </c>
      <c r="E65" s="243">
        <v>1</v>
      </c>
      <c r="F65" s="203">
        <v>149.80000000000001</v>
      </c>
    </row>
    <row r="66" spans="1:6" ht="34.5" customHeight="1">
      <c r="A66" s="580">
        <v>58</v>
      </c>
      <c r="B66" s="263" t="s">
        <v>378</v>
      </c>
      <c r="C66" s="260" t="s">
        <v>379</v>
      </c>
      <c r="D66" s="246" t="s">
        <v>1442</v>
      </c>
      <c r="E66" s="243">
        <v>1</v>
      </c>
      <c r="F66" s="203">
        <v>411.95</v>
      </c>
    </row>
    <row r="67" spans="1:6" ht="34.5" customHeight="1">
      <c r="A67" s="580">
        <v>59</v>
      </c>
      <c r="B67" s="263" t="s">
        <v>313</v>
      </c>
      <c r="C67" s="260" t="s">
        <v>383</v>
      </c>
      <c r="D67" s="250" t="s">
        <v>1442</v>
      </c>
      <c r="E67" s="243">
        <v>1</v>
      </c>
      <c r="F67" s="203">
        <v>299.60000000000002</v>
      </c>
    </row>
    <row r="68" spans="1:6" ht="34.5" customHeight="1">
      <c r="A68" s="580">
        <v>60</v>
      </c>
      <c r="B68" s="263" t="s">
        <v>227</v>
      </c>
      <c r="C68" s="260" t="s">
        <v>385</v>
      </c>
      <c r="D68" s="250" t="s">
        <v>1442</v>
      </c>
      <c r="E68" s="243">
        <v>1</v>
      </c>
      <c r="F68" s="203">
        <v>262.14999999999998</v>
      </c>
    </row>
    <row r="69" spans="1:6" ht="34.5" customHeight="1">
      <c r="A69" s="580">
        <v>61</v>
      </c>
      <c r="B69" s="263" t="s">
        <v>456</v>
      </c>
      <c r="C69" s="260" t="s">
        <v>457</v>
      </c>
      <c r="D69" s="246" t="s">
        <v>1442</v>
      </c>
      <c r="E69" s="243">
        <v>1</v>
      </c>
      <c r="F69" s="203">
        <v>449.4</v>
      </c>
    </row>
    <row r="70" spans="1:6" ht="34.5" customHeight="1">
      <c r="A70" s="580">
        <v>62</v>
      </c>
      <c r="B70" s="263" t="s">
        <v>459</v>
      </c>
      <c r="C70" s="260" t="s">
        <v>460</v>
      </c>
      <c r="D70" s="250" t="s">
        <v>1442</v>
      </c>
      <c r="E70" s="243">
        <v>1</v>
      </c>
      <c r="F70" s="203">
        <v>636.65000000000009</v>
      </c>
    </row>
    <row r="71" spans="1:6" ht="34.5" customHeight="1">
      <c r="A71" s="580">
        <v>63</v>
      </c>
      <c r="B71" s="263" t="s">
        <v>462</v>
      </c>
      <c r="C71" s="260" t="s">
        <v>463</v>
      </c>
      <c r="D71" s="246" t="s">
        <v>1442</v>
      </c>
      <c r="E71" s="243">
        <v>1</v>
      </c>
      <c r="F71" s="203">
        <v>262.14999999999998</v>
      </c>
    </row>
    <row r="72" spans="1:6" ht="34.5" customHeight="1">
      <c r="A72" s="580">
        <v>64</v>
      </c>
      <c r="B72" s="263" t="s">
        <v>105</v>
      </c>
      <c r="C72" s="106" t="s">
        <v>475</v>
      </c>
      <c r="D72" s="246" t="s">
        <v>1442</v>
      </c>
      <c r="E72" s="243">
        <v>1</v>
      </c>
      <c r="F72" s="203">
        <v>112.35</v>
      </c>
    </row>
    <row r="73" spans="1:6" ht="34.5" customHeight="1">
      <c r="A73" s="580">
        <v>65</v>
      </c>
      <c r="B73" s="263" t="s">
        <v>105</v>
      </c>
      <c r="C73" s="106" t="s">
        <v>477</v>
      </c>
      <c r="D73" s="246" t="s">
        <v>1442</v>
      </c>
      <c r="E73" s="243">
        <v>1</v>
      </c>
      <c r="F73" s="203">
        <v>112.35</v>
      </c>
    </row>
    <row r="74" spans="1:6" ht="34.5" customHeight="1">
      <c r="A74" s="580">
        <v>66</v>
      </c>
      <c r="B74" s="263" t="s">
        <v>105</v>
      </c>
      <c r="C74" s="106" t="s">
        <v>477</v>
      </c>
      <c r="D74" s="246" t="s">
        <v>1442</v>
      </c>
      <c r="E74" s="243">
        <v>1</v>
      </c>
      <c r="F74" s="203">
        <v>149.80000000000001</v>
      </c>
    </row>
    <row r="75" spans="1:6" ht="34.5" customHeight="1">
      <c r="A75" s="580">
        <v>67</v>
      </c>
      <c r="B75" s="263" t="s">
        <v>484</v>
      </c>
      <c r="C75" s="260" t="s">
        <v>485</v>
      </c>
      <c r="D75" s="246" t="s">
        <v>1442</v>
      </c>
      <c r="E75" s="243">
        <v>1</v>
      </c>
      <c r="F75" s="203">
        <v>112.35</v>
      </c>
    </row>
    <row r="76" spans="1:6" ht="34.5" customHeight="1">
      <c r="A76" s="580">
        <v>68</v>
      </c>
      <c r="B76" s="263" t="s">
        <v>484</v>
      </c>
      <c r="C76" s="260" t="s">
        <v>487</v>
      </c>
      <c r="D76" s="250" t="s">
        <v>1442</v>
      </c>
      <c r="E76" s="243">
        <v>1</v>
      </c>
      <c r="F76" s="203">
        <v>112.35</v>
      </c>
    </row>
    <row r="77" spans="1:6" ht="34.5" customHeight="1">
      <c r="A77" s="580">
        <v>69</v>
      </c>
      <c r="B77" s="268" t="s">
        <v>107</v>
      </c>
      <c r="C77" s="260" t="s">
        <v>495</v>
      </c>
      <c r="D77" s="246" t="s">
        <v>1442</v>
      </c>
      <c r="E77" s="243">
        <v>1</v>
      </c>
      <c r="F77" s="203">
        <v>674.1</v>
      </c>
    </row>
    <row r="78" spans="1:6" ht="34.5" customHeight="1">
      <c r="A78" s="580">
        <v>70</v>
      </c>
      <c r="B78" s="263" t="s">
        <v>516</v>
      </c>
      <c r="C78" s="260" t="s">
        <v>517</v>
      </c>
      <c r="D78" s="246" t="s">
        <v>1442</v>
      </c>
      <c r="E78" s="243">
        <v>1</v>
      </c>
      <c r="F78" s="203">
        <v>1760.15</v>
      </c>
    </row>
    <row r="79" spans="1:6" ht="34.5" customHeight="1">
      <c r="A79" s="580">
        <v>71</v>
      </c>
      <c r="B79" s="106" t="s">
        <v>521</v>
      </c>
      <c r="C79" s="260" t="s">
        <v>522</v>
      </c>
      <c r="D79" s="250" t="s">
        <v>1442</v>
      </c>
      <c r="E79" s="243">
        <v>1</v>
      </c>
      <c r="F79" s="203">
        <v>1235.8499999999999</v>
      </c>
    </row>
    <row r="80" spans="1:6" ht="34.5" customHeight="1">
      <c r="A80" s="580">
        <v>72</v>
      </c>
      <c r="B80" s="106" t="s">
        <v>525</v>
      </c>
      <c r="C80" s="260" t="s">
        <v>526</v>
      </c>
      <c r="D80" s="250" t="s">
        <v>1442</v>
      </c>
      <c r="E80" s="243">
        <v>1</v>
      </c>
      <c r="F80" s="203">
        <v>2097.1999999999998</v>
      </c>
    </row>
    <row r="81" spans="1:6" ht="34.5" customHeight="1">
      <c r="A81" s="580">
        <v>73</v>
      </c>
      <c r="B81" s="263" t="s">
        <v>532</v>
      </c>
      <c r="C81" s="260" t="s">
        <v>533</v>
      </c>
      <c r="D81" s="246" t="s">
        <v>1442</v>
      </c>
      <c r="E81" s="243">
        <v>1</v>
      </c>
      <c r="F81" s="203">
        <v>262.14999999999998</v>
      </c>
    </row>
    <row r="82" spans="1:6" ht="34.5" customHeight="1">
      <c r="A82" s="580">
        <v>74</v>
      </c>
      <c r="B82" s="263" t="s">
        <v>313</v>
      </c>
      <c r="C82" s="260" t="s">
        <v>542</v>
      </c>
      <c r="D82" s="250" t="s">
        <v>1442</v>
      </c>
      <c r="E82" s="243">
        <v>1</v>
      </c>
      <c r="F82" s="203">
        <v>112.35</v>
      </c>
    </row>
    <row r="83" spans="1:6" ht="34.5" customHeight="1">
      <c r="A83" s="580">
        <v>75</v>
      </c>
      <c r="B83" s="263" t="s">
        <v>544</v>
      </c>
      <c r="C83" s="260" t="s">
        <v>545</v>
      </c>
      <c r="D83" s="246" t="s">
        <v>1442</v>
      </c>
      <c r="E83" s="243">
        <v>1</v>
      </c>
      <c r="F83" s="203">
        <v>337.05</v>
      </c>
    </row>
    <row r="84" spans="1:6" ht="34.5" customHeight="1">
      <c r="A84" s="580">
        <v>76</v>
      </c>
      <c r="B84" s="263" t="s">
        <v>577</v>
      </c>
      <c r="C84" s="260" t="s">
        <v>578</v>
      </c>
      <c r="D84" s="246" t="s">
        <v>1442</v>
      </c>
      <c r="E84" s="243">
        <v>1</v>
      </c>
      <c r="F84" s="203">
        <v>898.8</v>
      </c>
    </row>
    <row r="85" spans="1:6" ht="34.5" customHeight="1">
      <c r="A85" s="580">
        <v>77</v>
      </c>
      <c r="B85" s="267" t="s">
        <v>516</v>
      </c>
      <c r="C85" s="260" t="s">
        <v>585</v>
      </c>
      <c r="D85" s="246" t="s">
        <v>1442</v>
      </c>
      <c r="E85" s="243">
        <v>1</v>
      </c>
      <c r="F85" s="203">
        <v>224.7</v>
      </c>
    </row>
    <row r="86" spans="1:6" ht="34.5" customHeight="1">
      <c r="A86" s="580">
        <v>78</v>
      </c>
      <c r="B86" s="267" t="s">
        <v>600</v>
      </c>
      <c r="C86" s="260" t="s">
        <v>601</v>
      </c>
      <c r="D86" s="246" t="s">
        <v>1442</v>
      </c>
      <c r="E86" s="243">
        <v>1</v>
      </c>
      <c r="F86" s="203">
        <v>149.80000000000001</v>
      </c>
    </row>
    <row r="87" spans="1:6" ht="34.5" customHeight="1">
      <c r="A87" s="580">
        <v>79</v>
      </c>
      <c r="B87" s="267" t="s">
        <v>603</v>
      </c>
      <c r="C87" s="260" t="s">
        <v>604</v>
      </c>
      <c r="D87" s="250" t="s">
        <v>1442</v>
      </c>
      <c r="E87" s="243">
        <v>1</v>
      </c>
      <c r="F87" s="203">
        <v>224.7</v>
      </c>
    </row>
    <row r="88" spans="1:6" ht="34.5" customHeight="1">
      <c r="A88" s="580">
        <v>80</v>
      </c>
      <c r="B88" s="263" t="s">
        <v>606</v>
      </c>
      <c r="C88" s="260" t="s">
        <v>607</v>
      </c>
      <c r="D88" s="250" t="s">
        <v>1442</v>
      </c>
      <c r="E88" s="243">
        <v>1</v>
      </c>
      <c r="F88" s="203">
        <v>164.78</v>
      </c>
    </row>
    <row r="89" spans="1:6" ht="34.5" customHeight="1">
      <c r="A89" s="580">
        <v>81</v>
      </c>
      <c r="B89" s="260" t="s">
        <v>617</v>
      </c>
      <c r="C89" s="106" t="s">
        <v>618</v>
      </c>
      <c r="D89" s="246" t="s">
        <v>1442</v>
      </c>
      <c r="E89" s="243">
        <v>1</v>
      </c>
      <c r="F89" s="203">
        <v>524.29999999999995</v>
      </c>
    </row>
    <row r="90" spans="1:6" ht="34.5" customHeight="1">
      <c r="A90" s="580">
        <v>82</v>
      </c>
      <c r="B90" s="260" t="s">
        <v>620</v>
      </c>
      <c r="C90" s="106" t="s">
        <v>621</v>
      </c>
      <c r="D90" s="246" t="s">
        <v>1442</v>
      </c>
      <c r="E90" s="243">
        <v>1</v>
      </c>
      <c r="F90" s="203">
        <v>561.75</v>
      </c>
    </row>
    <row r="91" spans="1:6" ht="34.5" customHeight="1">
      <c r="A91" s="580">
        <v>83</v>
      </c>
      <c r="B91" s="106" t="s">
        <v>322</v>
      </c>
      <c r="C91" s="260" t="s">
        <v>662</v>
      </c>
      <c r="D91" s="250">
        <v>25143</v>
      </c>
      <c r="E91" s="243">
        <v>1</v>
      </c>
      <c r="F91" s="295">
        <v>1527.96</v>
      </c>
    </row>
    <row r="92" spans="1:6" ht="34.5" customHeight="1">
      <c r="A92" s="580">
        <v>84</v>
      </c>
      <c r="B92" s="125" t="s">
        <v>243</v>
      </c>
      <c r="C92" s="260" t="s">
        <v>664</v>
      </c>
      <c r="D92" s="246" t="s">
        <v>1442</v>
      </c>
      <c r="E92" s="243">
        <v>1</v>
      </c>
      <c r="F92" s="295">
        <v>381.99</v>
      </c>
    </row>
    <row r="93" spans="1:6" ht="34.5" customHeight="1">
      <c r="A93" s="580">
        <v>85</v>
      </c>
      <c r="B93" s="125" t="s">
        <v>246</v>
      </c>
      <c r="C93" s="260" t="s">
        <v>666</v>
      </c>
      <c r="D93" s="246" t="s">
        <v>1442</v>
      </c>
      <c r="E93" s="243">
        <v>1</v>
      </c>
      <c r="F93" s="295">
        <v>37.450000000000003</v>
      </c>
    </row>
    <row r="94" spans="1:6" ht="34.5" customHeight="1">
      <c r="A94" s="580">
        <v>86</v>
      </c>
      <c r="B94" s="106" t="s">
        <v>249</v>
      </c>
      <c r="C94" s="260" t="s">
        <v>668</v>
      </c>
      <c r="D94" s="246" t="s">
        <v>1442</v>
      </c>
      <c r="E94" s="243">
        <v>1</v>
      </c>
      <c r="F94" s="295">
        <v>37.450000000000003</v>
      </c>
    </row>
    <row r="95" spans="1:6" ht="34.5" customHeight="1">
      <c r="A95" s="580">
        <v>87</v>
      </c>
      <c r="B95" s="263" t="s">
        <v>169</v>
      </c>
      <c r="C95" s="260" t="s">
        <v>680</v>
      </c>
      <c r="D95" s="246" t="s">
        <v>1442</v>
      </c>
      <c r="E95" s="243">
        <v>1</v>
      </c>
      <c r="F95" s="295">
        <v>629.16</v>
      </c>
    </row>
    <row r="96" spans="1:6" ht="34.5" customHeight="1">
      <c r="A96" s="580">
        <v>88</v>
      </c>
      <c r="B96" s="263" t="s">
        <v>267</v>
      </c>
      <c r="C96" s="260" t="s">
        <v>684</v>
      </c>
      <c r="D96" s="246" t="s">
        <v>1442</v>
      </c>
      <c r="E96" s="243">
        <v>1</v>
      </c>
      <c r="F96" s="295">
        <v>3734.3</v>
      </c>
    </row>
    <row r="97" spans="1:6" ht="34.5" customHeight="1">
      <c r="A97" s="580">
        <v>89</v>
      </c>
      <c r="B97" s="263" t="s">
        <v>178</v>
      </c>
      <c r="C97" s="260" t="s">
        <v>686</v>
      </c>
      <c r="D97" s="246" t="s">
        <v>1442</v>
      </c>
      <c r="E97" s="243">
        <v>1</v>
      </c>
      <c r="F97" s="295">
        <v>2658.95</v>
      </c>
    </row>
    <row r="98" spans="1:6" ht="34.5" customHeight="1">
      <c r="A98" s="580">
        <v>90</v>
      </c>
      <c r="B98" s="296" t="s">
        <v>694</v>
      </c>
      <c r="C98" s="260" t="s">
        <v>695</v>
      </c>
      <c r="D98" s="246" t="s">
        <v>1442</v>
      </c>
      <c r="E98" s="246">
        <v>1</v>
      </c>
      <c r="F98" s="295">
        <v>277.12999999999988</v>
      </c>
    </row>
    <row r="99" spans="1:6" ht="34.5" customHeight="1">
      <c r="A99" s="580">
        <v>91</v>
      </c>
      <c r="B99" s="263" t="s">
        <v>286</v>
      </c>
      <c r="C99" s="260" t="s">
        <v>701</v>
      </c>
      <c r="D99" s="246" t="s">
        <v>1442</v>
      </c>
      <c r="E99" s="243">
        <v>1</v>
      </c>
      <c r="F99" s="295">
        <v>3819.9000000000005</v>
      </c>
    </row>
    <row r="100" spans="1:6" ht="34.5" customHeight="1">
      <c r="A100" s="580">
        <v>92</v>
      </c>
      <c r="B100" s="263" t="s">
        <v>206</v>
      </c>
      <c r="C100" s="260" t="s">
        <v>707</v>
      </c>
      <c r="D100" s="246" t="s">
        <v>1442</v>
      </c>
      <c r="E100" s="243">
        <v>1</v>
      </c>
      <c r="F100" s="295">
        <v>1093.54</v>
      </c>
    </row>
    <row r="101" spans="1:6" ht="34.5" customHeight="1">
      <c r="A101" s="580">
        <v>93</v>
      </c>
      <c r="B101" s="263" t="s">
        <v>300</v>
      </c>
      <c r="C101" s="260" t="s">
        <v>711</v>
      </c>
      <c r="D101" s="297" t="s">
        <v>1442</v>
      </c>
      <c r="E101" s="243">
        <v>1</v>
      </c>
      <c r="F101" s="295">
        <v>149.80000000000004</v>
      </c>
    </row>
    <row r="102" spans="1:6" ht="34.5" customHeight="1">
      <c r="A102" s="580">
        <v>94</v>
      </c>
      <c r="B102" s="263" t="s">
        <v>300</v>
      </c>
      <c r="C102" s="260" t="s">
        <v>713</v>
      </c>
      <c r="D102" s="246" t="s">
        <v>1442</v>
      </c>
      <c r="E102" s="243">
        <v>1</v>
      </c>
      <c r="F102" s="295">
        <v>53.5</v>
      </c>
    </row>
    <row r="103" spans="1:6" ht="34.5" customHeight="1">
      <c r="A103" s="580">
        <v>95</v>
      </c>
      <c r="B103" s="263" t="s">
        <v>378</v>
      </c>
      <c r="C103" s="260" t="s">
        <v>717</v>
      </c>
      <c r="D103" s="246" t="s">
        <v>1442</v>
      </c>
      <c r="E103" s="243">
        <v>1</v>
      </c>
      <c r="F103" s="295">
        <v>906.29</v>
      </c>
    </row>
    <row r="104" spans="1:6" ht="34.5" customHeight="1">
      <c r="A104" s="580">
        <v>96</v>
      </c>
      <c r="B104" s="263" t="s">
        <v>721</v>
      </c>
      <c r="C104" s="260" t="s">
        <v>722</v>
      </c>
      <c r="D104" s="250" t="s">
        <v>1442</v>
      </c>
      <c r="E104" s="243">
        <v>1</v>
      </c>
      <c r="F104" s="295">
        <v>37.450000000000003</v>
      </c>
    </row>
    <row r="105" spans="1:6" ht="34.5" customHeight="1">
      <c r="A105" s="580">
        <v>97</v>
      </c>
      <c r="B105" s="263" t="s">
        <v>227</v>
      </c>
      <c r="C105" s="260" t="s">
        <v>724</v>
      </c>
      <c r="D105" s="250" t="s">
        <v>1442</v>
      </c>
      <c r="E105" s="243">
        <v>1</v>
      </c>
      <c r="F105" s="295">
        <v>374.50000000000006</v>
      </c>
    </row>
    <row r="106" spans="1:6" ht="34.5" customHeight="1">
      <c r="A106" s="580">
        <v>98</v>
      </c>
      <c r="B106" s="263" t="s">
        <v>456</v>
      </c>
      <c r="C106" s="260" t="s">
        <v>777</v>
      </c>
      <c r="D106" s="246" t="s">
        <v>1442</v>
      </c>
      <c r="E106" s="243">
        <v>1</v>
      </c>
      <c r="F106" s="295">
        <v>936.25</v>
      </c>
    </row>
    <row r="107" spans="1:6" ht="34.5" customHeight="1">
      <c r="A107" s="580">
        <v>99</v>
      </c>
      <c r="B107" s="263" t="s">
        <v>459</v>
      </c>
      <c r="C107" s="260" t="s">
        <v>779</v>
      </c>
      <c r="D107" s="250" t="s">
        <v>1442</v>
      </c>
      <c r="E107" s="243">
        <v>1</v>
      </c>
      <c r="F107" s="295">
        <v>2396.8000000000002</v>
      </c>
    </row>
    <row r="108" spans="1:6" ht="34.5" customHeight="1">
      <c r="A108" s="580">
        <v>100</v>
      </c>
      <c r="B108" s="263" t="s">
        <v>462</v>
      </c>
      <c r="C108" s="260" t="s">
        <v>781</v>
      </c>
      <c r="D108" s="246" t="s">
        <v>1442</v>
      </c>
      <c r="E108" s="243">
        <v>1</v>
      </c>
      <c r="F108" s="295">
        <v>906.29</v>
      </c>
    </row>
    <row r="109" spans="1:6" ht="34.5" customHeight="1">
      <c r="A109" s="580">
        <v>101</v>
      </c>
      <c r="B109" s="263" t="s">
        <v>105</v>
      </c>
      <c r="C109" s="106" t="s">
        <v>793</v>
      </c>
      <c r="D109" s="246" t="s">
        <v>1442</v>
      </c>
      <c r="E109" s="243">
        <v>1</v>
      </c>
      <c r="F109" s="295">
        <v>823.9</v>
      </c>
    </row>
    <row r="110" spans="1:6" ht="34.5" customHeight="1">
      <c r="A110" s="580">
        <v>102</v>
      </c>
      <c r="B110" s="263" t="s">
        <v>105</v>
      </c>
      <c r="C110" s="106" t="s">
        <v>793</v>
      </c>
      <c r="D110" s="246" t="s">
        <v>1442</v>
      </c>
      <c r="E110" s="243">
        <v>1</v>
      </c>
      <c r="F110" s="295">
        <v>1378.16</v>
      </c>
    </row>
    <row r="111" spans="1:6" ht="34.5" customHeight="1">
      <c r="A111" s="580">
        <v>103</v>
      </c>
      <c r="B111" s="263" t="s">
        <v>105</v>
      </c>
      <c r="C111" s="106" t="s">
        <v>793</v>
      </c>
      <c r="D111" s="246" t="s">
        <v>1442</v>
      </c>
      <c r="E111" s="243">
        <v>1</v>
      </c>
      <c r="F111" s="295">
        <v>37.450000000000003</v>
      </c>
    </row>
    <row r="112" spans="1:6" ht="34.5" customHeight="1">
      <c r="A112" s="580">
        <v>104</v>
      </c>
      <c r="B112" s="263" t="s">
        <v>105</v>
      </c>
      <c r="C112" s="106" t="s">
        <v>793</v>
      </c>
      <c r="D112" s="246" t="s">
        <v>1442</v>
      </c>
      <c r="E112" s="243">
        <v>1</v>
      </c>
      <c r="F112" s="295">
        <v>37.450000000000003</v>
      </c>
    </row>
    <row r="113" spans="1:6" ht="34.5" customHeight="1">
      <c r="A113" s="580">
        <v>105</v>
      </c>
      <c r="B113" s="263" t="s">
        <v>484</v>
      </c>
      <c r="C113" s="260" t="s">
        <v>802</v>
      </c>
      <c r="D113" s="250" t="s">
        <v>1442</v>
      </c>
      <c r="E113" s="243">
        <v>1</v>
      </c>
      <c r="F113" s="295">
        <v>37.450000000000003</v>
      </c>
    </row>
    <row r="114" spans="1:6" ht="34.5" customHeight="1">
      <c r="A114" s="580">
        <v>106</v>
      </c>
      <c r="B114" s="263" t="s">
        <v>484</v>
      </c>
      <c r="C114" s="260" t="s">
        <v>802</v>
      </c>
      <c r="D114" s="250" t="s">
        <v>1442</v>
      </c>
      <c r="E114" s="243">
        <v>1</v>
      </c>
      <c r="F114" s="295">
        <v>37.450000000000003</v>
      </c>
    </row>
    <row r="115" spans="1:6" ht="34.5" customHeight="1">
      <c r="A115" s="580">
        <v>107</v>
      </c>
      <c r="B115" s="263" t="s">
        <v>484</v>
      </c>
      <c r="C115" s="260" t="s">
        <v>802</v>
      </c>
      <c r="D115" s="250" t="s">
        <v>1442</v>
      </c>
      <c r="E115" s="243">
        <v>1</v>
      </c>
      <c r="F115" s="295">
        <v>37.450000000000003</v>
      </c>
    </row>
    <row r="116" spans="1:6" ht="34.5" customHeight="1">
      <c r="A116" s="580">
        <v>108</v>
      </c>
      <c r="B116" s="263" t="s">
        <v>107</v>
      </c>
      <c r="C116" s="260" t="s">
        <v>808</v>
      </c>
      <c r="D116" s="246" t="s">
        <v>1442</v>
      </c>
      <c r="E116" s="243">
        <v>1</v>
      </c>
      <c r="F116" s="295">
        <v>6171.76</v>
      </c>
    </row>
    <row r="117" spans="1:6" ht="34.5" customHeight="1">
      <c r="A117" s="580">
        <v>109</v>
      </c>
      <c r="B117" s="268" t="s">
        <v>810</v>
      </c>
      <c r="C117" s="260" t="s">
        <v>811</v>
      </c>
      <c r="D117" s="246" t="s">
        <v>1442</v>
      </c>
      <c r="E117" s="243">
        <v>1</v>
      </c>
      <c r="F117" s="295">
        <v>53.5</v>
      </c>
    </row>
    <row r="118" spans="1:6" ht="34.5" customHeight="1">
      <c r="A118" s="580">
        <v>110</v>
      </c>
      <c r="B118" s="263" t="s">
        <v>516</v>
      </c>
      <c r="C118" s="260" t="s">
        <v>827</v>
      </c>
      <c r="D118" s="246" t="s">
        <v>1442</v>
      </c>
      <c r="E118" s="243">
        <v>1</v>
      </c>
      <c r="F118" s="295">
        <v>651.63</v>
      </c>
    </row>
    <row r="119" spans="1:6" ht="34.5" customHeight="1">
      <c r="A119" s="580">
        <v>111</v>
      </c>
      <c r="B119" s="106" t="s">
        <v>519</v>
      </c>
      <c r="C119" s="260" t="s">
        <v>829</v>
      </c>
      <c r="D119" s="250" t="s">
        <v>1442</v>
      </c>
      <c r="E119" s="243">
        <v>1</v>
      </c>
      <c r="F119" s="295">
        <v>1730.19</v>
      </c>
    </row>
    <row r="120" spans="1:6" ht="34.5" customHeight="1">
      <c r="A120" s="580">
        <v>112</v>
      </c>
      <c r="B120" s="106" t="s">
        <v>831</v>
      </c>
      <c r="C120" s="260" t="s">
        <v>832</v>
      </c>
      <c r="D120" s="250" t="s">
        <v>1442</v>
      </c>
      <c r="E120" s="243">
        <v>1</v>
      </c>
      <c r="F120" s="295">
        <v>1707.72</v>
      </c>
    </row>
    <row r="121" spans="1:6" ht="34.5" customHeight="1">
      <c r="A121" s="580">
        <v>113</v>
      </c>
      <c r="B121" s="106" t="s">
        <v>50</v>
      </c>
      <c r="C121" s="260" t="s">
        <v>834</v>
      </c>
      <c r="D121" s="250" t="s">
        <v>1442</v>
      </c>
      <c r="E121" s="243">
        <v>1</v>
      </c>
      <c r="F121" s="295">
        <v>1190.9099999999999</v>
      </c>
    </row>
    <row r="122" spans="1:6" ht="34.5" customHeight="1">
      <c r="A122" s="580">
        <v>114</v>
      </c>
      <c r="B122" s="263" t="s">
        <v>532</v>
      </c>
      <c r="C122" s="260" t="s">
        <v>838</v>
      </c>
      <c r="D122" s="246" t="s">
        <v>1442</v>
      </c>
      <c r="E122" s="243">
        <v>1</v>
      </c>
      <c r="F122" s="295">
        <v>1640.3</v>
      </c>
    </row>
    <row r="123" spans="1:6" ht="34.5" customHeight="1">
      <c r="A123" s="580">
        <v>115</v>
      </c>
      <c r="B123" s="263" t="s">
        <v>532</v>
      </c>
      <c r="C123" s="260" t="s">
        <v>840</v>
      </c>
      <c r="D123" s="246" t="s">
        <v>1442</v>
      </c>
      <c r="E123" s="243">
        <v>1</v>
      </c>
      <c r="F123" s="295">
        <v>834.6</v>
      </c>
    </row>
    <row r="124" spans="1:6" ht="34.5" customHeight="1">
      <c r="A124" s="580">
        <v>116</v>
      </c>
      <c r="B124" s="298" t="s">
        <v>544</v>
      </c>
      <c r="C124" s="299" t="s">
        <v>840</v>
      </c>
      <c r="D124" s="246" t="s">
        <v>1442</v>
      </c>
      <c r="E124" s="243">
        <v>1</v>
      </c>
      <c r="F124" s="295">
        <v>2793.77</v>
      </c>
    </row>
    <row r="125" spans="1:6" ht="34.5" customHeight="1">
      <c r="A125" s="580">
        <v>117</v>
      </c>
      <c r="B125" s="298" t="s">
        <v>544</v>
      </c>
      <c r="C125" s="299" t="s">
        <v>848</v>
      </c>
      <c r="D125" s="246" t="s">
        <v>1442</v>
      </c>
      <c r="E125" s="243">
        <v>1</v>
      </c>
      <c r="F125" s="295">
        <v>1669.2</v>
      </c>
    </row>
    <row r="126" spans="1:6" ht="34.5" customHeight="1">
      <c r="A126" s="580">
        <v>118</v>
      </c>
      <c r="B126" s="263" t="s">
        <v>577</v>
      </c>
      <c r="C126" s="260" t="s">
        <v>876</v>
      </c>
      <c r="D126" s="246" t="s">
        <v>1442</v>
      </c>
      <c r="E126" s="243">
        <v>1</v>
      </c>
      <c r="F126" s="295">
        <v>1153.46</v>
      </c>
    </row>
    <row r="127" spans="1:6" ht="34.5" customHeight="1">
      <c r="A127" s="580">
        <v>119</v>
      </c>
      <c r="B127" s="267" t="s">
        <v>516</v>
      </c>
      <c r="C127" s="260" t="s">
        <v>880</v>
      </c>
      <c r="D127" s="246" t="s">
        <v>1442</v>
      </c>
      <c r="E127" s="243">
        <v>1</v>
      </c>
      <c r="F127" s="295">
        <v>288.89999999999998</v>
      </c>
    </row>
    <row r="128" spans="1:6" ht="34.5" customHeight="1">
      <c r="A128" s="580">
        <v>120</v>
      </c>
      <c r="B128" s="263" t="s">
        <v>898</v>
      </c>
      <c r="C128" s="106" t="s">
        <v>899</v>
      </c>
      <c r="D128" s="246" t="s">
        <v>1442</v>
      </c>
      <c r="E128" s="243">
        <v>1</v>
      </c>
      <c r="F128" s="295">
        <v>7714.6999999999989</v>
      </c>
    </row>
    <row r="129" spans="1:6" ht="34.5" customHeight="1">
      <c r="A129" s="580">
        <v>121</v>
      </c>
      <c r="B129" s="263" t="s">
        <v>904</v>
      </c>
      <c r="C129" s="106" t="s">
        <v>905</v>
      </c>
      <c r="D129" s="246" t="s">
        <v>1442</v>
      </c>
      <c r="E129" s="243">
        <v>1</v>
      </c>
      <c r="F129" s="295">
        <v>3402.6</v>
      </c>
    </row>
    <row r="130" spans="1:6" ht="34.5" customHeight="1">
      <c r="A130" s="580">
        <v>122</v>
      </c>
      <c r="B130" s="267" t="s">
        <v>907</v>
      </c>
      <c r="C130" s="260" t="s">
        <v>908</v>
      </c>
      <c r="D130" s="246" t="s">
        <v>1442</v>
      </c>
      <c r="E130" s="243">
        <v>1</v>
      </c>
      <c r="F130" s="295">
        <v>4911.3</v>
      </c>
    </row>
    <row r="131" spans="1:6" ht="34.5" customHeight="1">
      <c r="A131" s="580">
        <v>123</v>
      </c>
      <c r="B131" s="260" t="s">
        <v>913</v>
      </c>
      <c r="C131" s="260" t="s">
        <v>899</v>
      </c>
      <c r="D131" s="250" t="s">
        <v>1442</v>
      </c>
      <c r="E131" s="243">
        <v>1</v>
      </c>
      <c r="F131" s="295">
        <v>1551.5</v>
      </c>
    </row>
    <row r="132" spans="1:6" ht="34.5" customHeight="1">
      <c r="A132" s="580">
        <v>124</v>
      </c>
      <c r="B132" s="267" t="s">
        <v>916</v>
      </c>
      <c r="C132" s="260" t="s">
        <v>899</v>
      </c>
      <c r="D132" s="246" t="s">
        <v>1442</v>
      </c>
      <c r="E132" s="243">
        <v>1</v>
      </c>
      <c r="F132" s="295">
        <v>3413.3</v>
      </c>
    </row>
    <row r="133" spans="1:6" ht="34.5" customHeight="1">
      <c r="A133" s="580">
        <v>125</v>
      </c>
      <c r="B133" s="260" t="s">
        <v>919</v>
      </c>
      <c r="C133" s="106" t="s">
        <v>899</v>
      </c>
      <c r="D133" s="250" t="s">
        <v>1442</v>
      </c>
      <c r="E133" s="243">
        <v>1</v>
      </c>
      <c r="F133" s="295">
        <v>214</v>
      </c>
    </row>
    <row r="134" spans="1:6" ht="34.5" customHeight="1">
      <c r="A134" s="580">
        <v>126</v>
      </c>
      <c r="B134" s="260" t="s">
        <v>921</v>
      </c>
      <c r="C134" s="106" t="s">
        <v>922</v>
      </c>
      <c r="D134" s="246" t="s">
        <v>1442</v>
      </c>
      <c r="E134" s="243">
        <v>1</v>
      </c>
      <c r="F134" s="295">
        <v>674.1</v>
      </c>
    </row>
    <row r="135" spans="1:6" ht="34.5" customHeight="1">
      <c r="A135" s="580">
        <v>127</v>
      </c>
      <c r="B135" s="553" t="s">
        <v>620</v>
      </c>
      <c r="C135" s="557" t="s">
        <v>927</v>
      </c>
      <c r="D135" s="246" t="s">
        <v>1442</v>
      </c>
      <c r="E135" s="243">
        <v>1</v>
      </c>
      <c r="F135" s="295">
        <v>1145.97</v>
      </c>
    </row>
    <row r="136" spans="1:6" ht="34.5" customHeight="1">
      <c r="A136" s="580">
        <v>128</v>
      </c>
      <c r="B136" s="260" t="s">
        <v>42</v>
      </c>
      <c r="C136" s="106" t="s">
        <v>931</v>
      </c>
      <c r="D136" s="246" t="s">
        <v>1442</v>
      </c>
      <c r="E136" s="243">
        <v>1</v>
      </c>
      <c r="F136" s="295">
        <v>8816.7999999999993</v>
      </c>
    </row>
    <row r="137" spans="1:6" ht="34.5" customHeight="1">
      <c r="A137" s="580">
        <v>129</v>
      </c>
      <c r="B137" s="260" t="s">
        <v>933</v>
      </c>
      <c r="C137" s="106" t="s">
        <v>934</v>
      </c>
      <c r="D137" s="246" t="s">
        <v>1442</v>
      </c>
      <c r="E137" s="243">
        <v>1</v>
      </c>
      <c r="F137" s="295">
        <v>513.60000000000014</v>
      </c>
    </row>
    <row r="138" spans="1:6" ht="34.5" customHeight="1">
      <c r="A138" s="580">
        <v>130</v>
      </c>
      <c r="B138" s="309" t="s">
        <v>937</v>
      </c>
      <c r="C138" s="106" t="s">
        <v>938</v>
      </c>
      <c r="D138" s="246" t="s">
        <v>1442</v>
      </c>
      <c r="E138" s="243">
        <v>1</v>
      </c>
      <c r="F138" s="295">
        <v>2728.4999999999995</v>
      </c>
    </row>
    <row r="139" spans="1:6" ht="34.5" customHeight="1">
      <c r="A139" s="580">
        <v>131</v>
      </c>
      <c r="B139" s="260" t="s">
        <v>941</v>
      </c>
      <c r="C139" s="106" t="s">
        <v>942</v>
      </c>
      <c r="D139" s="250" t="s">
        <v>1442</v>
      </c>
      <c r="E139" s="243">
        <v>1</v>
      </c>
      <c r="F139" s="295">
        <v>877.4</v>
      </c>
    </row>
    <row r="140" spans="1:6" ht="34.5" customHeight="1">
      <c r="A140" s="580">
        <v>132</v>
      </c>
      <c r="B140" s="260" t="s">
        <v>945</v>
      </c>
      <c r="C140" s="106" t="s">
        <v>946</v>
      </c>
      <c r="D140" s="246" t="s">
        <v>1442</v>
      </c>
      <c r="E140" s="243">
        <v>1</v>
      </c>
      <c r="F140" s="295">
        <v>706.2</v>
      </c>
    </row>
    <row r="141" spans="1:6" ht="34.5" customHeight="1">
      <c r="A141" s="580">
        <v>133</v>
      </c>
      <c r="B141" s="260" t="s">
        <v>68</v>
      </c>
      <c r="C141" s="106" t="s">
        <v>713</v>
      </c>
      <c r="D141" s="246" t="s">
        <v>1442</v>
      </c>
      <c r="E141" s="243">
        <v>1</v>
      </c>
      <c r="F141" s="295">
        <v>695.5</v>
      </c>
    </row>
    <row r="142" spans="1:6" ht="34.5" customHeight="1">
      <c r="A142" s="580">
        <v>134</v>
      </c>
      <c r="B142" s="260" t="s">
        <v>965</v>
      </c>
      <c r="C142" s="106" t="s">
        <v>966</v>
      </c>
      <c r="D142" s="246" t="s">
        <v>1442</v>
      </c>
      <c r="E142" s="243">
        <v>1</v>
      </c>
      <c r="F142" s="295">
        <v>3500</v>
      </c>
    </row>
    <row r="143" spans="1:6" ht="34.5" customHeight="1">
      <c r="A143" s="580">
        <v>135</v>
      </c>
      <c r="B143" s="260" t="s">
        <v>979</v>
      </c>
      <c r="C143" s="106" t="s">
        <v>980</v>
      </c>
      <c r="D143" s="246" t="s">
        <v>1442</v>
      </c>
      <c r="E143" s="243">
        <v>1</v>
      </c>
      <c r="F143" s="295">
        <v>53.5</v>
      </c>
    </row>
    <row r="144" spans="1:6" ht="34.5" customHeight="1">
      <c r="A144" s="580">
        <v>136</v>
      </c>
      <c r="B144" s="270" t="s">
        <v>996</v>
      </c>
      <c r="C144" s="125" t="s">
        <v>969</v>
      </c>
      <c r="D144" s="7" t="s">
        <v>1442</v>
      </c>
      <c r="E144" s="3">
        <v>1</v>
      </c>
      <c r="F144" s="575">
        <v>53.5</v>
      </c>
    </row>
    <row r="145" spans="1:10" ht="34.5" customHeight="1" thickBot="1">
      <c r="A145" s="571"/>
      <c r="B145" s="576"/>
      <c r="C145" s="577"/>
      <c r="D145" s="578"/>
      <c r="E145" s="571"/>
      <c r="F145" s="579">
        <f>SUM(F7:F144)</f>
        <v>232488.28250000006</v>
      </c>
    </row>
    <row r="146" spans="1:10" ht="34.5" customHeight="1" thickTop="1">
      <c r="A146" s="1411" t="s">
        <v>1712</v>
      </c>
      <c r="B146" s="1412"/>
      <c r="C146" s="1412"/>
      <c r="D146" s="1412"/>
      <c r="E146" s="1412"/>
      <c r="F146" s="1413"/>
    </row>
    <row r="147" spans="1:10" ht="34.5" customHeight="1">
      <c r="A147" s="130">
        <v>1</v>
      </c>
      <c r="B147" s="554" t="s">
        <v>98</v>
      </c>
      <c r="C147" s="558" t="s">
        <v>81</v>
      </c>
      <c r="D147" s="561" t="s">
        <v>1448</v>
      </c>
      <c r="E147" s="402">
        <v>2</v>
      </c>
      <c r="F147" s="66">
        <v>1639.5075000000002</v>
      </c>
    </row>
    <row r="148" spans="1:10" ht="34.5" customHeight="1">
      <c r="A148" s="130">
        <v>2</v>
      </c>
      <c r="B148" s="554" t="s">
        <v>111</v>
      </c>
      <c r="C148" s="558" t="s">
        <v>81</v>
      </c>
      <c r="D148" s="561" t="s">
        <v>1448</v>
      </c>
      <c r="E148" s="402">
        <v>2</v>
      </c>
      <c r="F148" s="66">
        <v>657.24249999999995</v>
      </c>
    </row>
    <row r="149" spans="1:10" ht="34.5" customHeight="1">
      <c r="A149" s="127">
        <v>3</v>
      </c>
      <c r="B149" s="565" t="s">
        <v>137</v>
      </c>
      <c r="C149" s="565" t="s">
        <v>138</v>
      </c>
      <c r="D149" s="563" t="s">
        <v>1465</v>
      </c>
      <c r="E149" s="564">
        <v>2</v>
      </c>
      <c r="F149" s="439">
        <v>4333.5</v>
      </c>
    </row>
    <row r="150" spans="1:10" ht="34.5" customHeight="1" thickBot="1">
      <c r="A150" s="571"/>
      <c r="B150" s="572"/>
      <c r="C150" s="572"/>
      <c r="D150" s="573"/>
      <c r="E150" s="574"/>
      <c r="F150" s="46">
        <f>SUM(F147:F149)</f>
        <v>6630.25</v>
      </c>
    </row>
    <row r="151" spans="1:10" ht="34.5" customHeight="1" thickTop="1" thickBot="1">
      <c r="A151" s="566"/>
      <c r="B151" s="567" t="s">
        <v>1022</v>
      </c>
      <c r="C151" s="568"/>
      <c r="D151" s="569"/>
      <c r="E151" s="570"/>
      <c r="F151" s="570">
        <v>239118.5325</v>
      </c>
      <c r="I151" s="518">
        <v>239118.53250000003</v>
      </c>
      <c r="J151" s="2" t="s">
        <v>1421</v>
      </c>
    </row>
    <row r="152" spans="1:10" s="386" customFormat="1" ht="34.5" customHeight="1" thickTop="1">
      <c r="A152" s="385"/>
      <c r="C152" s="387"/>
      <c r="D152" s="392"/>
      <c r="E152" s="390"/>
      <c r="F152" s="390"/>
      <c r="I152" s="516"/>
    </row>
    <row r="153" spans="1:10" s="386" customFormat="1" ht="48" customHeight="1">
      <c r="A153" s="1332" t="s">
        <v>1023</v>
      </c>
      <c r="B153" s="1332"/>
      <c r="C153" s="1332"/>
      <c r="D153" s="1332"/>
      <c r="E153" s="1332"/>
      <c r="F153" s="1332"/>
      <c r="I153" s="516"/>
    </row>
    <row r="154" spans="1:10" ht="34.5" customHeight="1">
      <c r="A154" s="243">
        <v>1</v>
      </c>
      <c r="B154" s="393" t="s">
        <v>1024</v>
      </c>
      <c r="C154" s="394" t="s">
        <v>1025</v>
      </c>
      <c r="D154" s="293"/>
      <c r="E154" s="243"/>
      <c r="F154" s="203">
        <v>15371.5</v>
      </c>
    </row>
    <row r="155" spans="1:10" ht="34.5" customHeight="1">
      <c r="A155" s="243">
        <v>2</v>
      </c>
      <c r="B155" s="394" t="s">
        <v>1028</v>
      </c>
      <c r="C155" s="394" t="s">
        <v>1029</v>
      </c>
      <c r="D155" s="401" t="s">
        <v>1030</v>
      </c>
      <c r="E155" s="402"/>
      <c r="F155" s="203">
        <v>3545.5</v>
      </c>
    </row>
    <row r="156" spans="1:10" ht="34.5" customHeight="1" thickBot="1">
      <c r="A156" s="284"/>
      <c r="B156" s="257" t="s">
        <v>19</v>
      </c>
      <c r="C156" s="160"/>
      <c r="D156" s="105"/>
      <c r="E156" s="104"/>
      <c r="F156" s="104">
        <v>18917</v>
      </c>
      <c r="H156" s="497">
        <v>18917</v>
      </c>
      <c r="I156" s="518">
        <v>258035.53250000003</v>
      </c>
      <c r="J156" s="2" t="s">
        <v>1708</v>
      </c>
    </row>
    <row r="157" spans="1:10" s="386" customFormat="1" ht="34.5" customHeight="1" thickTop="1">
      <c r="A157" s="385"/>
      <c r="C157" s="387"/>
      <c r="D157" s="392"/>
      <c r="E157" s="390"/>
      <c r="F157" s="390"/>
      <c r="I157" s="516"/>
    </row>
    <row r="158" spans="1:10" s="403" customFormat="1" ht="43.5" customHeight="1">
      <c r="A158" s="1332" t="s">
        <v>1032</v>
      </c>
      <c r="B158" s="1332"/>
      <c r="C158" s="1332"/>
      <c r="D158" s="1332"/>
      <c r="E158" s="1332"/>
      <c r="F158" s="1332"/>
    </row>
    <row r="159" spans="1:10" s="414" customFormat="1" ht="34.5" customHeight="1">
      <c r="A159" s="404">
        <v>1</v>
      </c>
      <c r="B159" s="405" t="s">
        <v>1033</v>
      </c>
      <c r="C159" s="406" t="s">
        <v>1034</v>
      </c>
      <c r="D159" s="408" t="s">
        <v>1035</v>
      </c>
      <c r="E159" s="413">
        <v>4</v>
      </c>
      <c r="F159" s="410">
        <v>14582</v>
      </c>
    </row>
    <row r="160" spans="1:10" s="414" customFormat="1" ht="34.5" customHeight="1">
      <c r="A160" s="404">
        <v>2</v>
      </c>
      <c r="B160" s="405" t="s">
        <v>1033</v>
      </c>
      <c r="C160" s="406" t="s">
        <v>1036</v>
      </c>
      <c r="D160" s="408" t="s">
        <v>1037</v>
      </c>
      <c r="E160" s="413">
        <v>4</v>
      </c>
      <c r="F160" s="410">
        <v>400</v>
      </c>
    </row>
    <row r="161" spans="1:10" s="414" customFormat="1" ht="34.5" customHeight="1">
      <c r="A161" s="404">
        <v>3</v>
      </c>
      <c r="B161" s="405" t="s">
        <v>1033</v>
      </c>
      <c r="C161" s="406" t="s">
        <v>1038</v>
      </c>
      <c r="D161" s="408" t="s">
        <v>1039</v>
      </c>
      <c r="E161" s="413">
        <v>5</v>
      </c>
      <c r="F161" s="410">
        <v>19211.849999999999</v>
      </c>
    </row>
    <row r="162" spans="1:10" s="414" customFormat="1" ht="34.5" customHeight="1">
      <c r="A162" s="404">
        <v>4</v>
      </c>
      <c r="B162" s="405" t="s">
        <v>1033</v>
      </c>
      <c r="C162" s="406" t="s">
        <v>1040</v>
      </c>
      <c r="D162" s="408" t="s">
        <v>1041</v>
      </c>
      <c r="E162" s="413">
        <v>6</v>
      </c>
      <c r="F162" s="410">
        <v>2070.4499999999998</v>
      </c>
    </row>
    <row r="163" spans="1:10" s="416" customFormat="1" ht="34.5" customHeight="1">
      <c r="A163" s="404">
        <v>5</v>
      </c>
      <c r="B163" s="405" t="s">
        <v>1033</v>
      </c>
      <c r="C163" s="406" t="s">
        <v>902</v>
      </c>
      <c r="D163" s="408" t="s">
        <v>1041</v>
      </c>
      <c r="E163" s="413">
        <v>6</v>
      </c>
      <c r="F163" s="410">
        <v>47508</v>
      </c>
    </row>
    <row r="164" spans="1:10" s="425" customFormat="1" ht="34.5" customHeight="1">
      <c r="A164" s="1365" t="s">
        <v>1042</v>
      </c>
      <c r="B164" s="1366"/>
      <c r="C164" s="1366"/>
      <c r="D164" s="417"/>
      <c r="E164" s="419"/>
      <c r="F164" s="424"/>
    </row>
    <row r="165" spans="1:10" ht="34.5" customHeight="1" thickBot="1">
      <c r="A165" s="426"/>
      <c r="B165" s="257" t="s">
        <v>19</v>
      </c>
      <c r="C165" s="427"/>
      <c r="D165" s="429">
        <v>0</v>
      </c>
      <c r="E165" s="428"/>
      <c r="F165" s="430">
        <v>83772.299999999988</v>
      </c>
      <c r="H165" s="499">
        <v>83772.299999999988</v>
      </c>
      <c r="I165" s="518">
        <v>341807.83250000002</v>
      </c>
      <c r="J165" s="2" t="s">
        <v>1709</v>
      </c>
    </row>
    <row r="166" spans="1:10" ht="34.5" customHeight="1" thickTop="1">
      <c r="A166" s="433"/>
      <c r="B166" s="297"/>
      <c r="C166" s="2"/>
      <c r="D166" s="417"/>
      <c r="E166" s="419"/>
      <c r="F166" s="419"/>
    </row>
    <row r="167" spans="1:10" s="386" customFormat="1" ht="40.5" customHeight="1">
      <c r="A167" s="1332" t="s">
        <v>1044</v>
      </c>
      <c r="B167" s="1332"/>
      <c r="C167" s="1332"/>
      <c r="D167" s="1332"/>
      <c r="E167" s="1332"/>
      <c r="F167" s="1332"/>
      <c r="I167" s="516"/>
    </row>
    <row r="168" spans="1:10" s="414" customFormat="1" ht="34.5" customHeight="1">
      <c r="A168" s="404">
        <v>1</v>
      </c>
      <c r="B168" s="406" t="s">
        <v>1045</v>
      </c>
      <c r="C168" s="455" t="s">
        <v>1046</v>
      </c>
      <c r="D168" s="457" t="s">
        <v>1047</v>
      </c>
      <c r="E168" s="402" t="s">
        <v>1048</v>
      </c>
      <c r="F168" s="410">
        <v>234301.93</v>
      </c>
    </row>
    <row r="169" spans="1:10" s="414" customFormat="1" ht="34.5" customHeight="1">
      <c r="A169" s="404">
        <v>2</v>
      </c>
      <c r="B169" s="406" t="s">
        <v>1045</v>
      </c>
      <c r="C169" s="455" t="s">
        <v>1049</v>
      </c>
      <c r="D169" s="457" t="s">
        <v>1050</v>
      </c>
      <c r="E169" s="402" t="s">
        <v>1048</v>
      </c>
      <c r="F169" s="410">
        <v>90261.49</v>
      </c>
    </row>
    <row r="170" spans="1:10" s="414" customFormat="1" ht="34.5" customHeight="1">
      <c r="A170" s="404">
        <v>3</v>
      </c>
      <c r="B170" s="406" t="s">
        <v>1045</v>
      </c>
      <c r="C170" s="455" t="s">
        <v>1051</v>
      </c>
      <c r="D170" s="457" t="s">
        <v>1050</v>
      </c>
      <c r="E170" s="402" t="s">
        <v>1048</v>
      </c>
      <c r="F170" s="410">
        <v>49535.47</v>
      </c>
    </row>
    <row r="171" spans="1:10" s="414" customFormat="1" ht="34.5" customHeight="1">
      <c r="A171" s="404"/>
      <c r="B171" s="464" t="s">
        <v>1052</v>
      </c>
      <c r="C171" s="455"/>
      <c r="D171" s="457"/>
      <c r="E171" s="402"/>
      <c r="F171" s="410"/>
    </row>
    <row r="172" spans="1:10" s="414" customFormat="1" ht="34.5" customHeight="1">
      <c r="A172" s="404">
        <v>4</v>
      </c>
      <c r="B172" s="406" t="s">
        <v>1053</v>
      </c>
      <c r="C172" s="455" t="s">
        <v>1054</v>
      </c>
      <c r="D172" s="457" t="s">
        <v>1055</v>
      </c>
      <c r="E172" s="402">
        <v>8</v>
      </c>
      <c r="F172" s="410">
        <v>15916</v>
      </c>
    </row>
    <row r="173" spans="1:10" s="414" customFormat="1" ht="34.5" customHeight="1">
      <c r="A173" s="404">
        <v>5</v>
      </c>
      <c r="B173" s="406" t="s">
        <v>1053</v>
      </c>
      <c r="C173" s="455" t="s">
        <v>1056</v>
      </c>
      <c r="D173" s="457" t="s">
        <v>1057</v>
      </c>
      <c r="E173" s="402">
        <v>7</v>
      </c>
      <c r="F173" s="410">
        <v>1123.5</v>
      </c>
    </row>
    <row r="174" spans="1:10" s="414" customFormat="1" ht="34.5" customHeight="1">
      <c r="A174" s="404">
        <v>6</v>
      </c>
      <c r="B174" s="406" t="s">
        <v>1053</v>
      </c>
      <c r="C174" s="455" t="s">
        <v>1058</v>
      </c>
      <c r="D174" s="457" t="s">
        <v>1057</v>
      </c>
      <c r="E174" s="402">
        <v>7</v>
      </c>
      <c r="F174" s="410">
        <v>283.55</v>
      </c>
    </row>
    <row r="175" spans="1:10" s="414" customFormat="1" ht="34.5" customHeight="1">
      <c r="A175" s="404">
        <v>7</v>
      </c>
      <c r="B175" s="406" t="s">
        <v>1053</v>
      </c>
      <c r="C175" s="455" t="s">
        <v>1059</v>
      </c>
      <c r="D175" s="457" t="s">
        <v>1060</v>
      </c>
      <c r="E175" s="402"/>
      <c r="F175" s="410">
        <v>11685.69</v>
      </c>
    </row>
    <row r="176" spans="1:10" s="414" customFormat="1" ht="34.5" customHeight="1">
      <c r="A176" s="404">
        <v>8</v>
      </c>
      <c r="B176" s="455" t="s">
        <v>1061</v>
      </c>
      <c r="C176" s="406" t="s">
        <v>1062</v>
      </c>
      <c r="D176" s="465" t="s">
        <v>1063</v>
      </c>
      <c r="E176" s="407"/>
      <c r="F176" s="410">
        <v>1946.33</v>
      </c>
    </row>
    <row r="177" spans="1:10" s="414" customFormat="1" ht="34.5" customHeight="1">
      <c r="A177" s="466"/>
      <c r="B177" s="467" t="s">
        <v>1064</v>
      </c>
      <c r="C177" s="468"/>
      <c r="D177" s="470"/>
      <c r="E177" s="469"/>
      <c r="F177" s="471"/>
    </row>
    <row r="178" spans="1:10" s="479" customFormat="1" ht="34.5" customHeight="1" thickBot="1">
      <c r="A178" s="475"/>
      <c r="B178" s="1333" t="s">
        <v>1065</v>
      </c>
      <c r="C178" s="1333"/>
      <c r="D178" s="429"/>
      <c r="E178" s="428"/>
      <c r="F178" s="478">
        <v>405053.96</v>
      </c>
      <c r="H178" s="479">
        <v>405053.96</v>
      </c>
      <c r="I178" s="551">
        <v>746861.79249999998</v>
      </c>
      <c r="J178" s="2" t="s">
        <v>1710</v>
      </c>
    </row>
    <row r="179" spans="1:10" s="403" customFormat="1" ht="34.5" customHeight="1" thickTop="1">
      <c r="A179" s="480"/>
      <c r="B179" s="481"/>
      <c r="C179" s="482"/>
      <c r="D179" s="484"/>
      <c r="E179" s="483"/>
      <c r="F179" s="485"/>
    </row>
    <row r="180" spans="1:10" ht="34.5" customHeight="1" thickBot="1">
      <c r="A180" s="486"/>
      <c r="B180" s="487"/>
      <c r="C180" s="488" t="s">
        <v>1066</v>
      </c>
      <c r="D180" s="488"/>
      <c r="E180" s="486"/>
      <c r="F180" s="383">
        <v>746861.79249999998</v>
      </c>
    </row>
    <row r="181" spans="1:10" ht="34.5" customHeight="1" thickTop="1">
      <c r="F181" s="500"/>
    </row>
    <row r="182" spans="1:10" ht="34.5" customHeight="1">
      <c r="F182" s="500"/>
    </row>
    <row r="183" spans="1:10" s="403" customFormat="1" ht="43.5" customHeight="1">
      <c r="A183" s="1332" t="s">
        <v>1067</v>
      </c>
      <c r="B183" s="1332"/>
      <c r="C183" s="1332"/>
      <c r="D183" s="1332"/>
      <c r="E183" s="1332"/>
      <c r="F183" s="1332"/>
    </row>
    <row r="184" spans="1:10" ht="34.5" customHeight="1">
      <c r="A184" s="243">
        <v>1</v>
      </c>
      <c r="B184" s="266" t="s">
        <v>1068</v>
      </c>
      <c r="C184" s="394" t="s">
        <v>235</v>
      </c>
      <c r="D184" s="246" t="s">
        <v>1428</v>
      </c>
      <c r="E184" s="243">
        <v>3</v>
      </c>
      <c r="F184" s="66">
        <v>11282</v>
      </c>
    </row>
    <row r="185" spans="1:10" ht="34.5" customHeight="1">
      <c r="A185" s="243">
        <v>2</v>
      </c>
      <c r="B185" s="503" t="s">
        <v>1068</v>
      </c>
      <c r="C185" s="504" t="s">
        <v>1072</v>
      </c>
      <c r="D185" s="250"/>
      <c r="E185" s="243"/>
      <c r="F185" s="66">
        <v>112.35</v>
      </c>
    </row>
    <row r="186" spans="1:10" ht="34.5" customHeight="1">
      <c r="A186" s="243">
        <v>3</v>
      </c>
      <c r="B186" s="503" t="s">
        <v>1068</v>
      </c>
      <c r="C186" s="504" t="s">
        <v>771</v>
      </c>
      <c r="D186" s="250"/>
      <c r="E186" s="243"/>
      <c r="F186" s="66">
        <v>501.83</v>
      </c>
    </row>
    <row r="187" spans="1:10" ht="34.5" customHeight="1" thickBot="1">
      <c r="A187" s="426"/>
      <c r="B187" s="257" t="s">
        <v>19</v>
      </c>
      <c r="C187" s="427"/>
      <c r="D187" s="429">
        <v>0</v>
      </c>
      <c r="E187" s="428"/>
      <c r="F187" s="432">
        <v>11896.18</v>
      </c>
      <c r="H187" s="497">
        <v>11896.18</v>
      </c>
      <c r="I187" s="549" t="s">
        <v>1711</v>
      </c>
    </row>
    <row r="188" spans="1:10" s="446" customFormat="1" ht="34.200000000000003" thickTop="1">
      <c r="B188" s="494"/>
      <c r="C188" s="495"/>
      <c r="D188" s="297"/>
      <c r="F188" s="249"/>
      <c r="G188" s="2"/>
      <c r="I188" s="517"/>
    </row>
  </sheetData>
  <sortState xmlns:xlrd2="http://schemas.microsoft.com/office/spreadsheetml/2017/richdata2" ref="A10:F149">
    <sortCondition ref="E10:E149"/>
  </sortState>
  <mergeCells count="18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B178:C178"/>
    <mergeCell ref="A183:F183"/>
    <mergeCell ref="A146:F146"/>
    <mergeCell ref="A8:F8"/>
    <mergeCell ref="G16:N16"/>
    <mergeCell ref="A153:F153"/>
    <mergeCell ref="A158:F158"/>
    <mergeCell ref="A164:C164"/>
    <mergeCell ref="A167:F167"/>
  </mergeCells>
  <pageMargins left="0.16" right="0.16" top="0.16" bottom="0.16" header="0.16" footer="0.3"/>
  <pageSetup scale="3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534A-A9D9-438E-B5AF-A01DF0CE960B}">
  <sheetPr codeName="Sheet24">
    <tabColor rgb="FF92D050"/>
  </sheetPr>
  <dimension ref="A1:AA526"/>
  <sheetViews>
    <sheetView zoomScale="50" zoomScaleNormal="50" workbookViewId="0">
      <pane ySplit="9" topLeftCell="A348" activePane="bottomLeft" state="frozen"/>
      <selection pane="bottomLeft" activeCell="D96" sqref="D96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1075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35631</v>
      </c>
      <c r="E11" s="71" t="s">
        <v>27</v>
      </c>
      <c r="F11" s="67">
        <v>1</v>
      </c>
      <c r="G11" s="67"/>
      <c r="H11" s="72">
        <v>10639</v>
      </c>
      <c r="I11" s="73">
        <v>744.73</v>
      </c>
      <c r="J11" s="74">
        <v>11383.73</v>
      </c>
      <c r="K11" s="75" t="s">
        <v>1076</v>
      </c>
      <c r="L11" s="76" t="s">
        <v>1077</v>
      </c>
      <c r="M11" s="77">
        <v>28876.09</v>
      </c>
      <c r="N11" s="78" t="s">
        <v>1078</v>
      </c>
      <c r="O11" s="79">
        <v>1</v>
      </c>
      <c r="P11" s="79">
        <v>1</v>
      </c>
      <c r="Q11" s="73">
        <f t="shared" ref="Q11:Q12" si="0">ROUND(S11*100/107,2)</f>
        <v>16952</v>
      </c>
      <c r="R11" s="80">
        <f t="shared" ref="R11:R12" si="1">ROUND((Q11*0.07),2)</f>
        <v>1186.6400000000001</v>
      </c>
      <c r="S11" s="66">
        <f t="shared" ref="S11:S12" si="2">+D11+J11-M11</f>
        <v>18138.639999999996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16152.72</v>
      </c>
      <c r="E12" s="71" t="s">
        <v>27</v>
      </c>
      <c r="F12" s="67">
        <v>1</v>
      </c>
      <c r="G12" s="67"/>
      <c r="H12" s="72">
        <v>7674.5</v>
      </c>
      <c r="I12" s="73">
        <v>537.22</v>
      </c>
      <c r="J12" s="74">
        <v>8211.7199999999866</v>
      </c>
      <c r="K12" s="83" t="s">
        <v>1079</v>
      </c>
      <c r="L12" s="84" t="s">
        <v>1080</v>
      </c>
      <c r="M12" s="85">
        <v>16003.46</v>
      </c>
      <c r="N12" s="86" t="s">
        <v>1078</v>
      </c>
      <c r="O12" s="87">
        <v>1</v>
      </c>
      <c r="P12" s="87">
        <v>1</v>
      </c>
      <c r="Q12" s="73">
        <f t="shared" si="0"/>
        <v>7814</v>
      </c>
      <c r="R12" s="80">
        <f t="shared" si="1"/>
        <v>546.98</v>
      </c>
      <c r="S12" s="66">
        <f t="shared" si="2"/>
        <v>8360.9799999999886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51783.72</v>
      </c>
      <c r="E14" s="103"/>
      <c r="F14" s="102"/>
      <c r="G14" s="102"/>
      <c r="H14" s="104">
        <f>SUM(H11:H13)</f>
        <v>18313.5</v>
      </c>
      <c r="I14" s="104">
        <f t="shared" ref="I14:J14" si="3">SUM(I11:I13)</f>
        <v>1281.95</v>
      </c>
      <c r="J14" s="104">
        <f t="shared" si="3"/>
        <v>19595.449999999986</v>
      </c>
      <c r="K14" s="105"/>
      <c r="L14" s="105"/>
      <c r="M14" s="104">
        <f>SUM(M11:M13)</f>
        <v>44879.55</v>
      </c>
      <c r="N14" s="105"/>
      <c r="O14" s="104"/>
      <c r="P14" s="104"/>
      <c r="Q14" s="104">
        <f t="shared" ref="Q14:S14" si="4">SUM(Q11:Q13)</f>
        <v>24766</v>
      </c>
      <c r="R14" s="104">
        <f t="shared" si="4"/>
        <v>1733.6200000000001</v>
      </c>
      <c r="S14" s="104">
        <f t="shared" si="4"/>
        <v>26499.619999999984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>
        <v>45932</v>
      </c>
      <c r="L16" s="113" t="s">
        <v>1081</v>
      </c>
      <c r="M16" s="114">
        <v>321</v>
      </c>
      <c r="N16" s="19"/>
      <c r="O16" s="67"/>
      <c r="P16" s="67"/>
      <c r="Q16" s="73">
        <f t="shared" ref="Q16:Q31" si="5">ROUND(S16*100/107,2)</f>
        <v>0</v>
      </c>
      <c r="R16" s="80">
        <f t="shared" ref="R16:R31" si="6">ROUND((Q16*0.07),2)</f>
        <v>0</v>
      </c>
      <c r="S16" s="66">
        <f t="shared" ref="S16:S31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/>
      <c r="F17" s="109"/>
      <c r="G17" s="109"/>
      <c r="H17" s="110">
        <v>0</v>
      </c>
      <c r="I17" s="110">
        <v>0</v>
      </c>
      <c r="J17" s="111">
        <v>0</v>
      </c>
      <c r="K17" s="112">
        <v>45940</v>
      </c>
      <c r="L17" s="113" t="s">
        <v>1082</v>
      </c>
      <c r="M17" s="114">
        <v>321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/>
      <c r="L18" s="113"/>
      <c r="M18" s="114">
        <v>0</v>
      </c>
      <c r="N18" s="19" t="s">
        <v>1095</v>
      </c>
      <c r="O18" s="67">
        <v>1</v>
      </c>
      <c r="P18" s="67">
        <v>1</v>
      </c>
      <c r="Q18" s="73">
        <f t="shared" si="5"/>
        <v>300</v>
      </c>
      <c r="R18" s="80">
        <f t="shared" si="6"/>
        <v>21</v>
      </c>
      <c r="S18" s="66">
        <f t="shared" si="7"/>
        <v>321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 t="s">
        <v>44</v>
      </c>
      <c r="F19" s="118"/>
      <c r="G19" s="118"/>
      <c r="H19" s="110">
        <v>-300</v>
      </c>
      <c r="I19" s="110">
        <v>-21</v>
      </c>
      <c r="J19" s="111">
        <v>-321</v>
      </c>
      <c r="K19" s="119"/>
      <c r="L19" s="120"/>
      <c r="M19" s="121">
        <v>0</v>
      </c>
      <c r="N19" s="122"/>
      <c r="O19" s="67"/>
      <c r="P19" s="67"/>
      <c r="Q19" s="73">
        <f t="shared" si="5"/>
        <v>0</v>
      </c>
      <c r="R19" s="80">
        <f t="shared" si="6"/>
        <v>0</v>
      </c>
      <c r="S19" s="66">
        <f t="shared" si="7"/>
        <v>0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 t="s">
        <v>44</v>
      </c>
      <c r="F20" s="109"/>
      <c r="G20" s="109"/>
      <c r="H20" s="110">
        <v>-300</v>
      </c>
      <c r="I20" s="110">
        <v>-21</v>
      </c>
      <c r="J20" s="111">
        <v>-321</v>
      </c>
      <c r="K20" s="112"/>
      <c r="L20" s="113"/>
      <c r="M20" s="114">
        <v>0</v>
      </c>
      <c r="N20" s="19"/>
      <c r="O20" s="67"/>
      <c r="P20" s="67"/>
      <c r="Q20" s="73">
        <f t="shared" si="5"/>
        <v>0</v>
      </c>
      <c r="R20" s="80">
        <f t="shared" si="6"/>
        <v>0</v>
      </c>
      <c r="S20" s="66">
        <f t="shared" si="7"/>
        <v>0</v>
      </c>
    </row>
    <row r="21" spans="1:19" ht="34.5" customHeight="1">
      <c r="A21" s="67">
        <v>6</v>
      </c>
      <c r="B21" s="106" t="s">
        <v>47</v>
      </c>
      <c r="C21" s="106" t="s">
        <v>48</v>
      </c>
      <c r="D21" s="107">
        <v>321</v>
      </c>
      <c r="E21" s="108"/>
      <c r="F21" s="109"/>
      <c r="G21" s="109"/>
      <c r="H21" s="110">
        <v>0</v>
      </c>
      <c r="I21" s="110">
        <v>0</v>
      </c>
      <c r="J21" s="111">
        <v>0</v>
      </c>
      <c r="K21" s="112">
        <v>45960</v>
      </c>
      <c r="L21" s="113" t="s">
        <v>1083</v>
      </c>
      <c r="M21" s="114">
        <v>321</v>
      </c>
      <c r="N21" s="19"/>
      <c r="O21" s="67"/>
      <c r="P21" s="67"/>
      <c r="Q21" s="73">
        <f t="shared" si="5"/>
        <v>0</v>
      </c>
      <c r="R21" s="80">
        <f t="shared" si="6"/>
        <v>0</v>
      </c>
      <c r="S21" s="66">
        <f t="shared" si="7"/>
        <v>0</v>
      </c>
    </row>
    <row r="22" spans="1:19" ht="34.5" customHeight="1">
      <c r="A22" s="67">
        <v>7</v>
      </c>
      <c r="B22" s="106" t="s">
        <v>50</v>
      </c>
      <c r="C22" s="106" t="s">
        <v>51</v>
      </c>
      <c r="D22" s="107">
        <v>321</v>
      </c>
      <c r="E22" s="108" t="s">
        <v>44</v>
      </c>
      <c r="F22" s="109"/>
      <c r="G22" s="109"/>
      <c r="H22" s="110">
        <v>-300</v>
      </c>
      <c r="I22" s="110">
        <v>-21</v>
      </c>
      <c r="J22" s="111">
        <v>-321</v>
      </c>
      <c r="K22" s="112">
        <v>45961</v>
      </c>
      <c r="L22" s="124" t="s">
        <v>1084</v>
      </c>
      <c r="M22" s="114">
        <v>963</v>
      </c>
      <c r="N22" s="122"/>
      <c r="O22" s="67"/>
      <c r="P22" s="67"/>
      <c r="Q22" s="73">
        <f t="shared" si="5"/>
        <v>-900</v>
      </c>
      <c r="R22" s="80">
        <f t="shared" si="6"/>
        <v>-63</v>
      </c>
      <c r="S22" s="66">
        <f t="shared" si="7"/>
        <v>-963</v>
      </c>
    </row>
    <row r="23" spans="1:19" ht="34.5" customHeight="1">
      <c r="A23" s="67">
        <v>8</v>
      </c>
      <c r="B23" s="125" t="s">
        <v>52</v>
      </c>
      <c r="C23" s="125" t="s">
        <v>53</v>
      </c>
      <c r="D23" s="126">
        <v>963</v>
      </c>
      <c r="E23" s="108" t="s">
        <v>44</v>
      </c>
      <c r="F23" s="109"/>
      <c r="G23" s="109"/>
      <c r="H23" s="110">
        <v>-900</v>
      </c>
      <c r="I23" s="110">
        <v>-63</v>
      </c>
      <c r="J23" s="111">
        <v>-963</v>
      </c>
      <c r="K23" s="112">
        <v>45961</v>
      </c>
      <c r="L23" s="113" t="s">
        <v>1085</v>
      </c>
      <c r="M23" s="114">
        <v>1926</v>
      </c>
      <c r="N23" s="122"/>
      <c r="O23" s="127"/>
      <c r="P23" s="127"/>
      <c r="Q23" s="73">
        <f t="shared" si="5"/>
        <v>-1800</v>
      </c>
      <c r="R23" s="80">
        <f t="shared" si="6"/>
        <v>-126</v>
      </c>
      <c r="S23" s="66">
        <f t="shared" si="7"/>
        <v>-1926</v>
      </c>
    </row>
    <row r="24" spans="1:19" ht="34.5" customHeight="1">
      <c r="A24" s="67">
        <v>9</v>
      </c>
      <c r="B24" s="125" t="s">
        <v>54</v>
      </c>
      <c r="C24" s="125" t="s">
        <v>55</v>
      </c>
      <c r="D24" s="126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>
        <v>45960</v>
      </c>
      <c r="L24" s="124" t="s">
        <v>1086</v>
      </c>
      <c r="M24" s="114">
        <v>642</v>
      </c>
      <c r="N24" s="128"/>
      <c r="O24" s="127"/>
      <c r="P24" s="127"/>
      <c r="Q24" s="73">
        <f t="shared" si="5"/>
        <v>-300</v>
      </c>
      <c r="R24" s="80">
        <f t="shared" si="6"/>
        <v>-21</v>
      </c>
      <c r="S24" s="66">
        <f t="shared" si="7"/>
        <v>-321</v>
      </c>
    </row>
    <row r="25" spans="1:19" ht="34.5" customHeight="1">
      <c r="A25" s="67">
        <v>10</v>
      </c>
      <c r="B25" s="125" t="s">
        <v>57</v>
      </c>
      <c r="C25" s="125" t="s">
        <v>58</v>
      </c>
      <c r="D25" s="126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2">
        <v>45960</v>
      </c>
      <c r="L25" s="124" t="s">
        <v>1087</v>
      </c>
      <c r="M25" s="114">
        <v>642</v>
      </c>
      <c r="N25" s="128"/>
      <c r="O25" s="127"/>
      <c r="P25" s="127"/>
      <c r="Q25" s="73">
        <f t="shared" si="5"/>
        <v>-300</v>
      </c>
      <c r="R25" s="80">
        <f t="shared" si="6"/>
        <v>-21</v>
      </c>
      <c r="S25" s="66">
        <f t="shared" si="7"/>
        <v>-321</v>
      </c>
    </row>
    <row r="26" spans="1:19" ht="34.5" customHeight="1">
      <c r="A26" s="67">
        <v>11</v>
      </c>
      <c r="B26" s="115" t="s">
        <v>60</v>
      </c>
      <c r="C26" s="106" t="s">
        <v>61</v>
      </c>
      <c r="D26" s="107">
        <v>321</v>
      </c>
      <c r="E26" s="108"/>
      <c r="F26" s="109"/>
      <c r="G26" s="109"/>
      <c r="H26" s="110">
        <v>0</v>
      </c>
      <c r="I26" s="110">
        <v>0</v>
      </c>
      <c r="J26" s="111">
        <v>0</v>
      </c>
      <c r="K26" s="112">
        <v>45932</v>
      </c>
      <c r="L26" s="113" t="s">
        <v>1088</v>
      </c>
      <c r="M26" s="114">
        <v>321</v>
      </c>
      <c r="N26" s="19"/>
      <c r="O26" s="67"/>
      <c r="P26" s="6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25" t="s">
        <v>62</v>
      </c>
      <c r="C27" s="125" t="s">
        <v>63</v>
      </c>
      <c r="D27" s="126">
        <v>642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>
        <v>45954</v>
      </c>
      <c r="L27" s="113" t="s">
        <v>1089</v>
      </c>
      <c r="M27" s="114">
        <v>642</v>
      </c>
      <c r="N27" s="128"/>
      <c r="O27" s="127"/>
      <c r="P27" s="12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65</v>
      </c>
      <c r="C28" s="106" t="s">
        <v>66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>
        <v>45959</v>
      </c>
      <c r="L28" s="113" t="s">
        <v>1090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68</v>
      </c>
      <c r="C29" s="106" t="s">
        <v>69</v>
      </c>
      <c r="D29" s="107">
        <v>963</v>
      </c>
      <c r="E29" s="108"/>
      <c r="F29" s="109"/>
      <c r="G29" s="109"/>
      <c r="H29" s="110">
        <v>0</v>
      </c>
      <c r="I29" s="110">
        <v>0</v>
      </c>
      <c r="J29" s="111">
        <v>0</v>
      </c>
      <c r="K29" s="112">
        <v>45957</v>
      </c>
      <c r="L29" s="113" t="s">
        <v>1091</v>
      </c>
      <c r="M29" s="114">
        <v>963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72</v>
      </c>
      <c r="C30" s="106" t="s">
        <v>66</v>
      </c>
      <c r="D30" s="107">
        <v>1926</v>
      </c>
      <c r="E30" s="108"/>
      <c r="F30" s="109"/>
      <c r="G30" s="109"/>
      <c r="H30" s="110">
        <v>0</v>
      </c>
      <c r="I30" s="110">
        <v>0</v>
      </c>
      <c r="J30" s="111">
        <v>0</v>
      </c>
      <c r="K30" s="112">
        <v>45961</v>
      </c>
      <c r="L30" s="113" t="s">
        <v>1092</v>
      </c>
      <c r="M30" s="114">
        <v>1926</v>
      </c>
      <c r="N30" s="128"/>
      <c r="O30" s="67"/>
      <c r="P30" s="67"/>
      <c r="Q30" s="73">
        <f t="shared" si="5"/>
        <v>0</v>
      </c>
      <c r="R30" s="80">
        <f t="shared" si="6"/>
        <v>0</v>
      </c>
      <c r="S30" s="66">
        <f t="shared" si="7"/>
        <v>0</v>
      </c>
    </row>
    <row r="31" spans="1:19" ht="34.5" customHeight="1">
      <c r="A31" s="67">
        <v>16</v>
      </c>
      <c r="B31" s="106" t="s">
        <v>74</v>
      </c>
      <c r="C31" s="106" t="s">
        <v>75</v>
      </c>
      <c r="D31" s="107">
        <v>3595.2</v>
      </c>
      <c r="E31" s="108" t="s">
        <v>78</v>
      </c>
      <c r="F31" s="109">
        <v>1</v>
      </c>
      <c r="G31" s="109">
        <v>1</v>
      </c>
      <c r="H31" s="110">
        <v>2590</v>
      </c>
      <c r="I31" s="110">
        <v>181.3</v>
      </c>
      <c r="J31" s="111">
        <v>2771.3</v>
      </c>
      <c r="K31" s="112">
        <v>45961</v>
      </c>
      <c r="L31" s="113" t="s">
        <v>1093</v>
      </c>
      <c r="M31" s="114">
        <v>2771.3</v>
      </c>
      <c r="N31" s="122" t="s">
        <v>1095</v>
      </c>
      <c r="O31" s="67">
        <v>1</v>
      </c>
      <c r="P31" s="67">
        <v>1</v>
      </c>
      <c r="Q31" s="73">
        <f t="shared" si="5"/>
        <v>3360</v>
      </c>
      <c r="R31" s="80">
        <f t="shared" si="6"/>
        <v>235.2</v>
      </c>
      <c r="S31" s="66">
        <f t="shared" si="7"/>
        <v>3595.2</v>
      </c>
    </row>
    <row r="32" spans="1:19" ht="34.5" customHeight="1" thickBot="1">
      <c r="A32" s="99"/>
      <c r="B32" s="100" t="s">
        <v>19</v>
      </c>
      <c r="C32" s="101"/>
      <c r="D32" s="102">
        <f>SUM(D16:D31)</f>
        <v>12262.2</v>
      </c>
      <c r="E32" s="103"/>
      <c r="F32" s="102"/>
      <c r="G32" s="102"/>
      <c r="H32" s="104">
        <f>SUM(H16:H31)-H20-H19-H22-H23-H26</f>
        <v>2590</v>
      </c>
      <c r="I32" s="104">
        <f t="shared" ref="I32:J32" si="8">SUM(I16:I31)-I20-I19-I22-I23-I26</f>
        <v>181.3</v>
      </c>
      <c r="J32" s="104">
        <f t="shared" si="8"/>
        <v>2771.3</v>
      </c>
      <c r="K32" s="103"/>
      <c r="L32" s="103"/>
      <c r="M32" s="102">
        <f>SUM(M16:M31)</f>
        <v>12722.3</v>
      </c>
      <c r="N32" s="129"/>
      <c r="O32" s="102"/>
      <c r="P32" s="102"/>
      <c r="Q32" s="104">
        <f>SUM(Q16:Q31)-Q22-Q23-Q24-Q25</f>
        <v>3660</v>
      </c>
      <c r="R32" s="104">
        <f t="shared" ref="R32:S32" si="9">SUM(R16:R31)-R22-R23-R24-R25</f>
        <v>256.2</v>
      </c>
      <c r="S32" s="104">
        <f t="shared" si="9"/>
        <v>3916.2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31080.825000000001</v>
      </c>
      <c r="E34" s="78" t="s">
        <v>27</v>
      </c>
      <c r="F34" s="79">
        <v>1</v>
      </c>
      <c r="G34" s="127"/>
      <c r="H34" s="72">
        <v>10206</v>
      </c>
      <c r="I34" s="73">
        <v>714.42</v>
      </c>
      <c r="J34" s="74">
        <v>10920.422499999997</v>
      </c>
      <c r="K34" s="112" t="s">
        <v>1096</v>
      </c>
      <c r="L34" s="113" t="s">
        <v>1097</v>
      </c>
      <c r="M34" s="134">
        <v>31663.440000000002</v>
      </c>
      <c r="N34" s="108" t="s">
        <v>1078</v>
      </c>
      <c r="O34" s="79">
        <v>1</v>
      </c>
      <c r="P34" s="67">
        <v>1</v>
      </c>
      <c r="Q34" s="73">
        <f t="shared" ref="Q34:Q44" si="10">ROUND(S34*100/107,2)</f>
        <v>9661.5</v>
      </c>
      <c r="R34" s="80">
        <f t="shared" ref="R34:R44" si="11">ROUND((Q34*0.07),2)</f>
        <v>676.31</v>
      </c>
      <c r="S34" s="66">
        <f>+D34+J34-M34</f>
        <v>10337.807499999995</v>
      </c>
      <c r="T34" s="1405"/>
      <c r="U34" s="1406"/>
      <c r="V34" s="1406"/>
      <c r="W34" s="1406"/>
      <c r="X34" s="1406"/>
      <c r="Y34" s="1406"/>
      <c r="Z34" s="1406"/>
      <c r="AA34" s="1407"/>
    </row>
    <row r="35" spans="1:27" ht="34.5" customHeight="1">
      <c r="A35" s="130">
        <v>2</v>
      </c>
      <c r="B35" s="131" t="s">
        <v>85</v>
      </c>
      <c r="C35" s="132" t="s">
        <v>81</v>
      </c>
      <c r="D35" s="133">
        <v>11512.665000000001</v>
      </c>
      <c r="E35" s="78" t="s">
        <v>27</v>
      </c>
      <c r="F35" s="79">
        <v>1</v>
      </c>
      <c r="G35" s="127"/>
      <c r="H35" s="72">
        <v>4374</v>
      </c>
      <c r="I35" s="73">
        <v>306.18</v>
      </c>
      <c r="J35" s="74">
        <v>4680.1775000000052</v>
      </c>
      <c r="K35" s="112" t="s">
        <v>1098</v>
      </c>
      <c r="L35" s="113" t="s">
        <v>1099</v>
      </c>
      <c r="M35" s="134">
        <v>13101.62</v>
      </c>
      <c r="N35" s="108" t="s">
        <v>1078</v>
      </c>
      <c r="O35" s="79">
        <v>1</v>
      </c>
      <c r="P35" s="67">
        <v>1</v>
      </c>
      <c r="Q35" s="73">
        <f t="shared" si="10"/>
        <v>2888.99</v>
      </c>
      <c r="R35" s="80">
        <f t="shared" si="11"/>
        <v>202.23</v>
      </c>
      <c r="S35" s="66">
        <f>+D35+J35-M35</f>
        <v>3091.2225000000053</v>
      </c>
    </row>
    <row r="36" spans="1:27" ht="34.5" customHeight="1">
      <c r="A36" s="130">
        <v>3</v>
      </c>
      <c r="B36" s="131" t="s">
        <v>88</v>
      </c>
      <c r="C36" s="132" t="s">
        <v>81</v>
      </c>
      <c r="D36" s="133">
        <v>4518.8774999999996</v>
      </c>
      <c r="E36" s="78" t="s">
        <v>27</v>
      </c>
      <c r="F36" s="79">
        <v>1</v>
      </c>
      <c r="G36" s="127"/>
      <c r="H36" s="72">
        <v>1104.75</v>
      </c>
      <c r="I36" s="73">
        <v>77.33</v>
      </c>
      <c r="J36" s="74">
        <v>1182.0824999999995</v>
      </c>
      <c r="K36" s="112" t="s">
        <v>1100</v>
      </c>
      <c r="L36" s="113" t="s">
        <v>1101</v>
      </c>
      <c r="M36" s="134">
        <v>3762.92</v>
      </c>
      <c r="N36" s="108" t="s">
        <v>1078</v>
      </c>
      <c r="O36" s="79">
        <v>1</v>
      </c>
      <c r="P36" s="67">
        <v>1</v>
      </c>
      <c r="Q36" s="73">
        <f t="shared" si="10"/>
        <v>1811.25</v>
      </c>
      <c r="R36" s="80">
        <f t="shared" si="11"/>
        <v>126.79</v>
      </c>
      <c r="S36" s="66">
        <f>+D36+J36-M36</f>
        <v>1938.0399999999991</v>
      </c>
    </row>
    <row r="37" spans="1:27" ht="34.5" customHeight="1">
      <c r="A37" s="130">
        <v>7</v>
      </c>
      <c r="B37" s="140" t="s">
        <v>98</v>
      </c>
      <c r="C37" s="141" t="s">
        <v>81</v>
      </c>
      <c r="D37" s="133">
        <v>645.21</v>
      </c>
      <c r="E37" s="78" t="s">
        <v>78</v>
      </c>
      <c r="F37" s="79">
        <v>1</v>
      </c>
      <c r="G37" s="127"/>
      <c r="H37" s="72">
        <v>400.5</v>
      </c>
      <c r="I37" s="73">
        <v>28.04</v>
      </c>
      <c r="J37" s="74">
        <v>428.54</v>
      </c>
      <c r="K37" s="112">
        <v>45958</v>
      </c>
      <c r="L37" s="113" t="s">
        <v>1102</v>
      </c>
      <c r="M37" s="134">
        <v>428.54</v>
      </c>
      <c r="N37" s="108" t="s">
        <v>1094</v>
      </c>
      <c r="O37" s="79">
        <v>1</v>
      </c>
      <c r="P37" s="67">
        <v>1</v>
      </c>
      <c r="Q37" s="73">
        <f t="shared" si="10"/>
        <v>603</v>
      </c>
      <c r="R37" s="80">
        <f t="shared" si="11"/>
        <v>42.21</v>
      </c>
      <c r="S37" s="66">
        <f t="shared" ref="S37:S44" si="12">+D37+J37-M37</f>
        <v>645.21</v>
      </c>
    </row>
    <row r="38" spans="1:27" ht="34.5" customHeight="1">
      <c r="A38" s="130">
        <v>8</v>
      </c>
      <c r="B38" s="140" t="s">
        <v>100</v>
      </c>
      <c r="C38" s="141" t="s">
        <v>81</v>
      </c>
      <c r="D38" s="133">
        <v>404.46</v>
      </c>
      <c r="E38" s="78" t="s">
        <v>27</v>
      </c>
      <c r="F38" s="79">
        <v>1</v>
      </c>
      <c r="G38" s="127"/>
      <c r="H38" s="72">
        <v>1143</v>
      </c>
      <c r="I38" s="73">
        <v>80.010000000000005</v>
      </c>
      <c r="J38" s="74">
        <v>1223.0099999999998</v>
      </c>
      <c r="K38" s="112" t="s">
        <v>1103</v>
      </c>
      <c r="L38" s="113" t="s">
        <v>1104</v>
      </c>
      <c r="M38" s="134">
        <v>1627.47</v>
      </c>
      <c r="N38" s="108" t="s">
        <v>1078</v>
      </c>
      <c r="O38" s="79">
        <v>1</v>
      </c>
      <c r="P38" s="67">
        <v>1</v>
      </c>
      <c r="Q38" s="73">
        <f t="shared" si="10"/>
        <v>0</v>
      </c>
      <c r="R38" s="80">
        <f t="shared" si="11"/>
        <v>0</v>
      </c>
      <c r="S38" s="66">
        <f t="shared" si="12"/>
        <v>0</v>
      </c>
    </row>
    <row r="39" spans="1:27" ht="34.5" customHeight="1">
      <c r="A39" s="130">
        <v>9</v>
      </c>
      <c r="B39" s="131" t="s">
        <v>103</v>
      </c>
      <c r="C39" s="141" t="s">
        <v>81</v>
      </c>
      <c r="D39" s="133">
        <v>2571.21</v>
      </c>
      <c r="E39" s="78" t="s">
        <v>78</v>
      </c>
      <c r="F39" s="79">
        <v>1</v>
      </c>
      <c r="G39" s="67"/>
      <c r="H39" s="142">
        <v>1973.25</v>
      </c>
      <c r="I39" s="73">
        <v>138.13</v>
      </c>
      <c r="J39" s="74">
        <v>2111.3750000000009</v>
      </c>
      <c r="K39" s="112">
        <v>45952</v>
      </c>
      <c r="L39" s="113" t="s">
        <v>1105</v>
      </c>
      <c r="M39" s="134">
        <v>2111.38</v>
      </c>
      <c r="N39" s="108" t="s">
        <v>1094</v>
      </c>
      <c r="O39" s="79">
        <v>1</v>
      </c>
      <c r="P39" s="67">
        <v>1</v>
      </c>
      <c r="Q39" s="73">
        <f>ROUND(S39*100/107,2)</f>
        <v>2403</v>
      </c>
      <c r="R39" s="80">
        <f t="shared" si="11"/>
        <v>168.21</v>
      </c>
      <c r="S39" s="66">
        <f>+D39+J39-M39</f>
        <v>2571.2050000000008</v>
      </c>
    </row>
    <row r="40" spans="1:27" ht="34.5" customHeight="1">
      <c r="A40" s="130">
        <v>10</v>
      </c>
      <c r="B40" s="140" t="s">
        <v>105</v>
      </c>
      <c r="C40" s="141" t="s">
        <v>81</v>
      </c>
      <c r="D40" s="133">
        <v>375.57</v>
      </c>
      <c r="E40" s="78" t="s">
        <v>78</v>
      </c>
      <c r="F40" s="79">
        <v>1</v>
      </c>
      <c r="G40" s="67"/>
      <c r="H40" s="142">
        <v>288</v>
      </c>
      <c r="I40" s="73">
        <v>20.16</v>
      </c>
      <c r="J40" s="74">
        <v>308.16000000000008</v>
      </c>
      <c r="K40" s="112">
        <v>45961</v>
      </c>
      <c r="L40" s="113" t="s">
        <v>1106</v>
      </c>
      <c r="M40" s="134">
        <v>308.16000000000003</v>
      </c>
      <c r="N40" s="108" t="s">
        <v>1094</v>
      </c>
      <c r="O40" s="79">
        <v>1</v>
      </c>
      <c r="P40" s="67">
        <v>1</v>
      </c>
      <c r="Q40" s="73">
        <f t="shared" si="10"/>
        <v>351</v>
      </c>
      <c r="R40" s="80">
        <f t="shared" si="11"/>
        <v>24.57</v>
      </c>
      <c r="S40" s="66">
        <f t="shared" si="12"/>
        <v>375.57</v>
      </c>
    </row>
    <row r="41" spans="1:27" ht="34.5" customHeight="1">
      <c r="A41" s="130">
        <v>11</v>
      </c>
      <c r="B41" s="140" t="s">
        <v>107</v>
      </c>
      <c r="C41" s="141" t="s">
        <v>81</v>
      </c>
      <c r="D41" s="133">
        <v>375.57</v>
      </c>
      <c r="E41" s="78" t="s">
        <v>78</v>
      </c>
      <c r="F41" s="79">
        <v>1</v>
      </c>
      <c r="G41" s="67"/>
      <c r="H41" s="142">
        <v>213.75</v>
      </c>
      <c r="I41" s="73">
        <v>14.96</v>
      </c>
      <c r="J41" s="74">
        <v>228.71500000000009</v>
      </c>
      <c r="K41" s="112">
        <v>45961</v>
      </c>
      <c r="L41" s="113" t="s">
        <v>1107</v>
      </c>
      <c r="M41" s="134">
        <v>228.71</v>
      </c>
      <c r="N41" s="108" t="s">
        <v>1094</v>
      </c>
      <c r="O41" s="79">
        <v>1</v>
      </c>
      <c r="P41" s="67">
        <v>1</v>
      </c>
      <c r="Q41" s="73">
        <f t="shared" si="10"/>
        <v>351</v>
      </c>
      <c r="R41" s="80">
        <f t="shared" si="11"/>
        <v>24.57</v>
      </c>
      <c r="S41" s="66">
        <f t="shared" si="12"/>
        <v>375.57500000000005</v>
      </c>
    </row>
    <row r="42" spans="1:27" ht="34.5" customHeight="1">
      <c r="A42" s="130">
        <v>12</v>
      </c>
      <c r="B42" s="131" t="s">
        <v>109</v>
      </c>
      <c r="C42" s="141" t="s">
        <v>81</v>
      </c>
      <c r="D42" s="133">
        <v>74.632499999999993</v>
      </c>
      <c r="E42" s="143" t="s">
        <v>78</v>
      </c>
      <c r="F42" s="144">
        <v>1</v>
      </c>
      <c r="G42" s="4"/>
      <c r="H42" s="35">
        <v>24.74</v>
      </c>
      <c r="I42" s="91">
        <v>1.73</v>
      </c>
      <c r="J42" s="92">
        <v>26.474999999999994</v>
      </c>
      <c r="K42" s="145">
        <v>45932</v>
      </c>
      <c r="L42" s="146" t="s">
        <v>1108</v>
      </c>
      <c r="M42" s="147">
        <v>26.48</v>
      </c>
      <c r="N42" s="148" t="s">
        <v>1094</v>
      </c>
      <c r="O42" s="144">
        <v>1</v>
      </c>
      <c r="P42" s="4">
        <v>1</v>
      </c>
      <c r="Q42" s="73">
        <f t="shared" si="10"/>
        <v>69.75</v>
      </c>
      <c r="R42" s="80">
        <f t="shared" si="11"/>
        <v>4.88</v>
      </c>
      <c r="S42" s="66">
        <f t="shared" si="12"/>
        <v>74.627499999999984</v>
      </c>
    </row>
    <row r="43" spans="1:27" ht="34.5" customHeight="1">
      <c r="A43" s="149">
        <v>13</v>
      </c>
      <c r="B43" s="150" t="s">
        <v>111</v>
      </c>
      <c r="C43" s="141" t="s">
        <v>81</v>
      </c>
      <c r="D43" s="133">
        <v>346.68</v>
      </c>
      <c r="E43" s="143" t="s">
        <v>78</v>
      </c>
      <c r="F43" s="144">
        <v>1</v>
      </c>
      <c r="G43" s="4"/>
      <c r="H43" s="35">
        <v>274.5</v>
      </c>
      <c r="I43" s="91">
        <v>19.22</v>
      </c>
      <c r="J43" s="92">
        <v>293.71500000000003</v>
      </c>
      <c r="K43" s="145">
        <v>45961</v>
      </c>
      <c r="L43" s="146" t="s">
        <v>1109</v>
      </c>
      <c r="M43" s="147">
        <v>293.72000000000003</v>
      </c>
      <c r="N43" s="148" t="s">
        <v>1094</v>
      </c>
      <c r="O43" s="144">
        <v>1</v>
      </c>
      <c r="P43" s="4">
        <v>1</v>
      </c>
      <c r="Q43" s="73">
        <f t="shared" si="10"/>
        <v>324</v>
      </c>
      <c r="R43" s="80">
        <f t="shared" si="11"/>
        <v>22.68</v>
      </c>
      <c r="S43" s="66">
        <f t="shared" si="12"/>
        <v>346.67499999999995</v>
      </c>
    </row>
    <row r="44" spans="1:27" ht="34.5" customHeight="1">
      <c r="A44" s="149">
        <v>14</v>
      </c>
      <c r="B44" s="151" t="s">
        <v>113</v>
      </c>
      <c r="C44" s="152" t="s">
        <v>81</v>
      </c>
      <c r="D44" s="153">
        <v>21754.17</v>
      </c>
      <c r="E44" s="143" t="s">
        <v>27</v>
      </c>
      <c r="F44" s="144">
        <v>1</v>
      </c>
      <c r="G44" s="4">
        <v>1</v>
      </c>
      <c r="H44" s="35">
        <v>5967</v>
      </c>
      <c r="I44" s="91">
        <v>417.69</v>
      </c>
      <c r="J44" s="92">
        <v>6384.6900000000023</v>
      </c>
      <c r="K44" s="145" t="s">
        <v>1110</v>
      </c>
      <c r="L44" s="146" t="s">
        <v>1111</v>
      </c>
      <c r="M44" s="147">
        <v>22081.59</v>
      </c>
      <c r="N44" s="148" t="s">
        <v>1078</v>
      </c>
      <c r="O44" s="144">
        <v>1</v>
      </c>
      <c r="P44" s="4">
        <v>1</v>
      </c>
      <c r="Q44" s="73">
        <f t="shared" si="10"/>
        <v>5661</v>
      </c>
      <c r="R44" s="80">
        <f t="shared" si="11"/>
        <v>396.27</v>
      </c>
      <c r="S44" s="66">
        <f t="shared" si="12"/>
        <v>6057.27</v>
      </c>
    </row>
    <row r="45" spans="1:27" ht="34.5" customHeight="1" thickBot="1">
      <c r="A45" s="99"/>
      <c r="B45" s="100" t="s">
        <v>19</v>
      </c>
      <c r="C45" s="101"/>
      <c r="D45" s="154">
        <f>SUM(D34:D44)</f>
        <v>73659.87</v>
      </c>
      <c r="E45" s="103"/>
      <c r="F45" s="102"/>
      <c r="G45" s="102"/>
      <c r="H45" s="104">
        <f>SUM(H34:H44)</f>
        <v>25969.49</v>
      </c>
      <c r="I45" s="104">
        <f t="shared" ref="I45:J45" si="13">SUM(I34:I44)</f>
        <v>1817.87</v>
      </c>
      <c r="J45" s="104">
        <f t="shared" si="13"/>
        <v>27787.362500000003</v>
      </c>
      <c r="K45" s="103"/>
      <c r="L45" s="103"/>
      <c r="M45" s="102">
        <f>SUM(M34:M44)</f>
        <v>75634.030000000013</v>
      </c>
      <c r="N45" s="129"/>
      <c r="O45" s="102"/>
      <c r="P45" s="102"/>
      <c r="Q45" s="104">
        <f>SUM(Q34:Q44)</f>
        <v>24124.489999999998</v>
      </c>
      <c r="R45" s="104">
        <f>SUM(R34:R44)</f>
        <v>1688.72</v>
      </c>
      <c r="S45" s="155">
        <f>SUM(S34:S44)</f>
        <v>25813.202499999999</v>
      </c>
    </row>
    <row r="46" spans="1:27" ht="34.5" customHeight="1" thickTop="1">
      <c r="A46" s="30"/>
      <c r="B46" s="52" t="s">
        <v>115</v>
      </c>
      <c r="C46" s="53"/>
      <c r="D46" s="54"/>
      <c r="E46" s="55"/>
      <c r="F46" s="54"/>
      <c r="G46" s="56"/>
      <c r="H46" s="57"/>
      <c r="I46" s="57"/>
      <c r="J46" s="57"/>
      <c r="K46" s="58"/>
      <c r="L46" s="59"/>
      <c r="M46" s="60"/>
      <c r="N46" s="61"/>
      <c r="O46" s="62"/>
      <c r="P46" s="63"/>
      <c r="Q46" s="64"/>
      <c r="R46" s="65"/>
      <c r="S46" s="66"/>
    </row>
    <row r="47" spans="1:27" ht="34.5" customHeight="1">
      <c r="A47" s="30">
        <v>1</v>
      </c>
      <c r="B47" s="31" t="s">
        <v>116</v>
      </c>
      <c r="C47" s="32"/>
      <c r="D47" s="33"/>
      <c r="E47" s="34"/>
      <c r="F47" s="33"/>
      <c r="G47" s="33"/>
      <c r="H47" s="35"/>
      <c r="I47" s="35"/>
      <c r="J47" s="35"/>
      <c r="K47" s="156"/>
      <c r="L47" s="157"/>
      <c r="M47" s="158"/>
      <c r="N47" s="10"/>
      <c r="O47" s="4"/>
      <c r="P47" s="39"/>
      <c r="Q47" s="40"/>
      <c r="R47" s="159"/>
      <c r="S47" s="66"/>
    </row>
    <row r="48" spans="1:27" ht="34.5" customHeight="1" thickBot="1">
      <c r="A48" s="99"/>
      <c r="B48" s="100" t="s">
        <v>19</v>
      </c>
      <c r="C48" s="160"/>
      <c r="D48" s="102">
        <v>0</v>
      </c>
      <c r="E48" s="103"/>
      <c r="F48" s="102"/>
      <c r="G48" s="102"/>
      <c r="H48" s="104">
        <v>0</v>
      </c>
      <c r="I48" s="104">
        <v>0</v>
      </c>
      <c r="J48" s="104">
        <v>0</v>
      </c>
      <c r="K48" s="161"/>
      <c r="L48" s="103"/>
      <c r="M48" s="102">
        <v>0</v>
      </c>
      <c r="N48" s="129"/>
      <c r="O48" s="102"/>
      <c r="P48" s="102"/>
      <c r="Q48" s="104">
        <v>0</v>
      </c>
      <c r="R48" s="155">
        <v>0</v>
      </c>
      <c r="S48" s="162">
        <v>0</v>
      </c>
    </row>
    <row r="49" spans="1:19" ht="34.5" customHeight="1" thickTop="1">
      <c r="A49" s="30"/>
      <c r="B49" s="52" t="s">
        <v>117</v>
      </c>
      <c r="C49" s="53"/>
      <c r="D49" s="54"/>
      <c r="E49" s="55"/>
      <c r="F49" s="54"/>
      <c r="G49" s="56"/>
      <c r="H49" s="57"/>
      <c r="I49" s="57"/>
      <c r="J49" s="57"/>
      <c r="K49" s="58"/>
      <c r="L49" s="59"/>
      <c r="M49" s="60"/>
      <c r="N49" s="61"/>
      <c r="O49" s="62"/>
      <c r="P49" s="63"/>
      <c r="Q49" s="64"/>
      <c r="R49" s="65"/>
      <c r="S49" s="66"/>
    </row>
    <row r="50" spans="1:19" ht="34.5" customHeight="1">
      <c r="A50" s="30">
        <v>1</v>
      </c>
      <c r="B50" s="163" t="s">
        <v>22</v>
      </c>
      <c r="C50" s="164" t="s">
        <v>118</v>
      </c>
      <c r="D50" s="165">
        <v>6750.42</v>
      </c>
      <c r="E50" s="166" t="s">
        <v>27</v>
      </c>
      <c r="F50" s="20">
        <v>1</v>
      </c>
      <c r="G50" s="167"/>
      <c r="H50" s="168">
        <v>2127.8000000000002</v>
      </c>
      <c r="I50" s="73">
        <v>148.94999999999999</v>
      </c>
      <c r="J50" s="74">
        <v>2276.7499999999955</v>
      </c>
      <c r="K50" s="112" t="s">
        <v>1076</v>
      </c>
      <c r="L50" s="113" t="s">
        <v>1112</v>
      </c>
      <c r="M50" s="169">
        <v>5399.4400000000005</v>
      </c>
      <c r="N50" s="170" t="s">
        <v>1078</v>
      </c>
      <c r="O50" s="20">
        <v>1</v>
      </c>
      <c r="P50" s="21">
        <v>1</v>
      </c>
      <c r="Q50" s="171">
        <f t="shared" ref="Q50:Q51" si="14">ROUND(S50*100/107,2)</f>
        <v>3390.4</v>
      </c>
      <c r="R50" s="172">
        <f t="shared" ref="R50:R51" si="15">ROUND((Q50*0.07),2)</f>
        <v>237.33</v>
      </c>
      <c r="S50" s="66">
        <f>+D50+J50-M50</f>
        <v>3627.7299999999941</v>
      </c>
    </row>
    <row r="51" spans="1:19" ht="34.5" customHeight="1">
      <c r="A51" s="30">
        <v>2</v>
      </c>
      <c r="B51" s="68" t="s">
        <v>28</v>
      </c>
      <c r="C51" s="173" t="s">
        <v>118</v>
      </c>
      <c r="D51" s="165">
        <v>3230.55</v>
      </c>
      <c r="E51" s="174" t="s">
        <v>27</v>
      </c>
      <c r="F51" s="67">
        <v>1</v>
      </c>
      <c r="G51" s="175"/>
      <c r="H51" s="176">
        <v>1293.8</v>
      </c>
      <c r="I51" s="73">
        <v>90.57</v>
      </c>
      <c r="J51" s="74">
        <v>1384.3699999999994</v>
      </c>
      <c r="K51" s="112" t="s">
        <v>1079</v>
      </c>
      <c r="L51" s="113" t="s">
        <v>1113</v>
      </c>
      <c r="M51" s="169">
        <v>2942.72</v>
      </c>
      <c r="N51" s="170" t="s">
        <v>1078</v>
      </c>
      <c r="O51" s="67">
        <v>1</v>
      </c>
      <c r="P51" s="177">
        <v>1</v>
      </c>
      <c r="Q51" s="171">
        <f t="shared" si="14"/>
        <v>1562.8</v>
      </c>
      <c r="R51" s="172">
        <f t="shared" si="15"/>
        <v>109.4</v>
      </c>
      <c r="S51" s="66">
        <f>+D51+J51-M51</f>
        <v>1672.2000000000003</v>
      </c>
    </row>
    <row r="52" spans="1:19" ht="34.5" customHeight="1" thickBot="1">
      <c r="A52" s="99"/>
      <c r="B52" s="100" t="s">
        <v>19</v>
      </c>
      <c r="C52" s="101"/>
      <c r="D52" s="102">
        <f>SUM(D50:D51)</f>
        <v>9980.9700000000012</v>
      </c>
      <c r="E52" s="103"/>
      <c r="F52" s="102"/>
      <c r="G52" s="102"/>
      <c r="H52" s="104">
        <f>SUM(H50:H51)</f>
        <v>3421.6000000000004</v>
      </c>
      <c r="I52" s="104">
        <f t="shared" ref="I52:J52" si="16">SUM(I50:I51)</f>
        <v>239.51999999999998</v>
      </c>
      <c r="J52" s="104">
        <f t="shared" si="16"/>
        <v>3661.1199999999949</v>
      </c>
      <c r="K52" s="103"/>
      <c r="L52" s="103"/>
      <c r="M52" s="102">
        <f>SUM(M50:M51)</f>
        <v>8342.16</v>
      </c>
      <c r="N52" s="129"/>
      <c r="O52" s="102"/>
      <c r="P52" s="102"/>
      <c r="Q52" s="104">
        <f>SUM(Q50:Q51)</f>
        <v>4953.2</v>
      </c>
      <c r="R52" s="155">
        <f>SUM(R50:R51)</f>
        <v>346.73</v>
      </c>
      <c r="S52" s="162">
        <f>SUM(S50:S51)</f>
        <v>5299.9299999999948</v>
      </c>
    </row>
    <row r="53" spans="1:19" ht="34.5" customHeight="1" thickTop="1">
      <c r="A53" s="30"/>
      <c r="B53" s="52" t="s">
        <v>121</v>
      </c>
      <c r="C53" s="53"/>
      <c r="D53" s="54"/>
      <c r="E53" s="55"/>
      <c r="F53" s="54"/>
      <c r="G53" s="56"/>
      <c r="H53" s="57"/>
      <c r="I53" s="57"/>
      <c r="J53" s="57"/>
      <c r="K53" s="58"/>
      <c r="L53" s="59"/>
      <c r="M53" s="60"/>
      <c r="N53" s="61"/>
      <c r="O53" s="62"/>
      <c r="P53" s="63"/>
      <c r="Q53" s="64"/>
      <c r="R53" s="65"/>
      <c r="S53" s="66"/>
    </row>
    <row r="54" spans="1:19" s="181" customFormat="1" ht="34.5" customHeight="1">
      <c r="A54" s="67">
        <v>1</v>
      </c>
      <c r="B54" s="173" t="s">
        <v>122</v>
      </c>
      <c r="C54" s="173" t="s">
        <v>123</v>
      </c>
      <c r="D54" s="178">
        <v>2000</v>
      </c>
      <c r="E54" s="71"/>
      <c r="F54" s="67"/>
      <c r="G54" s="127"/>
      <c r="H54" s="72">
        <v>0</v>
      </c>
      <c r="I54" s="73">
        <v>0</v>
      </c>
      <c r="J54" s="74">
        <v>0</v>
      </c>
      <c r="K54" s="75">
        <v>45961</v>
      </c>
      <c r="L54" s="179" t="s">
        <v>1114</v>
      </c>
      <c r="M54" s="180">
        <v>2000</v>
      </c>
      <c r="N54" s="170"/>
      <c r="O54" s="79"/>
      <c r="P54" s="67"/>
      <c r="Q54" s="73">
        <f t="shared" ref="Q54:Q61" si="17">ROUND(S54*100/107,2)</f>
        <v>0</v>
      </c>
      <c r="R54" s="80">
        <f t="shared" ref="R54:R61" si="18">ROUND((Q54*0.07),2)</f>
        <v>0</v>
      </c>
      <c r="S54" s="66">
        <f t="shared" ref="S54:S61" si="19">+D54+J54-M54</f>
        <v>0</v>
      </c>
    </row>
    <row r="55" spans="1:19" s="181" customFormat="1" ht="34.5" customHeight="1">
      <c r="A55" s="67">
        <v>2</v>
      </c>
      <c r="B55" s="173" t="s">
        <v>125</v>
      </c>
      <c r="C55" s="173" t="s">
        <v>123</v>
      </c>
      <c r="D55" s="178">
        <v>2000</v>
      </c>
      <c r="E55" s="71"/>
      <c r="F55" s="67"/>
      <c r="G55" s="127"/>
      <c r="H55" s="72">
        <v>0</v>
      </c>
      <c r="I55" s="73">
        <v>0</v>
      </c>
      <c r="J55" s="74">
        <v>0</v>
      </c>
      <c r="K55" s="75">
        <v>45958</v>
      </c>
      <c r="L55" s="76" t="s">
        <v>1115</v>
      </c>
      <c r="M55" s="180">
        <v>2000</v>
      </c>
      <c r="N55" s="128"/>
      <c r="O55" s="67"/>
      <c r="P55" s="67"/>
      <c r="Q55" s="73">
        <f t="shared" si="17"/>
        <v>0</v>
      </c>
      <c r="R55" s="80">
        <f t="shared" si="18"/>
        <v>0</v>
      </c>
      <c r="S55" s="66">
        <f t="shared" si="19"/>
        <v>0</v>
      </c>
    </row>
    <row r="56" spans="1:19" s="181" customFormat="1" ht="34.5" customHeight="1">
      <c r="A56" s="67">
        <v>3</v>
      </c>
      <c r="B56" s="173" t="s">
        <v>127</v>
      </c>
      <c r="C56" s="173" t="s">
        <v>123</v>
      </c>
      <c r="D56" s="178">
        <v>2000</v>
      </c>
      <c r="E56" s="71"/>
      <c r="F56" s="67"/>
      <c r="G56" s="127"/>
      <c r="H56" s="72">
        <v>0</v>
      </c>
      <c r="I56" s="73">
        <v>0</v>
      </c>
      <c r="J56" s="74">
        <v>0</v>
      </c>
      <c r="K56" s="75">
        <v>45958</v>
      </c>
      <c r="L56" s="76" t="s">
        <v>1116</v>
      </c>
      <c r="M56" s="180">
        <v>2000</v>
      </c>
      <c r="N56" s="128"/>
      <c r="O56" s="67"/>
      <c r="P56" s="67"/>
      <c r="Q56" s="73">
        <f t="shared" si="17"/>
        <v>0</v>
      </c>
      <c r="R56" s="80">
        <f t="shared" si="18"/>
        <v>0</v>
      </c>
      <c r="S56" s="66">
        <f t="shared" si="19"/>
        <v>0</v>
      </c>
    </row>
    <row r="57" spans="1:19" s="181" customFormat="1" ht="34.5" customHeight="1">
      <c r="A57" s="67">
        <v>4</v>
      </c>
      <c r="B57" s="173" t="s">
        <v>91</v>
      </c>
      <c r="C57" s="173" t="s">
        <v>129</v>
      </c>
      <c r="D57" s="178">
        <v>3210</v>
      </c>
      <c r="E57" s="71"/>
      <c r="F57" s="67"/>
      <c r="G57" s="127"/>
      <c r="H57" s="72">
        <v>0</v>
      </c>
      <c r="I57" s="73">
        <v>0</v>
      </c>
      <c r="J57" s="74">
        <v>0</v>
      </c>
      <c r="K57" s="75">
        <v>45936</v>
      </c>
      <c r="L57" s="76" t="s">
        <v>1117</v>
      </c>
      <c r="M57" s="180">
        <v>3210</v>
      </c>
      <c r="N57" s="128"/>
      <c r="O57" s="67"/>
      <c r="P57" s="67"/>
      <c r="Q57" s="73">
        <f t="shared" si="17"/>
        <v>0</v>
      </c>
      <c r="R57" s="80">
        <f t="shared" si="18"/>
        <v>0</v>
      </c>
      <c r="S57" s="66">
        <f t="shared" si="19"/>
        <v>0</v>
      </c>
    </row>
    <row r="58" spans="1:19" s="181" customFormat="1" ht="34.5" customHeight="1">
      <c r="A58" s="67">
        <v>5</v>
      </c>
      <c r="B58" s="173" t="s">
        <v>91</v>
      </c>
      <c r="C58" s="173" t="s">
        <v>131</v>
      </c>
      <c r="D58" s="178">
        <v>2140</v>
      </c>
      <c r="E58" s="71"/>
      <c r="F58" s="67"/>
      <c r="G58" s="127"/>
      <c r="H58" s="72">
        <v>0</v>
      </c>
      <c r="I58" s="73">
        <v>0</v>
      </c>
      <c r="J58" s="74">
        <v>0</v>
      </c>
      <c r="K58" s="75">
        <v>45936</v>
      </c>
      <c r="L58" s="76" t="s">
        <v>1118</v>
      </c>
      <c r="M58" s="180">
        <v>2140</v>
      </c>
      <c r="N58" s="128"/>
      <c r="O58" s="67"/>
      <c r="P58" s="67"/>
      <c r="Q58" s="73">
        <f t="shared" si="17"/>
        <v>0</v>
      </c>
      <c r="R58" s="80">
        <f t="shared" si="18"/>
        <v>0</v>
      </c>
      <c r="S58" s="66">
        <f t="shared" si="19"/>
        <v>0</v>
      </c>
    </row>
    <row r="59" spans="1:19" s="181" customFormat="1" ht="34.5" customHeight="1">
      <c r="A59" s="67">
        <v>6</v>
      </c>
      <c r="B59" s="173" t="s">
        <v>133</v>
      </c>
      <c r="C59" s="173" t="s">
        <v>131</v>
      </c>
      <c r="D59" s="178">
        <v>2140</v>
      </c>
      <c r="E59" s="71"/>
      <c r="F59" s="67"/>
      <c r="G59" s="127"/>
      <c r="H59" s="72">
        <v>-2000</v>
      </c>
      <c r="I59" s="73">
        <v>-140</v>
      </c>
      <c r="J59" s="74">
        <v>-2140</v>
      </c>
      <c r="K59" s="75">
        <v>45960</v>
      </c>
      <c r="L59" s="76" t="s">
        <v>1119</v>
      </c>
      <c r="M59" s="180">
        <v>2140</v>
      </c>
      <c r="N59" s="182"/>
      <c r="O59" s="67"/>
      <c r="P59" s="67"/>
      <c r="Q59" s="73">
        <f t="shared" si="17"/>
        <v>-2000</v>
      </c>
      <c r="R59" s="80">
        <f t="shared" si="18"/>
        <v>-140</v>
      </c>
      <c r="S59" s="66">
        <f t="shared" si="19"/>
        <v>-2140</v>
      </c>
    </row>
    <row r="60" spans="1:19" s="181" customFormat="1" ht="34.5" customHeight="1">
      <c r="A60" s="67">
        <v>7</v>
      </c>
      <c r="B60" s="173" t="s">
        <v>133</v>
      </c>
      <c r="C60" s="173" t="s">
        <v>135</v>
      </c>
      <c r="D60" s="178">
        <v>3210</v>
      </c>
      <c r="E60" s="71"/>
      <c r="F60" s="67"/>
      <c r="G60" s="127"/>
      <c r="H60" s="72">
        <v>-3000</v>
      </c>
      <c r="I60" s="73">
        <v>-210</v>
      </c>
      <c r="J60" s="74">
        <v>-3210</v>
      </c>
      <c r="K60" s="75">
        <v>45960</v>
      </c>
      <c r="L60" s="76" t="s">
        <v>1120</v>
      </c>
      <c r="M60" s="180">
        <v>3210</v>
      </c>
      <c r="N60" s="182"/>
      <c r="O60" s="67"/>
      <c r="P60" s="67"/>
      <c r="Q60" s="73">
        <f t="shared" si="17"/>
        <v>-3000</v>
      </c>
      <c r="R60" s="80">
        <f t="shared" si="18"/>
        <v>-210</v>
      </c>
      <c r="S60" s="66">
        <f t="shared" si="19"/>
        <v>-3210</v>
      </c>
    </row>
    <row r="61" spans="1:19" ht="34.5" customHeight="1">
      <c r="A61" s="20">
        <v>8</v>
      </c>
      <c r="B61" s="183" t="s">
        <v>137</v>
      </c>
      <c r="C61" s="183" t="s">
        <v>138</v>
      </c>
      <c r="D61" s="184">
        <v>2247</v>
      </c>
      <c r="E61" s="90" t="s">
        <v>78</v>
      </c>
      <c r="F61" s="4">
        <v>1</v>
      </c>
      <c r="G61" s="4"/>
      <c r="H61" s="35">
        <v>2700</v>
      </c>
      <c r="I61" s="91">
        <v>189</v>
      </c>
      <c r="J61" s="92">
        <v>2889</v>
      </c>
      <c r="K61" s="185">
        <v>45958</v>
      </c>
      <c r="L61" s="186" t="s">
        <v>1121</v>
      </c>
      <c r="M61" s="187">
        <v>2889</v>
      </c>
      <c r="N61" s="188" t="s">
        <v>1094</v>
      </c>
      <c r="O61" s="144">
        <v>1</v>
      </c>
      <c r="P61" s="4">
        <v>1</v>
      </c>
      <c r="Q61" s="73">
        <f t="shared" si="17"/>
        <v>2100</v>
      </c>
      <c r="R61" s="80">
        <f t="shared" si="18"/>
        <v>147</v>
      </c>
      <c r="S61" s="66">
        <f t="shared" si="19"/>
        <v>2247</v>
      </c>
    </row>
    <row r="62" spans="1:19" ht="34.5" customHeight="1" thickBot="1">
      <c r="A62" s="99"/>
      <c r="B62" s="100" t="s">
        <v>19</v>
      </c>
      <c r="C62" s="101"/>
      <c r="D62" s="102">
        <f>SUM(D54:D61)</f>
        <v>18947</v>
      </c>
      <c r="E62" s="103"/>
      <c r="F62" s="102"/>
      <c r="G62" s="102"/>
      <c r="H62" s="104">
        <f>SUM(H61:H61)</f>
        <v>2700</v>
      </c>
      <c r="I62" s="104">
        <f>SUM(I61:I61)</f>
        <v>189</v>
      </c>
      <c r="J62" s="104">
        <f>SUM(J61:J61)</f>
        <v>2889</v>
      </c>
      <c r="K62" s="103"/>
      <c r="L62" s="103"/>
      <c r="M62" s="102">
        <f>SUM(M54:M61)</f>
        <v>19589</v>
      </c>
      <c r="N62" s="129"/>
      <c r="O62" s="102"/>
      <c r="P62" s="102"/>
      <c r="Q62" s="104">
        <f>SUM(Q61:Q61)</f>
        <v>2100</v>
      </c>
      <c r="R62" s="104">
        <f>SUM(R61:R61)</f>
        <v>147</v>
      </c>
      <c r="S62" s="104">
        <f>SUM(S61:S61)</f>
        <v>2247</v>
      </c>
    </row>
    <row r="63" spans="1:19" ht="34.5" customHeight="1" thickTop="1">
      <c r="A63" s="30"/>
      <c r="B63" s="52" t="s">
        <v>140</v>
      </c>
      <c r="C63" s="53"/>
      <c r="D63" s="54"/>
      <c r="E63" s="55"/>
      <c r="F63" s="54"/>
      <c r="G63" s="56"/>
      <c r="H63" s="57"/>
      <c r="I63" s="57"/>
      <c r="J63" s="57"/>
      <c r="K63" s="58"/>
      <c r="L63" s="59"/>
      <c r="M63" s="60"/>
      <c r="N63" s="61"/>
      <c r="O63" s="62"/>
      <c r="P63" s="63"/>
      <c r="Q63" s="64"/>
      <c r="R63" s="65"/>
      <c r="S63" s="189"/>
    </row>
    <row r="64" spans="1:19" ht="34.5" customHeight="1">
      <c r="A64" s="30">
        <v>1</v>
      </c>
      <c r="B64" s="31"/>
      <c r="C64" s="32"/>
      <c r="D64" s="33"/>
      <c r="E64" s="34"/>
      <c r="F64" s="33"/>
      <c r="G64" s="33"/>
      <c r="H64" s="35"/>
      <c r="I64" s="35"/>
      <c r="J64" s="35"/>
      <c r="K64" s="156"/>
      <c r="L64" s="157"/>
      <c r="M64" s="158"/>
      <c r="N64" s="10"/>
      <c r="O64" s="4"/>
      <c r="P64" s="39"/>
      <c r="Q64" s="40"/>
      <c r="R64" s="159"/>
      <c r="S64" s="66"/>
    </row>
    <row r="65" spans="1:20" ht="34.5" customHeight="1" thickBot="1">
      <c r="A65" s="99"/>
      <c r="B65" s="100" t="s">
        <v>19</v>
      </c>
      <c r="C65" s="160"/>
      <c r="D65" s="102">
        <v>0</v>
      </c>
      <c r="E65" s="103"/>
      <c r="F65" s="102"/>
      <c r="G65" s="102"/>
      <c r="H65" s="104">
        <v>0</v>
      </c>
      <c r="I65" s="104">
        <v>0</v>
      </c>
      <c r="J65" s="104">
        <v>0</v>
      </c>
      <c r="K65" s="161"/>
      <c r="L65" s="103"/>
      <c r="M65" s="102">
        <v>0</v>
      </c>
      <c r="N65" s="129"/>
      <c r="O65" s="102"/>
      <c r="P65" s="102"/>
      <c r="Q65" s="104">
        <v>0</v>
      </c>
      <c r="R65" s="155">
        <v>0</v>
      </c>
      <c r="S65" s="162">
        <v>0</v>
      </c>
    </row>
    <row r="66" spans="1:20" ht="34.5" customHeight="1" thickTop="1">
      <c r="A66" s="30"/>
      <c r="B66" s="52" t="s">
        <v>141</v>
      </c>
      <c r="C66" s="53"/>
      <c r="D66" s="54"/>
      <c r="E66" s="55"/>
      <c r="F66" s="54"/>
      <c r="G66" s="56"/>
      <c r="H66" s="57"/>
      <c r="I66" s="57"/>
      <c r="J66" s="57"/>
      <c r="K66" s="58"/>
      <c r="L66" s="59"/>
      <c r="M66" s="60"/>
      <c r="N66" s="61"/>
      <c r="O66" s="62"/>
      <c r="P66" s="63"/>
      <c r="Q66" s="64"/>
      <c r="R66" s="65"/>
      <c r="S66" s="66"/>
    </row>
    <row r="67" spans="1:20" ht="34.5" customHeight="1">
      <c r="A67" s="30"/>
      <c r="B67" s="190" t="s">
        <v>142</v>
      </c>
      <c r="C67" s="32"/>
      <c r="D67" s="33"/>
      <c r="E67" s="34"/>
      <c r="F67" s="33"/>
      <c r="G67" s="191"/>
      <c r="H67" s="192"/>
      <c r="I67" s="192"/>
      <c r="J67" s="192"/>
      <c r="K67" s="156"/>
      <c r="L67" s="157"/>
      <c r="M67" s="158"/>
      <c r="N67" s="10"/>
      <c r="O67" s="4"/>
      <c r="P67" s="39"/>
      <c r="Q67" s="40"/>
      <c r="R67" s="159"/>
      <c r="S67" s="66"/>
    </row>
    <row r="68" spans="1:20" ht="34.5" customHeight="1" thickBot="1">
      <c r="A68" s="99"/>
      <c r="B68" s="100" t="s">
        <v>19</v>
      </c>
      <c r="C68" s="101"/>
      <c r="D68" s="102">
        <v>0</v>
      </c>
      <c r="E68" s="103"/>
      <c r="F68" s="102"/>
      <c r="G68" s="102"/>
      <c r="H68" s="104"/>
      <c r="I68" s="104"/>
      <c r="J68" s="104"/>
      <c r="K68" s="103"/>
      <c r="L68" s="103"/>
      <c r="M68" s="102"/>
      <c r="N68" s="129"/>
      <c r="O68" s="102"/>
      <c r="P68" s="102"/>
      <c r="Q68" s="104"/>
      <c r="R68" s="155"/>
      <c r="S68" s="162"/>
    </row>
    <row r="69" spans="1:20" ht="34.5" customHeight="1" thickTop="1">
      <c r="A69" s="30"/>
      <c r="B69" s="52" t="s">
        <v>143</v>
      </c>
      <c r="C69" s="53"/>
      <c r="D69" s="54"/>
      <c r="E69" s="55"/>
      <c r="F69" s="54"/>
      <c r="G69" s="56"/>
      <c r="H69" s="57"/>
      <c r="I69" s="57"/>
      <c r="J69" s="57"/>
      <c r="K69" s="58"/>
      <c r="L69" s="59"/>
      <c r="M69" s="60"/>
      <c r="N69" s="61"/>
      <c r="O69" s="62"/>
      <c r="P69" s="63"/>
      <c r="Q69" s="64"/>
      <c r="R69" s="65"/>
      <c r="S69" s="66"/>
    </row>
    <row r="70" spans="1:20" ht="34.5" customHeight="1">
      <c r="A70" s="30">
        <v>1</v>
      </c>
      <c r="B70" s="31"/>
      <c r="C70" s="32"/>
      <c r="D70" s="33"/>
      <c r="E70" s="34"/>
      <c r="F70" s="33"/>
      <c r="G70" s="33"/>
      <c r="H70" s="35"/>
      <c r="I70" s="35"/>
      <c r="J70" s="35"/>
      <c r="K70" s="156"/>
      <c r="L70" s="157"/>
      <c r="M70" s="158"/>
      <c r="N70" s="10"/>
      <c r="O70" s="4"/>
      <c r="P70" s="39"/>
      <c r="Q70" s="40"/>
      <c r="R70" s="159"/>
      <c r="S70" s="66"/>
    </row>
    <row r="71" spans="1:20" ht="34.5" customHeight="1" thickBot="1">
      <c r="A71" s="99"/>
      <c r="B71" s="100" t="s">
        <v>19</v>
      </c>
      <c r="C71" s="160"/>
      <c r="D71" s="102">
        <v>0</v>
      </c>
      <c r="E71" s="103"/>
      <c r="F71" s="102"/>
      <c r="G71" s="102"/>
      <c r="H71" s="104">
        <v>0</v>
      </c>
      <c r="I71" s="104">
        <v>0</v>
      </c>
      <c r="J71" s="104">
        <v>0</v>
      </c>
      <c r="K71" s="161"/>
      <c r="L71" s="103"/>
      <c r="M71" s="102">
        <v>0</v>
      </c>
      <c r="N71" s="129"/>
      <c r="O71" s="102"/>
      <c r="P71" s="102"/>
      <c r="Q71" s="104">
        <v>0</v>
      </c>
      <c r="R71" s="155">
        <v>0</v>
      </c>
      <c r="S71" s="162">
        <v>0</v>
      </c>
    </row>
    <row r="72" spans="1:20" ht="34.5" customHeight="1" thickTop="1">
      <c r="A72" s="30"/>
      <c r="B72" s="193" t="s">
        <v>144</v>
      </c>
      <c r="C72" s="194"/>
      <c r="D72" s="195"/>
      <c r="E72" s="174"/>
      <c r="F72" s="195"/>
      <c r="G72" s="196"/>
      <c r="H72" s="176"/>
      <c r="I72" s="176"/>
      <c r="J72" s="176"/>
      <c r="K72" s="25"/>
      <c r="L72" s="26"/>
      <c r="M72" s="27"/>
      <c r="N72" s="197"/>
      <c r="O72" s="127"/>
      <c r="P72" s="198"/>
      <c r="Q72" s="199"/>
      <c r="R72" s="200"/>
      <c r="S72" s="66"/>
    </row>
    <row r="73" spans="1:20" ht="34.5" customHeight="1">
      <c r="A73" s="67">
        <v>1</v>
      </c>
      <c r="B73" s="173" t="s">
        <v>145</v>
      </c>
      <c r="C73" s="69" t="s">
        <v>146</v>
      </c>
      <c r="D73" s="201">
        <v>9126</v>
      </c>
      <c r="E73" s="71"/>
      <c r="F73" s="67"/>
      <c r="G73" s="67"/>
      <c r="H73" s="73">
        <v>0</v>
      </c>
      <c r="I73" s="73"/>
      <c r="J73" s="142">
        <v>0</v>
      </c>
      <c r="K73" s="83">
        <v>45961</v>
      </c>
      <c r="L73" s="84" t="s">
        <v>1466</v>
      </c>
      <c r="M73" s="202">
        <v>9126</v>
      </c>
      <c r="N73" s="128"/>
      <c r="O73" s="67"/>
      <c r="P73" s="67"/>
      <c r="Q73" s="73">
        <f t="shared" ref="Q73:Q101" si="20">S73</f>
        <v>0</v>
      </c>
      <c r="R73" s="80"/>
      <c r="S73" s="203">
        <f t="shared" ref="S73:S101" si="21">+D73+J73-M73</f>
        <v>0</v>
      </c>
      <c r="T73" s="2" t="s">
        <v>1467</v>
      </c>
    </row>
    <row r="74" spans="1:20" ht="34.5" customHeight="1">
      <c r="A74" s="67">
        <v>2</v>
      </c>
      <c r="B74" s="173" t="s">
        <v>149</v>
      </c>
      <c r="C74" s="69" t="s">
        <v>150</v>
      </c>
      <c r="D74" s="201">
        <v>4563</v>
      </c>
      <c r="E74" s="128"/>
      <c r="F74" s="67"/>
      <c r="G74" s="67"/>
      <c r="H74" s="73">
        <v>0</v>
      </c>
      <c r="I74" s="73"/>
      <c r="J74" s="142">
        <v>0</v>
      </c>
      <c r="K74" s="83">
        <v>45961</v>
      </c>
      <c r="L74" s="84" t="s">
        <v>1122</v>
      </c>
      <c r="M74" s="202">
        <v>4563</v>
      </c>
      <c r="N74" s="128"/>
      <c r="O74" s="67"/>
      <c r="P74" s="67"/>
      <c r="Q74" s="73">
        <f t="shared" si="20"/>
        <v>0</v>
      </c>
      <c r="R74" s="80"/>
      <c r="S74" s="203">
        <f t="shared" si="21"/>
        <v>0</v>
      </c>
    </row>
    <row r="75" spans="1:20" ht="34.5" customHeight="1">
      <c r="A75" s="67">
        <v>3</v>
      </c>
      <c r="B75" s="173" t="s">
        <v>152</v>
      </c>
      <c r="C75" s="69" t="s">
        <v>153</v>
      </c>
      <c r="D75" s="201">
        <v>4563</v>
      </c>
      <c r="E75" s="128"/>
      <c r="F75" s="67"/>
      <c r="G75" s="67"/>
      <c r="H75" s="73">
        <v>0</v>
      </c>
      <c r="I75" s="73"/>
      <c r="J75" s="142">
        <v>0</v>
      </c>
      <c r="K75" s="83">
        <v>45961</v>
      </c>
      <c r="L75" s="84" t="s">
        <v>1123</v>
      </c>
      <c r="M75" s="202">
        <v>4563</v>
      </c>
      <c r="N75" s="128"/>
      <c r="O75" s="67"/>
      <c r="P75" s="67"/>
      <c r="Q75" s="73">
        <f t="shared" si="20"/>
        <v>0</v>
      </c>
      <c r="R75" s="80"/>
      <c r="S75" s="203">
        <f t="shared" si="21"/>
        <v>0</v>
      </c>
    </row>
    <row r="76" spans="1:20" ht="34.5" customHeight="1">
      <c r="A76" s="67">
        <v>4</v>
      </c>
      <c r="B76" s="173" t="s">
        <v>155</v>
      </c>
      <c r="C76" s="69" t="s">
        <v>156</v>
      </c>
      <c r="D76" s="201">
        <v>4563</v>
      </c>
      <c r="E76" s="128"/>
      <c r="F76" s="67"/>
      <c r="G76" s="67"/>
      <c r="H76" s="73">
        <v>0</v>
      </c>
      <c r="I76" s="73"/>
      <c r="J76" s="142">
        <v>0</v>
      </c>
      <c r="K76" s="83">
        <v>45961</v>
      </c>
      <c r="L76" s="84" t="s">
        <v>1124</v>
      </c>
      <c r="M76" s="202">
        <v>4563</v>
      </c>
      <c r="N76" s="128"/>
      <c r="O76" s="67"/>
      <c r="P76" s="67"/>
      <c r="Q76" s="73">
        <f t="shared" si="20"/>
        <v>0</v>
      </c>
      <c r="R76" s="80"/>
      <c r="S76" s="203">
        <f t="shared" si="21"/>
        <v>0</v>
      </c>
    </row>
    <row r="77" spans="1:20" ht="34.5" customHeight="1">
      <c r="A77" s="67">
        <v>5</v>
      </c>
      <c r="B77" s="68" t="s">
        <v>158</v>
      </c>
      <c r="C77" s="69" t="s">
        <v>159</v>
      </c>
      <c r="D77" s="201">
        <v>4563</v>
      </c>
      <c r="E77" s="128"/>
      <c r="F77" s="67"/>
      <c r="G77" s="67"/>
      <c r="H77" s="73">
        <v>0</v>
      </c>
      <c r="I77" s="73"/>
      <c r="J77" s="142">
        <v>0</v>
      </c>
      <c r="K77" s="83">
        <v>45961</v>
      </c>
      <c r="L77" s="84" t="s">
        <v>1125</v>
      </c>
      <c r="M77" s="202">
        <v>4563</v>
      </c>
      <c r="N77" s="128"/>
      <c r="O77" s="67"/>
      <c r="P77" s="67"/>
      <c r="Q77" s="73">
        <f t="shared" si="20"/>
        <v>0</v>
      </c>
      <c r="R77" s="80"/>
      <c r="S77" s="203">
        <f t="shared" si="21"/>
        <v>0</v>
      </c>
    </row>
    <row r="78" spans="1:20" ht="34.5" customHeight="1">
      <c r="A78" s="67">
        <v>6</v>
      </c>
      <c r="B78" s="68" t="s">
        <v>161</v>
      </c>
      <c r="C78" s="69" t="s">
        <v>162</v>
      </c>
      <c r="D78" s="201">
        <v>4563</v>
      </c>
      <c r="E78" s="71"/>
      <c r="F78" s="67"/>
      <c r="G78" s="67"/>
      <c r="H78" s="73">
        <v>0</v>
      </c>
      <c r="I78" s="73"/>
      <c r="J78" s="142">
        <v>0</v>
      </c>
      <c r="K78" s="83">
        <v>45961</v>
      </c>
      <c r="L78" s="84" t="s">
        <v>1126</v>
      </c>
      <c r="M78" s="202">
        <v>4563</v>
      </c>
      <c r="N78" s="128"/>
      <c r="O78" s="67"/>
      <c r="P78" s="67"/>
      <c r="Q78" s="73">
        <f t="shared" si="20"/>
        <v>0</v>
      </c>
      <c r="R78" s="80"/>
      <c r="S78" s="203">
        <f t="shared" si="21"/>
        <v>0</v>
      </c>
    </row>
    <row r="79" spans="1:20" ht="34.5" customHeight="1">
      <c r="A79" s="67">
        <v>7</v>
      </c>
      <c r="B79" s="68" t="s">
        <v>164</v>
      </c>
      <c r="C79" s="69" t="s">
        <v>165</v>
      </c>
      <c r="D79" s="201">
        <v>4563</v>
      </c>
      <c r="E79" s="71"/>
      <c r="F79" s="67"/>
      <c r="G79" s="67"/>
      <c r="H79" s="73">
        <v>-4563</v>
      </c>
      <c r="I79" s="73"/>
      <c r="J79" s="142">
        <v>-4563</v>
      </c>
      <c r="K79" s="83">
        <v>45961</v>
      </c>
      <c r="L79" s="84" t="s">
        <v>1127</v>
      </c>
      <c r="M79" s="202">
        <v>4563</v>
      </c>
      <c r="N79" s="128"/>
      <c r="O79" s="67"/>
      <c r="P79" s="67"/>
      <c r="Q79" s="204">
        <f t="shared" si="20"/>
        <v>-4563</v>
      </c>
      <c r="R79" s="205"/>
      <c r="S79" s="206">
        <f t="shared" si="21"/>
        <v>-4563</v>
      </c>
    </row>
    <row r="80" spans="1:20" ht="34.5" customHeight="1">
      <c r="A80" s="67">
        <v>8</v>
      </c>
      <c r="B80" s="68" t="s">
        <v>164</v>
      </c>
      <c r="C80" s="69" t="s">
        <v>167</v>
      </c>
      <c r="D80" s="201">
        <v>4563</v>
      </c>
      <c r="E80" s="128"/>
      <c r="F80" s="67"/>
      <c r="G80" s="67"/>
      <c r="H80" s="73">
        <v>-4563</v>
      </c>
      <c r="I80" s="73"/>
      <c r="J80" s="142">
        <v>-4563</v>
      </c>
      <c r="K80" s="83">
        <v>45961</v>
      </c>
      <c r="L80" s="84" t="s">
        <v>1128</v>
      </c>
      <c r="M80" s="202">
        <v>4563</v>
      </c>
      <c r="N80" s="128"/>
      <c r="O80" s="67"/>
      <c r="P80" s="67"/>
      <c r="Q80" s="204">
        <f t="shared" si="20"/>
        <v>-4563</v>
      </c>
      <c r="R80" s="205"/>
      <c r="S80" s="206">
        <f t="shared" si="21"/>
        <v>-4563</v>
      </c>
    </row>
    <row r="81" spans="1:20" ht="34.5" customHeight="1">
      <c r="A81" s="67">
        <v>9</v>
      </c>
      <c r="B81" s="207" t="s">
        <v>169</v>
      </c>
      <c r="C81" s="69" t="s">
        <v>170</v>
      </c>
      <c r="D81" s="201">
        <v>4563</v>
      </c>
      <c r="E81" s="128"/>
      <c r="F81" s="67"/>
      <c r="G81" s="67"/>
      <c r="H81" s="73">
        <v>-4563</v>
      </c>
      <c r="I81" s="73"/>
      <c r="J81" s="142">
        <v>-4563</v>
      </c>
      <c r="K81" s="83">
        <v>45961</v>
      </c>
      <c r="L81" s="84" t="s">
        <v>1129</v>
      </c>
      <c r="M81" s="202">
        <v>4563</v>
      </c>
      <c r="N81" s="128"/>
      <c r="O81" s="67"/>
      <c r="P81" s="67"/>
      <c r="Q81" s="204">
        <f t="shared" si="20"/>
        <v>-4563</v>
      </c>
      <c r="R81" s="205"/>
      <c r="S81" s="206">
        <f t="shared" si="21"/>
        <v>-4563</v>
      </c>
    </row>
    <row r="82" spans="1:20" ht="34.5" customHeight="1">
      <c r="A82" s="67">
        <v>10</v>
      </c>
      <c r="B82" s="68" t="s">
        <v>172</v>
      </c>
      <c r="C82" s="69" t="s">
        <v>173</v>
      </c>
      <c r="D82" s="201">
        <v>4563</v>
      </c>
      <c r="E82" s="128"/>
      <c r="F82" s="67"/>
      <c r="G82" s="67"/>
      <c r="H82" s="73">
        <v>0</v>
      </c>
      <c r="I82" s="73"/>
      <c r="J82" s="142">
        <v>0</v>
      </c>
      <c r="K82" s="83">
        <v>45960</v>
      </c>
      <c r="L82" s="84" t="s">
        <v>1130</v>
      </c>
      <c r="M82" s="202">
        <v>4563</v>
      </c>
      <c r="N82" s="128"/>
      <c r="O82" s="67"/>
      <c r="P82" s="67"/>
      <c r="Q82" s="73">
        <f t="shared" si="20"/>
        <v>0</v>
      </c>
      <c r="R82" s="80"/>
      <c r="S82" s="203">
        <f t="shared" si="21"/>
        <v>0</v>
      </c>
    </row>
    <row r="83" spans="1:20" ht="34.5" customHeight="1">
      <c r="A83" s="67">
        <v>11</v>
      </c>
      <c r="B83" s="68" t="s">
        <v>175</v>
      </c>
      <c r="C83" s="69" t="s">
        <v>176</v>
      </c>
      <c r="D83" s="201">
        <v>9126</v>
      </c>
      <c r="E83" s="71"/>
      <c r="F83" s="67"/>
      <c r="G83" s="67"/>
      <c r="H83" s="73">
        <v>0</v>
      </c>
      <c r="I83" s="73"/>
      <c r="J83" s="142">
        <v>0</v>
      </c>
      <c r="K83" s="83">
        <v>45960</v>
      </c>
      <c r="L83" s="84" t="s">
        <v>1131</v>
      </c>
      <c r="M83" s="202">
        <v>9126</v>
      </c>
      <c r="N83" s="128"/>
      <c r="O83" s="67"/>
      <c r="P83" s="67"/>
      <c r="Q83" s="73">
        <f t="shared" si="20"/>
        <v>0</v>
      </c>
      <c r="R83" s="80"/>
      <c r="S83" s="203">
        <f t="shared" si="21"/>
        <v>0</v>
      </c>
    </row>
    <row r="84" spans="1:20" s="219" customFormat="1" ht="34.5" customHeight="1">
      <c r="A84" s="208">
        <v>12</v>
      </c>
      <c r="B84" s="209" t="s">
        <v>178</v>
      </c>
      <c r="C84" s="210" t="s">
        <v>179</v>
      </c>
      <c r="D84" s="211">
        <v>4563</v>
      </c>
      <c r="E84" s="212"/>
      <c r="F84" s="213"/>
      <c r="G84" s="213"/>
      <c r="H84" s="214">
        <v>-4563</v>
      </c>
      <c r="I84" s="214"/>
      <c r="J84" s="215">
        <v>-4563</v>
      </c>
      <c r="K84" s="83">
        <v>45958</v>
      </c>
      <c r="L84" s="84" t="s">
        <v>1132</v>
      </c>
      <c r="M84" s="202">
        <v>4563</v>
      </c>
      <c r="N84" s="216"/>
      <c r="O84" s="213"/>
      <c r="P84" s="213"/>
      <c r="Q84" s="214">
        <f t="shared" si="20"/>
        <v>-4563</v>
      </c>
      <c r="R84" s="217"/>
      <c r="S84" s="218">
        <f t="shared" si="21"/>
        <v>-4563</v>
      </c>
    </row>
    <row r="85" spans="1:20" ht="34.5" customHeight="1">
      <c r="A85" s="67">
        <v>13</v>
      </c>
      <c r="B85" s="68" t="s">
        <v>181</v>
      </c>
      <c r="C85" s="69" t="s">
        <v>182</v>
      </c>
      <c r="D85" s="201">
        <v>4563</v>
      </c>
      <c r="E85" s="128"/>
      <c r="F85" s="67"/>
      <c r="G85" s="67"/>
      <c r="H85" s="73">
        <v>0</v>
      </c>
      <c r="I85" s="73"/>
      <c r="J85" s="142">
        <v>0</v>
      </c>
      <c r="K85" s="83">
        <v>45958</v>
      </c>
      <c r="L85" s="84" t="s">
        <v>1133</v>
      </c>
      <c r="M85" s="202">
        <v>4563</v>
      </c>
      <c r="N85" s="128"/>
      <c r="O85" s="67"/>
      <c r="P85" s="67"/>
      <c r="Q85" s="73">
        <f t="shared" si="20"/>
        <v>0</v>
      </c>
      <c r="R85" s="80"/>
      <c r="S85" s="203">
        <f t="shared" si="21"/>
        <v>0</v>
      </c>
    </row>
    <row r="86" spans="1:20" ht="34.5" customHeight="1">
      <c r="A86" s="67">
        <v>14</v>
      </c>
      <c r="B86" s="68" t="s">
        <v>184</v>
      </c>
      <c r="C86" s="69" t="s">
        <v>185</v>
      </c>
      <c r="D86" s="201">
        <v>4563</v>
      </c>
      <c r="E86" s="71"/>
      <c r="F86" s="67"/>
      <c r="G86" s="67"/>
      <c r="H86" s="73">
        <v>-4563</v>
      </c>
      <c r="I86" s="73"/>
      <c r="J86" s="142">
        <v>-4563</v>
      </c>
      <c r="K86" s="83">
        <v>45957</v>
      </c>
      <c r="L86" s="84" t="s">
        <v>1134</v>
      </c>
      <c r="M86" s="202">
        <v>4563</v>
      </c>
      <c r="N86" s="128"/>
      <c r="O86" s="67"/>
      <c r="P86" s="67"/>
      <c r="Q86" s="204">
        <f t="shared" si="20"/>
        <v>-4563</v>
      </c>
      <c r="R86" s="205"/>
      <c r="S86" s="206">
        <f t="shared" si="21"/>
        <v>-4563</v>
      </c>
    </row>
    <row r="87" spans="1:20" ht="34.5" customHeight="1">
      <c r="A87" s="67">
        <v>15</v>
      </c>
      <c r="B87" s="68" t="s">
        <v>187</v>
      </c>
      <c r="C87" s="69" t="s">
        <v>188</v>
      </c>
      <c r="D87" s="201">
        <v>4563</v>
      </c>
      <c r="E87" s="128"/>
      <c r="F87" s="67"/>
      <c r="G87" s="67"/>
      <c r="H87" s="73">
        <v>-4563</v>
      </c>
      <c r="I87" s="73"/>
      <c r="J87" s="142">
        <v>-4563</v>
      </c>
      <c r="K87" s="83">
        <v>45957</v>
      </c>
      <c r="L87" s="84" t="s">
        <v>1135</v>
      </c>
      <c r="M87" s="202">
        <v>4563</v>
      </c>
      <c r="N87" s="128"/>
      <c r="O87" s="67"/>
      <c r="P87" s="67"/>
      <c r="Q87" s="204">
        <f t="shared" si="20"/>
        <v>-4563</v>
      </c>
      <c r="R87" s="205"/>
      <c r="S87" s="206">
        <f t="shared" si="21"/>
        <v>-4563</v>
      </c>
    </row>
    <row r="88" spans="1:20" ht="34.5" customHeight="1">
      <c r="A88" s="67">
        <v>16</v>
      </c>
      <c r="B88" s="68" t="s">
        <v>190</v>
      </c>
      <c r="C88" s="69" t="s">
        <v>191</v>
      </c>
      <c r="D88" s="201">
        <v>4563</v>
      </c>
      <c r="E88" s="71"/>
      <c r="F88" s="67"/>
      <c r="G88" s="67"/>
      <c r="H88" s="73">
        <v>0</v>
      </c>
      <c r="I88" s="73"/>
      <c r="J88" s="142">
        <v>0</v>
      </c>
      <c r="K88" s="83" t="s">
        <v>1487</v>
      </c>
      <c r="L88" s="84" t="s">
        <v>1488</v>
      </c>
      <c r="M88" s="202">
        <v>4563</v>
      </c>
      <c r="N88" s="128"/>
      <c r="O88" s="67"/>
      <c r="P88" s="67"/>
      <c r="Q88" s="73">
        <f t="shared" si="20"/>
        <v>0</v>
      </c>
      <c r="R88" s="80"/>
      <c r="S88" s="203">
        <f t="shared" si="21"/>
        <v>0</v>
      </c>
      <c r="T88" s="2" t="s">
        <v>1467</v>
      </c>
    </row>
    <row r="89" spans="1:20" ht="34.5" customHeight="1">
      <c r="A89" s="67">
        <v>17</v>
      </c>
      <c r="B89" s="68" t="s">
        <v>194</v>
      </c>
      <c r="C89" s="69" t="s">
        <v>195</v>
      </c>
      <c r="D89" s="201">
        <v>9126</v>
      </c>
      <c r="E89" s="71"/>
      <c r="F89" s="67"/>
      <c r="G89" s="67"/>
      <c r="H89" s="73">
        <v>0</v>
      </c>
      <c r="I89" s="73"/>
      <c r="J89" s="142">
        <v>0</v>
      </c>
      <c r="K89" s="83">
        <v>45960</v>
      </c>
      <c r="L89" s="84" t="s">
        <v>1137</v>
      </c>
      <c r="M89" s="202">
        <v>9126</v>
      </c>
      <c r="N89" s="128"/>
      <c r="O89" s="67"/>
      <c r="P89" s="67"/>
      <c r="Q89" s="73">
        <f t="shared" si="20"/>
        <v>0</v>
      </c>
      <c r="R89" s="80"/>
      <c r="S89" s="203">
        <f t="shared" si="21"/>
        <v>0</v>
      </c>
    </row>
    <row r="90" spans="1:20" ht="34.5" customHeight="1">
      <c r="A90" s="67">
        <v>18</v>
      </c>
      <c r="B90" s="68" t="s">
        <v>197</v>
      </c>
      <c r="C90" s="69" t="s">
        <v>198</v>
      </c>
      <c r="D90" s="201">
        <v>4563</v>
      </c>
      <c r="E90" s="128"/>
      <c r="F90" s="67"/>
      <c r="G90" s="67"/>
      <c r="H90" s="73">
        <v>0</v>
      </c>
      <c r="I90" s="73"/>
      <c r="J90" s="142">
        <v>0</v>
      </c>
      <c r="K90" s="83"/>
      <c r="L90" s="84"/>
      <c r="M90" s="202">
        <v>0</v>
      </c>
      <c r="N90" s="128" t="s">
        <v>1095</v>
      </c>
      <c r="O90" s="67">
        <v>1</v>
      </c>
      <c r="P90" s="67">
        <v>1</v>
      </c>
      <c r="Q90" s="73">
        <f t="shared" si="20"/>
        <v>4563</v>
      </c>
      <c r="R90" s="80"/>
      <c r="S90" s="203">
        <f t="shared" si="21"/>
        <v>4563</v>
      </c>
    </row>
    <row r="91" spans="1:20" ht="34.5" customHeight="1">
      <c r="A91" s="67">
        <v>19</v>
      </c>
      <c r="B91" s="68" t="s">
        <v>200</v>
      </c>
      <c r="C91" s="69" t="s">
        <v>201</v>
      </c>
      <c r="D91" s="201">
        <v>4563</v>
      </c>
      <c r="E91" s="128"/>
      <c r="F91" s="67"/>
      <c r="G91" s="67"/>
      <c r="H91" s="73">
        <v>-4563</v>
      </c>
      <c r="I91" s="73"/>
      <c r="J91" s="142">
        <v>-4563</v>
      </c>
      <c r="K91" s="83">
        <v>45952</v>
      </c>
      <c r="L91" s="84" t="s">
        <v>1138</v>
      </c>
      <c r="M91" s="202">
        <v>4563</v>
      </c>
      <c r="N91" s="128"/>
      <c r="O91" s="67"/>
      <c r="P91" s="67"/>
      <c r="Q91" s="204">
        <f t="shared" si="20"/>
        <v>-4563</v>
      </c>
      <c r="R91" s="205"/>
      <c r="S91" s="206">
        <f t="shared" si="21"/>
        <v>-4563</v>
      </c>
    </row>
    <row r="92" spans="1:20" ht="34.5" customHeight="1">
      <c r="A92" s="67">
        <v>20</v>
      </c>
      <c r="B92" s="68" t="s">
        <v>203</v>
      </c>
      <c r="C92" s="69" t="s">
        <v>204</v>
      </c>
      <c r="D92" s="201">
        <v>4563</v>
      </c>
      <c r="E92" s="128"/>
      <c r="F92" s="67"/>
      <c r="G92" s="67"/>
      <c r="H92" s="73">
        <v>-4563</v>
      </c>
      <c r="I92" s="73"/>
      <c r="J92" s="142">
        <v>-4563</v>
      </c>
      <c r="K92" s="83">
        <v>45960</v>
      </c>
      <c r="L92" s="84" t="s">
        <v>1139</v>
      </c>
      <c r="M92" s="202">
        <v>4563</v>
      </c>
      <c r="N92" s="128"/>
      <c r="O92" s="67"/>
      <c r="P92" s="67"/>
      <c r="Q92" s="204">
        <f t="shared" si="20"/>
        <v>-4563</v>
      </c>
      <c r="R92" s="205"/>
      <c r="S92" s="206">
        <f t="shared" si="21"/>
        <v>-4563</v>
      </c>
    </row>
    <row r="93" spans="1:20" ht="34.5" customHeight="1">
      <c r="A93" s="67">
        <v>21</v>
      </c>
      <c r="B93" s="68" t="s">
        <v>206</v>
      </c>
      <c r="C93" s="69" t="s">
        <v>207</v>
      </c>
      <c r="D93" s="201">
        <v>4563</v>
      </c>
      <c r="E93" s="128"/>
      <c r="F93" s="67"/>
      <c r="G93" s="67"/>
      <c r="H93" s="73">
        <v>0</v>
      </c>
      <c r="I93" s="73"/>
      <c r="J93" s="142">
        <v>0</v>
      </c>
      <c r="K93" s="83">
        <v>45959</v>
      </c>
      <c r="L93" s="84" t="s">
        <v>1140</v>
      </c>
      <c r="M93" s="202">
        <v>4563</v>
      </c>
      <c r="N93" s="128"/>
      <c r="O93" s="67"/>
      <c r="P93" s="67"/>
      <c r="Q93" s="73">
        <f t="shared" si="20"/>
        <v>0</v>
      </c>
      <c r="R93" s="80"/>
      <c r="S93" s="203">
        <f t="shared" si="21"/>
        <v>0</v>
      </c>
    </row>
    <row r="94" spans="1:20" ht="34.5" customHeight="1">
      <c r="A94" s="67">
        <v>22</v>
      </c>
      <c r="B94" s="68" t="s">
        <v>209</v>
      </c>
      <c r="C94" s="69" t="s">
        <v>210</v>
      </c>
      <c r="D94" s="201">
        <v>4563</v>
      </c>
      <c r="E94" s="71"/>
      <c r="F94" s="67"/>
      <c r="G94" s="67"/>
      <c r="H94" s="73">
        <v>-4563</v>
      </c>
      <c r="I94" s="73"/>
      <c r="J94" s="142">
        <v>-4563</v>
      </c>
      <c r="K94" s="83">
        <v>45958</v>
      </c>
      <c r="L94" s="84" t="s">
        <v>1141</v>
      </c>
      <c r="M94" s="202">
        <v>4563</v>
      </c>
      <c r="N94" s="128"/>
      <c r="O94" s="67"/>
      <c r="P94" s="67"/>
      <c r="Q94" s="73">
        <f t="shared" si="20"/>
        <v>-4563</v>
      </c>
      <c r="R94" s="80"/>
      <c r="S94" s="203">
        <f t="shared" si="21"/>
        <v>-4563</v>
      </c>
    </row>
    <row r="95" spans="1:20" ht="34.5" customHeight="1">
      <c r="A95" s="67">
        <v>23</v>
      </c>
      <c r="B95" s="68" t="s">
        <v>212</v>
      </c>
      <c r="C95" s="69" t="s">
        <v>213</v>
      </c>
      <c r="D95" s="201">
        <v>4563</v>
      </c>
      <c r="E95" s="128"/>
      <c r="F95" s="67"/>
      <c r="G95" s="67"/>
      <c r="H95" s="73">
        <v>-4563</v>
      </c>
      <c r="I95" s="73"/>
      <c r="J95" s="142">
        <v>-4563</v>
      </c>
      <c r="K95" s="83">
        <v>45946</v>
      </c>
      <c r="L95" s="84" t="s">
        <v>1142</v>
      </c>
      <c r="M95" s="202">
        <v>4563</v>
      </c>
      <c r="N95" s="128"/>
      <c r="O95" s="67"/>
      <c r="P95" s="67"/>
      <c r="Q95" s="73">
        <v>-4563</v>
      </c>
      <c r="R95" s="80"/>
      <c r="S95" s="203">
        <v>-4563</v>
      </c>
    </row>
    <row r="96" spans="1:20" ht="34.5" customHeight="1">
      <c r="A96" s="67">
        <v>24</v>
      </c>
      <c r="B96" s="68" t="s">
        <v>215</v>
      </c>
      <c r="C96" s="69" t="s">
        <v>216</v>
      </c>
      <c r="D96" s="201">
        <v>4563</v>
      </c>
      <c r="E96" s="128"/>
      <c r="F96" s="67"/>
      <c r="G96" s="67"/>
      <c r="H96" s="73">
        <v>0</v>
      </c>
      <c r="I96" s="73"/>
      <c r="J96" s="142">
        <v>0</v>
      </c>
      <c r="K96" s="83">
        <v>45961</v>
      </c>
      <c r="L96" s="84" t="s">
        <v>1143</v>
      </c>
      <c r="M96" s="202">
        <v>4563</v>
      </c>
      <c r="N96" s="128"/>
      <c r="O96" s="67"/>
      <c r="P96" s="67"/>
      <c r="Q96" s="73">
        <f t="shared" si="20"/>
        <v>0</v>
      </c>
      <c r="R96" s="80"/>
      <c r="S96" s="203">
        <f t="shared" si="21"/>
        <v>0</v>
      </c>
    </row>
    <row r="97" spans="1:19" ht="34.5" customHeight="1">
      <c r="A97" s="67">
        <v>25</v>
      </c>
      <c r="B97" s="68" t="s">
        <v>218</v>
      </c>
      <c r="C97" s="69" t="s">
        <v>219</v>
      </c>
      <c r="D97" s="201">
        <v>4563</v>
      </c>
      <c r="E97" s="128"/>
      <c r="F97" s="67"/>
      <c r="G97" s="67"/>
      <c r="H97" s="73">
        <v>0</v>
      </c>
      <c r="I97" s="73"/>
      <c r="J97" s="142">
        <v>0</v>
      </c>
      <c r="K97" s="83">
        <v>45957</v>
      </c>
      <c r="L97" s="84" t="s">
        <v>1144</v>
      </c>
      <c r="M97" s="202">
        <v>4563</v>
      </c>
      <c r="N97" s="128"/>
      <c r="O97" s="67"/>
      <c r="P97" s="67"/>
      <c r="Q97" s="73">
        <f t="shared" si="20"/>
        <v>0</v>
      </c>
      <c r="R97" s="80"/>
      <c r="S97" s="203">
        <f t="shared" si="21"/>
        <v>0</v>
      </c>
    </row>
    <row r="98" spans="1:19" ht="34.5" customHeight="1">
      <c r="A98" s="67">
        <v>26</v>
      </c>
      <c r="B98" s="68" t="s">
        <v>221</v>
      </c>
      <c r="C98" s="69" t="s">
        <v>222</v>
      </c>
      <c r="D98" s="201">
        <v>4563</v>
      </c>
      <c r="E98" s="71"/>
      <c r="F98" s="67"/>
      <c r="G98" s="67"/>
      <c r="H98" s="73">
        <v>-4563</v>
      </c>
      <c r="I98" s="73"/>
      <c r="J98" s="142">
        <v>-4563</v>
      </c>
      <c r="K98" s="83">
        <v>45960</v>
      </c>
      <c r="L98" s="84" t="s">
        <v>1145</v>
      </c>
      <c r="M98" s="202">
        <v>4563</v>
      </c>
      <c r="N98" s="128"/>
      <c r="O98" s="67"/>
      <c r="P98" s="67"/>
      <c r="Q98" s="73">
        <f t="shared" si="20"/>
        <v>-4563</v>
      </c>
      <c r="R98" s="80"/>
      <c r="S98" s="203">
        <f t="shared" si="21"/>
        <v>-4563</v>
      </c>
    </row>
    <row r="99" spans="1:19" ht="34.5" customHeight="1">
      <c r="A99" s="67">
        <v>27</v>
      </c>
      <c r="B99" s="68" t="s">
        <v>224</v>
      </c>
      <c r="C99" s="69" t="s">
        <v>225</v>
      </c>
      <c r="D99" s="201">
        <v>4563</v>
      </c>
      <c r="E99" s="71"/>
      <c r="F99" s="67"/>
      <c r="G99" s="67"/>
      <c r="H99" s="73">
        <v>0</v>
      </c>
      <c r="I99" s="73"/>
      <c r="J99" s="142">
        <v>0</v>
      </c>
      <c r="K99" s="83"/>
      <c r="L99" s="84"/>
      <c r="M99" s="202">
        <v>0</v>
      </c>
      <c r="N99" s="128" t="s">
        <v>1095</v>
      </c>
      <c r="O99" s="67">
        <v>1</v>
      </c>
      <c r="P99" s="67">
        <v>1</v>
      </c>
      <c r="Q99" s="73">
        <f t="shared" si="20"/>
        <v>4563</v>
      </c>
      <c r="R99" s="80"/>
      <c r="S99" s="203">
        <f t="shared" si="21"/>
        <v>4563</v>
      </c>
    </row>
    <row r="100" spans="1:19" ht="34.5" customHeight="1">
      <c r="A100" s="67">
        <v>28</v>
      </c>
      <c r="B100" s="68" t="s">
        <v>227</v>
      </c>
      <c r="C100" s="69" t="s">
        <v>228</v>
      </c>
      <c r="D100" s="201">
        <v>4563</v>
      </c>
      <c r="E100" s="71"/>
      <c r="F100" s="67"/>
      <c r="G100" s="67"/>
      <c r="H100" s="73">
        <v>-4563</v>
      </c>
      <c r="I100" s="73"/>
      <c r="J100" s="142">
        <v>-4563</v>
      </c>
      <c r="K100" s="83"/>
      <c r="L100" s="84"/>
      <c r="M100" s="202">
        <v>0</v>
      </c>
      <c r="N100" s="128"/>
      <c r="O100" s="67"/>
      <c r="P100" s="67"/>
      <c r="Q100" s="73">
        <f t="shared" si="20"/>
        <v>0</v>
      </c>
      <c r="R100" s="80"/>
      <c r="S100" s="203">
        <f t="shared" si="21"/>
        <v>0</v>
      </c>
    </row>
    <row r="101" spans="1:19" ht="34.5" customHeight="1">
      <c r="A101" s="67">
        <v>29</v>
      </c>
      <c r="B101" s="220" t="s">
        <v>230</v>
      </c>
      <c r="C101" s="221" t="s">
        <v>231</v>
      </c>
      <c r="D101" s="222">
        <v>13689</v>
      </c>
      <c r="E101" s="71"/>
      <c r="F101" s="67"/>
      <c r="G101" s="67"/>
      <c r="H101" s="73">
        <v>0</v>
      </c>
      <c r="I101" s="73"/>
      <c r="J101" s="142">
        <v>0</v>
      </c>
      <c r="K101" s="83">
        <v>45957</v>
      </c>
      <c r="L101" s="84" t="s">
        <v>1146</v>
      </c>
      <c r="M101" s="202">
        <v>13689</v>
      </c>
      <c r="N101" s="197"/>
      <c r="O101" s="127"/>
      <c r="P101" s="127"/>
      <c r="Q101" s="171">
        <f t="shared" si="20"/>
        <v>0</v>
      </c>
      <c r="R101" s="172"/>
      <c r="S101" s="203">
        <f t="shared" si="21"/>
        <v>0</v>
      </c>
    </row>
    <row r="102" spans="1:19" ht="34.5" customHeight="1">
      <c r="A102" s="223"/>
      <c r="B102" s="1364" t="s">
        <v>19</v>
      </c>
      <c r="C102" s="1364"/>
      <c r="D102" s="225">
        <f>SUM(D73:D101)</f>
        <v>155142</v>
      </c>
      <c r="E102" s="226"/>
      <c r="F102" s="223"/>
      <c r="G102" s="223"/>
      <c r="H102" s="227">
        <f>SUM(H73+H88+H99+H101)</f>
        <v>0</v>
      </c>
      <c r="I102" s="227">
        <f t="shared" ref="I102:J102" si="22">SUM(I73+I88+I99+I101)</f>
        <v>0</v>
      </c>
      <c r="J102" s="227">
        <f t="shared" si="22"/>
        <v>0</v>
      </c>
      <c r="K102" s="228"/>
      <c r="L102" s="229"/>
      <c r="M102" s="230">
        <f>SUM(M73:M101)</f>
        <v>141453</v>
      </c>
      <c r="N102" s="224"/>
      <c r="O102" s="223"/>
      <c r="P102" s="223"/>
      <c r="Q102" s="227">
        <f>SUM(Q73+Q88+Q99+Q90+Q100)</f>
        <v>9126</v>
      </c>
      <c r="R102" s="227">
        <f t="shared" ref="R102:S102" si="23">SUM(R73+R88+R99+R90+R100)</f>
        <v>0</v>
      </c>
      <c r="S102" s="227">
        <f t="shared" si="23"/>
        <v>9126</v>
      </c>
    </row>
    <row r="103" spans="1:19" ht="34.5" customHeight="1">
      <c r="A103" s="30"/>
      <c r="B103" s="231" t="s">
        <v>233</v>
      </c>
      <c r="C103" s="232"/>
      <c r="D103" s="18"/>
      <c r="E103" s="166"/>
      <c r="F103" s="18"/>
      <c r="G103" s="233"/>
      <c r="H103" s="168"/>
      <c r="I103" s="168"/>
      <c r="J103" s="168"/>
      <c r="K103" s="234"/>
      <c r="L103" s="235"/>
      <c r="M103" s="236"/>
      <c r="N103" s="237"/>
      <c r="O103" s="238"/>
      <c r="P103" s="238"/>
      <c r="Q103" s="239"/>
      <c r="R103" s="240"/>
      <c r="S103" s="203"/>
    </row>
    <row r="104" spans="1:19" ht="34.5" customHeight="1">
      <c r="A104" s="67">
        <v>1</v>
      </c>
      <c r="B104" s="68" t="s">
        <v>234</v>
      </c>
      <c r="C104" s="173" t="s">
        <v>235</v>
      </c>
      <c r="D104" s="201">
        <v>2645</v>
      </c>
      <c r="E104" s="71"/>
      <c r="F104" s="67"/>
      <c r="G104" s="67"/>
      <c r="H104" s="142">
        <v>-2645</v>
      </c>
      <c r="I104" s="241"/>
      <c r="J104" s="74">
        <v>-2645</v>
      </c>
      <c r="K104" s="75">
        <v>45961</v>
      </c>
      <c r="L104" s="76" t="s">
        <v>1147</v>
      </c>
      <c r="M104" s="77">
        <v>2645</v>
      </c>
      <c r="N104" s="242"/>
      <c r="O104" s="243"/>
      <c r="P104" s="243"/>
      <c r="Q104" s="189">
        <f t="shared" ref="Q104:Q105" si="24">S104</f>
        <v>-2645</v>
      </c>
      <c r="R104" s="8"/>
      <c r="S104" s="189">
        <f t="shared" ref="S104:S105" si="25">+D104+J104-M104</f>
        <v>-2645</v>
      </c>
    </row>
    <row r="105" spans="1:19" ht="34.5" customHeight="1">
      <c r="A105" s="67">
        <v>2</v>
      </c>
      <c r="B105" s="244" t="s">
        <v>91</v>
      </c>
      <c r="C105" s="245" t="s">
        <v>237</v>
      </c>
      <c r="D105" s="201">
        <v>18000</v>
      </c>
      <c r="E105" s="71"/>
      <c r="F105" s="67"/>
      <c r="G105" s="67"/>
      <c r="H105" s="142">
        <v>0</v>
      </c>
      <c r="I105" s="241"/>
      <c r="J105" s="74">
        <v>0</v>
      </c>
      <c r="K105" s="83">
        <v>45936</v>
      </c>
      <c r="L105" s="84" t="s">
        <v>1148</v>
      </c>
      <c r="M105" s="85">
        <v>18000</v>
      </c>
      <c r="N105" s="246"/>
      <c r="O105" s="243"/>
      <c r="P105" s="243"/>
      <c r="Q105" s="189">
        <f t="shared" si="24"/>
        <v>0</v>
      </c>
      <c r="R105" s="8"/>
      <c r="S105" s="203">
        <f t="shared" si="25"/>
        <v>0</v>
      </c>
    </row>
    <row r="106" spans="1:19" ht="34.5" customHeight="1" thickBot="1">
      <c r="A106" s="99"/>
      <c r="B106" s="100" t="s">
        <v>19</v>
      </c>
      <c r="C106" s="101"/>
      <c r="D106" s="102">
        <f>SUM(D104:D105)</f>
        <v>20645</v>
      </c>
      <c r="E106" s="103"/>
      <c r="F106" s="102"/>
      <c r="G106" s="102"/>
      <c r="H106" s="104"/>
      <c r="I106" s="104"/>
      <c r="J106" s="104"/>
      <c r="K106" s="103"/>
      <c r="L106" s="103"/>
      <c r="M106" s="247">
        <f>SUM(M104:M105)</f>
        <v>20645</v>
      </c>
      <c r="N106" s="129"/>
      <c r="O106" s="102"/>
      <c r="P106" s="102"/>
      <c r="Q106" s="104"/>
      <c r="R106" s="155">
        <v>0</v>
      </c>
      <c r="S106" s="162"/>
    </row>
    <row r="107" spans="1:19" ht="34.5" customHeight="1" thickTop="1">
      <c r="A107" s="30"/>
      <c r="B107" s="52" t="s">
        <v>239</v>
      </c>
      <c r="C107" s="53"/>
      <c r="D107" s="54"/>
      <c r="E107" s="55"/>
      <c r="F107" s="54"/>
      <c r="G107" s="56"/>
      <c r="H107" s="57"/>
      <c r="I107" s="57"/>
      <c r="J107" s="57"/>
      <c r="K107" s="58"/>
      <c r="L107" s="59"/>
      <c r="M107" s="248"/>
      <c r="N107" s="237"/>
      <c r="O107" s="238"/>
      <c r="P107" s="238"/>
      <c r="Q107" s="239"/>
      <c r="R107" s="240"/>
      <c r="S107" s="66"/>
    </row>
    <row r="108" spans="1:19" ht="34.5" customHeight="1">
      <c r="A108" s="67">
        <v>1</v>
      </c>
      <c r="B108" s="173" t="s">
        <v>240</v>
      </c>
      <c r="C108" s="69" t="s">
        <v>241</v>
      </c>
      <c r="D108" s="201">
        <v>100</v>
      </c>
      <c r="E108" s="128"/>
      <c r="F108" s="67"/>
      <c r="G108" s="67"/>
      <c r="H108" s="73">
        <v>0</v>
      </c>
      <c r="I108" s="73">
        <v>0</v>
      </c>
      <c r="J108" s="249">
        <v>0</v>
      </c>
      <c r="K108" s="75">
        <v>45961</v>
      </c>
      <c r="L108" s="76" t="s">
        <v>1149</v>
      </c>
      <c r="M108" s="77">
        <v>100</v>
      </c>
      <c r="N108" s="250"/>
      <c r="O108" s="243"/>
      <c r="P108" s="243"/>
      <c r="Q108" s="189">
        <f t="shared" ref="Q108:Q136" si="26">ROUND(S108*100/107,2)</f>
        <v>0</v>
      </c>
      <c r="R108" s="8">
        <f>ROUND((Q108*0.07),2)</f>
        <v>0</v>
      </c>
      <c r="S108" s="203">
        <f t="shared" ref="S108:S136" si="27">+D108+J108-M108</f>
        <v>0</v>
      </c>
    </row>
    <row r="109" spans="1:19" ht="34.5" customHeight="1">
      <c r="A109" s="67">
        <v>2</v>
      </c>
      <c r="B109" s="173" t="s">
        <v>243</v>
      </c>
      <c r="C109" s="69" t="s">
        <v>244</v>
      </c>
      <c r="D109" s="201">
        <v>100</v>
      </c>
      <c r="E109" s="128"/>
      <c r="F109" s="67"/>
      <c r="G109" s="67"/>
      <c r="H109" s="73">
        <v>0</v>
      </c>
      <c r="I109" s="73">
        <v>0</v>
      </c>
      <c r="J109" s="142">
        <v>0</v>
      </c>
      <c r="K109" s="75">
        <v>45960</v>
      </c>
      <c r="L109" s="76" t="s">
        <v>1150</v>
      </c>
      <c r="M109" s="77">
        <v>100</v>
      </c>
      <c r="N109" s="246"/>
      <c r="O109" s="243"/>
      <c r="P109" s="243"/>
      <c r="Q109" s="189">
        <f t="shared" si="26"/>
        <v>0</v>
      </c>
      <c r="R109" s="8">
        <f t="shared" ref="R109:R136" si="28">ROUND((Q109*0.07),2)</f>
        <v>0</v>
      </c>
      <c r="S109" s="203">
        <f t="shared" si="27"/>
        <v>0</v>
      </c>
    </row>
    <row r="110" spans="1:19" ht="34.5" customHeight="1">
      <c r="A110" s="67">
        <v>3</v>
      </c>
      <c r="B110" s="173" t="s">
        <v>246</v>
      </c>
      <c r="C110" s="69" t="s">
        <v>247</v>
      </c>
      <c r="D110" s="201">
        <v>100</v>
      </c>
      <c r="E110" s="128"/>
      <c r="F110" s="67"/>
      <c r="G110" s="67"/>
      <c r="H110" s="73">
        <v>0</v>
      </c>
      <c r="I110" s="73">
        <v>0</v>
      </c>
      <c r="J110" s="142">
        <v>0</v>
      </c>
      <c r="K110" s="75">
        <v>45960</v>
      </c>
      <c r="L110" s="76" t="s">
        <v>1151</v>
      </c>
      <c r="M110" s="77">
        <v>100</v>
      </c>
      <c r="N110" s="246"/>
      <c r="O110" s="243"/>
      <c r="P110" s="243"/>
      <c r="Q110" s="189">
        <f t="shared" si="26"/>
        <v>0</v>
      </c>
      <c r="R110" s="8">
        <f t="shared" si="28"/>
        <v>0</v>
      </c>
      <c r="S110" s="203">
        <f t="shared" si="27"/>
        <v>0</v>
      </c>
    </row>
    <row r="111" spans="1:19" ht="34.5" customHeight="1">
      <c r="A111" s="67">
        <v>4</v>
      </c>
      <c r="B111" s="173" t="s">
        <v>249</v>
      </c>
      <c r="C111" s="69" t="s">
        <v>250</v>
      </c>
      <c r="D111" s="201">
        <v>100</v>
      </c>
      <c r="E111" s="128"/>
      <c r="F111" s="67"/>
      <c r="G111" s="67"/>
      <c r="H111" s="73">
        <v>0</v>
      </c>
      <c r="I111" s="73">
        <v>0</v>
      </c>
      <c r="J111" s="142">
        <v>0</v>
      </c>
      <c r="K111" s="75">
        <v>45961</v>
      </c>
      <c r="L111" s="76" t="s">
        <v>1152</v>
      </c>
      <c r="M111" s="77">
        <v>100</v>
      </c>
      <c r="N111" s="246"/>
      <c r="O111" s="243"/>
      <c r="P111" s="243"/>
      <c r="Q111" s="189">
        <f t="shared" si="26"/>
        <v>0</v>
      </c>
      <c r="R111" s="8">
        <f t="shared" si="28"/>
        <v>0</v>
      </c>
      <c r="S111" s="203">
        <f t="shared" si="27"/>
        <v>0</v>
      </c>
    </row>
    <row r="112" spans="1:19" ht="34.5" customHeight="1">
      <c r="A112" s="67">
        <v>5</v>
      </c>
      <c r="B112" s="68" t="s">
        <v>252</v>
      </c>
      <c r="C112" s="69" t="s">
        <v>253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142">
        <v>0</v>
      </c>
      <c r="K112" s="75">
        <v>45961</v>
      </c>
      <c r="L112" s="76" t="s">
        <v>1153</v>
      </c>
      <c r="M112" s="77">
        <v>100</v>
      </c>
      <c r="N112" s="246"/>
      <c r="O112" s="243"/>
      <c r="P112" s="243"/>
      <c r="Q112" s="189">
        <f t="shared" si="26"/>
        <v>0</v>
      </c>
      <c r="R112" s="8">
        <f t="shared" si="28"/>
        <v>0</v>
      </c>
      <c r="S112" s="203">
        <f t="shared" si="27"/>
        <v>0</v>
      </c>
    </row>
    <row r="113" spans="1:19" ht="34.5" customHeight="1">
      <c r="A113" s="67">
        <v>6</v>
      </c>
      <c r="B113" s="68" t="s">
        <v>161</v>
      </c>
      <c r="C113" s="69" t="s">
        <v>255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>
        <v>45961</v>
      </c>
      <c r="L113" s="76" t="s">
        <v>1154</v>
      </c>
      <c r="M113" s="77">
        <v>100</v>
      </c>
      <c r="N113" s="246"/>
      <c r="O113" s="243"/>
      <c r="P113" s="243"/>
      <c r="Q113" s="189">
        <f t="shared" si="26"/>
        <v>0</v>
      </c>
      <c r="R113" s="8">
        <f t="shared" si="28"/>
        <v>0</v>
      </c>
      <c r="S113" s="203">
        <f t="shared" si="27"/>
        <v>0</v>
      </c>
    </row>
    <row r="114" spans="1:19" ht="34.5" customHeight="1">
      <c r="A114" s="67">
        <v>7</v>
      </c>
      <c r="B114" s="68" t="s">
        <v>257</v>
      </c>
      <c r="C114" s="69" t="s">
        <v>258</v>
      </c>
      <c r="D114" s="201">
        <v>100</v>
      </c>
      <c r="E114" s="71"/>
      <c r="F114" s="67"/>
      <c r="G114" s="67"/>
      <c r="H114" s="73">
        <v>0</v>
      </c>
      <c r="I114" s="73">
        <v>0</v>
      </c>
      <c r="J114" s="142">
        <v>0</v>
      </c>
      <c r="K114" s="75">
        <v>45961</v>
      </c>
      <c r="L114" s="76" t="s">
        <v>1155</v>
      </c>
      <c r="M114" s="77">
        <v>100</v>
      </c>
      <c r="N114" s="246"/>
      <c r="O114" s="243"/>
      <c r="P114" s="243"/>
      <c r="Q114" s="189">
        <f t="shared" si="26"/>
        <v>0</v>
      </c>
      <c r="R114" s="8">
        <f t="shared" si="28"/>
        <v>0</v>
      </c>
      <c r="S114" s="203">
        <f t="shared" si="27"/>
        <v>0</v>
      </c>
    </row>
    <row r="115" spans="1:19" ht="34.5" customHeight="1">
      <c r="A115" s="67">
        <v>8</v>
      </c>
      <c r="B115" s="68" t="s">
        <v>260</v>
      </c>
      <c r="C115" s="69" t="s">
        <v>261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>
        <v>45961</v>
      </c>
      <c r="L115" s="76" t="s">
        <v>1156</v>
      </c>
      <c r="M115" s="77">
        <v>100</v>
      </c>
      <c r="N115" s="246"/>
      <c r="O115" s="243"/>
      <c r="P115" s="243"/>
      <c r="Q115" s="189">
        <f t="shared" si="26"/>
        <v>0</v>
      </c>
      <c r="R115" s="8">
        <f t="shared" si="28"/>
        <v>0</v>
      </c>
      <c r="S115" s="203">
        <f t="shared" si="27"/>
        <v>0</v>
      </c>
    </row>
    <row r="116" spans="1:19" ht="34.5" customHeight="1">
      <c r="A116" s="67">
        <v>9</v>
      </c>
      <c r="B116" s="68" t="s">
        <v>169</v>
      </c>
      <c r="C116" s="69" t="s">
        <v>263</v>
      </c>
      <c r="D116" s="201">
        <v>100</v>
      </c>
      <c r="E116" s="71"/>
      <c r="F116" s="67"/>
      <c r="G116" s="67"/>
      <c r="H116" s="73">
        <v>0</v>
      </c>
      <c r="I116" s="73">
        <v>0</v>
      </c>
      <c r="J116" s="142">
        <v>0</v>
      </c>
      <c r="K116" s="75">
        <v>45961</v>
      </c>
      <c r="L116" s="76" t="s">
        <v>1157</v>
      </c>
      <c r="M116" s="77">
        <v>100</v>
      </c>
      <c r="N116" s="246"/>
      <c r="O116" s="243"/>
      <c r="P116" s="243"/>
      <c r="Q116" s="189">
        <f t="shared" si="26"/>
        <v>0</v>
      </c>
      <c r="R116" s="8">
        <f t="shared" si="28"/>
        <v>0</v>
      </c>
      <c r="S116" s="203">
        <f t="shared" si="27"/>
        <v>0</v>
      </c>
    </row>
    <row r="117" spans="1:19" ht="34.5" customHeight="1">
      <c r="A117" s="67">
        <v>10</v>
      </c>
      <c r="B117" s="68" t="s">
        <v>172</v>
      </c>
      <c r="C117" s="69" t="s">
        <v>265</v>
      </c>
      <c r="D117" s="201">
        <v>100</v>
      </c>
      <c r="E117" s="128"/>
      <c r="F117" s="67"/>
      <c r="G117" s="67"/>
      <c r="H117" s="73">
        <v>0</v>
      </c>
      <c r="I117" s="73">
        <v>0</v>
      </c>
      <c r="J117" s="142">
        <v>0</v>
      </c>
      <c r="K117" s="75">
        <v>45960</v>
      </c>
      <c r="L117" s="76" t="s">
        <v>1158</v>
      </c>
      <c r="M117" s="77">
        <v>100</v>
      </c>
      <c r="N117" s="246"/>
      <c r="O117" s="243"/>
      <c r="P117" s="243"/>
      <c r="Q117" s="189">
        <f t="shared" si="26"/>
        <v>0</v>
      </c>
      <c r="R117" s="8">
        <f t="shared" si="28"/>
        <v>0</v>
      </c>
      <c r="S117" s="203">
        <f t="shared" si="27"/>
        <v>0</v>
      </c>
    </row>
    <row r="118" spans="1:19" ht="34.5" customHeight="1">
      <c r="A118" s="67">
        <v>11</v>
      </c>
      <c r="B118" s="68" t="s">
        <v>267</v>
      </c>
      <c r="C118" s="69" t="s">
        <v>268</v>
      </c>
      <c r="D118" s="201">
        <v>100</v>
      </c>
      <c r="E118" s="128"/>
      <c r="F118" s="67"/>
      <c r="G118" s="67"/>
      <c r="H118" s="73">
        <v>0</v>
      </c>
      <c r="I118" s="73">
        <v>0</v>
      </c>
      <c r="J118" s="142">
        <v>0</v>
      </c>
      <c r="K118" s="75">
        <v>45960</v>
      </c>
      <c r="L118" s="76" t="s">
        <v>1159</v>
      </c>
      <c r="M118" s="77">
        <v>100</v>
      </c>
      <c r="N118" s="246"/>
      <c r="O118" s="243"/>
      <c r="P118" s="243"/>
      <c r="Q118" s="189">
        <f t="shared" si="26"/>
        <v>0</v>
      </c>
      <c r="R118" s="8">
        <f t="shared" si="28"/>
        <v>0</v>
      </c>
      <c r="S118" s="203">
        <f t="shared" si="27"/>
        <v>0</v>
      </c>
    </row>
    <row r="119" spans="1:19" ht="34.5" customHeight="1">
      <c r="A119" s="67">
        <v>12</v>
      </c>
      <c r="B119" s="68" t="s">
        <v>178</v>
      </c>
      <c r="C119" s="69" t="s">
        <v>270</v>
      </c>
      <c r="D119" s="201">
        <v>100</v>
      </c>
      <c r="E119" s="71"/>
      <c r="F119" s="67"/>
      <c r="G119" s="67"/>
      <c r="H119" s="73">
        <v>0</v>
      </c>
      <c r="I119" s="73">
        <v>0</v>
      </c>
      <c r="J119" s="142">
        <v>0</v>
      </c>
      <c r="K119" s="75">
        <v>45958</v>
      </c>
      <c r="L119" s="76" t="s">
        <v>1160</v>
      </c>
      <c r="M119" s="77">
        <v>100</v>
      </c>
      <c r="N119" s="246"/>
      <c r="O119" s="243"/>
      <c r="P119" s="243"/>
      <c r="Q119" s="189">
        <f t="shared" si="26"/>
        <v>0</v>
      </c>
      <c r="R119" s="8">
        <f t="shared" si="28"/>
        <v>0</v>
      </c>
      <c r="S119" s="203">
        <f t="shared" si="27"/>
        <v>0</v>
      </c>
    </row>
    <row r="120" spans="1:19" ht="34.5" customHeight="1">
      <c r="A120" s="67">
        <v>13</v>
      </c>
      <c r="B120" s="68" t="s">
        <v>272</v>
      </c>
      <c r="C120" s="69" t="s">
        <v>273</v>
      </c>
      <c r="D120" s="201">
        <v>100</v>
      </c>
      <c r="E120" s="128"/>
      <c r="F120" s="67"/>
      <c r="G120" s="67"/>
      <c r="H120" s="73">
        <v>0</v>
      </c>
      <c r="I120" s="73">
        <v>0</v>
      </c>
      <c r="J120" s="142">
        <v>0</v>
      </c>
      <c r="K120" s="75">
        <v>45958</v>
      </c>
      <c r="L120" s="76" t="s">
        <v>1161</v>
      </c>
      <c r="M120" s="77">
        <v>100</v>
      </c>
      <c r="N120" s="246"/>
      <c r="O120" s="243"/>
      <c r="P120" s="243"/>
      <c r="Q120" s="189">
        <f t="shared" si="26"/>
        <v>0</v>
      </c>
      <c r="R120" s="8">
        <f t="shared" si="28"/>
        <v>0</v>
      </c>
      <c r="S120" s="203">
        <f t="shared" si="27"/>
        <v>0</v>
      </c>
    </row>
    <row r="121" spans="1:19" ht="34.5" customHeight="1">
      <c r="A121" s="67">
        <v>14</v>
      </c>
      <c r="B121" s="68" t="s">
        <v>275</v>
      </c>
      <c r="C121" s="69" t="s">
        <v>276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>
        <v>45957</v>
      </c>
      <c r="L121" s="76" t="s">
        <v>1162</v>
      </c>
      <c r="M121" s="77">
        <v>100</v>
      </c>
      <c r="N121" s="246"/>
      <c r="O121" s="243"/>
      <c r="P121" s="243"/>
      <c r="Q121" s="189">
        <f t="shared" si="26"/>
        <v>0</v>
      </c>
      <c r="R121" s="8">
        <f t="shared" si="28"/>
        <v>0</v>
      </c>
      <c r="S121" s="203">
        <f t="shared" si="27"/>
        <v>0</v>
      </c>
    </row>
    <row r="122" spans="1:19" ht="34.5" customHeight="1">
      <c r="A122" s="67">
        <v>15</v>
      </c>
      <c r="B122" s="68" t="s">
        <v>278</v>
      </c>
      <c r="C122" s="69" t="s">
        <v>279</v>
      </c>
      <c r="D122" s="201">
        <v>100</v>
      </c>
      <c r="E122" s="128"/>
      <c r="F122" s="67"/>
      <c r="G122" s="67"/>
      <c r="H122" s="73">
        <v>0</v>
      </c>
      <c r="I122" s="73">
        <v>0</v>
      </c>
      <c r="J122" s="142">
        <v>0</v>
      </c>
      <c r="K122" s="75">
        <v>45957</v>
      </c>
      <c r="L122" s="76" t="s">
        <v>1163</v>
      </c>
      <c r="M122" s="77">
        <v>100</v>
      </c>
      <c r="N122" s="246"/>
      <c r="O122" s="243"/>
      <c r="P122" s="243"/>
      <c r="Q122" s="189">
        <f t="shared" si="26"/>
        <v>0</v>
      </c>
      <c r="R122" s="8">
        <f t="shared" si="28"/>
        <v>0</v>
      </c>
      <c r="S122" s="203">
        <f t="shared" si="27"/>
        <v>0</v>
      </c>
    </row>
    <row r="123" spans="1:19" ht="34.5" customHeight="1">
      <c r="A123" s="67">
        <v>16</v>
      </c>
      <c r="B123" s="68" t="s">
        <v>281</v>
      </c>
      <c r="C123" s="69" t="s">
        <v>282</v>
      </c>
      <c r="D123" s="201">
        <v>100</v>
      </c>
      <c r="E123" s="71"/>
      <c r="F123" s="67"/>
      <c r="G123" s="67"/>
      <c r="H123" s="73">
        <v>0</v>
      </c>
      <c r="I123" s="73">
        <v>0</v>
      </c>
      <c r="J123" s="142">
        <v>0</v>
      </c>
      <c r="K123" s="75">
        <v>45959</v>
      </c>
      <c r="L123" s="76" t="s">
        <v>1164</v>
      </c>
      <c r="M123" s="77">
        <v>50</v>
      </c>
      <c r="N123" s="250" t="s">
        <v>1095</v>
      </c>
      <c r="O123" s="243">
        <v>1</v>
      </c>
      <c r="P123" s="243">
        <v>1</v>
      </c>
      <c r="Q123" s="189">
        <f t="shared" si="26"/>
        <v>46.73</v>
      </c>
      <c r="R123" s="8">
        <f t="shared" si="28"/>
        <v>3.27</v>
      </c>
      <c r="S123" s="203">
        <f t="shared" si="27"/>
        <v>50</v>
      </c>
    </row>
    <row r="124" spans="1:19" ht="34.5" customHeight="1">
      <c r="A124" s="67">
        <v>17</v>
      </c>
      <c r="B124" s="68" t="s">
        <v>194</v>
      </c>
      <c r="C124" s="69" t="s">
        <v>284</v>
      </c>
      <c r="D124" s="201">
        <v>100</v>
      </c>
      <c r="E124" s="71"/>
      <c r="F124" s="67"/>
      <c r="G124" s="67"/>
      <c r="H124" s="73">
        <v>0</v>
      </c>
      <c r="I124" s="73">
        <v>0</v>
      </c>
      <c r="J124" s="142">
        <v>0</v>
      </c>
      <c r="K124" s="75">
        <v>45960</v>
      </c>
      <c r="L124" s="76" t="s">
        <v>1165</v>
      </c>
      <c r="M124" s="77">
        <v>100</v>
      </c>
      <c r="N124" s="246"/>
      <c r="O124" s="243"/>
      <c r="P124" s="243"/>
      <c r="Q124" s="189">
        <f t="shared" si="26"/>
        <v>0</v>
      </c>
      <c r="R124" s="8">
        <f t="shared" si="28"/>
        <v>0</v>
      </c>
      <c r="S124" s="203">
        <f t="shared" si="27"/>
        <v>0</v>
      </c>
    </row>
    <row r="125" spans="1:19" ht="34.5" customHeight="1">
      <c r="A125" s="67">
        <v>18</v>
      </c>
      <c r="B125" s="68" t="s">
        <v>286</v>
      </c>
      <c r="C125" s="69" t="s">
        <v>287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/>
      <c r="L125" s="76"/>
      <c r="M125" s="77">
        <v>0</v>
      </c>
      <c r="N125" s="246" t="s">
        <v>1095</v>
      </c>
      <c r="O125" s="243">
        <v>1</v>
      </c>
      <c r="P125" s="243">
        <v>1</v>
      </c>
      <c r="Q125" s="189">
        <f t="shared" si="26"/>
        <v>93.46</v>
      </c>
      <c r="R125" s="8">
        <f t="shared" si="28"/>
        <v>6.54</v>
      </c>
      <c r="S125" s="203">
        <f t="shared" si="27"/>
        <v>100</v>
      </c>
    </row>
    <row r="126" spans="1:19" ht="34.5" customHeight="1">
      <c r="A126" s="67">
        <v>19</v>
      </c>
      <c r="B126" s="68" t="s">
        <v>289</v>
      </c>
      <c r="C126" s="69" t="s">
        <v>290</v>
      </c>
      <c r="D126" s="201">
        <v>100</v>
      </c>
      <c r="E126" s="71"/>
      <c r="F126" s="67"/>
      <c r="G126" s="67"/>
      <c r="H126" s="73">
        <v>0</v>
      </c>
      <c r="I126" s="73">
        <v>0</v>
      </c>
      <c r="J126" s="142">
        <v>0</v>
      </c>
      <c r="K126" s="75">
        <v>45952</v>
      </c>
      <c r="L126" s="76" t="s">
        <v>1166</v>
      </c>
      <c r="M126" s="77">
        <v>100</v>
      </c>
      <c r="N126" s="246"/>
      <c r="O126" s="243"/>
      <c r="P126" s="243"/>
      <c r="Q126" s="189">
        <f t="shared" si="26"/>
        <v>0</v>
      </c>
      <c r="R126" s="8">
        <f t="shared" si="28"/>
        <v>0</v>
      </c>
      <c r="S126" s="203">
        <f t="shared" si="27"/>
        <v>0</v>
      </c>
    </row>
    <row r="127" spans="1:19" ht="34.5" customHeight="1">
      <c r="A127" s="67">
        <v>20</v>
      </c>
      <c r="B127" s="68" t="s">
        <v>292</v>
      </c>
      <c r="C127" s="69" t="s">
        <v>293</v>
      </c>
      <c r="D127" s="201">
        <v>100</v>
      </c>
      <c r="E127" s="128"/>
      <c r="F127" s="67"/>
      <c r="G127" s="67"/>
      <c r="H127" s="73">
        <v>0</v>
      </c>
      <c r="I127" s="73">
        <v>0</v>
      </c>
      <c r="J127" s="142">
        <v>0</v>
      </c>
      <c r="K127" s="75">
        <v>45960</v>
      </c>
      <c r="L127" s="76" t="s">
        <v>1167</v>
      </c>
      <c r="M127" s="77">
        <v>100</v>
      </c>
      <c r="N127" s="246"/>
      <c r="O127" s="243"/>
      <c r="P127" s="243"/>
      <c r="Q127" s="189">
        <f t="shared" si="26"/>
        <v>0</v>
      </c>
      <c r="R127" s="8">
        <f t="shared" si="28"/>
        <v>0</v>
      </c>
      <c r="S127" s="203">
        <f t="shared" si="27"/>
        <v>0</v>
      </c>
    </row>
    <row r="128" spans="1:19" ht="34.5" customHeight="1">
      <c r="A128" s="67">
        <v>21</v>
      </c>
      <c r="B128" s="68" t="s">
        <v>206</v>
      </c>
      <c r="C128" s="69" t="s">
        <v>295</v>
      </c>
      <c r="D128" s="201">
        <v>100</v>
      </c>
      <c r="E128" s="71"/>
      <c r="F128" s="67"/>
      <c r="G128" s="67"/>
      <c r="H128" s="73">
        <v>0</v>
      </c>
      <c r="I128" s="73">
        <v>0</v>
      </c>
      <c r="J128" s="142">
        <v>0</v>
      </c>
      <c r="K128" s="75">
        <v>45959</v>
      </c>
      <c r="L128" s="76" t="s">
        <v>1168</v>
      </c>
      <c r="M128" s="77">
        <v>100</v>
      </c>
      <c r="N128" s="246"/>
      <c r="O128" s="243"/>
      <c r="P128" s="243"/>
      <c r="Q128" s="189">
        <f t="shared" si="26"/>
        <v>0</v>
      </c>
      <c r="R128" s="8">
        <f t="shared" si="28"/>
        <v>0</v>
      </c>
      <c r="S128" s="203">
        <f t="shared" si="27"/>
        <v>0</v>
      </c>
    </row>
    <row r="129" spans="1:19" ht="34.5" customHeight="1">
      <c r="A129" s="67">
        <v>22</v>
      </c>
      <c r="B129" s="68" t="s">
        <v>297</v>
      </c>
      <c r="C129" s="69" t="s">
        <v>298</v>
      </c>
      <c r="D129" s="201">
        <v>100</v>
      </c>
      <c r="E129" s="71"/>
      <c r="F129" s="67"/>
      <c r="G129" s="67"/>
      <c r="H129" s="73">
        <v>0</v>
      </c>
      <c r="I129" s="73">
        <v>0</v>
      </c>
      <c r="J129" s="142">
        <v>0</v>
      </c>
      <c r="K129" s="75">
        <v>45958</v>
      </c>
      <c r="L129" s="76" t="s">
        <v>1169</v>
      </c>
      <c r="M129" s="77">
        <v>100</v>
      </c>
      <c r="N129" s="246"/>
      <c r="O129" s="243"/>
      <c r="P129" s="243"/>
      <c r="Q129" s="189">
        <f t="shared" si="26"/>
        <v>0</v>
      </c>
      <c r="R129" s="8">
        <f t="shared" si="28"/>
        <v>0</v>
      </c>
      <c r="S129" s="203">
        <f t="shared" si="27"/>
        <v>0</v>
      </c>
    </row>
    <row r="130" spans="1:19" ht="34.5" customHeight="1">
      <c r="A130" s="67">
        <v>23</v>
      </c>
      <c r="B130" s="68" t="s">
        <v>300</v>
      </c>
      <c r="C130" s="69" t="s">
        <v>301</v>
      </c>
      <c r="D130" s="201">
        <v>100</v>
      </c>
      <c r="E130" s="71"/>
      <c r="F130" s="67"/>
      <c r="G130" s="67"/>
      <c r="H130" s="73">
        <v>0</v>
      </c>
      <c r="I130" s="73">
        <v>0</v>
      </c>
      <c r="J130" s="142">
        <v>0</v>
      </c>
      <c r="K130" s="75"/>
      <c r="L130" s="76"/>
      <c r="M130" s="77">
        <v>0</v>
      </c>
      <c r="N130" s="246" t="s">
        <v>1095</v>
      </c>
      <c r="O130" s="246">
        <v>1</v>
      </c>
      <c r="P130" s="243">
        <v>1</v>
      </c>
      <c r="Q130" s="189">
        <f t="shared" si="26"/>
        <v>93.46</v>
      </c>
      <c r="R130" s="8">
        <f t="shared" si="28"/>
        <v>6.54</v>
      </c>
      <c r="S130" s="203">
        <f t="shared" si="27"/>
        <v>100</v>
      </c>
    </row>
    <row r="131" spans="1:19" ht="34.5" customHeight="1">
      <c r="A131" s="67">
        <v>24</v>
      </c>
      <c r="B131" s="68" t="s">
        <v>304</v>
      </c>
      <c r="C131" s="69" t="s">
        <v>305</v>
      </c>
      <c r="D131" s="201">
        <v>100</v>
      </c>
      <c r="E131" s="71"/>
      <c r="F131" s="67"/>
      <c r="G131" s="67"/>
      <c r="H131" s="73">
        <v>0</v>
      </c>
      <c r="I131" s="73">
        <v>0</v>
      </c>
      <c r="J131" s="142">
        <v>0</v>
      </c>
      <c r="K131" s="75">
        <v>45960</v>
      </c>
      <c r="L131" s="76" t="s">
        <v>1170</v>
      </c>
      <c r="M131" s="77">
        <v>100</v>
      </c>
      <c r="N131" s="246"/>
      <c r="O131" s="243"/>
      <c r="P131" s="243"/>
      <c r="Q131" s="189">
        <f t="shared" si="26"/>
        <v>0</v>
      </c>
      <c r="R131" s="8">
        <f t="shared" si="28"/>
        <v>0</v>
      </c>
      <c r="S131" s="203">
        <f t="shared" si="27"/>
        <v>0</v>
      </c>
    </row>
    <row r="132" spans="1:19" ht="34.5" customHeight="1">
      <c r="A132" s="67">
        <v>25</v>
      </c>
      <c r="B132" s="68" t="s">
        <v>307</v>
      </c>
      <c r="C132" s="69" t="s">
        <v>308</v>
      </c>
      <c r="D132" s="201">
        <v>100</v>
      </c>
      <c r="E132" s="128"/>
      <c r="F132" s="67"/>
      <c r="G132" s="67"/>
      <c r="H132" s="73">
        <v>0</v>
      </c>
      <c r="I132" s="73">
        <v>0</v>
      </c>
      <c r="J132" s="142">
        <v>0</v>
      </c>
      <c r="K132" s="75">
        <v>45957</v>
      </c>
      <c r="L132" s="76" t="s">
        <v>1171</v>
      </c>
      <c r="M132" s="77">
        <v>100</v>
      </c>
      <c r="N132" s="246"/>
      <c r="O132" s="243"/>
      <c r="P132" s="243"/>
      <c r="Q132" s="189">
        <f t="shared" si="26"/>
        <v>0</v>
      </c>
      <c r="R132" s="8">
        <f t="shared" si="28"/>
        <v>0</v>
      </c>
      <c r="S132" s="203">
        <f t="shared" si="27"/>
        <v>0</v>
      </c>
    </row>
    <row r="133" spans="1:19" ht="34.5" customHeight="1">
      <c r="A133" s="67">
        <v>26</v>
      </c>
      <c r="B133" s="68" t="s">
        <v>310</v>
      </c>
      <c r="C133" s="69" t="s">
        <v>311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>
        <v>45960</v>
      </c>
      <c r="L133" s="76" t="s">
        <v>1172</v>
      </c>
      <c r="M133" s="77">
        <v>100</v>
      </c>
      <c r="N133" s="246"/>
      <c r="O133" s="243"/>
      <c r="P133" s="243"/>
      <c r="Q133" s="189">
        <f t="shared" si="26"/>
        <v>0</v>
      </c>
      <c r="R133" s="8">
        <f t="shared" si="28"/>
        <v>0</v>
      </c>
      <c r="S133" s="203">
        <f t="shared" si="27"/>
        <v>0</v>
      </c>
    </row>
    <row r="134" spans="1:19" ht="34.5" customHeight="1">
      <c r="A134" s="67">
        <v>27</v>
      </c>
      <c r="B134" s="68" t="s">
        <v>313</v>
      </c>
      <c r="C134" s="69" t="s">
        <v>314</v>
      </c>
      <c r="D134" s="201">
        <v>100</v>
      </c>
      <c r="E134" s="71"/>
      <c r="F134" s="67"/>
      <c r="G134" s="67"/>
      <c r="H134" s="73">
        <v>0</v>
      </c>
      <c r="I134" s="73">
        <v>0</v>
      </c>
      <c r="J134" s="142">
        <v>0</v>
      </c>
      <c r="K134" s="75">
        <v>45961</v>
      </c>
      <c r="L134" s="76" t="s">
        <v>1173</v>
      </c>
      <c r="M134" s="77">
        <v>100</v>
      </c>
      <c r="N134" s="246"/>
      <c r="O134" s="246"/>
      <c r="P134" s="246"/>
      <c r="Q134" s="189">
        <f t="shared" si="26"/>
        <v>0</v>
      </c>
      <c r="R134" s="8">
        <f t="shared" si="28"/>
        <v>0</v>
      </c>
      <c r="S134" s="203">
        <f t="shared" si="27"/>
        <v>0</v>
      </c>
    </row>
    <row r="135" spans="1:19" ht="34.5" customHeight="1">
      <c r="A135" s="67">
        <v>28</v>
      </c>
      <c r="B135" s="68" t="s">
        <v>227</v>
      </c>
      <c r="C135" s="69" t="s">
        <v>316</v>
      </c>
      <c r="D135" s="201">
        <v>100</v>
      </c>
      <c r="E135" s="71"/>
      <c r="F135" s="67"/>
      <c r="G135" s="67"/>
      <c r="H135" s="73">
        <v>0</v>
      </c>
      <c r="I135" s="73">
        <v>0</v>
      </c>
      <c r="J135" s="142">
        <v>0</v>
      </c>
      <c r="K135" s="75"/>
      <c r="L135" s="76"/>
      <c r="M135" s="77">
        <v>0</v>
      </c>
      <c r="N135" s="250">
        <v>25112</v>
      </c>
      <c r="O135" s="243">
        <v>1</v>
      </c>
      <c r="P135" s="243">
        <v>1</v>
      </c>
      <c r="Q135" s="189">
        <f t="shared" si="26"/>
        <v>93.46</v>
      </c>
      <c r="R135" s="8">
        <f t="shared" si="28"/>
        <v>6.54</v>
      </c>
      <c r="S135" s="203">
        <f t="shared" si="27"/>
        <v>100</v>
      </c>
    </row>
    <row r="136" spans="1:19" ht="34.5" customHeight="1">
      <c r="A136" s="67">
        <v>29</v>
      </c>
      <c r="B136" s="68" t="s">
        <v>318</v>
      </c>
      <c r="C136" s="69" t="s">
        <v>319</v>
      </c>
      <c r="D136" s="201">
        <v>100</v>
      </c>
      <c r="E136" s="71"/>
      <c r="F136" s="67"/>
      <c r="G136" s="67"/>
      <c r="H136" s="73">
        <v>0</v>
      </c>
      <c r="I136" s="73">
        <v>0</v>
      </c>
      <c r="J136" s="142">
        <v>0</v>
      </c>
      <c r="K136" s="251">
        <v>45957</v>
      </c>
      <c r="L136" s="252" t="s">
        <v>1174</v>
      </c>
      <c r="M136" s="253">
        <v>100</v>
      </c>
      <c r="N136" s="246"/>
      <c r="O136" s="243"/>
      <c r="P136" s="243"/>
      <c r="Q136" s="189">
        <f t="shared" si="26"/>
        <v>0</v>
      </c>
      <c r="R136" s="8">
        <f t="shared" si="28"/>
        <v>0</v>
      </c>
      <c r="S136" s="203">
        <f t="shared" si="27"/>
        <v>0</v>
      </c>
    </row>
    <row r="137" spans="1:19" ht="34.5" customHeight="1" thickBot="1">
      <c r="A137" s="99"/>
      <c r="B137" s="100" t="s">
        <v>19</v>
      </c>
      <c r="C137" s="101"/>
      <c r="D137" s="102">
        <f>SUM(D108:D136)</f>
        <v>2900</v>
      </c>
      <c r="E137" s="103"/>
      <c r="F137" s="102"/>
      <c r="G137" s="102"/>
      <c r="H137" s="104">
        <f>SUM(H108:H136)</f>
        <v>0</v>
      </c>
      <c r="I137" s="104">
        <f t="shared" ref="I137:J137" si="29">SUM(I108:I136)</f>
        <v>0</v>
      </c>
      <c r="J137" s="104">
        <f t="shared" si="29"/>
        <v>0</v>
      </c>
      <c r="K137" s="254"/>
      <c r="L137" s="255"/>
      <c r="M137" s="256">
        <f>SUM(M108:M136)</f>
        <v>2550</v>
      </c>
      <c r="N137" s="257"/>
      <c r="O137" s="258"/>
      <c r="P137" s="258"/>
      <c r="Q137" s="105">
        <f>SUM(Q108:Q136)</f>
        <v>327.10999999999996</v>
      </c>
      <c r="R137" s="259">
        <f t="shared" ref="R137" si="30">SUM(R108:R136)</f>
        <v>22.89</v>
      </c>
      <c r="S137" s="227">
        <f>SUM(S108:S136)</f>
        <v>350</v>
      </c>
    </row>
    <row r="138" spans="1:19" ht="34.5" customHeight="1" thickTop="1">
      <c r="A138" s="30"/>
      <c r="B138" s="52" t="s">
        <v>321</v>
      </c>
      <c r="C138" s="53"/>
      <c r="D138" s="54"/>
      <c r="E138" s="55"/>
      <c r="F138" s="54"/>
      <c r="G138" s="56"/>
      <c r="H138" s="57"/>
      <c r="I138" s="57"/>
      <c r="J138" s="57"/>
      <c r="K138" s="58"/>
      <c r="L138" s="59"/>
      <c r="M138" s="248"/>
      <c r="N138" s="237"/>
      <c r="O138" s="238"/>
      <c r="P138" s="238"/>
      <c r="Q138" s="239"/>
      <c r="R138" s="240"/>
      <c r="S138" s="66"/>
    </row>
    <row r="139" spans="1:19" ht="34.5" customHeight="1">
      <c r="A139" s="67">
        <v>1</v>
      </c>
      <c r="B139" s="106" t="s">
        <v>322</v>
      </c>
      <c r="C139" s="260" t="s">
        <v>323</v>
      </c>
      <c r="D139" s="261">
        <v>711.55</v>
      </c>
      <c r="E139" s="71"/>
      <c r="F139" s="67"/>
      <c r="G139" s="67"/>
      <c r="H139" s="73">
        <v>0</v>
      </c>
      <c r="I139" s="73">
        <v>0</v>
      </c>
      <c r="J139" s="142">
        <v>0</v>
      </c>
      <c r="K139" s="75">
        <v>45961</v>
      </c>
      <c r="L139" s="76" t="s">
        <v>1175</v>
      </c>
      <c r="M139" s="77">
        <v>711.55</v>
      </c>
      <c r="N139" s="250"/>
      <c r="O139" s="243"/>
      <c r="P139" s="243"/>
      <c r="Q139" s="189">
        <f t="shared" ref="Q139:Q202" si="31">ROUND(S139*100/107,2)</f>
        <v>0</v>
      </c>
      <c r="R139" s="8">
        <f t="shared" ref="R139:R202" si="32">ROUND((Q139*0.07),2)</f>
        <v>0</v>
      </c>
      <c r="S139" s="203">
        <f t="shared" ref="S139:S202" si="33">+D139+J139-M139</f>
        <v>0</v>
      </c>
    </row>
    <row r="140" spans="1:19" ht="34.5" customHeight="1">
      <c r="A140" s="67">
        <v>2</v>
      </c>
      <c r="B140" s="106" t="s">
        <v>243</v>
      </c>
      <c r="C140" s="260" t="s">
        <v>325</v>
      </c>
      <c r="D140" s="261">
        <v>411.95</v>
      </c>
      <c r="E140" s="128"/>
      <c r="F140" s="67"/>
      <c r="G140" s="67"/>
      <c r="H140" s="73">
        <v>0</v>
      </c>
      <c r="I140" s="73">
        <v>0</v>
      </c>
      <c r="J140" s="142">
        <v>0</v>
      </c>
      <c r="K140" s="75">
        <v>45961</v>
      </c>
      <c r="L140" s="76" t="s">
        <v>1176</v>
      </c>
      <c r="M140" s="77">
        <v>411.95</v>
      </c>
      <c r="N140" s="246"/>
      <c r="O140" s="243"/>
      <c r="P140" s="243"/>
      <c r="Q140" s="189">
        <f t="shared" si="31"/>
        <v>0</v>
      </c>
      <c r="R140" s="8">
        <f t="shared" si="32"/>
        <v>0</v>
      </c>
      <c r="S140" s="203">
        <f t="shared" si="33"/>
        <v>0</v>
      </c>
    </row>
    <row r="141" spans="1:19" ht="34.5" customHeight="1">
      <c r="A141" s="67">
        <v>3</v>
      </c>
      <c r="B141" s="106" t="s">
        <v>246</v>
      </c>
      <c r="C141" s="260" t="s">
        <v>327</v>
      </c>
      <c r="D141" s="262">
        <v>112.35</v>
      </c>
      <c r="E141" s="128"/>
      <c r="F141" s="67"/>
      <c r="G141" s="67"/>
      <c r="H141" s="73">
        <v>0</v>
      </c>
      <c r="I141" s="73">
        <v>0</v>
      </c>
      <c r="J141" s="142">
        <v>0</v>
      </c>
      <c r="K141" s="75">
        <v>45961</v>
      </c>
      <c r="L141" s="76" t="s">
        <v>1177</v>
      </c>
      <c r="M141" s="77">
        <v>112.35</v>
      </c>
      <c r="N141" s="246"/>
      <c r="O141" s="243"/>
      <c r="P141" s="243"/>
      <c r="Q141" s="189">
        <f t="shared" si="31"/>
        <v>0</v>
      </c>
      <c r="R141" s="8">
        <f t="shared" si="32"/>
        <v>0</v>
      </c>
      <c r="S141" s="203">
        <f t="shared" si="33"/>
        <v>0</v>
      </c>
    </row>
    <row r="142" spans="1:19" ht="34.5" customHeight="1">
      <c r="A142" s="67">
        <v>4</v>
      </c>
      <c r="B142" s="106" t="s">
        <v>329</v>
      </c>
      <c r="C142" s="260" t="s">
        <v>330</v>
      </c>
      <c r="D142" s="262">
        <v>112.35</v>
      </c>
      <c r="E142" s="71"/>
      <c r="F142" s="67"/>
      <c r="G142" s="67"/>
      <c r="H142" s="73">
        <v>0</v>
      </c>
      <c r="I142" s="73">
        <v>0</v>
      </c>
      <c r="J142" s="142">
        <v>0</v>
      </c>
      <c r="K142" s="75">
        <v>45961</v>
      </c>
      <c r="L142" s="76" t="s">
        <v>1178</v>
      </c>
      <c r="M142" s="77">
        <v>112.35</v>
      </c>
      <c r="N142" s="246"/>
      <c r="O142" s="243"/>
      <c r="P142" s="243"/>
      <c r="Q142" s="189">
        <f t="shared" si="31"/>
        <v>0</v>
      </c>
      <c r="R142" s="8">
        <f t="shared" si="32"/>
        <v>0</v>
      </c>
      <c r="S142" s="203">
        <f t="shared" si="33"/>
        <v>0</v>
      </c>
    </row>
    <row r="143" spans="1:19" ht="34.5" customHeight="1">
      <c r="A143" s="67">
        <v>5</v>
      </c>
      <c r="B143" s="263" t="s">
        <v>252</v>
      </c>
      <c r="C143" s="260" t="s">
        <v>332</v>
      </c>
      <c r="D143" s="262">
        <v>1610.35</v>
      </c>
      <c r="E143" s="128"/>
      <c r="F143" s="67"/>
      <c r="G143" s="67"/>
      <c r="H143" s="73">
        <v>0</v>
      </c>
      <c r="I143" s="73">
        <v>0</v>
      </c>
      <c r="J143" s="142">
        <v>0</v>
      </c>
      <c r="K143" s="75">
        <v>45961</v>
      </c>
      <c r="L143" s="76" t="s">
        <v>1179</v>
      </c>
      <c r="M143" s="77">
        <v>1610.35</v>
      </c>
      <c r="N143" s="246"/>
      <c r="O143" s="243"/>
      <c r="P143" s="243"/>
      <c r="Q143" s="189">
        <f t="shared" si="31"/>
        <v>0</v>
      </c>
      <c r="R143" s="8">
        <f t="shared" si="32"/>
        <v>0</v>
      </c>
      <c r="S143" s="203">
        <f t="shared" si="33"/>
        <v>0</v>
      </c>
    </row>
    <row r="144" spans="1:19" ht="34.5" customHeight="1">
      <c r="A144" s="67">
        <v>6</v>
      </c>
      <c r="B144" s="263" t="s">
        <v>161</v>
      </c>
      <c r="C144" s="260" t="s">
        <v>334</v>
      </c>
      <c r="D144" s="262">
        <v>112.35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>
        <v>45961</v>
      </c>
      <c r="L144" s="76" t="s">
        <v>1180</v>
      </c>
      <c r="M144" s="77">
        <v>112.35</v>
      </c>
      <c r="N144" s="246"/>
      <c r="O144" s="243"/>
      <c r="P144" s="243"/>
      <c r="Q144" s="189">
        <f t="shared" si="31"/>
        <v>0</v>
      </c>
      <c r="R144" s="8">
        <f t="shared" si="32"/>
        <v>0</v>
      </c>
      <c r="S144" s="203">
        <f t="shared" si="33"/>
        <v>0</v>
      </c>
    </row>
    <row r="145" spans="1:19" ht="34.5" customHeight="1">
      <c r="A145" s="67">
        <v>7</v>
      </c>
      <c r="B145" s="263" t="s">
        <v>260</v>
      </c>
      <c r="C145" s="260" t="s">
        <v>336</v>
      </c>
      <c r="D145" s="262">
        <v>0</v>
      </c>
      <c r="E145" s="71"/>
      <c r="F145" s="67"/>
      <c r="G145" s="67"/>
      <c r="H145" s="73">
        <v>0</v>
      </c>
      <c r="I145" s="73">
        <v>0</v>
      </c>
      <c r="J145" s="142">
        <v>0</v>
      </c>
      <c r="K145" s="75"/>
      <c r="L145" s="76"/>
      <c r="M145" s="77"/>
      <c r="N145" s="246"/>
      <c r="O145" s="243"/>
      <c r="P145" s="243"/>
      <c r="Q145" s="189">
        <f t="shared" si="31"/>
        <v>0</v>
      </c>
      <c r="R145" s="8">
        <f t="shared" si="32"/>
        <v>0</v>
      </c>
      <c r="S145" s="203">
        <f t="shared" si="33"/>
        <v>0</v>
      </c>
    </row>
    <row r="146" spans="1:19" ht="34.5" customHeight="1">
      <c r="A146" s="67">
        <v>8</v>
      </c>
      <c r="B146" s="263" t="s">
        <v>260</v>
      </c>
      <c r="C146" s="260" t="s">
        <v>337</v>
      </c>
      <c r="D146" s="262">
        <v>2059.75</v>
      </c>
      <c r="E146" s="128"/>
      <c r="F146" s="67"/>
      <c r="G146" s="67"/>
      <c r="H146" s="73">
        <v>0</v>
      </c>
      <c r="I146" s="73">
        <v>0</v>
      </c>
      <c r="J146" s="142">
        <v>0</v>
      </c>
      <c r="K146" s="75">
        <v>45961</v>
      </c>
      <c r="L146" s="76" t="s">
        <v>1181</v>
      </c>
      <c r="M146" s="77">
        <v>2059.75</v>
      </c>
      <c r="N146" s="246"/>
      <c r="O146" s="243"/>
      <c r="P146" s="243"/>
      <c r="Q146" s="189">
        <f t="shared" si="31"/>
        <v>0</v>
      </c>
      <c r="R146" s="8">
        <f t="shared" si="32"/>
        <v>0</v>
      </c>
      <c r="S146" s="203">
        <f t="shared" si="33"/>
        <v>0</v>
      </c>
    </row>
    <row r="147" spans="1:19" ht="34.5" customHeight="1">
      <c r="A147" s="67">
        <v>9</v>
      </c>
      <c r="B147" s="263" t="s">
        <v>169</v>
      </c>
      <c r="C147" s="260" t="s">
        <v>339</v>
      </c>
      <c r="D147" s="262">
        <v>786.45</v>
      </c>
      <c r="E147" s="71"/>
      <c r="F147" s="67"/>
      <c r="G147" s="67"/>
      <c r="H147" s="73">
        <v>0</v>
      </c>
      <c r="I147" s="73">
        <v>0</v>
      </c>
      <c r="J147" s="142">
        <v>0</v>
      </c>
      <c r="K147" s="75">
        <v>45961</v>
      </c>
      <c r="L147" s="76" t="s">
        <v>1182</v>
      </c>
      <c r="M147" s="77">
        <v>786.45</v>
      </c>
      <c r="N147" s="246"/>
      <c r="O147" s="243"/>
      <c r="P147" s="243"/>
      <c r="Q147" s="189">
        <f t="shared" si="31"/>
        <v>0</v>
      </c>
      <c r="R147" s="8">
        <f t="shared" si="32"/>
        <v>0</v>
      </c>
      <c r="S147" s="203">
        <f t="shared" si="33"/>
        <v>0</v>
      </c>
    </row>
    <row r="148" spans="1:19" ht="34.5" customHeight="1">
      <c r="A148" s="67">
        <v>10</v>
      </c>
      <c r="B148" s="263" t="s">
        <v>341</v>
      </c>
      <c r="C148" s="260" t="s">
        <v>342</v>
      </c>
      <c r="D148" s="262">
        <v>599.20000000000005</v>
      </c>
      <c r="E148" s="128"/>
      <c r="F148" s="67"/>
      <c r="G148" s="67"/>
      <c r="H148" s="73">
        <v>0</v>
      </c>
      <c r="I148" s="73">
        <v>0</v>
      </c>
      <c r="J148" s="142">
        <v>0</v>
      </c>
      <c r="K148" s="75">
        <v>45960</v>
      </c>
      <c r="L148" s="76" t="s">
        <v>1183</v>
      </c>
      <c r="M148" s="77">
        <v>599.20000000000005</v>
      </c>
      <c r="N148" s="246"/>
      <c r="O148" s="243"/>
      <c r="P148" s="243"/>
      <c r="Q148" s="189">
        <f t="shared" si="31"/>
        <v>0</v>
      </c>
      <c r="R148" s="8">
        <f t="shared" si="32"/>
        <v>0</v>
      </c>
      <c r="S148" s="203">
        <f t="shared" si="33"/>
        <v>0</v>
      </c>
    </row>
    <row r="149" spans="1:19" ht="34.5" customHeight="1">
      <c r="A149" s="67">
        <v>11</v>
      </c>
      <c r="B149" s="263" t="s">
        <v>267</v>
      </c>
      <c r="C149" s="260" t="s">
        <v>344</v>
      </c>
      <c r="D149" s="262">
        <v>1722.7</v>
      </c>
      <c r="E149" s="128"/>
      <c r="F149" s="67"/>
      <c r="G149" s="67"/>
      <c r="H149" s="73">
        <v>0</v>
      </c>
      <c r="I149" s="73">
        <v>0</v>
      </c>
      <c r="J149" s="142">
        <v>0</v>
      </c>
      <c r="K149" s="75">
        <v>45960</v>
      </c>
      <c r="L149" s="76" t="s">
        <v>1184</v>
      </c>
      <c r="M149" s="77">
        <v>1722.7</v>
      </c>
      <c r="N149" s="246"/>
      <c r="O149" s="243"/>
      <c r="P149" s="243"/>
      <c r="Q149" s="189">
        <f t="shared" si="31"/>
        <v>0</v>
      </c>
      <c r="R149" s="8">
        <f t="shared" si="32"/>
        <v>0</v>
      </c>
      <c r="S149" s="203">
        <f t="shared" si="33"/>
        <v>0</v>
      </c>
    </row>
    <row r="150" spans="1:19" ht="34.5" customHeight="1">
      <c r="A150" s="67">
        <v>12</v>
      </c>
      <c r="B150" s="263" t="s">
        <v>178</v>
      </c>
      <c r="C150" s="260" t="s">
        <v>346</v>
      </c>
      <c r="D150" s="262">
        <v>1235.8499999999999</v>
      </c>
      <c r="E150" s="71"/>
      <c r="F150" s="67"/>
      <c r="G150" s="67"/>
      <c r="H150" s="73">
        <v>0</v>
      </c>
      <c r="I150" s="73">
        <v>0</v>
      </c>
      <c r="J150" s="142">
        <v>0</v>
      </c>
      <c r="K150" s="75">
        <v>45958</v>
      </c>
      <c r="L150" s="76" t="s">
        <v>1185</v>
      </c>
      <c r="M150" s="77">
        <v>1235.8499999999999</v>
      </c>
      <c r="N150" s="246"/>
      <c r="O150" s="243"/>
      <c r="P150" s="243"/>
      <c r="Q150" s="189">
        <f t="shared" si="31"/>
        <v>0</v>
      </c>
      <c r="R150" s="8">
        <f t="shared" si="32"/>
        <v>0</v>
      </c>
      <c r="S150" s="203">
        <f t="shared" si="33"/>
        <v>0</v>
      </c>
    </row>
    <row r="151" spans="1:19" ht="34.5" customHeight="1">
      <c r="A151" s="67">
        <v>13</v>
      </c>
      <c r="B151" s="263" t="s">
        <v>272</v>
      </c>
      <c r="C151" s="260" t="s">
        <v>348</v>
      </c>
      <c r="D151" s="262">
        <v>112.35</v>
      </c>
      <c r="E151" s="128"/>
      <c r="F151" s="67"/>
      <c r="G151" s="67"/>
      <c r="H151" s="73">
        <v>0</v>
      </c>
      <c r="I151" s="73">
        <v>0</v>
      </c>
      <c r="J151" s="142">
        <v>0</v>
      </c>
      <c r="K151" s="75">
        <v>45958</v>
      </c>
      <c r="L151" s="76" t="s">
        <v>1186</v>
      </c>
      <c r="M151" s="77">
        <v>112.35</v>
      </c>
      <c r="N151" s="246"/>
      <c r="O151" s="243"/>
      <c r="P151" s="243"/>
      <c r="Q151" s="189">
        <f t="shared" si="31"/>
        <v>0</v>
      </c>
      <c r="R151" s="8">
        <f t="shared" si="32"/>
        <v>0</v>
      </c>
      <c r="S151" s="203">
        <f t="shared" si="33"/>
        <v>0</v>
      </c>
    </row>
    <row r="152" spans="1:19" ht="34.5" customHeight="1">
      <c r="A152" s="67">
        <v>14</v>
      </c>
      <c r="B152" s="263" t="s">
        <v>275</v>
      </c>
      <c r="C152" s="260" t="s">
        <v>350</v>
      </c>
      <c r="D152" s="262">
        <v>1310.75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>
        <v>45957</v>
      </c>
      <c r="L152" s="76" t="s">
        <v>1187</v>
      </c>
      <c r="M152" s="77">
        <v>1310.75</v>
      </c>
      <c r="N152" s="246"/>
      <c r="O152" s="243"/>
      <c r="P152" s="243"/>
      <c r="Q152" s="189">
        <f t="shared" si="31"/>
        <v>0</v>
      </c>
      <c r="R152" s="8">
        <f t="shared" si="32"/>
        <v>0</v>
      </c>
      <c r="S152" s="203">
        <f t="shared" si="33"/>
        <v>0</v>
      </c>
    </row>
    <row r="153" spans="1:19" ht="34.5" customHeight="1">
      <c r="A153" s="67">
        <v>15</v>
      </c>
      <c r="B153" s="263" t="s">
        <v>352</v>
      </c>
      <c r="C153" s="260" t="s">
        <v>353</v>
      </c>
      <c r="D153" s="262">
        <v>749</v>
      </c>
      <c r="E153" s="128"/>
      <c r="F153" s="67"/>
      <c r="G153" s="67"/>
      <c r="H153" s="73">
        <v>0</v>
      </c>
      <c r="I153" s="73">
        <v>0</v>
      </c>
      <c r="J153" s="142">
        <v>0</v>
      </c>
      <c r="K153" s="75">
        <v>45957</v>
      </c>
      <c r="L153" s="76" t="s">
        <v>1188</v>
      </c>
      <c r="M153" s="77">
        <v>749</v>
      </c>
      <c r="N153" s="246"/>
      <c r="O153" s="243"/>
      <c r="P153" s="243"/>
      <c r="Q153" s="189">
        <f t="shared" si="31"/>
        <v>0</v>
      </c>
      <c r="R153" s="8">
        <f t="shared" si="32"/>
        <v>0</v>
      </c>
      <c r="S153" s="203">
        <f t="shared" si="33"/>
        <v>0</v>
      </c>
    </row>
    <row r="154" spans="1:19" ht="34.5" customHeight="1">
      <c r="A154" s="67">
        <v>16</v>
      </c>
      <c r="B154" s="263" t="s">
        <v>355</v>
      </c>
      <c r="C154" s="260" t="s">
        <v>356</v>
      </c>
      <c r="D154" s="262">
        <v>374.5</v>
      </c>
      <c r="E154" s="71"/>
      <c r="F154" s="67"/>
      <c r="G154" s="67"/>
      <c r="H154" s="73">
        <v>0</v>
      </c>
      <c r="I154" s="73">
        <v>0</v>
      </c>
      <c r="J154" s="142">
        <v>0</v>
      </c>
      <c r="K154" s="75"/>
      <c r="L154" s="76"/>
      <c r="M154" s="77">
        <v>0</v>
      </c>
      <c r="N154" s="250">
        <v>25112</v>
      </c>
      <c r="O154" s="243">
        <v>1</v>
      </c>
      <c r="P154" s="243">
        <v>1</v>
      </c>
      <c r="Q154" s="189">
        <f t="shared" si="31"/>
        <v>350</v>
      </c>
      <c r="R154" s="8">
        <f t="shared" si="32"/>
        <v>24.5</v>
      </c>
      <c r="S154" s="203">
        <f>+D154+J154-M154</f>
        <v>374.5</v>
      </c>
    </row>
    <row r="155" spans="1:19" ht="34.5" customHeight="1">
      <c r="A155" s="67">
        <v>17</v>
      </c>
      <c r="B155" s="263" t="s">
        <v>355</v>
      </c>
      <c r="C155" s="260" t="s">
        <v>356</v>
      </c>
      <c r="D155" s="262">
        <v>112.35</v>
      </c>
      <c r="E155" s="71"/>
      <c r="F155" s="67"/>
      <c r="G155" s="67"/>
      <c r="H155" s="73">
        <v>0</v>
      </c>
      <c r="I155" s="73">
        <v>0</v>
      </c>
      <c r="J155" s="142">
        <v>0</v>
      </c>
      <c r="K155" s="75">
        <v>45959</v>
      </c>
      <c r="L155" s="76" t="s">
        <v>1189</v>
      </c>
      <c r="M155" s="77">
        <v>112.35</v>
      </c>
      <c r="N155" s="246"/>
      <c r="O155" s="243"/>
      <c r="P155" s="243"/>
      <c r="Q155" s="189">
        <f t="shared" si="31"/>
        <v>0</v>
      </c>
      <c r="R155" s="8">
        <f t="shared" si="32"/>
        <v>0</v>
      </c>
      <c r="S155" s="203">
        <f>+D155+J155-M155</f>
        <v>0</v>
      </c>
    </row>
    <row r="156" spans="1:19" ht="34.5" customHeight="1">
      <c r="A156" s="67">
        <v>18</v>
      </c>
      <c r="B156" s="263" t="s">
        <v>360</v>
      </c>
      <c r="C156" s="260" t="s">
        <v>361</v>
      </c>
      <c r="D156" s="262">
        <v>861.35</v>
      </c>
      <c r="E156" s="71"/>
      <c r="F156" s="67"/>
      <c r="G156" s="67"/>
      <c r="H156" s="73">
        <v>0</v>
      </c>
      <c r="I156" s="73">
        <v>0</v>
      </c>
      <c r="J156" s="142">
        <v>0</v>
      </c>
      <c r="K156" s="75">
        <v>45960</v>
      </c>
      <c r="L156" s="76" t="s">
        <v>1190</v>
      </c>
      <c r="M156" s="77">
        <v>861.35</v>
      </c>
      <c r="N156" s="246"/>
      <c r="O156" s="243"/>
      <c r="P156" s="243"/>
      <c r="Q156" s="189">
        <f t="shared" si="31"/>
        <v>0</v>
      </c>
      <c r="R156" s="8">
        <f t="shared" si="32"/>
        <v>0</v>
      </c>
      <c r="S156" s="203">
        <f t="shared" si="33"/>
        <v>0</v>
      </c>
    </row>
    <row r="157" spans="1:19" ht="34.5" customHeight="1">
      <c r="A157" s="67">
        <v>19</v>
      </c>
      <c r="B157" s="263" t="s">
        <v>286</v>
      </c>
      <c r="C157" s="260" t="s">
        <v>363</v>
      </c>
      <c r="D157" s="262">
        <v>561.75</v>
      </c>
      <c r="E157" s="128"/>
      <c r="F157" s="67"/>
      <c r="G157" s="67"/>
      <c r="H157" s="73">
        <v>0</v>
      </c>
      <c r="I157" s="73">
        <v>0</v>
      </c>
      <c r="J157" s="142">
        <v>0</v>
      </c>
      <c r="K157" s="75"/>
      <c r="L157" s="76"/>
      <c r="M157" s="77">
        <v>0</v>
      </c>
      <c r="N157" s="246" t="s">
        <v>1095</v>
      </c>
      <c r="O157" s="243">
        <v>1</v>
      </c>
      <c r="P157" s="243">
        <v>1</v>
      </c>
      <c r="Q157" s="189">
        <f t="shared" si="31"/>
        <v>525</v>
      </c>
      <c r="R157" s="8">
        <f t="shared" si="32"/>
        <v>36.75</v>
      </c>
      <c r="S157" s="203">
        <f t="shared" si="33"/>
        <v>561.75</v>
      </c>
    </row>
    <row r="158" spans="1:19" ht="34.5" customHeight="1">
      <c r="A158" s="67">
        <v>20</v>
      </c>
      <c r="B158" s="263" t="s">
        <v>289</v>
      </c>
      <c r="C158" s="260" t="s">
        <v>365</v>
      </c>
      <c r="D158" s="262">
        <v>112.35</v>
      </c>
      <c r="E158" s="71"/>
      <c r="F158" s="67"/>
      <c r="G158" s="67"/>
      <c r="H158" s="73">
        <v>0</v>
      </c>
      <c r="I158" s="73">
        <v>0</v>
      </c>
      <c r="J158" s="142">
        <v>0</v>
      </c>
      <c r="K158" s="75">
        <v>45952</v>
      </c>
      <c r="L158" s="76" t="s">
        <v>1191</v>
      </c>
      <c r="M158" s="77">
        <v>112.35</v>
      </c>
      <c r="N158" s="246"/>
      <c r="O158" s="243"/>
      <c r="P158" s="243"/>
      <c r="Q158" s="189">
        <f t="shared" si="31"/>
        <v>0</v>
      </c>
      <c r="R158" s="8">
        <f t="shared" si="32"/>
        <v>0</v>
      </c>
      <c r="S158" s="203">
        <f t="shared" si="33"/>
        <v>0</v>
      </c>
    </row>
    <row r="159" spans="1:19" ht="34.5" customHeight="1">
      <c r="A159" s="67">
        <v>21</v>
      </c>
      <c r="B159" s="263" t="s">
        <v>292</v>
      </c>
      <c r="C159" s="260" t="s">
        <v>367</v>
      </c>
      <c r="D159" s="262">
        <v>636.65</v>
      </c>
      <c r="E159" s="128"/>
      <c r="F159" s="67"/>
      <c r="G159" s="67"/>
      <c r="H159" s="73">
        <v>0</v>
      </c>
      <c r="I159" s="73">
        <v>0</v>
      </c>
      <c r="J159" s="142">
        <v>0</v>
      </c>
      <c r="K159" s="75">
        <v>45960</v>
      </c>
      <c r="L159" s="76" t="s">
        <v>1192</v>
      </c>
      <c r="M159" s="77">
        <v>636.65</v>
      </c>
      <c r="N159" s="246"/>
      <c r="O159" s="243"/>
      <c r="P159" s="243"/>
      <c r="Q159" s="189">
        <f t="shared" si="31"/>
        <v>0</v>
      </c>
      <c r="R159" s="8">
        <f t="shared" si="32"/>
        <v>0</v>
      </c>
      <c r="S159" s="203">
        <f t="shared" si="33"/>
        <v>0</v>
      </c>
    </row>
    <row r="160" spans="1:19" ht="34.5" customHeight="1">
      <c r="A160" s="67">
        <v>22</v>
      </c>
      <c r="B160" s="263" t="s">
        <v>206</v>
      </c>
      <c r="C160" s="260" t="s">
        <v>369</v>
      </c>
      <c r="D160" s="262">
        <v>711.55</v>
      </c>
      <c r="E160" s="71"/>
      <c r="F160" s="67"/>
      <c r="G160" s="67"/>
      <c r="H160" s="73">
        <v>0</v>
      </c>
      <c r="I160" s="73">
        <v>0</v>
      </c>
      <c r="J160" s="142">
        <v>0</v>
      </c>
      <c r="K160" s="75">
        <v>45959</v>
      </c>
      <c r="L160" s="76" t="s">
        <v>1193</v>
      </c>
      <c r="M160" s="77">
        <v>711.55</v>
      </c>
      <c r="N160" s="246"/>
      <c r="O160" s="243"/>
      <c r="P160" s="243"/>
      <c r="Q160" s="189">
        <f t="shared" si="31"/>
        <v>0</v>
      </c>
      <c r="R160" s="8">
        <f t="shared" si="32"/>
        <v>0</v>
      </c>
      <c r="S160" s="203">
        <f t="shared" si="33"/>
        <v>0</v>
      </c>
    </row>
    <row r="161" spans="1:19" ht="34.5" customHeight="1">
      <c r="A161" s="67">
        <v>23</v>
      </c>
      <c r="B161" s="263" t="s">
        <v>371</v>
      </c>
      <c r="C161" s="260" t="s">
        <v>372</v>
      </c>
      <c r="D161" s="262">
        <v>337.05</v>
      </c>
      <c r="E161" s="128"/>
      <c r="F161" s="67"/>
      <c r="G161" s="67"/>
      <c r="H161" s="73">
        <v>0</v>
      </c>
      <c r="I161" s="73">
        <v>0</v>
      </c>
      <c r="J161" s="142">
        <v>0</v>
      </c>
      <c r="K161" s="75">
        <v>45958</v>
      </c>
      <c r="L161" s="76" t="s">
        <v>1194</v>
      </c>
      <c r="M161" s="77">
        <v>337.05</v>
      </c>
      <c r="N161" s="246"/>
      <c r="O161" s="243"/>
      <c r="P161" s="243"/>
      <c r="Q161" s="189">
        <f t="shared" si="31"/>
        <v>0</v>
      </c>
      <c r="R161" s="8">
        <f t="shared" si="32"/>
        <v>0</v>
      </c>
      <c r="S161" s="203">
        <f t="shared" si="33"/>
        <v>0</v>
      </c>
    </row>
    <row r="162" spans="1:19" ht="34.5" customHeight="1">
      <c r="A162" s="67">
        <v>24</v>
      </c>
      <c r="B162" s="263" t="s">
        <v>300</v>
      </c>
      <c r="C162" s="260" t="s">
        <v>374</v>
      </c>
      <c r="D162" s="262">
        <v>187.25</v>
      </c>
      <c r="E162" s="71"/>
      <c r="F162" s="67"/>
      <c r="G162" s="67"/>
      <c r="H162" s="73">
        <v>0</v>
      </c>
      <c r="I162" s="73">
        <v>0</v>
      </c>
      <c r="J162" s="142">
        <v>0</v>
      </c>
      <c r="K162" s="75"/>
      <c r="L162" s="76"/>
      <c r="M162" s="77">
        <v>0</v>
      </c>
      <c r="N162" s="246" t="s">
        <v>1095</v>
      </c>
      <c r="O162" s="243">
        <v>1</v>
      </c>
      <c r="P162" s="243">
        <v>1</v>
      </c>
      <c r="Q162" s="189">
        <f t="shared" si="31"/>
        <v>175</v>
      </c>
      <c r="R162" s="8">
        <f t="shared" si="32"/>
        <v>12.25</v>
      </c>
      <c r="S162" s="203">
        <f t="shared" si="33"/>
        <v>187.25</v>
      </c>
    </row>
    <row r="163" spans="1:19" ht="34.5" customHeight="1">
      <c r="A163" s="67">
        <v>25</v>
      </c>
      <c r="B163" s="263" t="s">
        <v>304</v>
      </c>
      <c r="C163" s="260" t="s">
        <v>376</v>
      </c>
      <c r="D163" s="262">
        <v>112.35</v>
      </c>
      <c r="E163" s="71"/>
      <c r="F163" s="67"/>
      <c r="G163" s="67"/>
      <c r="H163" s="73">
        <v>0</v>
      </c>
      <c r="I163" s="73">
        <v>0</v>
      </c>
      <c r="J163" s="142">
        <v>0</v>
      </c>
      <c r="K163" s="75">
        <v>45961</v>
      </c>
      <c r="L163" s="76" t="s">
        <v>1195</v>
      </c>
      <c r="M163" s="77">
        <v>112.35</v>
      </c>
      <c r="N163" s="246"/>
      <c r="O163" s="243"/>
      <c r="P163" s="243"/>
      <c r="Q163" s="189">
        <f t="shared" si="31"/>
        <v>0</v>
      </c>
      <c r="R163" s="8">
        <f t="shared" si="32"/>
        <v>0</v>
      </c>
      <c r="S163" s="203">
        <f t="shared" si="33"/>
        <v>0</v>
      </c>
    </row>
    <row r="164" spans="1:19" ht="34.5" customHeight="1">
      <c r="A164" s="67">
        <v>26</v>
      </c>
      <c r="B164" s="263" t="s">
        <v>378</v>
      </c>
      <c r="C164" s="260" t="s">
        <v>379</v>
      </c>
      <c r="D164" s="262">
        <v>149.80000000000001</v>
      </c>
      <c r="E164" s="128"/>
      <c r="F164" s="67"/>
      <c r="G164" s="67"/>
      <c r="H164" s="73">
        <v>0</v>
      </c>
      <c r="I164" s="73">
        <v>0</v>
      </c>
      <c r="J164" s="142">
        <v>0</v>
      </c>
      <c r="K164" s="75">
        <v>45957</v>
      </c>
      <c r="L164" s="76" t="s">
        <v>1196</v>
      </c>
      <c r="M164" s="77">
        <v>149.80000000000001</v>
      </c>
      <c r="N164" s="246"/>
      <c r="O164" s="243"/>
      <c r="P164" s="243"/>
      <c r="Q164" s="189">
        <f t="shared" si="31"/>
        <v>0</v>
      </c>
      <c r="R164" s="8">
        <f t="shared" si="32"/>
        <v>0</v>
      </c>
      <c r="S164" s="203">
        <f t="shared" si="33"/>
        <v>0</v>
      </c>
    </row>
    <row r="165" spans="1:19" ht="34.5" customHeight="1">
      <c r="A165" s="67">
        <v>27</v>
      </c>
      <c r="B165" s="263" t="s">
        <v>310</v>
      </c>
      <c r="C165" s="260" t="s">
        <v>381</v>
      </c>
      <c r="D165" s="262">
        <v>636.65</v>
      </c>
      <c r="E165" s="71"/>
      <c r="F165" s="67"/>
      <c r="G165" s="67"/>
      <c r="H165" s="73">
        <v>0</v>
      </c>
      <c r="I165" s="73">
        <v>0</v>
      </c>
      <c r="J165" s="142">
        <v>0</v>
      </c>
      <c r="K165" s="75">
        <v>45960</v>
      </c>
      <c r="L165" s="76" t="s">
        <v>1197</v>
      </c>
      <c r="M165" s="77">
        <v>636.65</v>
      </c>
      <c r="N165" s="246"/>
      <c r="O165" s="243"/>
      <c r="P165" s="243"/>
      <c r="Q165" s="189">
        <f t="shared" si="31"/>
        <v>0</v>
      </c>
      <c r="R165" s="8">
        <f t="shared" si="32"/>
        <v>0</v>
      </c>
      <c r="S165" s="203">
        <f t="shared" si="33"/>
        <v>0</v>
      </c>
    </row>
    <row r="166" spans="1:19" ht="34.5" customHeight="1">
      <c r="A166" s="67">
        <v>28</v>
      </c>
      <c r="B166" s="263" t="s">
        <v>313</v>
      </c>
      <c r="C166" s="260" t="s">
        <v>383</v>
      </c>
      <c r="D166" s="262">
        <v>449.4</v>
      </c>
      <c r="E166" s="71"/>
      <c r="F166" s="67"/>
      <c r="G166" s="67"/>
      <c r="H166" s="73">
        <v>0</v>
      </c>
      <c r="I166" s="73">
        <v>0</v>
      </c>
      <c r="J166" s="142">
        <v>0</v>
      </c>
      <c r="K166" s="75">
        <v>45961</v>
      </c>
      <c r="L166" s="76" t="s">
        <v>1198</v>
      </c>
      <c r="M166" s="77">
        <v>449.4</v>
      </c>
      <c r="N166" s="250"/>
      <c r="O166" s="243"/>
      <c r="P166" s="243"/>
      <c r="Q166" s="189">
        <f t="shared" si="31"/>
        <v>0</v>
      </c>
      <c r="R166" s="8">
        <f t="shared" si="32"/>
        <v>0</v>
      </c>
      <c r="S166" s="203">
        <f t="shared" si="33"/>
        <v>0</v>
      </c>
    </row>
    <row r="167" spans="1:19" ht="34.5" customHeight="1">
      <c r="A167" s="67">
        <v>29</v>
      </c>
      <c r="B167" s="263" t="s">
        <v>227</v>
      </c>
      <c r="C167" s="260" t="s">
        <v>385</v>
      </c>
      <c r="D167" s="262">
        <v>262.14999999999998</v>
      </c>
      <c r="E167" s="71"/>
      <c r="F167" s="67"/>
      <c r="G167" s="67"/>
      <c r="H167" s="73">
        <v>0</v>
      </c>
      <c r="I167" s="73">
        <v>0</v>
      </c>
      <c r="J167" s="142">
        <v>0</v>
      </c>
      <c r="K167" s="75"/>
      <c r="L167" s="76"/>
      <c r="M167" s="77">
        <v>0</v>
      </c>
      <c r="N167" s="250">
        <v>25112</v>
      </c>
      <c r="O167" s="243">
        <v>1</v>
      </c>
      <c r="P167" s="243">
        <v>1</v>
      </c>
      <c r="Q167" s="189">
        <f t="shared" si="31"/>
        <v>245</v>
      </c>
      <c r="R167" s="8">
        <f t="shared" si="32"/>
        <v>17.149999999999999</v>
      </c>
      <c r="S167" s="203">
        <f t="shared" si="33"/>
        <v>262.14999999999998</v>
      </c>
    </row>
    <row r="168" spans="1:19" ht="34.5" customHeight="1">
      <c r="A168" s="67">
        <v>30</v>
      </c>
      <c r="B168" s="263" t="s">
        <v>318</v>
      </c>
      <c r="C168" s="260" t="s">
        <v>387</v>
      </c>
      <c r="D168" s="262">
        <v>187.25</v>
      </c>
      <c r="E168" s="71"/>
      <c r="F168" s="67"/>
      <c r="G168" s="67"/>
      <c r="H168" s="73">
        <v>0</v>
      </c>
      <c r="I168" s="73">
        <v>0</v>
      </c>
      <c r="J168" s="142">
        <v>0</v>
      </c>
      <c r="K168" s="75">
        <v>45957</v>
      </c>
      <c r="L168" s="76" t="s">
        <v>1199</v>
      </c>
      <c r="M168" s="77">
        <v>187.25</v>
      </c>
      <c r="N168" s="246"/>
      <c r="O168" s="243"/>
      <c r="P168" s="243"/>
      <c r="Q168" s="189">
        <f t="shared" si="31"/>
        <v>0</v>
      </c>
      <c r="R168" s="8">
        <f t="shared" si="32"/>
        <v>0</v>
      </c>
      <c r="S168" s="203">
        <f t="shared" si="33"/>
        <v>0</v>
      </c>
    </row>
    <row r="169" spans="1:19" ht="34.5" customHeight="1">
      <c r="A169" s="67">
        <v>31</v>
      </c>
      <c r="B169" s="263" t="s">
        <v>389</v>
      </c>
      <c r="C169" s="260" t="s">
        <v>390</v>
      </c>
      <c r="D169" s="262">
        <v>749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>
        <v>45957</v>
      </c>
      <c r="L169" s="76" t="s">
        <v>1200</v>
      </c>
      <c r="M169" s="77">
        <v>749</v>
      </c>
      <c r="N169" s="246"/>
      <c r="O169" s="243"/>
      <c r="P169" s="243"/>
      <c r="Q169" s="189">
        <f t="shared" si="31"/>
        <v>0</v>
      </c>
      <c r="R169" s="8">
        <f t="shared" si="32"/>
        <v>0</v>
      </c>
      <c r="S169" s="203">
        <f t="shared" si="33"/>
        <v>0</v>
      </c>
    </row>
    <row r="170" spans="1:19" ht="34.5" customHeight="1">
      <c r="A170" s="67">
        <v>32</v>
      </c>
      <c r="B170" s="263" t="s">
        <v>392</v>
      </c>
      <c r="C170" s="260" t="s">
        <v>393</v>
      </c>
      <c r="D170" s="262">
        <v>262.14999999999998</v>
      </c>
      <c r="E170" s="128"/>
      <c r="F170" s="67"/>
      <c r="G170" s="67"/>
      <c r="H170" s="73">
        <v>0</v>
      </c>
      <c r="I170" s="73">
        <v>0</v>
      </c>
      <c r="J170" s="142">
        <v>0</v>
      </c>
      <c r="K170" s="75">
        <v>45957</v>
      </c>
      <c r="L170" s="76" t="s">
        <v>1201</v>
      </c>
      <c r="M170" s="77">
        <v>262.14999999999998</v>
      </c>
      <c r="N170" s="246"/>
      <c r="O170" s="243"/>
      <c r="P170" s="243"/>
      <c r="Q170" s="189">
        <f t="shared" si="31"/>
        <v>0</v>
      </c>
      <c r="R170" s="8">
        <f t="shared" si="32"/>
        <v>0</v>
      </c>
      <c r="S170" s="203">
        <f t="shared" si="33"/>
        <v>0</v>
      </c>
    </row>
    <row r="171" spans="1:19" ht="34.5" customHeight="1">
      <c r="A171" s="67">
        <v>33</v>
      </c>
      <c r="B171" s="263" t="s">
        <v>395</v>
      </c>
      <c r="C171" s="260" t="s">
        <v>396</v>
      </c>
      <c r="D171" s="262">
        <v>337.05</v>
      </c>
      <c r="E171" s="71"/>
      <c r="F171" s="67"/>
      <c r="G171" s="67"/>
      <c r="H171" s="73">
        <v>0</v>
      </c>
      <c r="I171" s="73">
        <v>0</v>
      </c>
      <c r="J171" s="142">
        <v>0</v>
      </c>
      <c r="K171" s="75">
        <v>45957</v>
      </c>
      <c r="L171" s="76" t="s">
        <v>1202</v>
      </c>
      <c r="M171" s="77">
        <v>337.05</v>
      </c>
      <c r="N171" s="246"/>
      <c r="O171" s="243"/>
      <c r="P171" s="243"/>
      <c r="Q171" s="189">
        <f t="shared" si="31"/>
        <v>0</v>
      </c>
      <c r="R171" s="8">
        <f t="shared" si="32"/>
        <v>0</v>
      </c>
      <c r="S171" s="203">
        <f t="shared" si="33"/>
        <v>0</v>
      </c>
    </row>
    <row r="172" spans="1:19" ht="34.5" customHeight="1">
      <c r="A172" s="67">
        <v>34</v>
      </c>
      <c r="B172" s="263" t="s">
        <v>398</v>
      </c>
      <c r="C172" s="260" t="s">
        <v>399</v>
      </c>
      <c r="D172" s="262">
        <v>0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/>
      <c r="L172" s="76"/>
      <c r="M172" s="77"/>
      <c r="N172" s="246"/>
      <c r="O172" s="243"/>
      <c r="P172" s="243"/>
      <c r="Q172" s="189">
        <f t="shared" si="31"/>
        <v>0</v>
      </c>
      <c r="R172" s="8">
        <f t="shared" si="32"/>
        <v>0</v>
      </c>
      <c r="S172" s="203">
        <f t="shared" si="33"/>
        <v>0</v>
      </c>
    </row>
    <row r="173" spans="1:19" ht="34.5" customHeight="1">
      <c r="A173" s="67">
        <v>35</v>
      </c>
      <c r="B173" s="263" t="s">
        <v>395</v>
      </c>
      <c r="C173" s="260" t="s">
        <v>400</v>
      </c>
      <c r="D173" s="262">
        <v>0</v>
      </c>
      <c r="E173" s="71"/>
      <c r="F173" s="67"/>
      <c r="G173" s="67"/>
      <c r="H173" s="73">
        <v>0</v>
      </c>
      <c r="I173" s="73">
        <v>0</v>
      </c>
      <c r="J173" s="142">
        <v>0</v>
      </c>
      <c r="K173" s="75"/>
      <c r="L173" s="76"/>
      <c r="M173" s="77"/>
      <c r="N173" s="246"/>
      <c r="O173" s="243"/>
      <c r="P173" s="243"/>
      <c r="Q173" s="189">
        <f t="shared" si="31"/>
        <v>0</v>
      </c>
      <c r="R173" s="8">
        <f t="shared" si="32"/>
        <v>0</v>
      </c>
      <c r="S173" s="203">
        <f t="shared" si="33"/>
        <v>0</v>
      </c>
    </row>
    <row r="174" spans="1:19" ht="34.5" customHeight="1">
      <c r="A174" s="67">
        <v>36</v>
      </c>
      <c r="B174" s="263" t="s">
        <v>401</v>
      </c>
      <c r="C174" s="260" t="s">
        <v>402</v>
      </c>
      <c r="D174" s="262">
        <v>112.35</v>
      </c>
      <c r="E174" s="71"/>
      <c r="F174" s="67"/>
      <c r="G174" s="67"/>
      <c r="H174" s="73">
        <v>0</v>
      </c>
      <c r="I174" s="73">
        <v>0</v>
      </c>
      <c r="J174" s="142">
        <v>0</v>
      </c>
      <c r="K174" s="75">
        <v>45954</v>
      </c>
      <c r="L174" s="76" t="s">
        <v>1203</v>
      </c>
      <c r="M174" s="77">
        <v>112.35</v>
      </c>
      <c r="N174" s="246"/>
      <c r="O174" s="243"/>
      <c r="P174" s="243"/>
      <c r="Q174" s="189">
        <f t="shared" si="31"/>
        <v>0</v>
      </c>
      <c r="R174" s="8">
        <f t="shared" si="32"/>
        <v>0</v>
      </c>
      <c r="S174" s="203">
        <f t="shared" si="33"/>
        <v>0</v>
      </c>
    </row>
    <row r="175" spans="1:19" ht="34.5" customHeight="1">
      <c r="A175" s="67">
        <v>37</v>
      </c>
      <c r="B175" s="263" t="s">
        <v>404</v>
      </c>
      <c r="C175" s="260" t="s">
        <v>405</v>
      </c>
      <c r="D175" s="262">
        <v>112.35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>
        <v>45957</v>
      </c>
      <c r="L175" s="76" t="s">
        <v>1204</v>
      </c>
      <c r="M175" s="77">
        <v>112.35</v>
      </c>
      <c r="N175" s="246"/>
      <c r="O175" s="243"/>
      <c r="P175" s="243"/>
      <c r="Q175" s="189">
        <f t="shared" si="31"/>
        <v>0</v>
      </c>
      <c r="R175" s="8">
        <f t="shared" si="32"/>
        <v>0</v>
      </c>
      <c r="S175" s="203">
        <f t="shared" si="33"/>
        <v>0</v>
      </c>
    </row>
    <row r="176" spans="1:19" ht="34.5" customHeight="1">
      <c r="A176" s="67">
        <v>38</v>
      </c>
      <c r="B176" s="263" t="s">
        <v>407</v>
      </c>
      <c r="C176" s="260" t="s">
        <v>408</v>
      </c>
      <c r="D176" s="262">
        <v>0</v>
      </c>
      <c r="E176" s="128"/>
      <c r="F176" s="67"/>
      <c r="G176" s="67"/>
      <c r="H176" s="73">
        <v>0</v>
      </c>
      <c r="I176" s="73">
        <v>0</v>
      </c>
      <c r="J176" s="142">
        <v>0</v>
      </c>
      <c r="K176" s="75"/>
      <c r="L176" s="76"/>
      <c r="M176" s="77"/>
      <c r="N176" s="246"/>
      <c r="O176" s="243"/>
      <c r="P176" s="243"/>
      <c r="Q176" s="189">
        <f t="shared" si="31"/>
        <v>0</v>
      </c>
      <c r="R176" s="8">
        <f t="shared" si="32"/>
        <v>0</v>
      </c>
      <c r="S176" s="203">
        <f t="shared" si="33"/>
        <v>0</v>
      </c>
    </row>
    <row r="177" spans="1:19" ht="34.5" customHeight="1">
      <c r="A177" s="67">
        <v>39</v>
      </c>
      <c r="B177" s="263" t="s">
        <v>409</v>
      </c>
      <c r="C177" s="260" t="s">
        <v>410</v>
      </c>
      <c r="D177" s="262">
        <v>224.7</v>
      </c>
      <c r="E177" s="128"/>
      <c r="F177" s="67"/>
      <c r="G177" s="67"/>
      <c r="H177" s="73">
        <v>0</v>
      </c>
      <c r="I177" s="73">
        <v>0</v>
      </c>
      <c r="J177" s="142">
        <v>0</v>
      </c>
      <c r="K177" s="75">
        <v>45957</v>
      </c>
      <c r="L177" s="76" t="s">
        <v>1205</v>
      </c>
      <c r="M177" s="77">
        <v>224.7</v>
      </c>
      <c r="N177" s="246"/>
      <c r="O177" s="243"/>
      <c r="P177" s="243"/>
      <c r="Q177" s="189">
        <f t="shared" si="31"/>
        <v>0</v>
      </c>
      <c r="R177" s="8">
        <f t="shared" si="32"/>
        <v>0</v>
      </c>
      <c r="S177" s="203">
        <f t="shared" si="33"/>
        <v>0</v>
      </c>
    </row>
    <row r="178" spans="1:19" ht="34.5" customHeight="1">
      <c r="A178" s="67">
        <v>40</v>
      </c>
      <c r="B178" s="263" t="s">
        <v>398</v>
      </c>
      <c r="C178" s="260" t="s">
        <v>412</v>
      </c>
      <c r="D178" s="262">
        <v>0</v>
      </c>
      <c r="E178" s="128"/>
      <c r="F178" s="67"/>
      <c r="G178" s="67"/>
      <c r="H178" s="73">
        <v>0</v>
      </c>
      <c r="I178" s="73">
        <v>0</v>
      </c>
      <c r="J178" s="142">
        <v>0</v>
      </c>
      <c r="K178" s="75"/>
      <c r="L178" s="76"/>
      <c r="M178" s="77"/>
      <c r="N178" s="246"/>
      <c r="O178" s="243"/>
      <c r="P178" s="243"/>
      <c r="Q178" s="189">
        <f t="shared" si="31"/>
        <v>0</v>
      </c>
      <c r="R178" s="8">
        <f t="shared" si="32"/>
        <v>0</v>
      </c>
      <c r="S178" s="203">
        <f t="shared" si="33"/>
        <v>0</v>
      </c>
    </row>
    <row r="179" spans="1:19" ht="34.5" customHeight="1">
      <c r="A179" s="67">
        <v>41</v>
      </c>
      <c r="B179" s="263" t="s">
        <v>413</v>
      </c>
      <c r="C179" s="260" t="s">
        <v>414</v>
      </c>
      <c r="D179" s="262">
        <v>112.35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>
        <v>45957</v>
      </c>
      <c r="L179" s="76" t="s">
        <v>1206</v>
      </c>
      <c r="M179" s="77">
        <v>112.35</v>
      </c>
      <c r="N179" s="246"/>
      <c r="O179" s="243"/>
      <c r="P179" s="243"/>
      <c r="Q179" s="189">
        <f t="shared" si="31"/>
        <v>0</v>
      </c>
      <c r="R179" s="8">
        <f t="shared" si="32"/>
        <v>0</v>
      </c>
      <c r="S179" s="203">
        <f t="shared" si="33"/>
        <v>0</v>
      </c>
    </row>
    <row r="180" spans="1:19" ht="34.5" customHeight="1">
      <c r="A180" s="67">
        <v>42</v>
      </c>
      <c r="B180" s="263" t="s">
        <v>398</v>
      </c>
      <c r="C180" s="260" t="s">
        <v>416</v>
      </c>
      <c r="D180" s="262">
        <v>0</v>
      </c>
      <c r="E180" s="128"/>
      <c r="F180" s="67"/>
      <c r="G180" s="67"/>
      <c r="H180" s="73">
        <v>0</v>
      </c>
      <c r="I180" s="73">
        <v>0</v>
      </c>
      <c r="J180" s="142">
        <v>0</v>
      </c>
      <c r="K180" s="75"/>
      <c r="L180" s="76"/>
      <c r="M180" s="77"/>
      <c r="N180" s="246"/>
      <c r="O180" s="243"/>
      <c r="P180" s="243"/>
      <c r="Q180" s="189">
        <f t="shared" si="31"/>
        <v>0</v>
      </c>
      <c r="R180" s="8">
        <f t="shared" si="32"/>
        <v>0</v>
      </c>
      <c r="S180" s="203">
        <f t="shared" si="33"/>
        <v>0</v>
      </c>
    </row>
    <row r="181" spans="1:19" ht="34.5" customHeight="1">
      <c r="A181" s="67">
        <v>43</v>
      </c>
      <c r="B181" s="263" t="s">
        <v>417</v>
      </c>
      <c r="C181" s="260" t="s">
        <v>418</v>
      </c>
      <c r="D181" s="262">
        <v>224.7</v>
      </c>
      <c r="E181" s="71"/>
      <c r="F181" s="67"/>
      <c r="G181" s="67"/>
      <c r="H181" s="73">
        <v>0</v>
      </c>
      <c r="I181" s="73">
        <v>0</v>
      </c>
      <c r="J181" s="142">
        <v>0</v>
      </c>
      <c r="K181" s="75">
        <v>45957</v>
      </c>
      <c r="L181" s="76" t="s">
        <v>1207</v>
      </c>
      <c r="M181" s="77">
        <v>224.7</v>
      </c>
      <c r="N181" s="246"/>
      <c r="O181" s="243"/>
      <c r="P181" s="243"/>
      <c r="Q181" s="189">
        <f t="shared" si="31"/>
        <v>0</v>
      </c>
      <c r="R181" s="8">
        <f t="shared" si="32"/>
        <v>0</v>
      </c>
      <c r="S181" s="203">
        <f t="shared" si="33"/>
        <v>0</v>
      </c>
    </row>
    <row r="182" spans="1:19" ht="34.5" customHeight="1">
      <c r="A182" s="67">
        <v>44</v>
      </c>
      <c r="B182" s="263" t="s">
        <v>420</v>
      </c>
      <c r="C182" s="260" t="s">
        <v>421</v>
      </c>
      <c r="D182" s="262">
        <v>112.35</v>
      </c>
      <c r="E182" s="71"/>
      <c r="F182" s="67"/>
      <c r="G182" s="67"/>
      <c r="H182" s="73">
        <v>0</v>
      </c>
      <c r="I182" s="73">
        <v>0</v>
      </c>
      <c r="J182" s="142">
        <v>0</v>
      </c>
      <c r="K182" s="75">
        <v>45957</v>
      </c>
      <c r="L182" s="76" t="s">
        <v>1208</v>
      </c>
      <c r="M182" s="77">
        <v>112.35</v>
      </c>
      <c r="N182" s="246"/>
      <c r="O182" s="243"/>
      <c r="P182" s="243"/>
      <c r="Q182" s="189">
        <f t="shared" si="31"/>
        <v>0</v>
      </c>
      <c r="R182" s="8">
        <f t="shared" si="32"/>
        <v>0</v>
      </c>
      <c r="S182" s="203">
        <f t="shared" si="33"/>
        <v>0</v>
      </c>
    </row>
    <row r="183" spans="1:19" ht="34.5" customHeight="1">
      <c r="A183" s="67">
        <v>45</v>
      </c>
      <c r="B183" s="263" t="s">
        <v>423</v>
      </c>
      <c r="C183" s="260" t="s">
        <v>424</v>
      </c>
      <c r="D183" s="262">
        <v>0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/>
      <c r="L183" s="76"/>
      <c r="M183" s="77"/>
      <c r="N183" s="246"/>
      <c r="O183" s="243"/>
      <c r="P183" s="243"/>
      <c r="Q183" s="189">
        <f t="shared" si="31"/>
        <v>0</v>
      </c>
      <c r="R183" s="8">
        <f t="shared" si="32"/>
        <v>0</v>
      </c>
      <c r="S183" s="203">
        <f t="shared" si="33"/>
        <v>0</v>
      </c>
    </row>
    <row r="184" spans="1:19" ht="34.5" customHeight="1">
      <c r="A184" s="67">
        <v>46</v>
      </c>
      <c r="B184" s="263" t="s">
        <v>425</v>
      </c>
      <c r="C184" s="260" t="s">
        <v>426</v>
      </c>
      <c r="D184" s="262">
        <v>112.35</v>
      </c>
      <c r="E184" s="71"/>
      <c r="F184" s="67"/>
      <c r="G184" s="67"/>
      <c r="H184" s="73">
        <v>0</v>
      </c>
      <c r="I184" s="73">
        <v>0</v>
      </c>
      <c r="J184" s="142">
        <v>0</v>
      </c>
      <c r="K184" s="75">
        <v>45957</v>
      </c>
      <c r="L184" s="76" t="s">
        <v>1209</v>
      </c>
      <c r="M184" s="77">
        <v>112.35</v>
      </c>
      <c r="N184" s="246"/>
      <c r="O184" s="243"/>
      <c r="P184" s="243"/>
      <c r="Q184" s="189">
        <f t="shared" si="31"/>
        <v>0</v>
      </c>
      <c r="R184" s="8">
        <f t="shared" si="32"/>
        <v>0</v>
      </c>
      <c r="S184" s="203">
        <f t="shared" si="33"/>
        <v>0</v>
      </c>
    </row>
    <row r="185" spans="1:19" ht="34.5" customHeight="1">
      <c r="A185" s="67">
        <v>47</v>
      </c>
      <c r="B185" s="263" t="s">
        <v>407</v>
      </c>
      <c r="C185" s="260" t="s">
        <v>428</v>
      </c>
      <c r="D185" s="262">
        <v>0</v>
      </c>
      <c r="E185" s="128"/>
      <c r="F185" s="67"/>
      <c r="G185" s="67"/>
      <c r="H185" s="73">
        <v>0</v>
      </c>
      <c r="I185" s="73">
        <v>0</v>
      </c>
      <c r="J185" s="142">
        <v>0</v>
      </c>
      <c r="K185" s="75"/>
      <c r="L185" s="76"/>
      <c r="M185" s="77"/>
      <c r="N185" s="246"/>
      <c r="O185" s="243"/>
      <c r="P185" s="243"/>
      <c r="Q185" s="189">
        <f t="shared" si="31"/>
        <v>0</v>
      </c>
      <c r="R185" s="8">
        <f t="shared" si="32"/>
        <v>0</v>
      </c>
      <c r="S185" s="203">
        <f t="shared" si="33"/>
        <v>0</v>
      </c>
    </row>
    <row r="186" spans="1:19" ht="34.5" customHeight="1">
      <c r="A186" s="67">
        <v>48</v>
      </c>
      <c r="B186" s="263" t="s">
        <v>398</v>
      </c>
      <c r="C186" s="260" t="s">
        <v>429</v>
      </c>
      <c r="D186" s="262">
        <v>0</v>
      </c>
      <c r="E186" s="128"/>
      <c r="F186" s="67"/>
      <c r="G186" s="67"/>
      <c r="H186" s="73">
        <v>0</v>
      </c>
      <c r="I186" s="73">
        <v>0</v>
      </c>
      <c r="J186" s="142">
        <v>0</v>
      </c>
      <c r="K186" s="75"/>
      <c r="L186" s="76"/>
      <c r="M186" s="77"/>
      <c r="N186" s="246"/>
      <c r="O186" s="243"/>
      <c r="P186" s="243"/>
      <c r="Q186" s="189">
        <f t="shared" si="31"/>
        <v>0</v>
      </c>
      <c r="R186" s="8">
        <f t="shared" si="32"/>
        <v>0</v>
      </c>
      <c r="S186" s="203">
        <f t="shared" si="33"/>
        <v>0</v>
      </c>
    </row>
    <row r="187" spans="1:19" ht="34.5" customHeight="1">
      <c r="A187" s="67">
        <v>49</v>
      </c>
      <c r="B187" s="263" t="s">
        <v>430</v>
      </c>
      <c r="C187" s="260" t="s">
        <v>431</v>
      </c>
      <c r="D187" s="262">
        <v>262.14999999999998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>
        <v>45952</v>
      </c>
      <c r="L187" s="76" t="s">
        <v>1210</v>
      </c>
      <c r="M187" s="77">
        <v>262.14999999999998</v>
      </c>
      <c r="N187" s="246"/>
      <c r="O187" s="243"/>
      <c r="P187" s="243"/>
      <c r="Q187" s="189">
        <f t="shared" si="31"/>
        <v>0</v>
      </c>
      <c r="R187" s="8">
        <f t="shared" si="32"/>
        <v>0</v>
      </c>
      <c r="S187" s="203">
        <f t="shared" si="33"/>
        <v>0</v>
      </c>
    </row>
    <row r="188" spans="1:19" ht="34.5" customHeight="1">
      <c r="A188" s="67">
        <v>50</v>
      </c>
      <c r="B188" s="263" t="s">
        <v>433</v>
      </c>
      <c r="C188" s="260" t="s">
        <v>434</v>
      </c>
      <c r="D188" s="262">
        <v>112.35</v>
      </c>
      <c r="E188" s="128"/>
      <c r="F188" s="67"/>
      <c r="G188" s="67"/>
      <c r="H188" s="73">
        <v>0</v>
      </c>
      <c r="I188" s="73">
        <v>0</v>
      </c>
      <c r="J188" s="142">
        <v>0</v>
      </c>
      <c r="K188" s="75">
        <v>45952</v>
      </c>
      <c r="L188" s="76" t="s">
        <v>1211</v>
      </c>
      <c r="M188" s="77">
        <v>112.35</v>
      </c>
      <c r="N188" s="246"/>
      <c r="O188" s="243"/>
      <c r="P188" s="243"/>
      <c r="Q188" s="189">
        <f t="shared" si="31"/>
        <v>0</v>
      </c>
      <c r="R188" s="8">
        <f t="shared" si="32"/>
        <v>0</v>
      </c>
      <c r="S188" s="203">
        <f t="shared" si="33"/>
        <v>0</v>
      </c>
    </row>
    <row r="189" spans="1:19" ht="34.5" customHeight="1">
      <c r="A189" s="67">
        <v>51</v>
      </c>
      <c r="B189" s="263" t="s">
        <v>436</v>
      </c>
      <c r="C189" s="260" t="s">
        <v>437</v>
      </c>
      <c r="D189" s="262">
        <v>411.95</v>
      </c>
      <c r="E189" s="71"/>
      <c r="F189" s="67"/>
      <c r="G189" s="67"/>
      <c r="H189" s="73">
        <v>0</v>
      </c>
      <c r="I189" s="73">
        <v>0</v>
      </c>
      <c r="J189" s="142">
        <v>0</v>
      </c>
      <c r="K189" s="75">
        <v>45957</v>
      </c>
      <c r="L189" s="76" t="s">
        <v>1212</v>
      </c>
      <c r="M189" s="77">
        <v>411.95</v>
      </c>
      <c r="N189" s="246"/>
      <c r="O189" s="243"/>
      <c r="P189" s="243"/>
      <c r="Q189" s="189">
        <f t="shared" si="31"/>
        <v>0</v>
      </c>
      <c r="R189" s="8">
        <f t="shared" si="32"/>
        <v>0</v>
      </c>
      <c r="S189" s="203">
        <f t="shared" si="33"/>
        <v>0</v>
      </c>
    </row>
    <row r="190" spans="1:19" ht="34.5" customHeight="1">
      <c r="A190" s="67">
        <v>52</v>
      </c>
      <c r="B190" s="263" t="s">
        <v>398</v>
      </c>
      <c r="C190" s="260" t="s">
        <v>439</v>
      </c>
      <c r="D190" s="262">
        <v>0</v>
      </c>
      <c r="E190" s="264"/>
      <c r="F190" s="265"/>
      <c r="G190" s="67"/>
      <c r="H190" s="73">
        <v>0</v>
      </c>
      <c r="I190" s="73">
        <v>0</v>
      </c>
      <c r="J190" s="142">
        <v>0</v>
      </c>
      <c r="K190" s="75"/>
      <c r="L190" s="76"/>
      <c r="M190" s="77"/>
      <c r="N190" s="246"/>
      <c r="O190" s="243"/>
      <c r="P190" s="243"/>
      <c r="Q190" s="189">
        <f t="shared" si="31"/>
        <v>0</v>
      </c>
      <c r="R190" s="8">
        <f t="shared" si="32"/>
        <v>0</v>
      </c>
      <c r="S190" s="203">
        <f t="shared" si="33"/>
        <v>0</v>
      </c>
    </row>
    <row r="191" spans="1:19" ht="34.5" customHeight="1">
      <c r="A191" s="67">
        <v>53</v>
      </c>
      <c r="B191" s="263" t="s">
        <v>407</v>
      </c>
      <c r="C191" s="260" t="s">
        <v>440</v>
      </c>
      <c r="D191" s="262">
        <v>0</v>
      </c>
      <c r="E191" s="71"/>
      <c r="F191" s="67"/>
      <c r="G191" s="67"/>
      <c r="H191" s="73">
        <v>0</v>
      </c>
      <c r="I191" s="73">
        <v>0</v>
      </c>
      <c r="J191" s="142">
        <v>0</v>
      </c>
      <c r="K191" s="75"/>
      <c r="L191" s="76"/>
      <c r="M191" s="77"/>
      <c r="N191" s="246"/>
      <c r="O191" s="243"/>
      <c r="P191" s="243"/>
      <c r="Q191" s="189">
        <f t="shared" si="31"/>
        <v>0</v>
      </c>
      <c r="R191" s="8">
        <f t="shared" si="32"/>
        <v>0</v>
      </c>
      <c r="S191" s="203">
        <f t="shared" si="33"/>
        <v>0</v>
      </c>
    </row>
    <row r="192" spans="1:19" ht="34.5" customHeight="1">
      <c r="A192" s="67">
        <v>54</v>
      </c>
      <c r="B192" s="263" t="s">
        <v>441</v>
      </c>
      <c r="C192" s="260" t="s">
        <v>442</v>
      </c>
      <c r="D192" s="262">
        <v>861.35</v>
      </c>
      <c r="E192" s="71"/>
      <c r="F192" s="67"/>
      <c r="G192" s="67"/>
      <c r="H192" s="73">
        <v>0</v>
      </c>
      <c r="I192" s="73">
        <v>0</v>
      </c>
      <c r="J192" s="142">
        <v>0</v>
      </c>
      <c r="K192" s="75">
        <v>45957</v>
      </c>
      <c r="L192" s="76" t="s">
        <v>1213</v>
      </c>
      <c r="M192" s="77">
        <v>861.35</v>
      </c>
      <c r="N192" s="246"/>
      <c r="O192" s="243"/>
      <c r="P192" s="243"/>
      <c r="Q192" s="189">
        <f t="shared" si="31"/>
        <v>0</v>
      </c>
      <c r="R192" s="8">
        <f t="shared" si="32"/>
        <v>0</v>
      </c>
      <c r="S192" s="203">
        <f t="shared" si="33"/>
        <v>0</v>
      </c>
    </row>
    <row r="193" spans="1:19" ht="34.5" customHeight="1">
      <c r="A193" s="67">
        <v>55</v>
      </c>
      <c r="B193" s="263" t="s">
        <v>444</v>
      </c>
      <c r="C193" s="260" t="s">
        <v>445</v>
      </c>
      <c r="D193" s="262">
        <v>187.25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>
        <v>45957</v>
      </c>
      <c r="L193" s="76" t="s">
        <v>1214</v>
      </c>
      <c r="M193" s="77">
        <v>187.25</v>
      </c>
      <c r="N193" s="246"/>
      <c r="O193" s="243"/>
      <c r="P193" s="243"/>
      <c r="Q193" s="189">
        <f t="shared" si="31"/>
        <v>0</v>
      </c>
      <c r="R193" s="8">
        <f t="shared" si="32"/>
        <v>0</v>
      </c>
      <c r="S193" s="203">
        <f t="shared" si="33"/>
        <v>0</v>
      </c>
    </row>
    <row r="194" spans="1:19" ht="34.5" customHeight="1">
      <c r="A194" s="67">
        <v>56</v>
      </c>
      <c r="B194" s="263" t="s">
        <v>447</v>
      </c>
      <c r="C194" s="260" t="s">
        <v>448</v>
      </c>
      <c r="D194" s="262">
        <v>561.75</v>
      </c>
      <c r="E194" s="128"/>
      <c r="F194" s="67"/>
      <c r="G194" s="67"/>
      <c r="H194" s="73">
        <v>0</v>
      </c>
      <c r="I194" s="73">
        <v>0</v>
      </c>
      <c r="J194" s="142">
        <v>0</v>
      </c>
      <c r="K194" s="75">
        <v>45961</v>
      </c>
      <c r="L194" s="76" t="s">
        <v>1215</v>
      </c>
      <c r="M194" s="77">
        <v>561.75</v>
      </c>
      <c r="N194" s="246"/>
      <c r="O194" s="243"/>
      <c r="P194" s="243"/>
      <c r="Q194" s="189">
        <f t="shared" si="31"/>
        <v>0</v>
      </c>
      <c r="R194" s="8">
        <f t="shared" si="32"/>
        <v>0</v>
      </c>
      <c r="S194" s="203">
        <f t="shared" si="33"/>
        <v>0</v>
      </c>
    </row>
    <row r="195" spans="1:19" ht="34.5" customHeight="1">
      <c r="A195" s="67">
        <v>57</v>
      </c>
      <c r="B195" s="263" t="s">
        <v>398</v>
      </c>
      <c r="C195" s="260" t="s">
        <v>450</v>
      </c>
      <c r="D195" s="262">
        <v>0</v>
      </c>
      <c r="E195" s="128"/>
      <c r="F195" s="67"/>
      <c r="G195" s="67"/>
      <c r="H195" s="73">
        <v>0</v>
      </c>
      <c r="I195" s="73">
        <v>0</v>
      </c>
      <c r="J195" s="142">
        <v>0</v>
      </c>
      <c r="K195" s="75"/>
      <c r="L195" s="76"/>
      <c r="M195" s="77"/>
      <c r="N195" s="246"/>
      <c r="O195" s="243"/>
      <c r="P195" s="243"/>
      <c r="Q195" s="189">
        <f t="shared" si="31"/>
        <v>0</v>
      </c>
      <c r="R195" s="8">
        <f t="shared" si="32"/>
        <v>0</v>
      </c>
      <c r="S195" s="203">
        <f t="shared" si="33"/>
        <v>0</v>
      </c>
    </row>
    <row r="196" spans="1:19" ht="34.5" customHeight="1">
      <c r="A196" s="67">
        <v>58</v>
      </c>
      <c r="B196" s="263" t="s">
        <v>407</v>
      </c>
      <c r="C196" s="260" t="s">
        <v>451</v>
      </c>
      <c r="D196" s="262">
        <v>0</v>
      </c>
      <c r="E196" s="128"/>
      <c r="F196" s="67"/>
      <c r="G196" s="67"/>
      <c r="H196" s="73">
        <v>0</v>
      </c>
      <c r="I196" s="73">
        <v>0</v>
      </c>
      <c r="J196" s="142">
        <v>0</v>
      </c>
      <c r="K196" s="75"/>
      <c r="L196" s="76"/>
      <c r="M196" s="77"/>
      <c r="N196" s="246"/>
      <c r="O196" s="243"/>
      <c r="P196" s="243"/>
      <c r="Q196" s="189">
        <f t="shared" si="31"/>
        <v>0</v>
      </c>
      <c r="R196" s="8">
        <f t="shared" si="32"/>
        <v>0</v>
      </c>
      <c r="S196" s="203">
        <f t="shared" si="33"/>
        <v>0</v>
      </c>
    </row>
    <row r="197" spans="1:19" ht="34.5" customHeight="1">
      <c r="A197" s="67">
        <v>59</v>
      </c>
      <c r="B197" s="263" t="s">
        <v>45</v>
      </c>
      <c r="C197" s="260" t="s">
        <v>452</v>
      </c>
      <c r="D197" s="262">
        <v>1423.1</v>
      </c>
      <c r="E197" s="128"/>
      <c r="F197" s="67"/>
      <c r="G197" s="67"/>
      <c r="H197" s="73">
        <v>0</v>
      </c>
      <c r="I197" s="73">
        <v>0</v>
      </c>
      <c r="J197" s="142">
        <v>0</v>
      </c>
      <c r="K197" s="75">
        <v>45952</v>
      </c>
      <c r="L197" s="76" t="s">
        <v>1216</v>
      </c>
      <c r="M197" s="77">
        <v>1423.1</v>
      </c>
      <c r="N197" s="246"/>
      <c r="O197" s="266"/>
      <c r="P197" s="266"/>
      <c r="Q197" s="189">
        <f t="shared" si="31"/>
        <v>0</v>
      </c>
      <c r="R197" s="8">
        <f t="shared" si="32"/>
        <v>0</v>
      </c>
      <c r="S197" s="203">
        <f t="shared" si="33"/>
        <v>0</v>
      </c>
    </row>
    <row r="198" spans="1:19" ht="34.5" customHeight="1">
      <c r="A198" s="67">
        <v>60</v>
      </c>
      <c r="B198" s="267" t="s">
        <v>45</v>
      </c>
      <c r="C198" s="260" t="s">
        <v>454</v>
      </c>
      <c r="D198" s="262">
        <v>823.9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>
        <v>45952</v>
      </c>
      <c r="L198" s="76" t="s">
        <v>1217</v>
      </c>
      <c r="M198" s="77">
        <v>823.9</v>
      </c>
      <c r="N198" s="246"/>
      <c r="O198" s="243"/>
      <c r="P198" s="243"/>
      <c r="Q198" s="189">
        <f t="shared" si="31"/>
        <v>0</v>
      </c>
      <c r="R198" s="8">
        <f t="shared" si="32"/>
        <v>0</v>
      </c>
      <c r="S198" s="203">
        <f t="shared" si="33"/>
        <v>0</v>
      </c>
    </row>
    <row r="199" spans="1:19" ht="34.5" customHeight="1">
      <c r="A199" s="67">
        <v>61</v>
      </c>
      <c r="B199" s="263" t="s">
        <v>456</v>
      </c>
      <c r="C199" s="260" t="s">
        <v>457</v>
      </c>
      <c r="D199" s="262">
        <v>486.85</v>
      </c>
      <c r="E199" s="71"/>
      <c r="F199" s="67"/>
      <c r="G199" s="67"/>
      <c r="H199" s="73">
        <v>0</v>
      </c>
      <c r="I199" s="73">
        <v>0</v>
      </c>
      <c r="J199" s="142">
        <v>0</v>
      </c>
      <c r="K199" s="75">
        <v>45961</v>
      </c>
      <c r="L199" s="76" t="s">
        <v>1218</v>
      </c>
      <c r="M199" s="77">
        <v>486.85</v>
      </c>
      <c r="N199" s="246"/>
      <c r="O199" s="243"/>
      <c r="P199" s="243"/>
      <c r="Q199" s="189">
        <f t="shared" si="31"/>
        <v>0</v>
      </c>
      <c r="R199" s="8">
        <f t="shared" si="32"/>
        <v>0</v>
      </c>
      <c r="S199" s="203">
        <f t="shared" si="33"/>
        <v>0</v>
      </c>
    </row>
    <row r="200" spans="1:19" ht="34.5" customHeight="1">
      <c r="A200" s="67">
        <v>62</v>
      </c>
      <c r="B200" s="263" t="s">
        <v>459</v>
      </c>
      <c r="C200" s="260" t="s">
        <v>460</v>
      </c>
      <c r="D200" s="262">
        <v>1123.5</v>
      </c>
      <c r="E200" s="71"/>
      <c r="F200" s="67"/>
      <c r="G200" s="67"/>
      <c r="H200" s="73">
        <v>0</v>
      </c>
      <c r="I200" s="73">
        <v>0</v>
      </c>
      <c r="J200" s="142">
        <v>0</v>
      </c>
      <c r="K200" s="75"/>
      <c r="L200" s="76"/>
      <c r="M200" s="77">
        <v>0</v>
      </c>
      <c r="N200" s="250">
        <v>25112</v>
      </c>
      <c r="O200" s="243">
        <v>1</v>
      </c>
      <c r="P200" s="243">
        <v>1</v>
      </c>
      <c r="Q200" s="189">
        <f t="shared" si="31"/>
        <v>1050</v>
      </c>
      <c r="R200" s="8">
        <f t="shared" si="32"/>
        <v>73.5</v>
      </c>
      <c r="S200" s="203">
        <f t="shared" si="33"/>
        <v>1123.5</v>
      </c>
    </row>
    <row r="201" spans="1:19" ht="34.5" customHeight="1">
      <c r="A201" s="67">
        <v>63</v>
      </c>
      <c r="B201" s="263" t="s">
        <v>462</v>
      </c>
      <c r="C201" s="260" t="s">
        <v>463</v>
      </c>
      <c r="D201" s="262">
        <v>374.5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>
        <v>45960</v>
      </c>
      <c r="L201" s="76" t="s">
        <v>1219</v>
      </c>
      <c r="M201" s="77">
        <v>374.5</v>
      </c>
      <c r="N201" s="246"/>
      <c r="O201" s="243"/>
      <c r="P201" s="243"/>
      <c r="Q201" s="189">
        <f t="shared" si="31"/>
        <v>0</v>
      </c>
      <c r="R201" s="8">
        <f t="shared" si="32"/>
        <v>0</v>
      </c>
      <c r="S201" s="203">
        <f t="shared" si="33"/>
        <v>0</v>
      </c>
    </row>
    <row r="202" spans="1:19" ht="34.5" customHeight="1">
      <c r="A202" s="67">
        <v>64</v>
      </c>
      <c r="B202" s="263" t="s">
        <v>465</v>
      </c>
      <c r="C202" s="260" t="s">
        <v>466</v>
      </c>
      <c r="D202" s="262">
        <v>112.35</v>
      </c>
      <c r="E202" s="128"/>
      <c r="F202" s="67"/>
      <c r="G202" s="67"/>
      <c r="H202" s="73">
        <v>0</v>
      </c>
      <c r="I202" s="73">
        <v>0</v>
      </c>
      <c r="J202" s="142">
        <v>0</v>
      </c>
      <c r="K202" s="75">
        <v>45960</v>
      </c>
      <c r="L202" s="76" t="s">
        <v>1220</v>
      </c>
      <c r="M202" s="77">
        <v>112.35</v>
      </c>
      <c r="N202" s="246"/>
      <c r="O202" s="243"/>
      <c r="P202" s="243"/>
      <c r="Q202" s="189">
        <f t="shared" si="31"/>
        <v>0</v>
      </c>
      <c r="R202" s="8">
        <f t="shared" si="32"/>
        <v>0</v>
      </c>
      <c r="S202" s="203">
        <f t="shared" si="33"/>
        <v>0</v>
      </c>
    </row>
    <row r="203" spans="1:19" ht="34.5" customHeight="1">
      <c r="A203" s="67">
        <v>65</v>
      </c>
      <c r="B203" s="263" t="s">
        <v>468</v>
      </c>
      <c r="C203" s="260" t="s">
        <v>469</v>
      </c>
      <c r="D203" s="262">
        <v>411.95</v>
      </c>
      <c r="E203" s="128"/>
      <c r="F203" s="67"/>
      <c r="G203" s="67"/>
      <c r="H203" s="73">
        <v>0</v>
      </c>
      <c r="I203" s="73">
        <v>0</v>
      </c>
      <c r="J203" s="142">
        <v>0</v>
      </c>
      <c r="K203" s="75">
        <v>45954</v>
      </c>
      <c r="L203" s="76" t="s">
        <v>1221</v>
      </c>
      <c r="M203" s="77">
        <v>411.95</v>
      </c>
      <c r="N203" s="246"/>
      <c r="O203" s="243"/>
      <c r="P203" s="243"/>
      <c r="Q203" s="189">
        <f t="shared" ref="Q203:Q268" si="34">ROUND(S203*100/107,2)</f>
        <v>0</v>
      </c>
      <c r="R203" s="8">
        <f t="shared" ref="R203:R268" si="35">ROUND((Q203*0.07),2)</f>
        <v>0</v>
      </c>
      <c r="S203" s="203">
        <f t="shared" ref="S203:S268" si="36">+D203+J203-M203</f>
        <v>0</v>
      </c>
    </row>
    <row r="204" spans="1:19" ht="34.5" customHeight="1">
      <c r="A204" s="67">
        <v>66</v>
      </c>
      <c r="B204" s="263" t="s">
        <v>398</v>
      </c>
      <c r="C204" s="260" t="s">
        <v>471</v>
      </c>
      <c r="D204" s="262">
        <v>0</v>
      </c>
      <c r="E204" s="128"/>
      <c r="F204" s="67"/>
      <c r="G204" s="67"/>
      <c r="H204" s="73">
        <v>0</v>
      </c>
      <c r="I204" s="73">
        <v>0</v>
      </c>
      <c r="J204" s="142">
        <v>0</v>
      </c>
      <c r="K204" s="75"/>
      <c r="L204" s="76"/>
      <c r="M204" s="77">
        <v>0</v>
      </c>
      <c r="N204" s="246"/>
      <c r="O204" s="243"/>
      <c r="P204" s="243"/>
      <c r="Q204" s="189">
        <f t="shared" si="34"/>
        <v>0</v>
      </c>
      <c r="R204" s="8">
        <f t="shared" si="35"/>
        <v>0</v>
      </c>
      <c r="S204" s="203">
        <f t="shared" si="36"/>
        <v>0</v>
      </c>
    </row>
    <row r="205" spans="1:19" ht="34.5" customHeight="1">
      <c r="A205" s="67">
        <v>67</v>
      </c>
      <c r="B205" s="263" t="s">
        <v>472</v>
      </c>
      <c r="C205" s="260" t="s">
        <v>473</v>
      </c>
      <c r="D205" s="262">
        <v>861.35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>
        <v>45961</v>
      </c>
      <c r="L205" s="76" t="s">
        <v>1222</v>
      </c>
      <c r="M205" s="77">
        <v>861.35</v>
      </c>
      <c r="N205" s="246"/>
      <c r="O205" s="243"/>
      <c r="P205" s="243"/>
      <c r="Q205" s="189">
        <f t="shared" si="34"/>
        <v>0</v>
      </c>
      <c r="R205" s="8">
        <f t="shared" si="35"/>
        <v>0</v>
      </c>
      <c r="S205" s="203">
        <f t="shared" si="36"/>
        <v>0</v>
      </c>
    </row>
    <row r="206" spans="1:19" ht="34.5" customHeight="1">
      <c r="A206" s="67">
        <v>68</v>
      </c>
      <c r="B206" s="263" t="s">
        <v>105</v>
      </c>
      <c r="C206" s="106" t="s">
        <v>475</v>
      </c>
      <c r="D206" s="262">
        <v>262.14999999999998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>
        <v>45961</v>
      </c>
      <c r="L206" s="76" t="s">
        <v>1223</v>
      </c>
      <c r="M206" s="77">
        <v>262.14999999999998</v>
      </c>
      <c r="N206" s="246"/>
      <c r="O206" s="243"/>
      <c r="P206" s="243"/>
      <c r="Q206" s="189">
        <f t="shared" si="34"/>
        <v>0</v>
      </c>
      <c r="R206" s="8">
        <f t="shared" si="35"/>
        <v>0</v>
      </c>
      <c r="S206" s="203">
        <f t="shared" si="36"/>
        <v>0</v>
      </c>
    </row>
    <row r="207" spans="1:19" ht="34.5" customHeight="1">
      <c r="A207" s="67">
        <v>69</v>
      </c>
      <c r="B207" s="263" t="s">
        <v>105</v>
      </c>
      <c r="C207" s="106" t="s">
        <v>477</v>
      </c>
      <c r="D207" s="262">
        <v>524.29999999999995</v>
      </c>
      <c r="E207" s="128"/>
      <c r="F207" s="67"/>
      <c r="G207" s="67"/>
      <c r="H207" s="73">
        <v>0</v>
      </c>
      <c r="I207" s="73">
        <v>0</v>
      </c>
      <c r="J207" s="142">
        <v>0</v>
      </c>
      <c r="K207" s="75">
        <v>45961</v>
      </c>
      <c r="L207" s="76" t="s">
        <v>1223</v>
      </c>
      <c r="M207" s="77">
        <v>524.29999999999995</v>
      </c>
      <c r="N207" s="246"/>
      <c r="O207" s="243"/>
      <c r="P207" s="243"/>
      <c r="Q207" s="189">
        <f t="shared" si="34"/>
        <v>0</v>
      </c>
      <c r="R207" s="8">
        <f t="shared" si="35"/>
        <v>0</v>
      </c>
      <c r="S207" s="203">
        <f t="shared" si="36"/>
        <v>0</v>
      </c>
    </row>
    <row r="208" spans="1:19" ht="34.5" customHeight="1">
      <c r="A208" s="67">
        <v>70</v>
      </c>
      <c r="B208" s="263" t="s">
        <v>105</v>
      </c>
      <c r="C208" s="106" t="s">
        <v>477</v>
      </c>
      <c r="D208" s="262">
        <v>112.35</v>
      </c>
      <c r="E208" s="128"/>
      <c r="F208" s="67"/>
      <c r="G208" s="67"/>
      <c r="H208" s="73">
        <v>0</v>
      </c>
      <c r="I208" s="73">
        <v>0</v>
      </c>
      <c r="J208" s="142">
        <v>0</v>
      </c>
      <c r="K208" s="75">
        <v>45961</v>
      </c>
      <c r="L208" s="76" t="s">
        <v>1223</v>
      </c>
      <c r="M208" s="77">
        <v>112.35</v>
      </c>
      <c r="N208" s="246"/>
      <c r="O208" s="243"/>
      <c r="P208" s="243"/>
      <c r="Q208" s="189">
        <f t="shared" si="34"/>
        <v>0</v>
      </c>
      <c r="R208" s="8">
        <f t="shared" si="35"/>
        <v>0</v>
      </c>
      <c r="S208" s="203">
        <f t="shared" si="36"/>
        <v>0</v>
      </c>
    </row>
    <row r="209" spans="1:19" ht="34.5" customHeight="1">
      <c r="A209" s="67">
        <v>71</v>
      </c>
      <c r="B209" s="263" t="s">
        <v>478</v>
      </c>
      <c r="C209" s="106" t="s">
        <v>479</v>
      </c>
      <c r="D209" s="262">
        <v>7265.3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>
        <v>45961</v>
      </c>
      <c r="L209" s="76" t="s">
        <v>1224</v>
      </c>
      <c r="M209" s="77">
        <v>7265.3</v>
      </c>
      <c r="N209" s="246"/>
      <c r="O209" s="243"/>
      <c r="P209" s="243"/>
      <c r="Q209" s="189">
        <f t="shared" si="34"/>
        <v>0</v>
      </c>
      <c r="R209" s="8">
        <f t="shared" si="35"/>
        <v>0</v>
      </c>
      <c r="S209" s="203">
        <f t="shared" si="36"/>
        <v>0</v>
      </c>
    </row>
    <row r="210" spans="1:19" ht="34.5" customHeight="1">
      <c r="A210" s="67">
        <v>72</v>
      </c>
      <c r="B210" s="263" t="s">
        <v>481</v>
      </c>
      <c r="C210" s="260" t="s">
        <v>482</v>
      </c>
      <c r="D210" s="262">
        <v>524.29999999999995</v>
      </c>
      <c r="E210" s="71"/>
      <c r="F210" s="67"/>
      <c r="G210" s="67"/>
      <c r="H210" s="73">
        <v>0</v>
      </c>
      <c r="I210" s="73">
        <v>0</v>
      </c>
      <c r="J210" s="142">
        <v>0</v>
      </c>
      <c r="K210" s="75">
        <v>45957</v>
      </c>
      <c r="L210" s="76" t="s">
        <v>1225</v>
      </c>
      <c r="M210" s="77">
        <v>524.29999999999995</v>
      </c>
      <c r="N210" s="246"/>
      <c r="O210" s="243"/>
      <c r="P210" s="243"/>
      <c r="Q210" s="189">
        <f t="shared" si="34"/>
        <v>0</v>
      </c>
      <c r="R210" s="8">
        <f t="shared" si="35"/>
        <v>0</v>
      </c>
      <c r="S210" s="203">
        <f t="shared" si="36"/>
        <v>0</v>
      </c>
    </row>
    <row r="211" spans="1:19" ht="34.5" customHeight="1">
      <c r="A211" s="67">
        <v>73</v>
      </c>
      <c r="B211" s="263" t="s">
        <v>484</v>
      </c>
      <c r="C211" s="260" t="s">
        <v>485</v>
      </c>
      <c r="D211" s="262">
        <v>112.35</v>
      </c>
      <c r="E211" s="71"/>
      <c r="F211" s="67"/>
      <c r="G211" s="67"/>
      <c r="H211" s="73">
        <v>0</v>
      </c>
      <c r="I211" s="73">
        <v>0</v>
      </c>
      <c r="J211" s="142">
        <v>0</v>
      </c>
      <c r="K211" s="75">
        <v>45957</v>
      </c>
      <c r="L211" s="76" t="s">
        <v>1226</v>
      </c>
      <c r="M211" s="77">
        <v>112.35</v>
      </c>
      <c r="N211" s="246"/>
      <c r="O211" s="243"/>
      <c r="P211" s="243"/>
      <c r="Q211" s="189">
        <f t="shared" si="34"/>
        <v>0</v>
      </c>
      <c r="R211" s="8">
        <f t="shared" si="35"/>
        <v>0</v>
      </c>
      <c r="S211" s="203">
        <f t="shared" si="36"/>
        <v>0</v>
      </c>
    </row>
    <row r="212" spans="1:19" ht="34.5" customHeight="1">
      <c r="A212" s="67">
        <v>74</v>
      </c>
      <c r="B212" s="263" t="s">
        <v>484</v>
      </c>
      <c r="C212" s="260" t="s">
        <v>487</v>
      </c>
      <c r="D212" s="262">
        <v>112.35</v>
      </c>
      <c r="E212" s="128"/>
      <c r="F212" s="67"/>
      <c r="G212" s="67"/>
      <c r="H212" s="73">
        <v>0</v>
      </c>
      <c r="I212" s="73">
        <v>0</v>
      </c>
      <c r="J212" s="142">
        <v>0</v>
      </c>
      <c r="K212" s="75">
        <v>45957</v>
      </c>
      <c r="L212" s="76" t="s">
        <v>1226</v>
      </c>
      <c r="M212" s="77">
        <v>112.35</v>
      </c>
      <c r="N212" s="250"/>
      <c r="O212" s="243"/>
      <c r="P212" s="243"/>
      <c r="Q212" s="189">
        <f t="shared" si="34"/>
        <v>0</v>
      </c>
      <c r="R212" s="8">
        <f t="shared" si="35"/>
        <v>0</v>
      </c>
      <c r="S212" s="203">
        <f t="shared" si="36"/>
        <v>0</v>
      </c>
    </row>
    <row r="213" spans="1:19" ht="34.5" customHeight="1">
      <c r="A213" s="67">
        <v>75</v>
      </c>
      <c r="B213" s="263" t="s">
        <v>484</v>
      </c>
      <c r="C213" s="260" t="s">
        <v>488</v>
      </c>
      <c r="D213" s="262">
        <v>0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/>
      <c r="L213" s="76"/>
      <c r="M213" s="77"/>
      <c r="N213" s="250"/>
      <c r="O213" s="243"/>
      <c r="P213" s="243"/>
      <c r="Q213" s="189">
        <f t="shared" si="34"/>
        <v>0</v>
      </c>
      <c r="R213" s="8">
        <f t="shared" si="35"/>
        <v>0</v>
      </c>
      <c r="S213" s="203">
        <f t="shared" si="36"/>
        <v>0</v>
      </c>
    </row>
    <row r="214" spans="1:19" ht="34.5" customHeight="1">
      <c r="A214" s="67">
        <v>76</v>
      </c>
      <c r="B214" s="263" t="s">
        <v>489</v>
      </c>
      <c r="C214" s="260" t="s">
        <v>490</v>
      </c>
      <c r="D214" s="262">
        <v>112.35</v>
      </c>
      <c r="E214" s="71"/>
      <c r="F214" s="67"/>
      <c r="G214" s="67"/>
      <c r="H214" s="73">
        <v>0</v>
      </c>
      <c r="I214" s="73">
        <v>0</v>
      </c>
      <c r="J214" s="142">
        <v>0</v>
      </c>
      <c r="K214" s="75">
        <v>45952</v>
      </c>
      <c r="L214" s="76" t="s">
        <v>1227</v>
      </c>
      <c r="M214" s="77">
        <v>112.35</v>
      </c>
      <c r="N214" s="246"/>
      <c r="O214" s="243"/>
      <c r="P214" s="243"/>
      <c r="Q214" s="189">
        <f t="shared" si="34"/>
        <v>0</v>
      </c>
      <c r="R214" s="8">
        <f t="shared" si="35"/>
        <v>0</v>
      </c>
      <c r="S214" s="203">
        <f t="shared" si="36"/>
        <v>0</v>
      </c>
    </row>
    <row r="215" spans="1:19" ht="34.5" customHeight="1">
      <c r="A215" s="67">
        <v>77</v>
      </c>
      <c r="B215" s="263" t="s">
        <v>492</v>
      </c>
      <c r="C215" s="260" t="s">
        <v>493</v>
      </c>
      <c r="D215" s="262">
        <v>973.7</v>
      </c>
      <c r="E215" s="71"/>
      <c r="F215" s="67"/>
      <c r="G215" s="67"/>
      <c r="H215" s="73">
        <v>0</v>
      </c>
      <c r="I215" s="73">
        <v>0</v>
      </c>
      <c r="J215" s="142">
        <v>0</v>
      </c>
      <c r="K215" s="75">
        <v>45952</v>
      </c>
      <c r="L215" s="76" t="s">
        <v>1228</v>
      </c>
      <c r="M215" s="77">
        <v>973.7</v>
      </c>
      <c r="N215" s="246"/>
      <c r="O215" s="243"/>
      <c r="P215" s="243"/>
      <c r="Q215" s="189">
        <f t="shared" si="34"/>
        <v>0</v>
      </c>
      <c r="R215" s="8">
        <f t="shared" si="35"/>
        <v>0</v>
      </c>
      <c r="S215" s="203">
        <f t="shared" si="36"/>
        <v>0</v>
      </c>
    </row>
    <row r="216" spans="1:19" ht="34.5" customHeight="1">
      <c r="A216" s="67">
        <v>78</v>
      </c>
      <c r="B216" s="268" t="s">
        <v>107</v>
      </c>
      <c r="C216" s="260" t="s">
        <v>495</v>
      </c>
      <c r="D216" s="262">
        <v>861.35</v>
      </c>
      <c r="E216" s="128"/>
      <c r="F216" s="67"/>
      <c r="G216" s="67"/>
      <c r="H216" s="73">
        <v>0</v>
      </c>
      <c r="I216" s="73">
        <v>0</v>
      </c>
      <c r="J216" s="142">
        <v>0</v>
      </c>
      <c r="K216" s="75">
        <v>45961</v>
      </c>
      <c r="L216" s="76" t="s">
        <v>1229</v>
      </c>
      <c r="M216" s="77">
        <v>861.35</v>
      </c>
      <c r="N216" s="246"/>
      <c r="O216" s="243"/>
      <c r="P216" s="243"/>
      <c r="Q216" s="189">
        <f t="shared" si="34"/>
        <v>0</v>
      </c>
      <c r="R216" s="8">
        <f t="shared" si="35"/>
        <v>0</v>
      </c>
      <c r="S216" s="203">
        <f t="shared" si="36"/>
        <v>0</v>
      </c>
    </row>
    <row r="217" spans="1:19" ht="34.5" customHeight="1">
      <c r="A217" s="67">
        <v>79</v>
      </c>
      <c r="B217" s="268" t="s">
        <v>497</v>
      </c>
      <c r="C217" s="260" t="s">
        <v>498</v>
      </c>
      <c r="D217" s="262">
        <v>0</v>
      </c>
      <c r="E217" s="128"/>
      <c r="F217" s="67"/>
      <c r="G217" s="67"/>
      <c r="H217" s="73">
        <v>0</v>
      </c>
      <c r="I217" s="73">
        <v>0</v>
      </c>
      <c r="J217" s="142">
        <v>0</v>
      </c>
      <c r="K217" s="75"/>
      <c r="L217" s="76"/>
      <c r="M217" s="77"/>
      <c r="N217" s="246"/>
      <c r="O217" s="243"/>
      <c r="P217" s="243"/>
      <c r="Q217" s="189">
        <f t="shared" si="34"/>
        <v>0</v>
      </c>
      <c r="R217" s="8">
        <f t="shared" si="35"/>
        <v>0</v>
      </c>
      <c r="S217" s="203">
        <f t="shared" si="36"/>
        <v>0</v>
      </c>
    </row>
    <row r="218" spans="1:19" ht="34.5" customHeight="1">
      <c r="A218" s="67">
        <v>80</v>
      </c>
      <c r="B218" s="106" t="s">
        <v>499</v>
      </c>
      <c r="C218" s="260" t="s">
        <v>500</v>
      </c>
      <c r="D218" s="262">
        <v>112.35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>
        <v>45952</v>
      </c>
      <c r="L218" s="76" t="s">
        <v>1230</v>
      </c>
      <c r="M218" s="77">
        <v>112.35</v>
      </c>
      <c r="N218" s="246"/>
      <c r="O218" s="243"/>
      <c r="P218" s="243"/>
      <c r="Q218" s="189">
        <f t="shared" si="34"/>
        <v>0</v>
      </c>
      <c r="R218" s="8">
        <f t="shared" si="35"/>
        <v>0</v>
      </c>
      <c r="S218" s="203">
        <f t="shared" si="36"/>
        <v>0</v>
      </c>
    </row>
    <row r="219" spans="1:19" ht="34.5" customHeight="1">
      <c r="A219" s="67">
        <v>81</v>
      </c>
      <c r="B219" s="106" t="s">
        <v>398</v>
      </c>
      <c r="C219" s="260" t="s">
        <v>502</v>
      </c>
      <c r="D219" s="262">
        <v>0</v>
      </c>
      <c r="E219" s="128"/>
      <c r="F219" s="67"/>
      <c r="G219" s="67"/>
      <c r="H219" s="73">
        <v>0</v>
      </c>
      <c r="I219" s="73">
        <v>0</v>
      </c>
      <c r="J219" s="142">
        <v>0</v>
      </c>
      <c r="K219" s="75"/>
      <c r="L219" s="76"/>
      <c r="M219" s="77"/>
      <c r="N219" s="246"/>
      <c r="O219" s="243"/>
      <c r="P219" s="243"/>
      <c r="Q219" s="189">
        <f t="shared" si="34"/>
        <v>0</v>
      </c>
      <c r="R219" s="8">
        <f t="shared" si="35"/>
        <v>0</v>
      </c>
      <c r="S219" s="203">
        <f t="shared" si="36"/>
        <v>0</v>
      </c>
    </row>
    <row r="220" spans="1:19" ht="34.5" customHeight="1">
      <c r="A220" s="67">
        <v>82</v>
      </c>
      <c r="B220" s="263" t="s">
        <v>503</v>
      </c>
      <c r="C220" s="260" t="s">
        <v>504</v>
      </c>
      <c r="D220" s="262">
        <v>112.35</v>
      </c>
      <c r="E220" s="71"/>
      <c r="F220" s="67"/>
      <c r="G220" s="67"/>
      <c r="H220" s="73">
        <v>0</v>
      </c>
      <c r="I220" s="73">
        <v>0</v>
      </c>
      <c r="J220" s="142">
        <v>0</v>
      </c>
      <c r="K220" s="75">
        <v>45954</v>
      </c>
      <c r="L220" s="76" t="s">
        <v>1231</v>
      </c>
      <c r="M220" s="77">
        <v>112.35</v>
      </c>
      <c r="N220" s="246"/>
      <c r="O220" s="243"/>
      <c r="P220" s="243"/>
      <c r="Q220" s="189">
        <f t="shared" si="34"/>
        <v>0</v>
      </c>
      <c r="R220" s="8">
        <f t="shared" si="35"/>
        <v>0</v>
      </c>
      <c r="S220" s="203">
        <f t="shared" si="36"/>
        <v>0</v>
      </c>
    </row>
    <row r="221" spans="1:19" ht="34.5" customHeight="1">
      <c r="A221" s="67">
        <v>83</v>
      </c>
      <c r="B221" s="263" t="s">
        <v>72</v>
      </c>
      <c r="C221" s="260" t="s">
        <v>506</v>
      </c>
      <c r="D221" s="26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/>
      <c r="N221" s="246"/>
      <c r="O221" s="243"/>
      <c r="P221" s="243"/>
      <c r="Q221" s="189">
        <f>ROUND(S221*100/107,2)</f>
        <v>0</v>
      </c>
      <c r="R221" s="8">
        <f>ROUND((Q221*0.07),2)</f>
        <v>0</v>
      </c>
      <c r="S221" s="203">
        <f>+D221+J221-M221</f>
        <v>0</v>
      </c>
    </row>
    <row r="222" spans="1:19" ht="34.5" customHeight="1">
      <c r="A222" s="67">
        <v>84</v>
      </c>
      <c r="B222" s="263" t="s">
        <v>507</v>
      </c>
      <c r="C222" s="260" t="s">
        <v>508</v>
      </c>
      <c r="D222" s="262">
        <v>0</v>
      </c>
      <c r="E222" s="71"/>
      <c r="F222" s="67"/>
      <c r="G222" s="67"/>
      <c r="H222" s="73"/>
      <c r="I222" s="73"/>
      <c r="J222" s="142"/>
      <c r="K222" s="75"/>
      <c r="L222" s="76"/>
      <c r="M222" s="77"/>
      <c r="N222" s="246"/>
      <c r="O222" s="243"/>
      <c r="P222" s="243"/>
      <c r="Q222" s="189"/>
      <c r="R222" s="8"/>
      <c r="S222" s="203"/>
    </row>
    <row r="223" spans="1:19" ht="34.5" customHeight="1">
      <c r="A223" s="67">
        <v>85</v>
      </c>
      <c r="B223" s="263" t="s">
        <v>509</v>
      </c>
      <c r="C223" s="260" t="s">
        <v>510</v>
      </c>
      <c r="D223" s="262">
        <v>599.20000000000005</v>
      </c>
      <c r="E223" s="128"/>
      <c r="F223" s="67"/>
      <c r="G223" s="67"/>
      <c r="H223" s="73">
        <v>0</v>
      </c>
      <c r="I223" s="73">
        <v>0</v>
      </c>
      <c r="J223" s="142">
        <v>0</v>
      </c>
      <c r="K223" s="75">
        <v>45957</v>
      </c>
      <c r="L223" s="76" t="s">
        <v>1232</v>
      </c>
      <c r="M223" s="77">
        <v>599.20000000000005</v>
      </c>
      <c r="N223" s="246"/>
      <c r="O223" s="243"/>
      <c r="P223" s="243"/>
      <c r="Q223" s="189">
        <f t="shared" si="34"/>
        <v>0</v>
      </c>
      <c r="R223" s="8">
        <f t="shared" si="35"/>
        <v>0</v>
      </c>
      <c r="S223" s="203">
        <f t="shared" si="36"/>
        <v>0</v>
      </c>
    </row>
    <row r="224" spans="1:19" ht="34.5" customHeight="1">
      <c r="A224" s="67">
        <v>86</v>
      </c>
      <c r="B224" s="263" t="s">
        <v>398</v>
      </c>
      <c r="C224" s="260" t="s">
        <v>512</v>
      </c>
      <c r="D224" s="262">
        <v>0</v>
      </c>
      <c r="E224" s="71"/>
      <c r="F224" s="67"/>
      <c r="G224" s="67"/>
      <c r="H224" s="73">
        <v>0</v>
      </c>
      <c r="I224" s="73">
        <v>0</v>
      </c>
      <c r="J224" s="142">
        <v>0</v>
      </c>
      <c r="K224" s="75"/>
      <c r="L224" s="76"/>
      <c r="M224" s="77"/>
      <c r="N224" s="246"/>
      <c r="O224" s="243"/>
      <c r="P224" s="243"/>
      <c r="Q224" s="189">
        <f t="shared" si="34"/>
        <v>0</v>
      </c>
      <c r="R224" s="8">
        <f t="shared" si="35"/>
        <v>0</v>
      </c>
      <c r="S224" s="203">
        <f t="shared" si="36"/>
        <v>0</v>
      </c>
    </row>
    <row r="225" spans="1:19" ht="34.5" customHeight="1">
      <c r="A225" s="67">
        <v>87</v>
      </c>
      <c r="B225" s="263" t="s">
        <v>513</v>
      </c>
      <c r="C225" s="260" t="s">
        <v>514</v>
      </c>
      <c r="D225" s="262">
        <v>262.14999999999998</v>
      </c>
      <c r="E225" s="78"/>
      <c r="F225" s="79"/>
      <c r="G225" s="67"/>
      <c r="H225" s="73">
        <v>0</v>
      </c>
      <c r="I225" s="73">
        <v>0</v>
      </c>
      <c r="J225" s="142">
        <v>0</v>
      </c>
      <c r="K225" s="75"/>
      <c r="L225" s="76"/>
      <c r="M225" s="77">
        <v>0</v>
      </c>
      <c r="N225" s="246" t="s">
        <v>1095</v>
      </c>
      <c r="O225" s="243">
        <v>1</v>
      </c>
      <c r="P225" s="243">
        <v>1</v>
      </c>
      <c r="Q225" s="189">
        <f t="shared" si="34"/>
        <v>245</v>
      </c>
      <c r="R225" s="8">
        <f t="shared" si="35"/>
        <v>17.149999999999999</v>
      </c>
      <c r="S225" s="203">
        <f t="shared" si="36"/>
        <v>262.14999999999998</v>
      </c>
    </row>
    <row r="226" spans="1:19" ht="34.5" customHeight="1">
      <c r="A226" s="67">
        <v>88</v>
      </c>
      <c r="B226" s="263" t="s">
        <v>516</v>
      </c>
      <c r="C226" s="260" t="s">
        <v>517</v>
      </c>
      <c r="D226" s="262">
        <v>1984.85</v>
      </c>
      <c r="E226" s="78"/>
      <c r="F226" s="79"/>
      <c r="G226" s="67"/>
      <c r="H226" s="73">
        <v>0</v>
      </c>
      <c r="I226" s="73">
        <v>0</v>
      </c>
      <c r="J226" s="142">
        <v>0</v>
      </c>
      <c r="K226" s="75">
        <v>45961</v>
      </c>
      <c r="L226" s="76" t="s">
        <v>1233</v>
      </c>
      <c r="M226" s="77">
        <v>1984.85</v>
      </c>
      <c r="N226" s="246"/>
      <c r="O226" s="243"/>
      <c r="P226" s="243"/>
      <c r="Q226" s="189">
        <f t="shared" si="34"/>
        <v>0</v>
      </c>
      <c r="R226" s="8">
        <f t="shared" si="35"/>
        <v>0</v>
      </c>
      <c r="S226" s="203">
        <f t="shared" si="36"/>
        <v>0</v>
      </c>
    </row>
    <row r="227" spans="1:19" ht="34.5" customHeight="1">
      <c r="A227" s="67">
        <v>89</v>
      </c>
      <c r="B227" s="106" t="s">
        <v>519</v>
      </c>
      <c r="C227" s="260" t="s">
        <v>520</v>
      </c>
      <c r="D227" s="262">
        <v>0</v>
      </c>
      <c r="E227" s="71"/>
      <c r="F227" s="67"/>
      <c r="G227" s="67"/>
      <c r="H227" s="73">
        <v>0</v>
      </c>
      <c r="I227" s="73">
        <v>0</v>
      </c>
      <c r="J227" s="142">
        <v>0</v>
      </c>
      <c r="K227" s="75"/>
      <c r="L227" s="76"/>
      <c r="M227" s="77"/>
      <c r="N227" s="246"/>
      <c r="O227" s="243"/>
      <c r="P227" s="243"/>
      <c r="Q227" s="189">
        <f t="shared" si="34"/>
        <v>0</v>
      </c>
      <c r="R227" s="8">
        <f t="shared" si="35"/>
        <v>0</v>
      </c>
      <c r="S227" s="203">
        <f t="shared" si="36"/>
        <v>0</v>
      </c>
    </row>
    <row r="228" spans="1:19" ht="34.5" customHeight="1">
      <c r="A228" s="67">
        <v>90</v>
      </c>
      <c r="B228" s="106" t="s">
        <v>521</v>
      </c>
      <c r="C228" s="260" t="s">
        <v>522</v>
      </c>
      <c r="D228" s="262">
        <v>1498</v>
      </c>
      <c r="E228" s="71"/>
      <c r="F228" s="67"/>
      <c r="G228" s="67"/>
      <c r="H228" s="73">
        <v>0</v>
      </c>
      <c r="I228" s="73">
        <v>0</v>
      </c>
      <c r="J228" s="142">
        <v>0</v>
      </c>
      <c r="K228" s="75">
        <v>45961</v>
      </c>
      <c r="L228" s="76" t="s">
        <v>1234</v>
      </c>
      <c r="M228" s="77">
        <v>1498</v>
      </c>
      <c r="N228" s="250"/>
      <c r="O228" s="243"/>
      <c r="P228" s="243"/>
      <c r="Q228" s="189">
        <f t="shared" si="34"/>
        <v>0</v>
      </c>
      <c r="R228" s="8">
        <f t="shared" si="35"/>
        <v>0</v>
      </c>
      <c r="S228" s="203">
        <f t="shared" si="36"/>
        <v>0</v>
      </c>
    </row>
    <row r="229" spans="1:19" ht="34.5" customHeight="1">
      <c r="A229" s="67">
        <v>91</v>
      </c>
      <c r="B229" s="106" t="s">
        <v>525</v>
      </c>
      <c r="C229" s="260" t="s">
        <v>526</v>
      </c>
      <c r="D229" s="262">
        <v>2658.95</v>
      </c>
      <c r="E229" s="71"/>
      <c r="F229" s="67"/>
      <c r="G229" s="67"/>
      <c r="H229" s="73">
        <v>0</v>
      </c>
      <c r="I229" s="73">
        <v>0</v>
      </c>
      <c r="J229" s="142">
        <v>0</v>
      </c>
      <c r="K229" s="75"/>
      <c r="L229" s="76"/>
      <c r="M229" s="77">
        <v>0</v>
      </c>
      <c r="N229" s="250">
        <v>25112</v>
      </c>
      <c r="O229" s="243">
        <v>1</v>
      </c>
      <c r="P229" s="243">
        <v>1</v>
      </c>
      <c r="Q229" s="189">
        <f t="shared" si="34"/>
        <v>2485</v>
      </c>
      <c r="R229" s="8">
        <f t="shared" si="35"/>
        <v>173.95</v>
      </c>
      <c r="S229" s="203">
        <f t="shared" si="36"/>
        <v>2658.95</v>
      </c>
    </row>
    <row r="230" spans="1:19" ht="34.5" customHeight="1">
      <c r="A230" s="67">
        <v>92</v>
      </c>
      <c r="B230" s="263" t="s">
        <v>529</v>
      </c>
      <c r="C230" s="260" t="s">
        <v>530</v>
      </c>
      <c r="D230" s="262">
        <v>861.35</v>
      </c>
      <c r="E230" s="128"/>
      <c r="F230" s="67"/>
      <c r="G230" s="67"/>
      <c r="H230" s="73">
        <v>0</v>
      </c>
      <c r="I230" s="73">
        <v>0</v>
      </c>
      <c r="J230" s="142">
        <v>0</v>
      </c>
      <c r="K230" s="75">
        <v>45960</v>
      </c>
      <c r="L230" s="76" t="s">
        <v>1235</v>
      </c>
      <c r="M230" s="77">
        <v>861.35</v>
      </c>
      <c r="N230" s="246"/>
      <c r="O230" s="243"/>
      <c r="P230" s="243"/>
      <c r="Q230" s="189">
        <f t="shared" si="34"/>
        <v>0</v>
      </c>
      <c r="R230" s="8">
        <f t="shared" si="35"/>
        <v>0</v>
      </c>
      <c r="S230" s="203">
        <f t="shared" si="36"/>
        <v>0</v>
      </c>
    </row>
    <row r="231" spans="1:19" ht="34.5" customHeight="1">
      <c r="A231" s="67">
        <v>93</v>
      </c>
      <c r="B231" s="263" t="s">
        <v>532</v>
      </c>
      <c r="C231" s="260" t="s">
        <v>533</v>
      </c>
      <c r="D231" s="262">
        <v>374.5</v>
      </c>
      <c r="E231" s="128"/>
      <c r="F231" s="67"/>
      <c r="G231" s="67"/>
      <c r="H231" s="73">
        <v>0</v>
      </c>
      <c r="I231" s="73">
        <v>0</v>
      </c>
      <c r="J231" s="142">
        <v>0</v>
      </c>
      <c r="K231" s="75">
        <v>45958</v>
      </c>
      <c r="L231" s="76" t="s">
        <v>1236</v>
      </c>
      <c r="M231" s="77">
        <v>374.5</v>
      </c>
      <c r="N231" s="246"/>
      <c r="O231" s="243"/>
      <c r="P231" s="243"/>
      <c r="Q231" s="189">
        <f t="shared" si="34"/>
        <v>0</v>
      </c>
      <c r="R231" s="8">
        <f t="shared" si="35"/>
        <v>0</v>
      </c>
      <c r="S231" s="203">
        <f t="shared" si="36"/>
        <v>0</v>
      </c>
    </row>
    <row r="232" spans="1:19" ht="34.5" customHeight="1">
      <c r="A232" s="67">
        <v>94</v>
      </c>
      <c r="B232" s="263" t="s">
        <v>536</v>
      </c>
      <c r="C232" s="260" t="s">
        <v>537</v>
      </c>
      <c r="D232" s="262">
        <v>112.35</v>
      </c>
      <c r="E232" s="71"/>
      <c r="F232" s="67"/>
      <c r="G232" s="67"/>
      <c r="H232" s="73">
        <v>0</v>
      </c>
      <c r="I232" s="73">
        <v>0</v>
      </c>
      <c r="J232" s="142">
        <v>0</v>
      </c>
      <c r="K232" s="75">
        <v>45952</v>
      </c>
      <c r="L232" s="76" t="s">
        <v>1237</v>
      </c>
      <c r="M232" s="77">
        <v>112.35</v>
      </c>
      <c r="N232" s="246"/>
      <c r="O232" s="243"/>
      <c r="P232" s="243"/>
      <c r="Q232" s="189">
        <f t="shared" si="34"/>
        <v>0</v>
      </c>
      <c r="R232" s="8">
        <f t="shared" si="35"/>
        <v>0</v>
      </c>
      <c r="S232" s="203">
        <f t="shared" si="36"/>
        <v>0</v>
      </c>
    </row>
    <row r="233" spans="1:19" ht="34.5" customHeight="1">
      <c r="A233" s="67">
        <v>95</v>
      </c>
      <c r="B233" s="263" t="s">
        <v>539</v>
      </c>
      <c r="C233" s="260" t="s">
        <v>540</v>
      </c>
      <c r="D233" s="262">
        <v>112.35</v>
      </c>
      <c r="E233" s="78"/>
      <c r="F233" s="79"/>
      <c r="G233" s="67"/>
      <c r="H233" s="73">
        <v>0</v>
      </c>
      <c r="I233" s="73">
        <v>0</v>
      </c>
      <c r="J233" s="142">
        <v>0</v>
      </c>
      <c r="K233" s="75">
        <v>45960</v>
      </c>
      <c r="L233" s="76" t="s">
        <v>1238</v>
      </c>
      <c r="M233" s="77">
        <v>112.35</v>
      </c>
      <c r="N233" s="246"/>
      <c r="O233" s="243"/>
      <c r="P233" s="243"/>
      <c r="Q233" s="189">
        <f t="shared" si="34"/>
        <v>0</v>
      </c>
      <c r="R233" s="8">
        <f t="shared" si="35"/>
        <v>0</v>
      </c>
      <c r="S233" s="203">
        <f t="shared" si="36"/>
        <v>0</v>
      </c>
    </row>
    <row r="234" spans="1:19" ht="34.5" customHeight="1">
      <c r="A234" s="67">
        <v>96</v>
      </c>
      <c r="B234" s="263" t="s">
        <v>313</v>
      </c>
      <c r="C234" s="260" t="s">
        <v>542</v>
      </c>
      <c r="D234" s="262">
        <v>149.80000000000001</v>
      </c>
      <c r="E234" s="128"/>
      <c r="F234" s="67"/>
      <c r="G234" s="67"/>
      <c r="H234" s="73">
        <v>0</v>
      </c>
      <c r="I234" s="73">
        <v>0</v>
      </c>
      <c r="J234" s="142">
        <v>0</v>
      </c>
      <c r="K234" s="75">
        <v>45961</v>
      </c>
      <c r="L234" s="76" t="s">
        <v>1239</v>
      </c>
      <c r="M234" s="77">
        <v>149.80000000000001</v>
      </c>
      <c r="N234" s="250"/>
      <c r="O234" s="243"/>
      <c r="P234" s="243"/>
      <c r="Q234" s="189">
        <f t="shared" si="34"/>
        <v>0</v>
      </c>
      <c r="R234" s="8">
        <f t="shared" si="35"/>
        <v>0</v>
      </c>
      <c r="S234" s="203">
        <f t="shared" si="36"/>
        <v>0</v>
      </c>
    </row>
    <row r="235" spans="1:19" ht="34.5" customHeight="1">
      <c r="A235" s="67">
        <v>97</v>
      </c>
      <c r="B235" s="263" t="s">
        <v>544</v>
      </c>
      <c r="C235" s="260" t="s">
        <v>545</v>
      </c>
      <c r="D235" s="262">
        <v>337.05</v>
      </c>
      <c r="E235" s="71"/>
      <c r="F235" s="67"/>
      <c r="G235" s="67"/>
      <c r="H235" s="73">
        <v>0</v>
      </c>
      <c r="I235" s="73">
        <v>0</v>
      </c>
      <c r="J235" s="142">
        <v>0</v>
      </c>
      <c r="K235" s="75">
        <v>45961</v>
      </c>
      <c r="L235" s="76" t="s">
        <v>1240</v>
      </c>
      <c r="M235" s="77">
        <v>337.05</v>
      </c>
      <c r="N235" s="246"/>
      <c r="O235" s="243"/>
      <c r="P235" s="243"/>
      <c r="Q235" s="189">
        <f t="shared" si="34"/>
        <v>0</v>
      </c>
      <c r="R235" s="8">
        <f t="shared" si="35"/>
        <v>0</v>
      </c>
      <c r="S235" s="203">
        <f t="shared" si="36"/>
        <v>0</v>
      </c>
    </row>
    <row r="236" spans="1:19" ht="34.5" customHeight="1">
      <c r="A236" s="67">
        <v>98</v>
      </c>
      <c r="B236" s="263" t="s">
        <v>547</v>
      </c>
      <c r="C236" s="260" t="s">
        <v>548</v>
      </c>
      <c r="D236" s="262">
        <v>112.35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>
        <v>45952</v>
      </c>
      <c r="L236" s="76" t="s">
        <v>1241</v>
      </c>
      <c r="M236" s="77">
        <v>112.35</v>
      </c>
      <c r="N236" s="246"/>
      <c r="O236" s="243"/>
      <c r="P236" s="243"/>
      <c r="Q236" s="189">
        <f t="shared" si="34"/>
        <v>0</v>
      </c>
      <c r="R236" s="8">
        <f t="shared" si="35"/>
        <v>0</v>
      </c>
      <c r="S236" s="203">
        <f t="shared" si="36"/>
        <v>0</v>
      </c>
    </row>
    <row r="237" spans="1:19" ht="34.5" customHeight="1">
      <c r="A237" s="67">
        <v>99</v>
      </c>
      <c r="B237" s="263" t="s">
        <v>549</v>
      </c>
      <c r="C237" s="260" t="s">
        <v>550</v>
      </c>
      <c r="D237" s="262">
        <v>112.35</v>
      </c>
      <c r="E237" s="128"/>
      <c r="F237" s="67"/>
      <c r="G237" s="67"/>
      <c r="H237" s="73">
        <v>0</v>
      </c>
      <c r="I237" s="73">
        <v>0</v>
      </c>
      <c r="J237" s="142">
        <v>0</v>
      </c>
      <c r="K237" s="75">
        <v>45952</v>
      </c>
      <c r="L237" s="76" t="s">
        <v>1242</v>
      </c>
      <c r="M237" s="77">
        <v>112.35</v>
      </c>
      <c r="N237" s="246"/>
      <c r="O237" s="243"/>
      <c r="P237" s="243"/>
      <c r="Q237" s="189">
        <f t="shared" si="34"/>
        <v>0</v>
      </c>
      <c r="R237" s="8">
        <f t="shared" si="35"/>
        <v>0</v>
      </c>
      <c r="S237" s="203">
        <f t="shared" si="36"/>
        <v>0</v>
      </c>
    </row>
    <row r="238" spans="1:19" ht="34.5" customHeight="1">
      <c r="A238" s="67">
        <v>100</v>
      </c>
      <c r="B238" s="263" t="s">
        <v>552</v>
      </c>
      <c r="C238" s="260" t="s">
        <v>553</v>
      </c>
      <c r="D238" s="262">
        <v>337.05</v>
      </c>
      <c r="E238" s="71"/>
      <c r="F238" s="67"/>
      <c r="G238" s="67"/>
      <c r="H238" s="73">
        <v>0</v>
      </c>
      <c r="I238" s="73">
        <v>0</v>
      </c>
      <c r="J238" s="142">
        <v>0</v>
      </c>
      <c r="K238" s="75">
        <v>45960</v>
      </c>
      <c r="L238" s="76" t="s">
        <v>1243</v>
      </c>
      <c r="M238" s="77">
        <v>337.05</v>
      </c>
      <c r="N238" s="246"/>
      <c r="O238" s="243"/>
      <c r="P238" s="243"/>
      <c r="Q238" s="189">
        <f t="shared" si="34"/>
        <v>0</v>
      </c>
      <c r="R238" s="8">
        <f t="shared" si="35"/>
        <v>0</v>
      </c>
      <c r="S238" s="203">
        <f t="shared" si="36"/>
        <v>0</v>
      </c>
    </row>
    <row r="239" spans="1:19" ht="34.5" customHeight="1">
      <c r="A239" s="67">
        <v>101</v>
      </c>
      <c r="B239" s="263" t="s">
        <v>555</v>
      </c>
      <c r="C239" s="260" t="s">
        <v>556</v>
      </c>
      <c r="D239" s="262">
        <v>112.35</v>
      </c>
      <c r="E239" s="128"/>
      <c r="F239" s="67"/>
      <c r="G239" s="67"/>
      <c r="H239" s="73">
        <v>0</v>
      </c>
      <c r="I239" s="73">
        <v>0</v>
      </c>
      <c r="J239" s="142">
        <v>0</v>
      </c>
      <c r="K239" s="75">
        <v>45958</v>
      </c>
      <c r="L239" s="76" t="s">
        <v>1244</v>
      </c>
      <c r="M239" s="77">
        <v>112.35</v>
      </c>
      <c r="N239" s="246"/>
      <c r="O239" s="243"/>
      <c r="P239" s="243"/>
      <c r="Q239" s="189">
        <f t="shared" si="34"/>
        <v>0</v>
      </c>
      <c r="R239" s="8">
        <f t="shared" si="35"/>
        <v>0</v>
      </c>
      <c r="S239" s="203">
        <f t="shared" si="36"/>
        <v>0</v>
      </c>
    </row>
    <row r="240" spans="1:19" ht="34.5" customHeight="1">
      <c r="A240" s="67">
        <v>102</v>
      </c>
      <c r="B240" s="263" t="s">
        <v>558</v>
      </c>
      <c r="C240" s="260" t="s">
        <v>559</v>
      </c>
      <c r="D240" s="262">
        <v>337.05</v>
      </c>
      <c r="E240" s="71"/>
      <c r="F240" s="67"/>
      <c r="G240" s="67"/>
      <c r="H240" s="73">
        <v>0</v>
      </c>
      <c r="I240" s="73">
        <v>0</v>
      </c>
      <c r="J240" s="142">
        <v>0</v>
      </c>
      <c r="K240" s="75">
        <v>45958</v>
      </c>
      <c r="L240" s="76" t="s">
        <v>1245</v>
      </c>
      <c r="M240" s="77">
        <v>337.05</v>
      </c>
      <c r="N240" s="246"/>
      <c r="O240" s="243"/>
      <c r="P240" s="243"/>
      <c r="Q240" s="189">
        <f t="shared" si="34"/>
        <v>0</v>
      </c>
      <c r="R240" s="8">
        <f t="shared" si="35"/>
        <v>0</v>
      </c>
      <c r="S240" s="203">
        <f t="shared" si="36"/>
        <v>0</v>
      </c>
    </row>
    <row r="241" spans="1:19" ht="34.5" customHeight="1">
      <c r="A241" s="67">
        <v>103</v>
      </c>
      <c r="B241" s="263" t="s">
        <v>558</v>
      </c>
      <c r="C241" s="260" t="s">
        <v>559</v>
      </c>
      <c r="D241" s="262">
        <v>1123.5</v>
      </c>
      <c r="E241" s="71"/>
      <c r="F241" s="67"/>
      <c r="G241" s="67"/>
      <c r="H241" s="73">
        <v>0</v>
      </c>
      <c r="I241" s="73">
        <v>0</v>
      </c>
      <c r="J241" s="142">
        <v>0</v>
      </c>
      <c r="K241" s="75">
        <v>45958</v>
      </c>
      <c r="L241" s="76" t="s">
        <v>1245</v>
      </c>
      <c r="M241" s="77">
        <v>1123.5</v>
      </c>
      <c r="N241" s="246"/>
      <c r="O241" s="243"/>
      <c r="P241" s="243"/>
      <c r="Q241" s="189">
        <f t="shared" si="34"/>
        <v>0</v>
      </c>
      <c r="R241" s="8">
        <f t="shared" si="35"/>
        <v>0</v>
      </c>
      <c r="S241" s="203">
        <f t="shared" si="36"/>
        <v>0</v>
      </c>
    </row>
    <row r="242" spans="1:19" ht="34.5" customHeight="1">
      <c r="A242" s="67">
        <v>104</v>
      </c>
      <c r="B242" s="263" t="s">
        <v>562</v>
      </c>
      <c r="C242" s="260" t="s">
        <v>563</v>
      </c>
      <c r="D242" s="262">
        <v>374.5</v>
      </c>
      <c r="E242" s="71"/>
      <c r="F242" s="67"/>
      <c r="G242" s="67"/>
      <c r="H242" s="73">
        <v>0</v>
      </c>
      <c r="I242" s="73">
        <v>0</v>
      </c>
      <c r="J242" s="142">
        <v>0</v>
      </c>
      <c r="K242" s="75">
        <v>45952</v>
      </c>
      <c r="L242" s="76" t="s">
        <v>1246</v>
      </c>
      <c r="M242" s="77">
        <v>374.5</v>
      </c>
      <c r="N242" s="246"/>
      <c r="O242" s="243"/>
      <c r="P242" s="243"/>
      <c r="Q242" s="189">
        <f t="shared" si="34"/>
        <v>0</v>
      </c>
      <c r="R242" s="8">
        <f t="shared" si="35"/>
        <v>0</v>
      </c>
      <c r="S242" s="203">
        <f t="shared" si="36"/>
        <v>0</v>
      </c>
    </row>
    <row r="243" spans="1:19" ht="34.5" customHeight="1">
      <c r="A243" s="67">
        <v>105</v>
      </c>
      <c r="B243" s="263" t="s">
        <v>558</v>
      </c>
      <c r="C243" s="260" t="s">
        <v>564</v>
      </c>
      <c r="D243" s="262">
        <v>411.95</v>
      </c>
      <c r="E243" s="71"/>
      <c r="F243" s="67"/>
      <c r="G243" s="67"/>
      <c r="H243" s="73">
        <v>0</v>
      </c>
      <c r="I243" s="73">
        <v>0</v>
      </c>
      <c r="J243" s="142">
        <v>0</v>
      </c>
      <c r="K243" s="75">
        <v>45958</v>
      </c>
      <c r="L243" s="76" t="s">
        <v>1247</v>
      </c>
      <c r="M243" s="77">
        <v>411.95</v>
      </c>
      <c r="N243" s="246"/>
      <c r="O243" s="243"/>
      <c r="P243" s="243"/>
      <c r="Q243" s="189">
        <f t="shared" si="34"/>
        <v>0</v>
      </c>
      <c r="R243" s="8">
        <f t="shared" si="35"/>
        <v>0</v>
      </c>
      <c r="S243" s="203">
        <v>0</v>
      </c>
    </row>
    <row r="244" spans="1:19" ht="34.5" customHeight="1">
      <c r="A244" s="67">
        <v>106</v>
      </c>
      <c r="B244" s="263" t="s">
        <v>566</v>
      </c>
      <c r="C244" s="260" t="s">
        <v>567</v>
      </c>
      <c r="D244" s="262">
        <v>112.35</v>
      </c>
      <c r="E244" s="71"/>
      <c r="F244" s="67"/>
      <c r="G244" s="67"/>
      <c r="H244" s="73">
        <v>0</v>
      </c>
      <c r="I244" s="73">
        <v>0</v>
      </c>
      <c r="J244" s="142">
        <v>0</v>
      </c>
      <c r="K244" s="75">
        <v>45952</v>
      </c>
      <c r="L244" s="76" t="s">
        <v>1248</v>
      </c>
      <c r="M244" s="77">
        <v>112.35</v>
      </c>
      <c r="N244" s="246"/>
      <c r="O244" s="243"/>
      <c r="P244" s="243"/>
      <c r="Q244" s="189">
        <f t="shared" si="34"/>
        <v>0</v>
      </c>
      <c r="R244" s="8">
        <f t="shared" si="35"/>
        <v>0</v>
      </c>
      <c r="S244" s="203">
        <f t="shared" si="36"/>
        <v>0</v>
      </c>
    </row>
    <row r="245" spans="1:19" ht="34.5" customHeight="1">
      <c r="A245" s="67">
        <v>107</v>
      </c>
      <c r="B245" s="263" t="s">
        <v>569</v>
      </c>
      <c r="C245" s="260" t="s">
        <v>570</v>
      </c>
      <c r="D245" s="262">
        <v>0</v>
      </c>
      <c r="E245" s="71"/>
      <c r="F245" s="67"/>
      <c r="G245" s="67"/>
      <c r="H245" s="73">
        <v>0</v>
      </c>
      <c r="I245" s="73">
        <v>0</v>
      </c>
      <c r="J245" s="142">
        <v>0</v>
      </c>
      <c r="K245" s="75"/>
      <c r="L245" s="76"/>
      <c r="M245" s="77"/>
      <c r="N245" s="246"/>
      <c r="O245" s="243"/>
      <c r="P245" s="243"/>
      <c r="Q245" s="189">
        <f t="shared" si="34"/>
        <v>0</v>
      </c>
      <c r="R245" s="8">
        <f t="shared" si="35"/>
        <v>0</v>
      </c>
      <c r="S245" s="203">
        <f t="shared" si="36"/>
        <v>0</v>
      </c>
    </row>
    <row r="246" spans="1:19" ht="34.5" customHeight="1">
      <c r="A246" s="67">
        <v>108</v>
      </c>
      <c r="B246" s="267" t="s">
        <v>572</v>
      </c>
      <c r="C246" s="260" t="s">
        <v>573</v>
      </c>
      <c r="D246" s="262">
        <v>374.5</v>
      </c>
      <c r="E246" s="71"/>
      <c r="F246" s="67"/>
      <c r="G246" s="67"/>
      <c r="H246" s="73">
        <v>0</v>
      </c>
      <c r="I246" s="73">
        <v>0</v>
      </c>
      <c r="J246" s="142">
        <v>0</v>
      </c>
      <c r="K246" s="75">
        <v>45958</v>
      </c>
      <c r="L246" s="76" t="s">
        <v>1249</v>
      </c>
      <c r="M246" s="77">
        <v>374.5</v>
      </c>
      <c r="N246" s="246"/>
      <c r="O246" s="243"/>
      <c r="P246" s="243"/>
      <c r="Q246" s="189">
        <f t="shared" si="34"/>
        <v>0</v>
      </c>
      <c r="R246" s="8">
        <f t="shared" si="35"/>
        <v>0</v>
      </c>
      <c r="S246" s="203">
        <f t="shared" si="36"/>
        <v>0</v>
      </c>
    </row>
    <row r="247" spans="1:19" ht="34.5" customHeight="1">
      <c r="A247" s="67">
        <v>109</v>
      </c>
      <c r="B247" s="263" t="s">
        <v>572</v>
      </c>
      <c r="C247" s="260" t="s">
        <v>575</v>
      </c>
      <c r="D247" s="262">
        <v>262.14999999999998</v>
      </c>
      <c r="E247" s="128"/>
      <c r="F247" s="67"/>
      <c r="G247" s="67"/>
      <c r="H247" s="73">
        <v>0</v>
      </c>
      <c r="I247" s="73">
        <v>0</v>
      </c>
      <c r="J247" s="142">
        <v>0</v>
      </c>
      <c r="K247" s="75">
        <v>45958</v>
      </c>
      <c r="L247" s="76" t="s">
        <v>1250</v>
      </c>
      <c r="M247" s="77">
        <v>262.14999999999998</v>
      </c>
      <c r="N247" s="246"/>
      <c r="O247" s="243"/>
      <c r="P247" s="243"/>
      <c r="Q247" s="189">
        <f t="shared" si="34"/>
        <v>0</v>
      </c>
      <c r="R247" s="8">
        <f t="shared" si="35"/>
        <v>0</v>
      </c>
      <c r="S247" s="203">
        <f t="shared" si="36"/>
        <v>0</v>
      </c>
    </row>
    <row r="248" spans="1:19" ht="34.5" customHeight="1">
      <c r="A248" s="67">
        <v>110</v>
      </c>
      <c r="B248" s="263" t="s">
        <v>577</v>
      </c>
      <c r="C248" s="260" t="s">
        <v>578</v>
      </c>
      <c r="D248" s="262">
        <v>262.14999999999998</v>
      </c>
      <c r="E248" s="128"/>
      <c r="F248" s="67"/>
      <c r="G248" s="67"/>
      <c r="H248" s="73">
        <v>0</v>
      </c>
      <c r="I248" s="73">
        <v>0</v>
      </c>
      <c r="J248" s="142">
        <v>0</v>
      </c>
      <c r="K248" s="75">
        <v>45958</v>
      </c>
      <c r="L248" s="76" t="s">
        <v>1251</v>
      </c>
      <c r="M248" s="77">
        <v>262.14999999999998</v>
      </c>
      <c r="N248" s="246"/>
      <c r="O248" s="243"/>
      <c r="P248" s="243"/>
      <c r="Q248" s="189">
        <f t="shared" si="34"/>
        <v>0</v>
      </c>
      <c r="R248" s="8">
        <f t="shared" si="35"/>
        <v>0</v>
      </c>
      <c r="S248" s="203">
        <f t="shared" si="36"/>
        <v>0</v>
      </c>
    </row>
    <row r="249" spans="1:19" ht="34.5" customHeight="1">
      <c r="A249" s="67">
        <v>111</v>
      </c>
      <c r="B249" s="267" t="s">
        <v>580</v>
      </c>
      <c r="C249" s="260" t="s">
        <v>581</v>
      </c>
      <c r="D249" s="262">
        <v>262.14999999999998</v>
      </c>
      <c r="E249" s="128"/>
      <c r="F249" s="67"/>
      <c r="G249" s="67"/>
      <c r="H249" s="73">
        <v>0</v>
      </c>
      <c r="I249" s="73">
        <v>0</v>
      </c>
      <c r="J249" s="142">
        <v>0</v>
      </c>
      <c r="K249" s="75">
        <v>45961</v>
      </c>
      <c r="L249" s="76" t="s">
        <v>1252</v>
      </c>
      <c r="M249" s="77">
        <v>262.14999999999998</v>
      </c>
      <c r="N249" s="246"/>
      <c r="O249" s="243"/>
      <c r="P249" s="243"/>
      <c r="Q249" s="189">
        <f t="shared" si="34"/>
        <v>0</v>
      </c>
      <c r="R249" s="8">
        <f t="shared" si="35"/>
        <v>0</v>
      </c>
      <c r="S249" s="203">
        <f t="shared" si="36"/>
        <v>0</v>
      </c>
    </row>
    <row r="250" spans="1:19" ht="34.5" customHeight="1">
      <c r="A250" s="67">
        <v>112</v>
      </c>
      <c r="B250" s="267" t="s">
        <v>580</v>
      </c>
      <c r="C250" s="260" t="s">
        <v>583</v>
      </c>
      <c r="D250" s="262">
        <v>112.35</v>
      </c>
      <c r="E250" s="128"/>
      <c r="F250" s="67"/>
      <c r="G250" s="67"/>
      <c r="H250" s="73">
        <v>0</v>
      </c>
      <c r="I250" s="73">
        <v>0</v>
      </c>
      <c r="J250" s="142">
        <v>0</v>
      </c>
      <c r="K250" s="75">
        <v>45961</v>
      </c>
      <c r="L250" s="76" t="s">
        <v>1252</v>
      </c>
      <c r="M250" s="77">
        <v>112.35</v>
      </c>
      <c r="N250" s="246"/>
      <c r="O250" s="243"/>
      <c r="P250" s="243"/>
      <c r="Q250" s="189"/>
      <c r="R250" s="8"/>
      <c r="S250" s="203"/>
    </row>
    <row r="251" spans="1:19" ht="34.5" customHeight="1">
      <c r="A251" s="67">
        <v>113</v>
      </c>
      <c r="B251" s="267" t="s">
        <v>580</v>
      </c>
      <c r="C251" s="260" t="s">
        <v>584</v>
      </c>
      <c r="D251" s="262">
        <v>112.35</v>
      </c>
      <c r="E251" s="128"/>
      <c r="F251" s="67"/>
      <c r="G251" s="67"/>
      <c r="H251" s="73">
        <v>0</v>
      </c>
      <c r="I251" s="73">
        <v>0</v>
      </c>
      <c r="J251" s="142">
        <v>0</v>
      </c>
      <c r="K251" s="75">
        <v>45961</v>
      </c>
      <c r="L251" s="76" t="s">
        <v>1252</v>
      </c>
      <c r="M251" s="77">
        <v>112.35</v>
      </c>
      <c r="N251" s="246"/>
      <c r="O251" s="243"/>
      <c r="P251" s="243"/>
      <c r="Q251" s="189"/>
      <c r="R251" s="8"/>
      <c r="S251" s="203"/>
    </row>
    <row r="252" spans="1:19" ht="34.5" customHeight="1">
      <c r="A252" s="67">
        <v>114</v>
      </c>
      <c r="B252" s="267" t="s">
        <v>516</v>
      </c>
      <c r="C252" s="260" t="s">
        <v>585</v>
      </c>
      <c r="D252" s="262">
        <v>411.95</v>
      </c>
      <c r="E252" s="128"/>
      <c r="F252" s="67"/>
      <c r="G252" s="67"/>
      <c r="H252" s="73">
        <v>0</v>
      </c>
      <c r="I252" s="73">
        <v>0</v>
      </c>
      <c r="J252" s="142">
        <v>0</v>
      </c>
      <c r="K252" s="75">
        <v>45961</v>
      </c>
      <c r="L252" s="76" t="s">
        <v>1253</v>
      </c>
      <c r="M252" s="77">
        <v>411.95</v>
      </c>
      <c r="N252" s="246"/>
      <c r="O252" s="243"/>
      <c r="P252" s="243"/>
      <c r="Q252" s="189">
        <f t="shared" si="34"/>
        <v>0</v>
      </c>
      <c r="R252" s="8">
        <f t="shared" si="35"/>
        <v>0</v>
      </c>
      <c r="S252" s="203">
        <f t="shared" si="36"/>
        <v>0</v>
      </c>
    </row>
    <row r="253" spans="1:19" ht="34.5" customHeight="1">
      <c r="A253" s="67">
        <v>115</v>
      </c>
      <c r="B253" s="263" t="s">
        <v>587</v>
      </c>
      <c r="C253" s="260" t="s">
        <v>588</v>
      </c>
      <c r="D253" s="262">
        <v>2172.1</v>
      </c>
      <c r="E253" s="78"/>
      <c r="F253" s="79"/>
      <c r="G253" s="67"/>
      <c r="H253" s="73">
        <v>0</v>
      </c>
      <c r="I253" s="73">
        <v>0</v>
      </c>
      <c r="J253" s="142">
        <v>0</v>
      </c>
      <c r="K253" s="75">
        <v>45957</v>
      </c>
      <c r="L253" s="76" t="s">
        <v>1254</v>
      </c>
      <c r="M253" s="77">
        <v>2172.1</v>
      </c>
      <c r="N253" s="246"/>
      <c r="O253" s="243"/>
      <c r="P253" s="243"/>
      <c r="Q253" s="189">
        <f t="shared" si="34"/>
        <v>0</v>
      </c>
      <c r="R253" s="8">
        <f t="shared" si="35"/>
        <v>0</v>
      </c>
      <c r="S253" s="203">
        <f t="shared" si="36"/>
        <v>0</v>
      </c>
    </row>
    <row r="254" spans="1:19" ht="34.5" customHeight="1">
      <c r="A254" s="67">
        <v>116</v>
      </c>
      <c r="B254" s="263" t="s">
        <v>398</v>
      </c>
      <c r="C254" s="260" t="s">
        <v>590</v>
      </c>
      <c r="D254" s="262">
        <v>0</v>
      </c>
      <c r="E254" s="264"/>
      <c r="F254" s="265"/>
      <c r="G254" s="67"/>
      <c r="H254" s="73">
        <v>0</v>
      </c>
      <c r="I254" s="73">
        <v>0</v>
      </c>
      <c r="J254" s="142">
        <v>0</v>
      </c>
      <c r="K254" s="75"/>
      <c r="L254" s="76"/>
      <c r="M254" s="77">
        <v>0</v>
      </c>
      <c r="N254" s="246"/>
      <c r="O254" s="243"/>
      <c r="P254" s="243"/>
      <c r="Q254" s="189">
        <f t="shared" si="34"/>
        <v>0</v>
      </c>
      <c r="R254" s="8">
        <f t="shared" si="35"/>
        <v>0</v>
      </c>
      <c r="S254" s="203">
        <f t="shared" si="36"/>
        <v>0</v>
      </c>
    </row>
    <row r="255" spans="1:19" ht="34.5" customHeight="1">
      <c r="A255" s="67">
        <v>117</v>
      </c>
      <c r="B255" s="263" t="s">
        <v>591</v>
      </c>
      <c r="C255" s="260" t="s">
        <v>592</v>
      </c>
      <c r="D255" s="262">
        <v>112.35</v>
      </c>
      <c r="E255" s="128"/>
      <c r="F255" s="67"/>
      <c r="G255" s="67"/>
      <c r="H255" s="73">
        <v>0</v>
      </c>
      <c r="I255" s="73">
        <v>0</v>
      </c>
      <c r="J255" s="142">
        <v>0</v>
      </c>
      <c r="K255" s="75">
        <v>45958</v>
      </c>
      <c r="L255" s="76" t="s">
        <v>1255</v>
      </c>
      <c r="M255" s="77">
        <v>112.35</v>
      </c>
      <c r="N255" s="246"/>
      <c r="O255" s="243"/>
      <c r="P255" s="243"/>
      <c r="Q255" s="189">
        <f t="shared" si="34"/>
        <v>0</v>
      </c>
      <c r="R255" s="8">
        <f t="shared" si="35"/>
        <v>0</v>
      </c>
      <c r="S255" s="203">
        <f t="shared" si="36"/>
        <v>0</v>
      </c>
    </row>
    <row r="256" spans="1:19" ht="34.5" customHeight="1">
      <c r="A256" s="67">
        <v>118</v>
      </c>
      <c r="B256" s="106" t="s">
        <v>91</v>
      </c>
      <c r="C256" s="106" t="s">
        <v>594</v>
      </c>
      <c r="D256" s="262">
        <v>711.55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>
        <v>45961</v>
      </c>
      <c r="L256" s="76" t="s">
        <v>1256</v>
      </c>
      <c r="M256" s="77">
        <v>711.55</v>
      </c>
      <c r="N256" s="246"/>
      <c r="O256" s="243"/>
      <c r="P256" s="243"/>
      <c r="Q256" s="189">
        <f t="shared" si="34"/>
        <v>0</v>
      </c>
      <c r="R256" s="8">
        <f t="shared" si="35"/>
        <v>0</v>
      </c>
      <c r="S256" s="203">
        <f t="shared" si="36"/>
        <v>0</v>
      </c>
    </row>
    <row r="257" spans="1:19" ht="34.5" customHeight="1">
      <c r="A257" s="67">
        <v>119</v>
      </c>
      <c r="B257" s="106" t="s">
        <v>91</v>
      </c>
      <c r="C257" s="106" t="s">
        <v>596</v>
      </c>
      <c r="D257" s="262">
        <v>112.35</v>
      </c>
      <c r="E257" s="128"/>
      <c r="F257" s="67"/>
      <c r="G257" s="67"/>
      <c r="H257" s="73">
        <v>0</v>
      </c>
      <c r="I257" s="73">
        <v>0</v>
      </c>
      <c r="J257" s="142">
        <v>0</v>
      </c>
      <c r="K257" s="75">
        <v>45688</v>
      </c>
      <c r="L257" s="76" t="s">
        <v>1257</v>
      </c>
      <c r="M257" s="77">
        <v>112.35</v>
      </c>
      <c r="N257" s="246"/>
      <c r="O257" s="243"/>
      <c r="P257" s="243"/>
      <c r="Q257" s="189">
        <f t="shared" si="34"/>
        <v>0</v>
      </c>
      <c r="R257" s="8">
        <f t="shared" si="35"/>
        <v>0</v>
      </c>
      <c r="S257" s="203">
        <f t="shared" si="36"/>
        <v>0</v>
      </c>
    </row>
    <row r="258" spans="1:19" ht="34.5" customHeight="1">
      <c r="A258" s="67">
        <v>120</v>
      </c>
      <c r="B258" s="106" t="s">
        <v>91</v>
      </c>
      <c r="C258" s="106" t="s">
        <v>598</v>
      </c>
      <c r="D258" s="262">
        <v>34880</v>
      </c>
      <c r="E258" s="264"/>
      <c r="F258" s="67"/>
      <c r="G258" s="67"/>
      <c r="H258" s="73">
        <v>0</v>
      </c>
      <c r="I258" s="73">
        <v>0</v>
      </c>
      <c r="J258" s="142">
        <v>0</v>
      </c>
      <c r="K258" s="75">
        <v>45961</v>
      </c>
      <c r="L258" s="76" t="s">
        <v>1258</v>
      </c>
      <c r="M258" s="77">
        <v>34880</v>
      </c>
      <c r="N258" s="246"/>
      <c r="O258" s="243"/>
      <c r="P258" s="243"/>
      <c r="Q258" s="189">
        <f t="shared" si="34"/>
        <v>0</v>
      </c>
      <c r="R258" s="8">
        <f t="shared" si="35"/>
        <v>0</v>
      </c>
      <c r="S258" s="203">
        <f t="shared" si="36"/>
        <v>0</v>
      </c>
    </row>
    <row r="259" spans="1:19" ht="34.5" customHeight="1">
      <c r="A259" s="67">
        <v>121</v>
      </c>
      <c r="B259" s="106" t="s">
        <v>91</v>
      </c>
      <c r="C259" s="106" t="s">
        <v>598</v>
      </c>
      <c r="D259" s="262">
        <v>16560</v>
      </c>
      <c r="E259" s="264"/>
      <c r="F259" s="67"/>
      <c r="G259" s="67"/>
      <c r="H259" s="73">
        <v>0</v>
      </c>
      <c r="I259" s="73">
        <v>0</v>
      </c>
      <c r="J259" s="142">
        <v>0</v>
      </c>
      <c r="K259" s="75">
        <v>45961</v>
      </c>
      <c r="L259" s="76" t="s">
        <v>1258</v>
      </c>
      <c r="M259" s="77">
        <v>16560</v>
      </c>
      <c r="N259" s="246"/>
      <c r="O259" s="243"/>
      <c r="P259" s="243"/>
      <c r="Q259" s="189">
        <f t="shared" si="34"/>
        <v>0</v>
      </c>
      <c r="R259" s="8">
        <f t="shared" si="35"/>
        <v>0</v>
      </c>
      <c r="S259" s="203">
        <f t="shared" si="36"/>
        <v>0</v>
      </c>
    </row>
    <row r="260" spans="1:19" ht="34.5" customHeight="1">
      <c r="A260" s="67">
        <v>122</v>
      </c>
      <c r="B260" s="267" t="s">
        <v>600</v>
      </c>
      <c r="C260" s="260" t="s">
        <v>601</v>
      </c>
      <c r="D260" s="262">
        <v>149.80000000000001</v>
      </c>
      <c r="E260" s="78"/>
      <c r="F260" s="79"/>
      <c r="G260" s="67"/>
      <c r="H260" s="73">
        <v>0</v>
      </c>
      <c r="I260" s="73">
        <v>0</v>
      </c>
      <c r="J260" s="142">
        <v>0</v>
      </c>
      <c r="K260" s="75">
        <v>45961</v>
      </c>
      <c r="L260" s="76" t="s">
        <v>1259</v>
      </c>
      <c r="M260" s="77">
        <v>149.80000000000001</v>
      </c>
      <c r="N260" s="246"/>
      <c r="O260" s="243"/>
      <c r="P260" s="243"/>
      <c r="Q260" s="189">
        <f t="shared" si="34"/>
        <v>0</v>
      </c>
      <c r="R260" s="8">
        <f t="shared" si="35"/>
        <v>0</v>
      </c>
      <c r="S260" s="203">
        <f t="shared" si="36"/>
        <v>0</v>
      </c>
    </row>
    <row r="261" spans="1:19" ht="34.5" customHeight="1">
      <c r="A261" s="67">
        <v>123</v>
      </c>
      <c r="B261" s="267" t="s">
        <v>603</v>
      </c>
      <c r="C261" s="260" t="s">
        <v>604</v>
      </c>
      <c r="D261" s="262">
        <v>262.14999999999998</v>
      </c>
      <c r="E261" s="269"/>
      <c r="F261" s="2"/>
      <c r="G261" s="2"/>
      <c r="H261" s="73">
        <v>0</v>
      </c>
      <c r="I261" s="73">
        <v>0</v>
      </c>
      <c r="J261" s="142">
        <v>0</v>
      </c>
      <c r="K261" s="75"/>
      <c r="L261" s="76"/>
      <c r="M261" s="77">
        <v>0</v>
      </c>
      <c r="N261" s="250">
        <v>25112</v>
      </c>
      <c r="O261" s="243">
        <v>1</v>
      </c>
      <c r="P261" s="243">
        <v>1</v>
      </c>
      <c r="Q261" s="189">
        <f t="shared" si="34"/>
        <v>245</v>
      </c>
      <c r="R261" s="8">
        <f t="shared" si="35"/>
        <v>17.149999999999999</v>
      </c>
      <c r="S261" s="203">
        <f t="shared" si="36"/>
        <v>262.14999999999998</v>
      </c>
    </row>
    <row r="262" spans="1:19" ht="34.5" customHeight="1">
      <c r="A262" s="67">
        <v>124</v>
      </c>
      <c r="B262" s="263" t="s">
        <v>606</v>
      </c>
      <c r="C262" s="260" t="s">
        <v>607</v>
      </c>
      <c r="D262" s="262">
        <v>1048.5999999999999</v>
      </c>
      <c r="E262" s="78"/>
      <c r="F262" s="79"/>
      <c r="G262" s="67"/>
      <c r="H262" s="73">
        <v>0</v>
      </c>
      <c r="I262" s="73">
        <v>0</v>
      </c>
      <c r="J262" s="142">
        <v>0</v>
      </c>
      <c r="K262" s="75">
        <v>45961</v>
      </c>
      <c r="L262" s="76" t="s">
        <v>1260</v>
      </c>
      <c r="M262" s="77">
        <v>1048.5999999999999</v>
      </c>
      <c r="N262" s="250"/>
      <c r="O262" s="243"/>
      <c r="P262" s="243"/>
      <c r="Q262" s="189">
        <f t="shared" si="34"/>
        <v>0</v>
      </c>
      <c r="R262" s="8">
        <f t="shared" si="35"/>
        <v>0</v>
      </c>
      <c r="S262" s="203">
        <f t="shared" si="36"/>
        <v>0</v>
      </c>
    </row>
    <row r="263" spans="1:19" ht="34.5" customHeight="1">
      <c r="A263" s="67">
        <v>125</v>
      </c>
      <c r="B263" s="260" t="s">
        <v>125</v>
      </c>
      <c r="C263" s="106" t="s">
        <v>609</v>
      </c>
      <c r="D263" s="262">
        <v>262.14999999999998</v>
      </c>
      <c r="E263" s="78"/>
      <c r="F263" s="79"/>
      <c r="G263" s="67"/>
      <c r="H263" s="73">
        <v>0</v>
      </c>
      <c r="I263" s="73">
        <v>0</v>
      </c>
      <c r="J263" s="142">
        <v>0</v>
      </c>
      <c r="K263" s="75">
        <v>45958</v>
      </c>
      <c r="L263" s="76" t="s">
        <v>1261</v>
      </c>
      <c r="M263" s="77">
        <v>262.14999999999998</v>
      </c>
      <c r="N263" s="246"/>
      <c r="O263" s="243"/>
      <c r="P263" s="243"/>
      <c r="Q263" s="189">
        <f t="shared" si="34"/>
        <v>0</v>
      </c>
      <c r="R263" s="8">
        <f t="shared" si="35"/>
        <v>0</v>
      </c>
      <c r="S263" s="203">
        <f t="shared" si="36"/>
        <v>0</v>
      </c>
    </row>
    <row r="264" spans="1:19" ht="34.5" customHeight="1">
      <c r="A264" s="67">
        <v>126</v>
      </c>
      <c r="B264" s="260" t="s">
        <v>611</v>
      </c>
      <c r="C264" s="106" t="s">
        <v>612</v>
      </c>
      <c r="D264" s="262">
        <v>112.35</v>
      </c>
      <c r="E264" s="78"/>
      <c r="F264" s="79"/>
      <c r="G264" s="67"/>
      <c r="H264" s="73">
        <v>0</v>
      </c>
      <c r="I264" s="73">
        <v>0</v>
      </c>
      <c r="J264" s="142">
        <v>0</v>
      </c>
      <c r="K264" s="75">
        <v>45959</v>
      </c>
      <c r="L264" s="76" t="s">
        <v>1262</v>
      </c>
      <c r="M264" s="77">
        <v>112.35</v>
      </c>
      <c r="N264" s="246"/>
      <c r="O264" s="243"/>
      <c r="P264" s="243"/>
      <c r="Q264" s="189">
        <f t="shared" si="34"/>
        <v>0</v>
      </c>
      <c r="R264" s="8">
        <f t="shared" si="35"/>
        <v>0</v>
      </c>
      <c r="S264" s="203">
        <f t="shared" si="36"/>
        <v>0</v>
      </c>
    </row>
    <row r="265" spans="1:19" ht="34.5" customHeight="1">
      <c r="A265" s="67">
        <v>127</v>
      </c>
      <c r="B265" s="260" t="s">
        <v>614</v>
      </c>
      <c r="C265" s="106" t="s">
        <v>615</v>
      </c>
      <c r="D265" s="262">
        <v>0</v>
      </c>
      <c r="E265" s="128"/>
      <c r="F265" s="67"/>
      <c r="G265" s="67"/>
      <c r="H265" s="73">
        <v>0</v>
      </c>
      <c r="I265" s="73">
        <v>0</v>
      </c>
      <c r="J265" s="142">
        <v>0</v>
      </c>
      <c r="K265" s="75"/>
      <c r="L265" s="76"/>
      <c r="M265" s="77"/>
      <c r="N265" s="246"/>
      <c r="O265" s="243"/>
      <c r="P265" s="243"/>
      <c r="Q265" s="189">
        <f t="shared" si="34"/>
        <v>0</v>
      </c>
      <c r="R265" s="8">
        <f t="shared" si="35"/>
        <v>0</v>
      </c>
      <c r="S265" s="203">
        <f t="shared" si="36"/>
        <v>0</v>
      </c>
    </row>
    <row r="266" spans="1:19" ht="34.5" customHeight="1">
      <c r="A266" s="67">
        <v>128</v>
      </c>
      <c r="B266" s="260" t="s">
        <v>507</v>
      </c>
      <c r="C266" s="106" t="s">
        <v>615</v>
      </c>
      <c r="D266" s="262">
        <v>1048.5999999999999</v>
      </c>
      <c r="E266" s="128"/>
      <c r="F266" s="67"/>
      <c r="G266" s="67"/>
      <c r="H266" s="73">
        <v>0</v>
      </c>
      <c r="I266" s="73">
        <v>0</v>
      </c>
      <c r="J266" s="142">
        <v>0</v>
      </c>
      <c r="K266" s="75">
        <v>45961</v>
      </c>
      <c r="L266" s="76" t="s">
        <v>1263</v>
      </c>
      <c r="M266" s="77">
        <v>1048.5999999999999</v>
      </c>
      <c r="N266" s="246"/>
      <c r="O266" s="243"/>
      <c r="P266" s="243"/>
      <c r="Q266" s="189">
        <f t="shared" si="34"/>
        <v>0</v>
      </c>
      <c r="R266" s="8">
        <f t="shared" si="35"/>
        <v>0</v>
      </c>
      <c r="S266" s="203">
        <f t="shared" si="36"/>
        <v>0</v>
      </c>
    </row>
    <row r="267" spans="1:19" ht="34.5" customHeight="1">
      <c r="A267" s="67">
        <v>129</v>
      </c>
      <c r="B267" s="270" t="s">
        <v>617</v>
      </c>
      <c r="C267" s="106" t="s">
        <v>618</v>
      </c>
      <c r="D267" s="262">
        <v>636.65</v>
      </c>
      <c r="E267" s="128"/>
      <c r="F267" s="67"/>
      <c r="G267" s="67"/>
      <c r="H267" s="73">
        <v>0</v>
      </c>
      <c r="I267" s="73">
        <v>0</v>
      </c>
      <c r="J267" s="142">
        <v>0</v>
      </c>
      <c r="K267" s="75">
        <v>45958</v>
      </c>
      <c r="L267" s="76" t="s">
        <v>1264</v>
      </c>
      <c r="M267" s="77">
        <v>636.65</v>
      </c>
      <c r="N267" s="246"/>
      <c r="O267" s="243"/>
      <c r="P267" s="243"/>
      <c r="Q267" s="189">
        <f t="shared" si="34"/>
        <v>0</v>
      </c>
      <c r="R267" s="8">
        <f t="shared" si="35"/>
        <v>0</v>
      </c>
      <c r="S267" s="203">
        <f t="shared" si="36"/>
        <v>0</v>
      </c>
    </row>
    <row r="268" spans="1:19" ht="34.5" customHeight="1">
      <c r="A268" s="67">
        <v>130</v>
      </c>
      <c r="B268" s="270" t="s">
        <v>620</v>
      </c>
      <c r="C268" s="106" t="s">
        <v>621</v>
      </c>
      <c r="D268" s="262">
        <v>936.25</v>
      </c>
      <c r="E268" s="128"/>
      <c r="F268" s="67"/>
      <c r="G268" s="67"/>
      <c r="H268" s="73">
        <v>0</v>
      </c>
      <c r="I268" s="73">
        <v>0</v>
      </c>
      <c r="J268" s="142">
        <v>0</v>
      </c>
      <c r="K268" s="75">
        <v>45961</v>
      </c>
      <c r="L268" s="76" t="s">
        <v>1265</v>
      </c>
      <c r="M268" s="77">
        <v>936.25</v>
      </c>
      <c r="N268" s="246"/>
      <c r="O268" s="243"/>
      <c r="P268" s="243"/>
      <c r="Q268" s="189">
        <f t="shared" si="34"/>
        <v>0</v>
      </c>
      <c r="R268" s="8">
        <f t="shared" si="35"/>
        <v>0</v>
      </c>
      <c r="S268" s="203">
        <f t="shared" si="36"/>
        <v>0</v>
      </c>
    </row>
    <row r="269" spans="1:19" ht="34.5" customHeight="1">
      <c r="A269" s="67">
        <v>131</v>
      </c>
      <c r="B269" s="270" t="s">
        <v>275</v>
      </c>
      <c r="C269" s="106" t="s">
        <v>618</v>
      </c>
      <c r="D269" s="262">
        <v>1273.3</v>
      </c>
      <c r="E269" s="78"/>
      <c r="F269" s="79"/>
      <c r="G269" s="67"/>
      <c r="H269" s="73">
        <v>0</v>
      </c>
      <c r="I269" s="73">
        <v>0</v>
      </c>
      <c r="J269" s="142">
        <v>0</v>
      </c>
      <c r="K269" s="75">
        <v>45961</v>
      </c>
      <c r="L269" s="76" t="s">
        <v>1266</v>
      </c>
      <c r="M269" s="77">
        <v>1273.3</v>
      </c>
      <c r="N269" s="246"/>
      <c r="O269" s="243"/>
      <c r="P269" s="243"/>
      <c r="Q269" s="189">
        <f t="shared" ref="Q269:Q284" si="37">ROUND(S269*100/107,2)</f>
        <v>0</v>
      </c>
      <c r="R269" s="8">
        <f t="shared" ref="R269:R284" si="38">ROUND((Q269*0.07),2)</f>
        <v>0</v>
      </c>
      <c r="S269" s="203">
        <f t="shared" ref="S269:S284" si="39">+D269+J269-M269</f>
        <v>0</v>
      </c>
    </row>
    <row r="270" spans="1:19" ht="34.5" customHeight="1">
      <c r="A270" s="67">
        <v>132</v>
      </c>
      <c r="B270" s="271" t="s">
        <v>624</v>
      </c>
      <c r="C270" s="271" t="s">
        <v>625</v>
      </c>
      <c r="D270" s="262">
        <v>262.14999999999998</v>
      </c>
      <c r="E270" s="19"/>
      <c r="F270" s="20"/>
      <c r="G270" s="20"/>
      <c r="H270" s="73">
        <v>0</v>
      </c>
      <c r="I270" s="73">
        <v>0</v>
      </c>
      <c r="J270" s="142">
        <v>0</v>
      </c>
      <c r="K270" s="75">
        <v>45957</v>
      </c>
      <c r="L270" s="76" t="s">
        <v>1267</v>
      </c>
      <c r="M270" s="77">
        <v>262.14999999999998</v>
      </c>
      <c r="N270" s="246"/>
      <c r="O270" s="243"/>
      <c r="P270" s="243"/>
      <c r="Q270" s="189">
        <f t="shared" si="37"/>
        <v>0</v>
      </c>
      <c r="R270" s="8">
        <f t="shared" si="38"/>
        <v>0</v>
      </c>
      <c r="S270" s="203">
        <f t="shared" si="39"/>
        <v>0</v>
      </c>
    </row>
    <row r="271" spans="1:19" ht="34.5" customHeight="1">
      <c r="A271" s="67">
        <v>133</v>
      </c>
      <c r="B271" s="271" t="s">
        <v>627</v>
      </c>
      <c r="C271" s="106" t="s">
        <v>628</v>
      </c>
      <c r="D271" s="262">
        <v>214</v>
      </c>
      <c r="E271" s="128"/>
      <c r="F271" s="67"/>
      <c r="G271" s="67"/>
      <c r="H271" s="73">
        <v>0</v>
      </c>
      <c r="I271" s="73">
        <v>0</v>
      </c>
      <c r="J271" s="142">
        <v>0</v>
      </c>
      <c r="K271" s="75">
        <v>45958</v>
      </c>
      <c r="L271" s="76" t="s">
        <v>1268</v>
      </c>
      <c r="M271" s="77">
        <v>214</v>
      </c>
      <c r="N271" s="246"/>
      <c r="O271" s="243"/>
      <c r="P271" s="243"/>
      <c r="Q271" s="189">
        <f t="shared" si="37"/>
        <v>0</v>
      </c>
      <c r="R271" s="8">
        <f t="shared" si="38"/>
        <v>0</v>
      </c>
      <c r="S271" s="203">
        <f t="shared" si="39"/>
        <v>0</v>
      </c>
    </row>
    <row r="272" spans="1:19" ht="34.5" customHeight="1">
      <c r="A272" s="67">
        <v>134</v>
      </c>
      <c r="B272" s="272" t="s">
        <v>65</v>
      </c>
      <c r="C272" s="271" t="s">
        <v>618</v>
      </c>
      <c r="D272" s="262">
        <v>1460.55</v>
      </c>
      <c r="E272" s="19"/>
      <c r="F272" s="20"/>
      <c r="G272" s="20"/>
      <c r="H272" s="73">
        <v>0</v>
      </c>
      <c r="I272" s="73">
        <v>0</v>
      </c>
      <c r="J272" s="142">
        <v>0</v>
      </c>
      <c r="K272" s="75">
        <v>45959</v>
      </c>
      <c r="L272" s="76" t="s">
        <v>1269</v>
      </c>
      <c r="M272" s="77">
        <v>1460.55</v>
      </c>
      <c r="N272" s="246"/>
      <c r="O272" s="243"/>
      <c r="P272" s="243"/>
      <c r="Q272" s="189">
        <f t="shared" si="37"/>
        <v>0</v>
      </c>
      <c r="R272" s="8">
        <f t="shared" si="38"/>
        <v>0</v>
      </c>
      <c r="S272" s="203">
        <f t="shared" si="39"/>
        <v>0</v>
      </c>
    </row>
    <row r="273" spans="1:20" ht="34.5" customHeight="1">
      <c r="A273" s="67">
        <v>135</v>
      </c>
      <c r="B273" s="272" t="s">
        <v>631</v>
      </c>
      <c r="C273" s="271" t="s">
        <v>632</v>
      </c>
      <c r="D273" s="262">
        <v>636.65</v>
      </c>
      <c r="E273" s="19"/>
      <c r="F273" s="20"/>
      <c r="G273" s="20"/>
      <c r="H273" s="73">
        <v>0</v>
      </c>
      <c r="I273" s="73">
        <v>0</v>
      </c>
      <c r="J273" s="142">
        <v>0</v>
      </c>
      <c r="K273" s="75">
        <v>45957</v>
      </c>
      <c r="L273" s="76" t="s">
        <v>1270</v>
      </c>
      <c r="M273" s="77">
        <v>636.65</v>
      </c>
      <c r="N273" s="246"/>
      <c r="O273" s="243"/>
      <c r="P273" s="243"/>
      <c r="Q273" s="189">
        <f t="shared" si="37"/>
        <v>0</v>
      </c>
      <c r="R273" s="8">
        <f t="shared" si="38"/>
        <v>0</v>
      </c>
      <c r="S273" s="203">
        <f t="shared" si="39"/>
        <v>0</v>
      </c>
    </row>
    <row r="274" spans="1:20" ht="34.5" customHeight="1">
      <c r="A274" s="67">
        <v>136</v>
      </c>
      <c r="B274" s="260" t="s">
        <v>634</v>
      </c>
      <c r="C274" s="273" t="s">
        <v>635</v>
      </c>
      <c r="D274" s="262">
        <v>112.35</v>
      </c>
      <c r="E274" s="264"/>
      <c r="F274" s="265"/>
      <c r="G274" s="67"/>
      <c r="H274" s="73">
        <v>0</v>
      </c>
      <c r="I274" s="73">
        <v>0</v>
      </c>
      <c r="J274" s="142">
        <v>0</v>
      </c>
      <c r="K274" s="75">
        <v>45957</v>
      </c>
      <c r="L274" s="76" t="s">
        <v>1271</v>
      </c>
      <c r="M274" s="77">
        <v>112.35</v>
      </c>
      <c r="N274" s="246"/>
      <c r="O274" s="243"/>
      <c r="P274" s="243"/>
      <c r="Q274" s="189">
        <f t="shared" si="37"/>
        <v>0</v>
      </c>
      <c r="R274" s="8">
        <f t="shared" si="38"/>
        <v>0</v>
      </c>
      <c r="S274" s="203">
        <f t="shared" si="39"/>
        <v>0</v>
      </c>
    </row>
    <row r="275" spans="1:20" ht="34.5" customHeight="1">
      <c r="A275" s="67">
        <v>137</v>
      </c>
      <c r="B275" s="260" t="s">
        <v>634</v>
      </c>
      <c r="C275" s="273" t="s">
        <v>637</v>
      </c>
      <c r="D275" s="262">
        <v>524.29999999999995</v>
      </c>
      <c r="E275" s="264"/>
      <c r="F275" s="265"/>
      <c r="G275" s="67"/>
      <c r="H275" s="73">
        <v>0</v>
      </c>
      <c r="I275" s="73">
        <v>0</v>
      </c>
      <c r="J275" s="142">
        <v>0</v>
      </c>
      <c r="K275" s="75">
        <v>45957</v>
      </c>
      <c r="L275" s="76" t="s">
        <v>1272</v>
      </c>
      <c r="M275" s="77">
        <v>524.29999999999995</v>
      </c>
      <c r="N275" s="246"/>
      <c r="O275" s="243"/>
      <c r="P275" s="243"/>
      <c r="Q275" s="189">
        <f t="shared" si="37"/>
        <v>0</v>
      </c>
      <c r="R275" s="8">
        <f t="shared" si="38"/>
        <v>0</v>
      </c>
      <c r="S275" s="203">
        <f t="shared" si="39"/>
        <v>0</v>
      </c>
    </row>
    <row r="276" spans="1:20" ht="34.5" customHeight="1">
      <c r="A276" s="67">
        <v>138</v>
      </c>
      <c r="B276" s="260" t="s">
        <v>395</v>
      </c>
      <c r="C276" s="273" t="s">
        <v>639</v>
      </c>
      <c r="D276" s="262">
        <v>262.14999999999998</v>
      </c>
      <c r="E276" s="264"/>
      <c r="F276" s="265"/>
      <c r="G276" s="67"/>
      <c r="H276" s="73">
        <v>0</v>
      </c>
      <c r="I276" s="73">
        <v>0</v>
      </c>
      <c r="J276" s="142">
        <v>0</v>
      </c>
      <c r="K276" s="75">
        <v>45957</v>
      </c>
      <c r="L276" s="76" t="s">
        <v>1273</v>
      </c>
      <c r="M276" s="77">
        <v>262.14999999999998</v>
      </c>
      <c r="N276" s="246"/>
      <c r="O276" s="243"/>
      <c r="P276" s="243"/>
      <c r="Q276" s="189">
        <f t="shared" si="37"/>
        <v>0</v>
      </c>
      <c r="R276" s="8">
        <f t="shared" si="38"/>
        <v>0</v>
      </c>
      <c r="S276" s="203">
        <f t="shared" si="39"/>
        <v>0</v>
      </c>
    </row>
    <row r="277" spans="1:20" ht="34.5" customHeight="1">
      <c r="A277" s="67">
        <v>139</v>
      </c>
      <c r="B277" s="260" t="s">
        <v>641</v>
      </c>
      <c r="C277" s="273" t="s">
        <v>642</v>
      </c>
      <c r="D277" s="274">
        <v>374.5</v>
      </c>
      <c r="E277" s="264"/>
      <c r="F277" s="265"/>
      <c r="G277" s="67"/>
      <c r="H277" s="73">
        <v>0</v>
      </c>
      <c r="I277" s="73">
        <v>0</v>
      </c>
      <c r="J277" s="142">
        <v>0</v>
      </c>
      <c r="K277" s="75">
        <v>45957</v>
      </c>
      <c r="L277" s="76" t="s">
        <v>1274</v>
      </c>
      <c r="M277" s="77">
        <v>374.5</v>
      </c>
      <c r="N277" s="246"/>
      <c r="O277" s="243"/>
      <c r="P277" s="243"/>
      <c r="Q277" s="189">
        <f t="shared" si="37"/>
        <v>0</v>
      </c>
      <c r="R277" s="8">
        <f t="shared" si="38"/>
        <v>0</v>
      </c>
      <c r="S277" s="203">
        <f t="shared" si="39"/>
        <v>0</v>
      </c>
    </row>
    <row r="278" spans="1:20" ht="34.5" customHeight="1">
      <c r="A278" s="67">
        <v>140</v>
      </c>
      <c r="B278" s="260" t="s">
        <v>641</v>
      </c>
      <c r="C278" s="273" t="s">
        <v>644</v>
      </c>
      <c r="D278" s="274">
        <v>112.35</v>
      </c>
      <c r="E278" s="264"/>
      <c r="F278" s="265"/>
      <c r="G278" s="67"/>
      <c r="H278" s="73">
        <v>0</v>
      </c>
      <c r="I278" s="73">
        <v>0</v>
      </c>
      <c r="J278" s="142">
        <v>0</v>
      </c>
      <c r="K278" s="75">
        <v>45957</v>
      </c>
      <c r="L278" s="76" t="s">
        <v>1275</v>
      </c>
      <c r="M278" s="77">
        <v>112.35</v>
      </c>
      <c r="N278" s="246"/>
      <c r="O278" s="243"/>
      <c r="P278" s="243"/>
      <c r="Q278" s="189">
        <f t="shared" si="37"/>
        <v>0</v>
      </c>
      <c r="R278" s="8">
        <f t="shared" si="38"/>
        <v>0</v>
      </c>
      <c r="S278" s="203">
        <f t="shared" si="39"/>
        <v>0</v>
      </c>
    </row>
    <row r="279" spans="1:20" ht="34.5" customHeight="1">
      <c r="A279" s="67">
        <v>141</v>
      </c>
      <c r="B279" s="260" t="s">
        <v>634</v>
      </c>
      <c r="C279" s="275" t="s">
        <v>646</v>
      </c>
      <c r="D279" s="262">
        <v>374.5</v>
      </c>
      <c r="E279" s="264"/>
      <c r="F279" s="265"/>
      <c r="G279" s="67"/>
      <c r="H279" s="73">
        <v>0</v>
      </c>
      <c r="I279" s="73">
        <v>0</v>
      </c>
      <c r="J279" s="142">
        <v>0</v>
      </c>
      <c r="K279" s="75">
        <v>45957</v>
      </c>
      <c r="L279" s="76" t="s">
        <v>1276</v>
      </c>
      <c r="M279" s="77">
        <v>374.5</v>
      </c>
      <c r="N279" s="246"/>
      <c r="O279" s="243"/>
      <c r="P279" s="243"/>
      <c r="Q279" s="189">
        <f t="shared" si="37"/>
        <v>0</v>
      </c>
      <c r="R279" s="8">
        <f t="shared" si="38"/>
        <v>0</v>
      </c>
      <c r="S279" s="203">
        <f t="shared" si="39"/>
        <v>0</v>
      </c>
    </row>
    <row r="280" spans="1:20" ht="34.5" customHeight="1">
      <c r="A280" s="67">
        <v>142</v>
      </c>
      <c r="B280" s="260" t="s">
        <v>648</v>
      </c>
      <c r="C280" s="275" t="s">
        <v>570</v>
      </c>
      <c r="D280" s="262">
        <v>636.65</v>
      </c>
      <c r="E280" s="264"/>
      <c r="F280" s="265"/>
      <c r="G280" s="67"/>
      <c r="H280" s="73">
        <v>0</v>
      </c>
      <c r="I280" s="73">
        <v>0</v>
      </c>
      <c r="J280" s="142">
        <v>0</v>
      </c>
      <c r="K280" s="75">
        <v>45958</v>
      </c>
      <c r="L280" s="76" t="s">
        <v>1277</v>
      </c>
      <c r="M280" s="77">
        <v>636.65</v>
      </c>
      <c r="N280" s="246"/>
      <c r="O280" s="243"/>
      <c r="P280" s="243"/>
      <c r="Q280" s="189">
        <f t="shared" si="37"/>
        <v>0</v>
      </c>
      <c r="R280" s="8">
        <f t="shared" si="38"/>
        <v>0</v>
      </c>
      <c r="S280" s="203">
        <f t="shared" si="39"/>
        <v>0</v>
      </c>
    </row>
    <row r="281" spans="1:20" ht="34.5" customHeight="1">
      <c r="A281" s="67">
        <v>143</v>
      </c>
      <c r="B281" s="276" t="s">
        <v>650</v>
      </c>
      <c r="C281" s="277" t="s">
        <v>651</v>
      </c>
      <c r="D281" s="278">
        <v>1086.05</v>
      </c>
      <c r="E281" s="264"/>
      <c r="F281" s="265"/>
      <c r="G281" s="67"/>
      <c r="H281" s="73">
        <v>0</v>
      </c>
      <c r="I281" s="73">
        <v>0</v>
      </c>
      <c r="J281" s="142">
        <v>0</v>
      </c>
      <c r="K281" s="75">
        <v>45961</v>
      </c>
      <c r="L281" s="76" t="s">
        <v>1278</v>
      </c>
      <c r="M281" s="77">
        <v>1086.05</v>
      </c>
      <c r="N281" s="246"/>
      <c r="O281" s="243"/>
      <c r="P281" s="243"/>
      <c r="Q281" s="189">
        <f t="shared" si="37"/>
        <v>0</v>
      </c>
      <c r="R281" s="8">
        <f t="shared" si="38"/>
        <v>0</v>
      </c>
      <c r="S281" s="203">
        <f t="shared" si="39"/>
        <v>0</v>
      </c>
    </row>
    <row r="282" spans="1:20" ht="34.5" customHeight="1">
      <c r="A282" s="67">
        <v>144</v>
      </c>
      <c r="B282" s="279" t="s">
        <v>653</v>
      </c>
      <c r="C282" s="277" t="s">
        <v>654</v>
      </c>
      <c r="D282" s="280">
        <v>711.55</v>
      </c>
      <c r="E282" s="281"/>
      <c r="F282" s="282"/>
      <c r="G282" s="127"/>
      <c r="H282" s="73">
        <v>0</v>
      </c>
      <c r="I282" s="73">
        <v>0</v>
      </c>
      <c r="J282" s="142">
        <v>0</v>
      </c>
      <c r="K282" s="251">
        <v>45961</v>
      </c>
      <c r="L282" s="252" t="s">
        <v>1279</v>
      </c>
      <c r="M282" s="253">
        <v>711.55</v>
      </c>
      <c r="N282" s="7"/>
      <c r="O282" s="3"/>
      <c r="P282" s="3"/>
      <c r="Q282" s="189">
        <f t="shared" ref="Q282:Q283" si="40">ROUND(S282*100/107,2)</f>
        <v>0</v>
      </c>
      <c r="R282" s="8">
        <f t="shared" ref="R282:R283" si="41">ROUND((Q282*0.07),2)</f>
        <v>0</v>
      </c>
      <c r="S282" s="203">
        <f t="shared" ref="S282:S283" si="42">+D282+J282-M282</f>
        <v>0</v>
      </c>
    </row>
    <row r="283" spans="1:20" ht="34.5" customHeight="1">
      <c r="A283" s="67">
        <v>145</v>
      </c>
      <c r="B283" s="279" t="s">
        <v>656</v>
      </c>
      <c r="C283" s="277" t="s">
        <v>570</v>
      </c>
      <c r="D283" s="280">
        <v>749</v>
      </c>
      <c r="E283" s="281"/>
      <c r="F283" s="282"/>
      <c r="G283" s="127"/>
      <c r="H283" s="73">
        <v>0</v>
      </c>
      <c r="I283" s="73">
        <v>0</v>
      </c>
      <c r="J283" s="142">
        <v>0</v>
      </c>
      <c r="K283" s="251">
        <v>45952</v>
      </c>
      <c r="L283" s="252" t="s">
        <v>1280</v>
      </c>
      <c r="M283" s="253">
        <v>749</v>
      </c>
      <c r="N283" s="7"/>
      <c r="O283" s="3"/>
      <c r="P283" s="3"/>
      <c r="Q283" s="189">
        <f t="shared" si="40"/>
        <v>0</v>
      </c>
      <c r="R283" s="8">
        <f t="shared" si="41"/>
        <v>0</v>
      </c>
      <c r="S283" s="203">
        <f t="shared" si="42"/>
        <v>0</v>
      </c>
    </row>
    <row r="284" spans="1:20" ht="34.5" customHeight="1">
      <c r="A284" s="67">
        <v>146</v>
      </c>
      <c r="B284" s="273" t="s">
        <v>658</v>
      </c>
      <c r="C284" s="273" t="s">
        <v>659</v>
      </c>
      <c r="D284" s="283">
        <v>861.35</v>
      </c>
      <c r="E284" s="281"/>
      <c r="F284" s="282"/>
      <c r="G284" s="127"/>
      <c r="H284" s="73">
        <v>0</v>
      </c>
      <c r="I284" s="73">
        <v>0</v>
      </c>
      <c r="J284" s="142">
        <v>0</v>
      </c>
      <c r="K284" s="251">
        <v>45961</v>
      </c>
      <c r="L284" s="252" t="s">
        <v>1281</v>
      </c>
      <c r="M284" s="253">
        <v>861.35</v>
      </c>
      <c r="N284" s="7"/>
      <c r="O284" s="3"/>
      <c r="P284" s="3"/>
      <c r="Q284" s="13">
        <f t="shared" si="37"/>
        <v>0</v>
      </c>
      <c r="R284" s="14">
        <f t="shared" si="38"/>
        <v>0</v>
      </c>
      <c r="S284" s="203">
        <f t="shared" si="39"/>
        <v>0</v>
      </c>
    </row>
    <row r="285" spans="1:20" s="42" customFormat="1" ht="34.5" customHeight="1" thickBot="1">
      <c r="A285" s="284"/>
      <c r="B285" s="100" t="s">
        <v>19</v>
      </c>
      <c r="C285" s="101"/>
      <c r="D285" s="102">
        <f>SUM(D139:D284)</f>
        <v>121236.09999999998</v>
      </c>
      <c r="E285" s="285"/>
      <c r="F285" s="286"/>
      <c r="G285" s="286"/>
      <c r="H285" s="104">
        <f>SUM(H139:H284)</f>
        <v>0</v>
      </c>
      <c r="I285" s="104">
        <f t="shared" ref="I285:J285" si="43">SUM(I139:I284)</f>
        <v>0</v>
      </c>
      <c r="J285" s="104">
        <f t="shared" si="43"/>
        <v>0</v>
      </c>
      <c r="K285" s="257"/>
      <c r="L285" s="257"/>
      <c r="M285" s="287">
        <f>SUM(M139:M284)</f>
        <v>115543.69999999998</v>
      </c>
      <c r="N285" s="257"/>
      <c r="O285" s="258"/>
      <c r="P285" s="258"/>
      <c r="Q285" s="105">
        <f>SUM(S285-R285)</f>
        <v>5320</v>
      </c>
      <c r="R285" s="259">
        <f>SUM(R139:R284)</f>
        <v>372.4</v>
      </c>
      <c r="S285" s="227">
        <f>SUM(S139:S284)</f>
        <v>5692.4</v>
      </c>
      <c r="T285" s="288"/>
    </row>
    <row r="286" spans="1:20" ht="34.5" customHeight="1" thickTop="1">
      <c r="A286" s="30"/>
      <c r="B286" s="231" t="s">
        <v>661</v>
      </c>
      <c r="C286" s="232"/>
      <c r="D286" s="18"/>
      <c r="E286" s="19"/>
      <c r="F286" s="20"/>
      <c r="G286" s="21"/>
      <c r="H286" s="28"/>
      <c r="I286" s="28"/>
      <c r="J286" s="28"/>
      <c r="K286" s="156"/>
      <c r="L286" s="157"/>
      <c r="M286" s="289"/>
      <c r="N286" s="237"/>
      <c r="O286" s="238"/>
      <c r="P286" s="238"/>
      <c r="Q286" s="239"/>
      <c r="R286" s="240"/>
      <c r="S286" s="203"/>
    </row>
    <row r="287" spans="1:20" ht="34.5" customHeight="1">
      <c r="A287" s="67">
        <v>1</v>
      </c>
      <c r="B287" s="106" t="s">
        <v>322</v>
      </c>
      <c r="C287" s="260" t="s">
        <v>662</v>
      </c>
      <c r="D287" s="262">
        <v>1393.14</v>
      </c>
      <c r="E287" s="250"/>
      <c r="F287" s="243"/>
      <c r="G287" s="243"/>
      <c r="H287" s="189">
        <v>0</v>
      </c>
      <c r="I287" s="189">
        <v>0</v>
      </c>
      <c r="J287" s="203">
        <v>0</v>
      </c>
      <c r="K287" s="290">
        <v>45961</v>
      </c>
      <c r="L287" s="291" t="s">
        <v>1282</v>
      </c>
      <c r="M287" s="292">
        <v>1393.14</v>
      </c>
      <c r="N287" s="250"/>
      <c r="O287" s="243"/>
      <c r="P287" s="243"/>
      <c r="Q287" s="293">
        <f t="shared" ref="Q287:Q343" si="44">ROUND(S287*100/107,2)</f>
        <v>0</v>
      </c>
      <c r="R287" s="294">
        <f t="shared" ref="R287:R343" si="45">ROUND((Q287*0.07),2)</f>
        <v>0</v>
      </c>
      <c r="S287" s="295">
        <f t="shared" ref="S287:S343" si="46">+D287+J287-M287</f>
        <v>0</v>
      </c>
    </row>
    <row r="288" spans="1:20" ht="34.5" customHeight="1">
      <c r="A288" s="67">
        <v>2</v>
      </c>
      <c r="B288" s="106" t="s">
        <v>243</v>
      </c>
      <c r="C288" s="260" t="s">
        <v>664</v>
      </c>
      <c r="D288" s="262">
        <v>396.97</v>
      </c>
      <c r="E288" s="246"/>
      <c r="F288" s="243"/>
      <c r="G288" s="243"/>
      <c r="H288" s="189">
        <v>0</v>
      </c>
      <c r="I288" s="189">
        <v>0</v>
      </c>
      <c r="J288" s="203">
        <v>0</v>
      </c>
      <c r="K288" s="290">
        <v>45961</v>
      </c>
      <c r="L288" s="291" t="s">
        <v>1283</v>
      </c>
      <c r="M288" s="292">
        <v>396.97</v>
      </c>
      <c r="N288" s="246"/>
      <c r="O288" s="243"/>
      <c r="P288" s="243"/>
      <c r="Q288" s="293">
        <f t="shared" si="44"/>
        <v>0</v>
      </c>
      <c r="R288" s="294">
        <f t="shared" si="45"/>
        <v>0</v>
      </c>
      <c r="S288" s="295">
        <f t="shared" si="46"/>
        <v>0</v>
      </c>
    </row>
    <row r="289" spans="1:19" ht="34.5" customHeight="1">
      <c r="A289" s="67">
        <v>3</v>
      </c>
      <c r="B289" s="106" t="s">
        <v>246</v>
      </c>
      <c r="C289" s="260" t="s">
        <v>666</v>
      </c>
      <c r="D289" s="262">
        <v>37.450000000000003</v>
      </c>
      <c r="E289" s="246"/>
      <c r="F289" s="243"/>
      <c r="G289" s="243"/>
      <c r="H289" s="189">
        <v>0</v>
      </c>
      <c r="I289" s="189">
        <v>0</v>
      </c>
      <c r="J289" s="203">
        <v>0</v>
      </c>
      <c r="K289" s="290">
        <v>45961</v>
      </c>
      <c r="L289" s="291" t="s">
        <v>1284</v>
      </c>
      <c r="M289" s="292">
        <v>37.450000000000003</v>
      </c>
      <c r="N289" s="246"/>
      <c r="O289" s="243"/>
      <c r="P289" s="243"/>
      <c r="Q289" s="293">
        <f t="shared" si="44"/>
        <v>0</v>
      </c>
      <c r="R289" s="294">
        <f t="shared" si="45"/>
        <v>0</v>
      </c>
      <c r="S289" s="295">
        <f t="shared" si="46"/>
        <v>0</v>
      </c>
    </row>
    <row r="290" spans="1:19" ht="34.5" customHeight="1">
      <c r="A290" s="67">
        <v>4</v>
      </c>
      <c r="B290" s="106" t="s">
        <v>249</v>
      </c>
      <c r="C290" s="260" t="s">
        <v>668</v>
      </c>
      <c r="D290" s="262">
        <v>37.450000000000003</v>
      </c>
      <c r="E290" s="246"/>
      <c r="F290" s="243"/>
      <c r="G290" s="243"/>
      <c r="H290" s="189">
        <v>0</v>
      </c>
      <c r="I290" s="189">
        <v>0</v>
      </c>
      <c r="J290" s="203">
        <v>0</v>
      </c>
      <c r="K290" s="290">
        <v>45961</v>
      </c>
      <c r="L290" s="291" t="s">
        <v>1285</v>
      </c>
      <c r="M290" s="292">
        <v>37.450000000000003</v>
      </c>
      <c r="N290" s="246"/>
      <c r="O290" s="243"/>
      <c r="P290" s="243"/>
      <c r="Q290" s="293">
        <f t="shared" si="44"/>
        <v>0</v>
      </c>
      <c r="R290" s="294">
        <f t="shared" si="45"/>
        <v>0</v>
      </c>
      <c r="S290" s="295">
        <f t="shared" si="46"/>
        <v>0</v>
      </c>
    </row>
    <row r="291" spans="1:19" ht="34.5" customHeight="1">
      <c r="A291" s="67">
        <v>5</v>
      </c>
      <c r="B291" s="263" t="s">
        <v>252</v>
      </c>
      <c r="C291" s="260" t="s">
        <v>670</v>
      </c>
      <c r="D291" s="262">
        <v>1805.09</v>
      </c>
      <c r="E291" s="246"/>
      <c r="F291" s="243"/>
      <c r="G291" s="243"/>
      <c r="H291" s="189">
        <v>0</v>
      </c>
      <c r="I291" s="189">
        <v>0</v>
      </c>
      <c r="J291" s="203">
        <v>0</v>
      </c>
      <c r="K291" s="290">
        <v>45961</v>
      </c>
      <c r="L291" s="291" t="s">
        <v>1286</v>
      </c>
      <c r="M291" s="292">
        <v>1805.09</v>
      </c>
      <c r="N291" s="246"/>
      <c r="O291" s="243"/>
      <c r="P291" s="243"/>
      <c r="Q291" s="293">
        <f t="shared" si="44"/>
        <v>0</v>
      </c>
      <c r="R291" s="294">
        <f t="shared" si="45"/>
        <v>0</v>
      </c>
      <c r="S291" s="295">
        <f t="shared" si="46"/>
        <v>0</v>
      </c>
    </row>
    <row r="292" spans="1:19" ht="34.5" customHeight="1">
      <c r="A292" s="67">
        <v>6</v>
      </c>
      <c r="B292" s="263" t="s">
        <v>252</v>
      </c>
      <c r="C292" s="260" t="s">
        <v>672</v>
      </c>
      <c r="D292" s="262">
        <v>53.5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290">
        <v>45961</v>
      </c>
      <c r="L292" s="291" t="s">
        <v>1286</v>
      </c>
      <c r="M292" s="292">
        <v>53.5</v>
      </c>
      <c r="N292" s="246"/>
      <c r="O292" s="243"/>
      <c r="P292" s="243"/>
      <c r="Q292" s="293">
        <f t="shared" si="44"/>
        <v>0</v>
      </c>
      <c r="R292" s="294">
        <f t="shared" si="45"/>
        <v>0</v>
      </c>
      <c r="S292" s="295">
        <f t="shared" si="46"/>
        <v>0</v>
      </c>
    </row>
    <row r="293" spans="1:19" ht="34.5" customHeight="1">
      <c r="A293" s="67">
        <v>7</v>
      </c>
      <c r="B293" s="263" t="s">
        <v>161</v>
      </c>
      <c r="C293" s="260" t="s">
        <v>673</v>
      </c>
      <c r="D293" s="262">
        <v>374.5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290">
        <v>45961</v>
      </c>
      <c r="L293" s="291" t="s">
        <v>1287</v>
      </c>
      <c r="M293" s="292">
        <v>374.5</v>
      </c>
      <c r="N293" s="246"/>
      <c r="O293" s="243"/>
      <c r="P293" s="243"/>
      <c r="Q293" s="293">
        <f t="shared" si="44"/>
        <v>0</v>
      </c>
      <c r="R293" s="294">
        <f t="shared" si="45"/>
        <v>0</v>
      </c>
      <c r="S293" s="295">
        <f t="shared" si="46"/>
        <v>0</v>
      </c>
    </row>
    <row r="294" spans="1:19" ht="34.5" customHeight="1">
      <c r="A294" s="67">
        <v>8</v>
      </c>
      <c r="B294" s="263" t="s">
        <v>161</v>
      </c>
      <c r="C294" s="260" t="s">
        <v>675</v>
      </c>
      <c r="D294" s="262">
        <v>53.5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290">
        <v>45961</v>
      </c>
      <c r="L294" s="291" t="s">
        <v>1287</v>
      </c>
      <c r="M294" s="292">
        <v>53.5</v>
      </c>
      <c r="N294" s="246"/>
      <c r="O294" s="243"/>
      <c r="P294" s="243"/>
      <c r="Q294" s="293">
        <f t="shared" si="44"/>
        <v>0</v>
      </c>
      <c r="R294" s="294">
        <f t="shared" si="45"/>
        <v>0</v>
      </c>
      <c r="S294" s="295">
        <f t="shared" si="46"/>
        <v>0</v>
      </c>
    </row>
    <row r="295" spans="1:19" ht="34.5" customHeight="1">
      <c r="A295" s="67">
        <v>9</v>
      </c>
      <c r="B295" s="263" t="s">
        <v>676</v>
      </c>
      <c r="C295" s="260" t="s">
        <v>677</v>
      </c>
      <c r="D295" s="262">
        <v>0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/>
      <c r="L295" s="291"/>
      <c r="M295" s="292"/>
      <c r="N295" s="246"/>
      <c r="O295" s="243"/>
      <c r="P295" s="243"/>
      <c r="Q295" s="293">
        <f t="shared" si="44"/>
        <v>0</v>
      </c>
      <c r="R295" s="294">
        <f t="shared" si="45"/>
        <v>0</v>
      </c>
      <c r="S295" s="295">
        <f t="shared" si="46"/>
        <v>0</v>
      </c>
    </row>
    <row r="296" spans="1:19" ht="34.5" customHeight="1">
      <c r="A296" s="67">
        <v>10</v>
      </c>
      <c r="B296" s="263" t="s">
        <v>676</v>
      </c>
      <c r="C296" s="260" t="s">
        <v>678</v>
      </c>
      <c r="D296" s="262">
        <v>831.39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>
        <v>45961</v>
      </c>
      <c r="L296" s="291" t="s">
        <v>1288</v>
      </c>
      <c r="M296" s="292">
        <v>831.39</v>
      </c>
      <c r="N296" s="246"/>
      <c r="O296" s="243"/>
      <c r="P296" s="243"/>
      <c r="Q296" s="293">
        <f t="shared" si="44"/>
        <v>0</v>
      </c>
      <c r="R296" s="294">
        <f t="shared" si="45"/>
        <v>0</v>
      </c>
      <c r="S296" s="295">
        <f t="shared" si="46"/>
        <v>0</v>
      </c>
    </row>
    <row r="297" spans="1:19" ht="34.5" customHeight="1">
      <c r="A297" s="67">
        <v>11</v>
      </c>
      <c r="B297" s="263" t="s">
        <v>169</v>
      </c>
      <c r="C297" s="260" t="s">
        <v>680</v>
      </c>
      <c r="D297" s="262">
        <v>786.45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>
        <v>45961</v>
      </c>
      <c r="L297" s="291" t="s">
        <v>1289</v>
      </c>
      <c r="M297" s="292">
        <v>786.45</v>
      </c>
      <c r="N297" s="246"/>
      <c r="O297" s="243"/>
      <c r="P297" s="243"/>
      <c r="Q297" s="293">
        <f t="shared" si="44"/>
        <v>0</v>
      </c>
      <c r="R297" s="294">
        <f t="shared" si="45"/>
        <v>0</v>
      </c>
      <c r="S297" s="295">
        <f t="shared" si="46"/>
        <v>0</v>
      </c>
    </row>
    <row r="298" spans="1:19" ht="34.5" customHeight="1">
      <c r="A298" s="67">
        <v>12</v>
      </c>
      <c r="B298" s="263" t="s">
        <v>341</v>
      </c>
      <c r="C298" s="260" t="s">
        <v>682</v>
      </c>
      <c r="D298" s="262">
        <v>1355.69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>
        <v>45960</v>
      </c>
      <c r="L298" s="291" t="s">
        <v>1290</v>
      </c>
      <c r="M298" s="292">
        <v>1355.69</v>
      </c>
      <c r="N298" s="246"/>
      <c r="O298" s="243"/>
      <c r="P298" s="243"/>
      <c r="Q298" s="293">
        <f t="shared" si="44"/>
        <v>0</v>
      </c>
      <c r="R298" s="294">
        <f t="shared" si="45"/>
        <v>0</v>
      </c>
      <c r="S298" s="295">
        <f t="shared" si="46"/>
        <v>0</v>
      </c>
    </row>
    <row r="299" spans="1:19" ht="34.5" customHeight="1">
      <c r="A299" s="67">
        <v>13</v>
      </c>
      <c r="B299" s="263" t="s">
        <v>267</v>
      </c>
      <c r="C299" s="260" t="s">
        <v>684</v>
      </c>
      <c r="D299" s="262">
        <v>2696.4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>
        <v>45960</v>
      </c>
      <c r="L299" s="291" t="s">
        <v>1291</v>
      </c>
      <c r="M299" s="292">
        <v>2696.4</v>
      </c>
      <c r="N299" s="246"/>
      <c r="O299" s="243"/>
      <c r="P299" s="243"/>
      <c r="Q299" s="293">
        <f t="shared" si="44"/>
        <v>0</v>
      </c>
      <c r="R299" s="294">
        <f t="shared" si="45"/>
        <v>0</v>
      </c>
      <c r="S299" s="295">
        <f t="shared" si="46"/>
        <v>0</v>
      </c>
    </row>
    <row r="300" spans="1:19" ht="34.5" customHeight="1">
      <c r="A300" s="67">
        <v>14</v>
      </c>
      <c r="B300" s="263" t="s">
        <v>178</v>
      </c>
      <c r="C300" s="260" t="s">
        <v>686</v>
      </c>
      <c r="D300" s="262">
        <v>3198.23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290">
        <v>45958</v>
      </c>
      <c r="L300" s="291" t="s">
        <v>1292</v>
      </c>
      <c r="M300" s="292">
        <v>3198.23</v>
      </c>
      <c r="N300" s="246"/>
      <c r="O300" s="243"/>
      <c r="P300" s="243"/>
      <c r="Q300" s="293">
        <f t="shared" si="44"/>
        <v>0</v>
      </c>
      <c r="R300" s="294">
        <f t="shared" si="45"/>
        <v>0</v>
      </c>
      <c r="S300" s="295">
        <f t="shared" si="46"/>
        <v>0</v>
      </c>
    </row>
    <row r="301" spans="1:19" ht="34.5" customHeight="1">
      <c r="A301" s="67">
        <v>15</v>
      </c>
      <c r="B301" s="263" t="s">
        <v>272</v>
      </c>
      <c r="C301" s="260" t="s">
        <v>688</v>
      </c>
      <c r="D301" s="262">
        <v>209.72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290">
        <v>45958</v>
      </c>
      <c r="L301" s="291" t="s">
        <v>1293</v>
      </c>
      <c r="M301" s="292">
        <v>209.72</v>
      </c>
      <c r="N301" s="246"/>
      <c r="O301" s="243"/>
      <c r="P301" s="243"/>
      <c r="Q301" s="293">
        <f t="shared" si="44"/>
        <v>0</v>
      </c>
      <c r="R301" s="294">
        <f t="shared" si="45"/>
        <v>0</v>
      </c>
      <c r="S301" s="295">
        <v>0</v>
      </c>
    </row>
    <row r="302" spans="1:19" ht="34.5" customHeight="1">
      <c r="A302" s="67">
        <v>16</v>
      </c>
      <c r="B302" s="263" t="s">
        <v>275</v>
      </c>
      <c r="C302" s="260" t="s">
        <v>690</v>
      </c>
      <c r="D302" s="262">
        <v>509.32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290">
        <v>45957</v>
      </c>
      <c r="L302" s="291" t="s">
        <v>1294</v>
      </c>
      <c r="M302" s="292">
        <v>509.32</v>
      </c>
      <c r="N302" s="246"/>
      <c r="O302" s="243"/>
      <c r="P302" s="243"/>
      <c r="Q302" s="293">
        <f t="shared" si="44"/>
        <v>0</v>
      </c>
      <c r="R302" s="294">
        <f t="shared" si="45"/>
        <v>0</v>
      </c>
      <c r="S302" s="295">
        <f t="shared" si="46"/>
        <v>0</v>
      </c>
    </row>
    <row r="303" spans="1:19" ht="34.5" customHeight="1">
      <c r="A303" s="67">
        <v>17</v>
      </c>
      <c r="B303" s="263" t="s">
        <v>352</v>
      </c>
      <c r="C303" s="260" t="s">
        <v>692</v>
      </c>
      <c r="D303" s="262">
        <v>734.02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290">
        <v>45957</v>
      </c>
      <c r="L303" s="291" t="s">
        <v>1295</v>
      </c>
      <c r="M303" s="292">
        <v>734.02</v>
      </c>
      <c r="N303" s="246"/>
      <c r="O303" s="243"/>
      <c r="P303" s="243"/>
      <c r="Q303" s="293">
        <f t="shared" si="44"/>
        <v>0</v>
      </c>
      <c r="R303" s="294">
        <f t="shared" si="45"/>
        <v>0</v>
      </c>
      <c r="S303" s="295">
        <f t="shared" si="46"/>
        <v>0</v>
      </c>
    </row>
    <row r="304" spans="1:19" ht="34.5" customHeight="1">
      <c r="A304" s="67">
        <v>18</v>
      </c>
      <c r="B304" s="296" t="s">
        <v>694</v>
      </c>
      <c r="C304" s="260" t="s">
        <v>695</v>
      </c>
      <c r="D304" s="262">
        <v>1071.07</v>
      </c>
      <c r="E304" s="250"/>
      <c r="F304" s="243"/>
      <c r="G304" s="243"/>
      <c r="H304" s="189">
        <v>0</v>
      </c>
      <c r="I304" s="189">
        <v>0</v>
      </c>
      <c r="J304" s="203">
        <v>0</v>
      </c>
      <c r="K304" s="290"/>
      <c r="L304" s="291"/>
      <c r="M304" s="292">
        <v>0</v>
      </c>
      <c r="N304" s="297">
        <v>25112</v>
      </c>
      <c r="O304" s="246">
        <v>1</v>
      </c>
      <c r="P304" s="243">
        <v>1</v>
      </c>
      <c r="Q304" s="293">
        <f t="shared" si="44"/>
        <v>1001</v>
      </c>
      <c r="R304" s="294">
        <f t="shared" si="45"/>
        <v>70.069999999999993</v>
      </c>
      <c r="S304" s="295">
        <f t="shared" si="46"/>
        <v>1071.07</v>
      </c>
    </row>
    <row r="305" spans="1:19" ht="34.5" customHeight="1">
      <c r="A305" s="67">
        <v>19</v>
      </c>
      <c r="B305" s="296" t="s">
        <v>697</v>
      </c>
      <c r="C305" s="260" t="s">
        <v>695</v>
      </c>
      <c r="D305" s="262">
        <v>3063.41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290">
        <v>45959</v>
      </c>
      <c r="L305" s="291" t="s">
        <v>1296</v>
      </c>
      <c r="M305" s="292">
        <v>3063.41</v>
      </c>
      <c r="N305" s="246"/>
      <c r="O305" s="243"/>
      <c r="P305" s="243"/>
      <c r="Q305" s="293">
        <f t="shared" si="44"/>
        <v>0</v>
      </c>
      <c r="R305" s="294">
        <f t="shared" si="45"/>
        <v>0</v>
      </c>
      <c r="S305" s="295">
        <f t="shared" si="46"/>
        <v>0</v>
      </c>
    </row>
    <row r="306" spans="1:19" ht="34.5" customHeight="1">
      <c r="A306" s="67">
        <v>20</v>
      </c>
      <c r="B306" s="263" t="s">
        <v>360</v>
      </c>
      <c r="C306" s="260" t="s">
        <v>699</v>
      </c>
      <c r="D306" s="262">
        <v>53.5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>
        <v>45960</v>
      </c>
      <c r="L306" s="291" t="s">
        <v>1297</v>
      </c>
      <c r="M306" s="292">
        <v>53.5</v>
      </c>
      <c r="N306" s="246"/>
      <c r="O306" s="243"/>
      <c r="P306" s="243"/>
      <c r="Q306" s="293">
        <f t="shared" si="44"/>
        <v>0</v>
      </c>
      <c r="R306" s="294">
        <f t="shared" si="45"/>
        <v>0</v>
      </c>
      <c r="S306" s="295">
        <f t="shared" si="46"/>
        <v>0</v>
      </c>
    </row>
    <row r="307" spans="1:19" ht="34.5" customHeight="1">
      <c r="A307" s="67">
        <v>21</v>
      </c>
      <c r="B307" s="263" t="s">
        <v>286</v>
      </c>
      <c r="C307" s="260" t="s">
        <v>701</v>
      </c>
      <c r="D307" s="262">
        <v>4023.2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290"/>
      <c r="L307" s="291"/>
      <c r="M307" s="292">
        <v>0</v>
      </c>
      <c r="N307" s="246">
        <v>25112</v>
      </c>
      <c r="O307" s="243">
        <v>1</v>
      </c>
      <c r="P307" s="243">
        <v>1</v>
      </c>
      <c r="Q307" s="293">
        <f t="shared" si="44"/>
        <v>3760</v>
      </c>
      <c r="R307" s="294">
        <f t="shared" si="45"/>
        <v>263.2</v>
      </c>
      <c r="S307" s="295">
        <f t="shared" si="46"/>
        <v>4023.2</v>
      </c>
    </row>
    <row r="308" spans="1:19" ht="34.5" customHeight="1">
      <c r="A308" s="67">
        <v>22</v>
      </c>
      <c r="B308" s="263" t="s">
        <v>289</v>
      </c>
      <c r="C308" s="260" t="s">
        <v>703</v>
      </c>
      <c r="D308" s="262">
        <v>37.450000000000003</v>
      </c>
      <c r="E308" s="246"/>
      <c r="F308" s="243"/>
      <c r="G308" s="243"/>
      <c r="H308" s="189">
        <v>0</v>
      </c>
      <c r="I308" s="189">
        <v>0</v>
      </c>
      <c r="J308" s="203">
        <v>0</v>
      </c>
      <c r="K308" s="290">
        <v>45952</v>
      </c>
      <c r="L308" s="291" t="s">
        <v>1298</v>
      </c>
      <c r="M308" s="292">
        <v>37.450000000000003</v>
      </c>
      <c r="N308" s="246"/>
      <c r="O308" s="243"/>
      <c r="P308" s="243"/>
      <c r="Q308" s="293">
        <f t="shared" si="44"/>
        <v>0</v>
      </c>
      <c r="R308" s="294">
        <f t="shared" si="45"/>
        <v>0</v>
      </c>
      <c r="S308" s="295">
        <f t="shared" si="46"/>
        <v>0</v>
      </c>
    </row>
    <row r="309" spans="1:19" ht="34.5" customHeight="1">
      <c r="A309" s="67">
        <v>23</v>
      </c>
      <c r="B309" s="263" t="s">
        <v>292</v>
      </c>
      <c r="C309" s="260" t="s">
        <v>705</v>
      </c>
      <c r="D309" s="262">
        <v>524.29999999999995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>
        <v>45960</v>
      </c>
      <c r="L309" s="291" t="s">
        <v>1299</v>
      </c>
      <c r="M309" s="292">
        <v>524.29999999999995</v>
      </c>
      <c r="N309" s="246"/>
      <c r="O309" s="243"/>
      <c r="P309" s="243"/>
      <c r="Q309" s="293">
        <f t="shared" si="44"/>
        <v>0</v>
      </c>
      <c r="R309" s="294">
        <f t="shared" si="45"/>
        <v>0</v>
      </c>
      <c r="S309" s="295">
        <f t="shared" si="46"/>
        <v>0</v>
      </c>
    </row>
    <row r="310" spans="1:19" ht="34.5" customHeight="1">
      <c r="A310" s="67">
        <v>24</v>
      </c>
      <c r="B310" s="263" t="s">
        <v>206</v>
      </c>
      <c r="C310" s="260" t="s">
        <v>707</v>
      </c>
      <c r="D310" s="262">
        <v>1348.2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290">
        <v>45959</v>
      </c>
      <c r="L310" s="291" t="s">
        <v>1300</v>
      </c>
      <c r="M310" s="292">
        <v>1348.2</v>
      </c>
      <c r="N310" s="246"/>
      <c r="O310" s="243"/>
      <c r="P310" s="243"/>
      <c r="Q310" s="293">
        <f t="shared" si="44"/>
        <v>0</v>
      </c>
      <c r="R310" s="294">
        <f t="shared" si="45"/>
        <v>0</v>
      </c>
      <c r="S310" s="295">
        <f t="shared" si="46"/>
        <v>0</v>
      </c>
    </row>
    <row r="311" spans="1:19" ht="34.5" customHeight="1">
      <c r="A311" s="67">
        <v>25</v>
      </c>
      <c r="B311" s="263" t="s">
        <v>371</v>
      </c>
      <c r="C311" s="260" t="s">
        <v>709</v>
      </c>
      <c r="D311" s="262">
        <v>1280.79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>
        <v>45958</v>
      </c>
      <c r="L311" s="291" t="s">
        <v>1301</v>
      </c>
      <c r="M311" s="292">
        <v>1280.79</v>
      </c>
      <c r="N311" s="246"/>
      <c r="O311" s="243"/>
      <c r="P311" s="243"/>
      <c r="Q311" s="293">
        <f t="shared" si="44"/>
        <v>0</v>
      </c>
      <c r="R311" s="294">
        <f t="shared" si="45"/>
        <v>0</v>
      </c>
      <c r="S311" s="295">
        <f t="shared" si="46"/>
        <v>0</v>
      </c>
    </row>
    <row r="312" spans="1:19" ht="34.5" customHeight="1">
      <c r="A312" s="67">
        <v>26</v>
      </c>
      <c r="B312" s="263" t="s">
        <v>300</v>
      </c>
      <c r="C312" s="260" t="s">
        <v>711</v>
      </c>
      <c r="D312" s="262">
        <v>172.27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/>
      <c r="L312" s="291"/>
      <c r="M312" s="292">
        <v>0</v>
      </c>
      <c r="N312" s="246">
        <v>25112</v>
      </c>
      <c r="O312" s="243">
        <v>1</v>
      </c>
      <c r="P312" s="243">
        <v>1</v>
      </c>
      <c r="Q312" s="293">
        <f t="shared" si="44"/>
        <v>161</v>
      </c>
      <c r="R312" s="294">
        <f t="shared" si="45"/>
        <v>11.27</v>
      </c>
      <c r="S312" s="295">
        <f t="shared" si="46"/>
        <v>172.27</v>
      </c>
    </row>
    <row r="313" spans="1:19" ht="34.5" customHeight="1">
      <c r="A313" s="67">
        <v>27</v>
      </c>
      <c r="B313" s="263" t="s">
        <v>300</v>
      </c>
      <c r="C313" s="260" t="s">
        <v>713</v>
      </c>
      <c r="D313" s="262">
        <v>53.5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290"/>
      <c r="L313" s="291"/>
      <c r="M313" s="292">
        <v>0</v>
      </c>
      <c r="N313" s="246">
        <v>25112</v>
      </c>
      <c r="O313" s="243">
        <v>1</v>
      </c>
      <c r="P313" s="243">
        <v>1</v>
      </c>
      <c r="Q313" s="293">
        <f t="shared" si="44"/>
        <v>50</v>
      </c>
      <c r="R313" s="294">
        <f t="shared" si="45"/>
        <v>3.5</v>
      </c>
      <c r="S313" s="295">
        <f t="shared" si="46"/>
        <v>53.5</v>
      </c>
    </row>
    <row r="314" spans="1:19" ht="34.5" customHeight="1">
      <c r="A314" s="67">
        <v>28</v>
      </c>
      <c r="B314" s="263" t="s">
        <v>304</v>
      </c>
      <c r="C314" s="260" t="s">
        <v>715</v>
      </c>
      <c r="D314" s="262">
        <v>494.34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290">
        <v>45961</v>
      </c>
      <c r="L314" s="291" t="s">
        <v>1302</v>
      </c>
      <c r="M314" s="292">
        <v>494.34</v>
      </c>
      <c r="N314" s="246"/>
      <c r="O314" s="243"/>
      <c r="P314" s="243"/>
      <c r="Q314" s="293">
        <f t="shared" si="44"/>
        <v>0</v>
      </c>
      <c r="R314" s="294">
        <f t="shared" si="45"/>
        <v>0</v>
      </c>
      <c r="S314" s="295">
        <f t="shared" si="46"/>
        <v>0</v>
      </c>
    </row>
    <row r="315" spans="1:19" ht="34.5" customHeight="1">
      <c r="A315" s="67">
        <v>29</v>
      </c>
      <c r="B315" s="263" t="s">
        <v>378</v>
      </c>
      <c r="C315" s="260" t="s">
        <v>717</v>
      </c>
      <c r="D315" s="262">
        <v>1168.44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290">
        <v>45957</v>
      </c>
      <c r="L315" s="291" t="s">
        <v>1303</v>
      </c>
      <c r="M315" s="292">
        <v>1168.44</v>
      </c>
      <c r="N315" s="246"/>
      <c r="O315" s="243"/>
      <c r="P315" s="243"/>
      <c r="Q315" s="293">
        <f t="shared" si="44"/>
        <v>0</v>
      </c>
      <c r="R315" s="294">
        <f t="shared" si="45"/>
        <v>0</v>
      </c>
      <c r="S315" s="295">
        <f t="shared" si="46"/>
        <v>0</v>
      </c>
    </row>
    <row r="316" spans="1:19" ht="34.5" customHeight="1">
      <c r="A316" s="67">
        <v>30</v>
      </c>
      <c r="B316" s="263" t="s">
        <v>310</v>
      </c>
      <c r="C316" s="260" t="s">
        <v>719</v>
      </c>
      <c r="D316" s="262">
        <v>2973.53</v>
      </c>
      <c r="E316" s="246"/>
      <c r="F316" s="243"/>
      <c r="G316" s="243"/>
      <c r="H316" s="189">
        <v>0</v>
      </c>
      <c r="I316" s="189">
        <v>0</v>
      </c>
      <c r="J316" s="203">
        <v>0</v>
      </c>
      <c r="K316" s="290">
        <v>45960</v>
      </c>
      <c r="L316" s="291" t="s">
        <v>1304</v>
      </c>
      <c r="M316" s="292">
        <v>2973.53</v>
      </c>
      <c r="N316" s="246"/>
      <c r="O316" s="243"/>
      <c r="P316" s="243"/>
      <c r="Q316" s="293">
        <f t="shared" si="44"/>
        <v>0</v>
      </c>
      <c r="R316" s="294">
        <f t="shared" si="45"/>
        <v>0</v>
      </c>
      <c r="S316" s="295">
        <f t="shared" si="46"/>
        <v>0</v>
      </c>
    </row>
    <row r="317" spans="1:19" ht="34.5" customHeight="1">
      <c r="A317" s="67">
        <v>31</v>
      </c>
      <c r="B317" s="263" t="s">
        <v>721</v>
      </c>
      <c r="C317" s="260" t="s">
        <v>722</v>
      </c>
      <c r="D317" s="262">
        <v>37.450000000000003</v>
      </c>
      <c r="E317" s="250"/>
      <c r="F317" s="243"/>
      <c r="G317" s="243"/>
      <c r="H317" s="189">
        <v>0</v>
      </c>
      <c r="I317" s="189">
        <v>0</v>
      </c>
      <c r="J317" s="203">
        <v>0</v>
      </c>
      <c r="K317" s="290">
        <v>45961</v>
      </c>
      <c r="L317" s="291" t="s">
        <v>1305</v>
      </c>
      <c r="M317" s="292">
        <v>37.450000000000003</v>
      </c>
      <c r="N317" s="250"/>
      <c r="O317" s="243"/>
      <c r="P317" s="243"/>
      <c r="Q317" s="293">
        <f t="shared" si="44"/>
        <v>0</v>
      </c>
      <c r="R317" s="294">
        <f t="shared" si="45"/>
        <v>0</v>
      </c>
      <c r="S317" s="295">
        <f t="shared" si="46"/>
        <v>0</v>
      </c>
    </row>
    <row r="318" spans="1:19" ht="34.5" customHeight="1">
      <c r="A318" s="67">
        <v>32</v>
      </c>
      <c r="B318" s="263" t="s">
        <v>227</v>
      </c>
      <c r="C318" s="260" t="s">
        <v>724</v>
      </c>
      <c r="D318" s="262">
        <v>426.93</v>
      </c>
      <c r="E318" s="250"/>
      <c r="F318" s="243"/>
      <c r="G318" s="243"/>
      <c r="H318" s="189">
        <v>0</v>
      </c>
      <c r="I318" s="189">
        <v>0</v>
      </c>
      <c r="J318" s="203">
        <v>0</v>
      </c>
      <c r="K318" s="290"/>
      <c r="L318" s="291"/>
      <c r="M318" s="292">
        <v>0</v>
      </c>
      <c r="N318" s="250">
        <v>25112</v>
      </c>
      <c r="O318" s="243">
        <v>1</v>
      </c>
      <c r="P318" s="243">
        <v>1</v>
      </c>
      <c r="Q318" s="293">
        <f t="shared" si="44"/>
        <v>399</v>
      </c>
      <c r="R318" s="294">
        <f t="shared" si="45"/>
        <v>27.93</v>
      </c>
      <c r="S318" s="295">
        <f t="shared" si="46"/>
        <v>426.93</v>
      </c>
    </row>
    <row r="319" spans="1:19" ht="34.5" customHeight="1">
      <c r="A319" s="67">
        <v>33</v>
      </c>
      <c r="B319" s="263" t="s">
        <v>318</v>
      </c>
      <c r="C319" s="260" t="s">
        <v>726</v>
      </c>
      <c r="D319" s="262">
        <v>2311.1999999999998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290">
        <v>45957</v>
      </c>
      <c r="L319" s="291" t="s">
        <v>1306</v>
      </c>
      <c r="M319" s="292">
        <v>2311.1999999999998</v>
      </c>
      <c r="N319" s="246"/>
      <c r="O319" s="243"/>
      <c r="P319" s="243"/>
      <c r="Q319" s="293">
        <f t="shared" si="44"/>
        <v>0</v>
      </c>
      <c r="R319" s="294">
        <f t="shared" si="45"/>
        <v>0</v>
      </c>
      <c r="S319" s="295">
        <f t="shared" si="46"/>
        <v>0</v>
      </c>
    </row>
    <row r="320" spans="1:19" ht="34.5" customHeight="1">
      <c r="A320" s="67">
        <v>34</v>
      </c>
      <c r="B320" s="263" t="s">
        <v>389</v>
      </c>
      <c r="C320" s="260" t="s">
        <v>728</v>
      </c>
      <c r="D320" s="262">
        <v>37.450000000000003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290">
        <v>45957</v>
      </c>
      <c r="L320" s="291" t="s">
        <v>1307</v>
      </c>
      <c r="M320" s="292">
        <v>37.450000000000003</v>
      </c>
      <c r="N320" s="246"/>
      <c r="O320" s="243"/>
      <c r="P320" s="243"/>
      <c r="Q320" s="293">
        <f t="shared" si="44"/>
        <v>0</v>
      </c>
      <c r="R320" s="294">
        <f t="shared" si="45"/>
        <v>0</v>
      </c>
      <c r="S320" s="295">
        <f t="shared" si="46"/>
        <v>0</v>
      </c>
    </row>
    <row r="321" spans="1:19" ht="34.5" customHeight="1">
      <c r="A321" s="67">
        <v>35</v>
      </c>
      <c r="B321" s="263" t="s">
        <v>392</v>
      </c>
      <c r="C321" s="260" t="s">
        <v>730</v>
      </c>
      <c r="D321" s="262">
        <v>449.4</v>
      </c>
      <c r="E321" s="246"/>
      <c r="F321" s="243"/>
      <c r="G321" s="243"/>
      <c r="H321" s="189">
        <v>0</v>
      </c>
      <c r="I321" s="189">
        <v>0</v>
      </c>
      <c r="J321" s="203">
        <v>0</v>
      </c>
      <c r="K321" s="290">
        <v>45957</v>
      </c>
      <c r="L321" s="291" t="s">
        <v>1308</v>
      </c>
      <c r="M321" s="292">
        <v>449.4</v>
      </c>
      <c r="N321" s="246"/>
      <c r="O321" s="243"/>
      <c r="P321" s="243"/>
      <c r="Q321" s="293">
        <f t="shared" si="44"/>
        <v>0</v>
      </c>
      <c r="R321" s="294">
        <f t="shared" si="45"/>
        <v>0</v>
      </c>
      <c r="S321" s="295">
        <f t="shared" si="46"/>
        <v>0</v>
      </c>
    </row>
    <row r="322" spans="1:19" ht="34.5" customHeight="1">
      <c r="A322" s="67">
        <v>36</v>
      </c>
      <c r="B322" s="263" t="s">
        <v>395</v>
      </c>
      <c r="C322" s="260" t="s">
        <v>732</v>
      </c>
      <c r="D322" s="262">
        <v>254.66</v>
      </c>
      <c r="E322" s="246"/>
      <c r="F322" s="243"/>
      <c r="G322" s="243"/>
      <c r="H322" s="189">
        <v>0</v>
      </c>
      <c r="I322" s="189">
        <v>0</v>
      </c>
      <c r="J322" s="203">
        <v>0</v>
      </c>
      <c r="K322" s="290">
        <v>45957</v>
      </c>
      <c r="L322" s="291" t="s">
        <v>1309</v>
      </c>
      <c r="M322" s="292">
        <v>254.66</v>
      </c>
      <c r="N322" s="246"/>
      <c r="O322" s="243"/>
      <c r="P322" s="243"/>
      <c r="Q322" s="293">
        <f t="shared" si="44"/>
        <v>0</v>
      </c>
      <c r="R322" s="294">
        <f t="shared" si="45"/>
        <v>0</v>
      </c>
      <c r="S322" s="295">
        <f t="shared" si="46"/>
        <v>0</v>
      </c>
    </row>
    <row r="323" spans="1:19" ht="34.5" customHeight="1">
      <c r="A323" s="67">
        <v>37</v>
      </c>
      <c r="B323" s="263" t="s">
        <v>407</v>
      </c>
      <c r="C323" s="260" t="s">
        <v>734</v>
      </c>
      <c r="D323" s="262">
        <v>0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290"/>
      <c r="L323" s="291"/>
      <c r="M323" s="292"/>
      <c r="N323" s="246"/>
      <c r="O323" s="243"/>
      <c r="P323" s="243"/>
      <c r="Q323" s="293">
        <f t="shared" si="44"/>
        <v>0</v>
      </c>
      <c r="R323" s="294">
        <f t="shared" si="45"/>
        <v>0</v>
      </c>
      <c r="S323" s="295">
        <f t="shared" si="46"/>
        <v>0</v>
      </c>
    </row>
    <row r="324" spans="1:19" ht="34.5" customHeight="1">
      <c r="A324" s="67">
        <v>38</v>
      </c>
      <c r="B324" s="263" t="s">
        <v>395</v>
      </c>
      <c r="C324" s="260" t="s">
        <v>735</v>
      </c>
      <c r="D324" s="262">
        <v>0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290"/>
      <c r="L324" s="291"/>
      <c r="M324" s="292"/>
      <c r="N324" s="246"/>
      <c r="O324" s="243"/>
      <c r="P324" s="243"/>
      <c r="Q324" s="293">
        <f t="shared" si="44"/>
        <v>0</v>
      </c>
      <c r="R324" s="294">
        <f t="shared" si="45"/>
        <v>0</v>
      </c>
      <c r="S324" s="295">
        <f t="shared" si="46"/>
        <v>0</v>
      </c>
    </row>
    <row r="325" spans="1:19" ht="34.5" customHeight="1">
      <c r="A325" s="67">
        <v>39</v>
      </c>
      <c r="B325" s="263" t="s">
        <v>401</v>
      </c>
      <c r="C325" s="260" t="s">
        <v>736</v>
      </c>
      <c r="D325" s="262">
        <v>37.450000000000003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>
        <v>45954</v>
      </c>
      <c r="L325" s="291" t="s">
        <v>1310</v>
      </c>
      <c r="M325" s="292">
        <v>37.450000000000003</v>
      </c>
      <c r="N325" s="246"/>
      <c r="O325" s="243"/>
      <c r="P325" s="243"/>
      <c r="Q325" s="293">
        <f t="shared" si="44"/>
        <v>0</v>
      </c>
      <c r="R325" s="294">
        <f t="shared" si="45"/>
        <v>0</v>
      </c>
      <c r="S325" s="295">
        <f t="shared" si="46"/>
        <v>0</v>
      </c>
    </row>
    <row r="326" spans="1:19" ht="34.5" customHeight="1">
      <c r="A326" s="67">
        <v>40</v>
      </c>
      <c r="B326" s="263" t="s">
        <v>404</v>
      </c>
      <c r="C326" s="260" t="s">
        <v>738</v>
      </c>
      <c r="D326" s="262">
        <v>37.450000000000003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>
        <v>45957</v>
      </c>
      <c r="L326" s="291" t="s">
        <v>1311</v>
      </c>
      <c r="M326" s="292">
        <v>37.450000000000003</v>
      </c>
      <c r="N326" s="246"/>
      <c r="O326" s="243"/>
      <c r="P326" s="243"/>
      <c r="Q326" s="293">
        <f t="shared" si="44"/>
        <v>0</v>
      </c>
      <c r="R326" s="294">
        <f t="shared" si="45"/>
        <v>0</v>
      </c>
      <c r="S326" s="295">
        <f t="shared" si="46"/>
        <v>0</v>
      </c>
    </row>
    <row r="327" spans="1:19" ht="34.5" customHeight="1">
      <c r="A327" s="67">
        <v>41</v>
      </c>
      <c r="B327" s="263" t="s">
        <v>407</v>
      </c>
      <c r="C327" s="260" t="s">
        <v>740</v>
      </c>
      <c r="D327" s="262">
        <v>0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/>
      <c r="L327" s="291"/>
      <c r="M327" s="292"/>
      <c r="N327" s="246"/>
      <c r="O327" s="243"/>
      <c r="P327" s="243"/>
      <c r="Q327" s="293">
        <f t="shared" si="44"/>
        <v>0</v>
      </c>
      <c r="R327" s="294">
        <f t="shared" si="45"/>
        <v>0</v>
      </c>
      <c r="S327" s="295">
        <f t="shared" si="46"/>
        <v>0</v>
      </c>
    </row>
    <row r="328" spans="1:19" ht="34.5" customHeight="1">
      <c r="A328" s="67">
        <v>42</v>
      </c>
      <c r="B328" s="263" t="s">
        <v>409</v>
      </c>
      <c r="C328" s="260" t="s">
        <v>741</v>
      </c>
      <c r="D328" s="262">
        <v>187.25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>
        <v>45957</v>
      </c>
      <c r="L328" s="291" t="s">
        <v>1312</v>
      </c>
      <c r="M328" s="292">
        <v>187.25</v>
      </c>
      <c r="N328" s="246"/>
      <c r="O328" s="243"/>
      <c r="P328" s="243"/>
      <c r="Q328" s="293">
        <f t="shared" si="44"/>
        <v>0</v>
      </c>
      <c r="R328" s="294">
        <f t="shared" si="45"/>
        <v>0</v>
      </c>
      <c r="S328" s="295">
        <f t="shared" si="46"/>
        <v>0</v>
      </c>
    </row>
    <row r="329" spans="1:19" ht="34.5" customHeight="1">
      <c r="A329" s="67">
        <v>43</v>
      </c>
      <c r="B329" s="263" t="s">
        <v>407</v>
      </c>
      <c r="C329" s="260" t="s">
        <v>743</v>
      </c>
      <c r="D329" s="262">
        <v>0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/>
      <c r="L329" s="291"/>
      <c r="M329" s="292"/>
      <c r="N329" s="246"/>
      <c r="O329" s="243"/>
      <c r="P329" s="243"/>
      <c r="Q329" s="293">
        <f t="shared" si="44"/>
        <v>0</v>
      </c>
      <c r="R329" s="294">
        <f t="shared" si="45"/>
        <v>0</v>
      </c>
      <c r="S329" s="295">
        <f t="shared" si="46"/>
        <v>0</v>
      </c>
    </row>
    <row r="330" spans="1:19" ht="34.5" customHeight="1">
      <c r="A330" s="67">
        <v>44</v>
      </c>
      <c r="B330" s="263" t="s">
        <v>413</v>
      </c>
      <c r="C330" s="260" t="s">
        <v>744</v>
      </c>
      <c r="D330" s="262">
        <v>37.450000000000003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>
        <v>45957</v>
      </c>
      <c r="L330" s="291" t="s">
        <v>1313</v>
      </c>
      <c r="M330" s="292">
        <v>37.450000000000003</v>
      </c>
      <c r="N330" s="246"/>
      <c r="O330" s="243"/>
      <c r="P330" s="243"/>
      <c r="Q330" s="293">
        <f t="shared" si="44"/>
        <v>0</v>
      </c>
      <c r="R330" s="294">
        <f t="shared" si="45"/>
        <v>0</v>
      </c>
      <c r="S330" s="295">
        <f t="shared" si="46"/>
        <v>0</v>
      </c>
    </row>
    <row r="331" spans="1:19" ht="34.5" customHeight="1">
      <c r="A331" s="67">
        <v>45</v>
      </c>
      <c r="B331" s="263" t="s">
        <v>407</v>
      </c>
      <c r="C331" s="260" t="s">
        <v>746</v>
      </c>
      <c r="D331" s="262">
        <v>0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/>
      <c r="L331" s="291"/>
      <c r="M331" s="292"/>
      <c r="N331" s="246"/>
      <c r="O331" s="243"/>
      <c r="P331" s="243"/>
      <c r="Q331" s="293">
        <f t="shared" si="44"/>
        <v>0</v>
      </c>
      <c r="R331" s="294">
        <f t="shared" si="45"/>
        <v>0</v>
      </c>
      <c r="S331" s="295">
        <f t="shared" si="46"/>
        <v>0</v>
      </c>
    </row>
    <row r="332" spans="1:19" ht="34.5" customHeight="1">
      <c r="A332" s="67">
        <v>46</v>
      </c>
      <c r="B332" s="263" t="s">
        <v>417</v>
      </c>
      <c r="C332" s="260" t="s">
        <v>747</v>
      </c>
      <c r="D332" s="262">
        <v>0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/>
      <c r="L332" s="291"/>
      <c r="M332" s="292"/>
      <c r="N332" s="246"/>
      <c r="O332" s="243"/>
      <c r="P332" s="243"/>
      <c r="Q332" s="293">
        <f t="shared" si="44"/>
        <v>0</v>
      </c>
      <c r="R332" s="294">
        <f t="shared" si="45"/>
        <v>0</v>
      </c>
      <c r="S332" s="295">
        <f t="shared" si="46"/>
        <v>0</v>
      </c>
    </row>
    <row r="333" spans="1:19" ht="34.5" customHeight="1">
      <c r="A333" s="67">
        <v>47</v>
      </c>
      <c r="B333" s="263" t="s">
        <v>420</v>
      </c>
      <c r="C333" s="260" t="s">
        <v>748</v>
      </c>
      <c r="D333" s="262">
        <v>37.450000000000003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>
        <v>45957</v>
      </c>
      <c r="L333" s="291" t="s">
        <v>1314</v>
      </c>
      <c r="M333" s="292">
        <v>37.450000000000003</v>
      </c>
      <c r="N333" s="246"/>
      <c r="O333" s="243"/>
      <c r="P333" s="243"/>
      <c r="Q333" s="293">
        <f t="shared" si="44"/>
        <v>0</v>
      </c>
      <c r="R333" s="294">
        <f t="shared" si="45"/>
        <v>0</v>
      </c>
      <c r="S333" s="295">
        <f t="shared" si="46"/>
        <v>0</v>
      </c>
    </row>
    <row r="334" spans="1:19" ht="34.5" customHeight="1">
      <c r="A334" s="67">
        <v>48</v>
      </c>
      <c r="B334" s="263" t="s">
        <v>423</v>
      </c>
      <c r="C334" s="260" t="s">
        <v>750</v>
      </c>
      <c r="D334" s="262">
        <v>396.97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>
        <v>45957</v>
      </c>
      <c r="L334" s="291" t="s">
        <v>1315</v>
      </c>
      <c r="M334" s="292">
        <v>396.97</v>
      </c>
      <c r="N334" s="246"/>
      <c r="O334" s="243"/>
      <c r="P334" s="243"/>
      <c r="Q334" s="293">
        <f t="shared" si="44"/>
        <v>0</v>
      </c>
      <c r="R334" s="294">
        <f t="shared" si="45"/>
        <v>0</v>
      </c>
      <c r="S334" s="295">
        <f t="shared" si="46"/>
        <v>0</v>
      </c>
    </row>
    <row r="335" spans="1:19" ht="34.5" customHeight="1">
      <c r="A335" s="67">
        <v>49</v>
      </c>
      <c r="B335" s="263" t="s">
        <v>425</v>
      </c>
      <c r="C335" s="260" t="s">
        <v>752</v>
      </c>
      <c r="D335" s="262">
        <v>37.450000000000003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>
        <v>45957</v>
      </c>
      <c r="L335" s="291" t="s">
        <v>1316</v>
      </c>
      <c r="M335" s="292">
        <v>37.450000000000003</v>
      </c>
      <c r="N335" s="246"/>
      <c r="O335" s="243"/>
      <c r="P335" s="243"/>
      <c r="Q335" s="293">
        <f t="shared" si="44"/>
        <v>0</v>
      </c>
      <c r="R335" s="294">
        <f t="shared" si="45"/>
        <v>0</v>
      </c>
      <c r="S335" s="295">
        <f t="shared" si="46"/>
        <v>0</v>
      </c>
    </row>
    <row r="336" spans="1:19" ht="34.5" customHeight="1">
      <c r="A336" s="67">
        <v>50</v>
      </c>
      <c r="B336" s="263" t="s">
        <v>407</v>
      </c>
      <c r="C336" s="260" t="s">
        <v>754</v>
      </c>
      <c r="D336" s="262">
        <v>0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/>
      <c r="L336" s="291"/>
      <c r="M336" s="292"/>
      <c r="N336" s="246"/>
      <c r="O336" s="243"/>
      <c r="P336" s="243"/>
      <c r="Q336" s="293">
        <f t="shared" si="44"/>
        <v>0</v>
      </c>
      <c r="R336" s="294">
        <f t="shared" si="45"/>
        <v>0</v>
      </c>
      <c r="S336" s="295">
        <f t="shared" si="46"/>
        <v>0</v>
      </c>
    </row>
    <row r="337" spans="1:19" ht="34.5" customHeight="1">
      <c r="A337" s="67">
        <v>51</v>
      </c>
      <c r="B337" s="263" t="s">
        <v>407</v>
      </c>
      <c r="C337" s="260" t="s">
        <v>755</v>
      </c>
      <c r="D337" s="262">
        <v>0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/>
      <c r="L337" s="291"/>
      <c r="M337" s="292"/>
      <c r="N337" s="246"/>
      <c r="O337" s="243"/>
      <c r="P337" s="243"/>
      <c r="Q337" s="293">
        <f t="shared" si="44"/>
        <v>0</v>
      </c>
      <c r="R337" s="294">
        <f t="shared" si="45"/>
        <v>0</v>
      </c>
      <c r="S337" s="295">
        <f t="shared" si="46"/>
        <v>0</v>
      </c>
    </row>
    <row r="338" spans="1:19" ht="34.5" customHeight="1">
      <c r="A338" s="67">
        <v>52</v>
      </c>
      <c r="B338" s="263" t="s">
        <v>756</v>
      </c>
      <c r="C338" s="260" t="s">
        <v>757</v>
      </c>
      <c r="D338" s="262">
        <v>0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290"/>
      <c r="L338" s="291"/>
      <c r="M338" s="292"/>
      <c r="N338" s="246"/>
      <c r="O338" s="243"/>
      <c r="P338" s="243"/>
      <c r="Q338" s="293">
        <f t="shared" si="44"/>
        <v>0</v>
      </c>
      <c r="R338" s="294">
        <f t="shared" si="45"/>
        <v>0</v>
      </c>
      <c r="S338" s="295">
        <f t="shared" si="46"/>
        <v>0</v>
      </c>
    </row>
    <row r="339" spans="1:19" ht="34.5" customHeight="1">
      <c r="A339" s="67">
        <v>53</v>
      </c>
      <c r="B339" s="263" t="s">
        <v>430</v>
      </c>
      <c r="C339" s="260" t="s">
        <v>758</v>
      </c>
      <c r="D339" s="262">
        <v>127.33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>
        <v>45952</v>
      </c>
      <c r="L339" s="291" t="s">
        <v>1317</v>
      </c>
      <c r="M339" s="292">
        <v>127.33</v>
      </c>
      <c r="N339" s="246"/>
      <c r="O339" s="243"/>
      <c r="P339" s="243"/>
      <c r="Q339" s="293">
        <f t="shared" si="44"/>
        <v>0</v>
      </c>
      <c r="R339" s="294">
        <f t="shared" si="45"/>
        <v>0</v>
      </c>
      <c r="S339" s="295">
        <f t="shared" si="46"/>
        <v>0</v>
      </c>
    </row>
    <row r="340" spans="1:19" ht="34.5" customHeight="1">
      <c r="A340" s="67">
        <v>54</v>
      </c>
      <c r="B340" s="263" t="s">
        <v>433</v>
      </c>
      <c r="C340" s="260" t="s">
        <v>760</v>
      </c>
      <c r="D340" s="262">
        <v>37.450000000000003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>
        <v>45952</v>
      </c>
      <c r="L340" s="291" t="s">
        <v>1318</v>
      </c>
      <c r="M340" s="292">
        <v>37.450000000000003</v>
      </c>
      <c r="N340" s="246"/>
      <c r="O340" s="243"/>
      <c r="P340" s="243"/>
      <c r="Q340" s="293">
        <f t="shared" si="44"/>
        <v>0</v>
      </c>
      <c r="R340" s="294">
        <f t="shared" si="45"/>
        <v>0</v>
      </c>
      <c r="S340" s="295">
        <f t="shared" si="46"/>
        <v>0</v>
      </c>
    </row>
    <row r="341" spans="1:19" ht="34.5" customHeight="1">
      <c r="A341" s="67">
        <v>55</v>
      </c>
      <c r="B341" s="263" t="s">
        <v>436</v>
      </c>
      <c r="C341" s="260" t="s">
        <v>762</v>
      </c>
      <c r="D341" s="262">
        <v>67.41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>
        <v>45957</v>
      </c>
      <c r="L341" s="291" t="s">
        <v>1319</v>
      </c>
      <c r="M341" s="292">
        <v>67.41</v>
      </c>
      <c r="N341" s="246"/>
      <c r="O341" s="243"/>
      <c r="P341" s="243"/>
      <c r="Q341" s="293">
        <f t="shared" si="44"/>
        <v>0</v>
      </c>
      <c r="R341" s="294">
        <f t="shared" si="45"/>
        <v>0</v>
      </c>
      <c r="S341" s="295">
        <f t="shared" si="46"/>
        <v>0</v>
      </c>
    </row>
    <row r="342" spans="1:19" ht="34.5" customHeight="1">
      <c r="A342" s="67">
        <v>56</v>
      </c>
      <c r="B342" s="263" t="s">
        <v>407</v>
      </c>
      <c r="C342" s="260" t="s">
        <v>764</v>
      </c>
      <c r="D342" s="262">
        <v>0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290"/>
      <c r="L342" s="291"/>
      <c r="M342" s="292"/>
      <c r="N342" s="246"/>
      <c r="O342" s="243"/>
      <c r="P342" s="243"/>
      <c r="Q342" s="293">
        <f t="shared" si="44"/>
        <v>0</v>
      </c>
      <c r="R342" s="294">
        <f t="shared" si="45"/>
        <v>0</v>
      </c>
      <c r="S342" s="295">
        <f t="shared" si="46"/>
        <v>0</v>
      </c>
    </row>
    <row r="343" spans="1:19" ht="34.5" customHeight="1">
      <c r="A343" s="67">
        <v>57</v>
      </c>
      <c r="B343" s="263" t="s">
        <v>407</v>
      </c>
      <c r="C343" s="260" t="s">
        <v>765</v>
      </c>
      <c r="D343" s="262">
        <v>0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/>
      <c r="L343" s="291"/>
      <c r="M343" s="292"/>
      <c r="N343" s="246"/>
      <c r="O343" s="243"/>
      <c r="P343" s="243"/>
      <c r="Q343" s="293">
        <f t="shared" si="44"/>
        <v>0</v>
      </c>
      <c r="R343" s="294">
        <f t="shared" si="45"/>
        <v>0</v>
      </c>
      <c r="S343" s="295">
        <f t="shared" si="46"/>
        <v>0</v>
      </c>
    </row>
    <row r="344" spans="1:19" ht="34.5" customHeight="1">
      <c r="A344" s="67">
        <v>58</v>
      </c>
      <c r="B344" s="263" t="s">
        <v>407</v>
      </c>
      <c r="C344" s="260" t="s">
        <v>766</v>
      </c>
      <c r="D344" s="262">
        <v>0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/>
      <c r="L344" s="291"/>
      <c r="M344" s="292"/>
      <c r="N344" s="246"/>
      <c r="O344" s="243"/>
      <c r="P344" s="243"/>
      <c r="Q344" s="293">
        <v>0</v>
      </c>
      <c r="R344" s="294">
        <v>0</v>
      </c>
      <c r="S344" s="295">
        <v>0</v>
      </c>
    </row>
    <row r="345" spans="1:19" ht="34.5" customHeight="1">
      <c r="A345" s="67">
        <v>59</v>
      </c>
      <c r="B345" s="263" t="s">
        <v>441</v>
      </c>
      <c r="C345" s="260" t="s">
        <v>767</v>
      </c>
      <c r="D345" s="262">
        <v>37.450000000000003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>
        <v>45957</v>
      </c>
      <c r="L345" s="291" t="s">
        <v>1320</v>
      </c>
      <c r="M345" s="292">
        <v>37.450000000000003</v>
      </c>
      <c r="N345" s="246"/>
      <c r="O345" s="243"/>
      <c r="P345" s="243"/>
      <c r="Q345" s="293">
        <f t="shared" ref="Q345:Q409" si="47">ROUND(S345*100/107,2)</f>
        <v>0</v>
      </c>
      <c r="R345" s="294">
        <f t="shared" ref="R345:R409" si="48">ROUND((Q345*0.07),2)</f>
        <v>0</v>
      </c>
      <c r="S345" s="295">
        <f t="shared" ref="S345:S380" si="49">+D345+J345-M345</f>
        <v>0</v>
      </c>
    </row>
    <row r="346" spans="1:19" ht="34.5" customHeight="1">
      <c r="A346" s="67">
        <v>60</v>
      </c>
      <c r="B346" s="263" t="s">
        <v>444</v>
      </c>
      <c r="C346" s="260" t="s">
        <v>769</v>
      </c>
      <c r="D346" s="262">
        <v>329.56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>
        <v>45957</v>
      </c>
      <c r="L346" s="291" t="s">
        <v>1321</v>
      </c>
      <c r="M346" s="292">
        <v>329.56</v>
      </c>
      <c r="N346" s="246"/>
      <c r="O346" s="243"/>
      <c r="P346" s="243"/>
      <c r="Q346" s="293">
        <f t="shared" si="47"/>
        <v>0</v>
      </c>
      <c r="R346" s="294">
        <f t="shared" si="48"/>
        <v>0</v>
      </c>
      <c r="S346" s="295">
        <f t="shared" si="49"/>
        <v>0</v>
      </c>
    </row>
    <row r="347" spans="1:19" ht="34.5" customHeight="1">
      <c r="A347" s="67">
        <v>61</v>
      </c>
      <c r="B347" s="263" t="s">
        <v>447</v>
      </c>
      <c r="C347" s="260" t="s">
        <v>771</v>
      </c>
      <c r="D347" s="262">
        <v>3363.01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>
        <v>45961</v>
      </c>
      <c r="L347" s="291" t="s">
        <v>1322</v>
      </c>
      <c r="M347" s="292">
        <v>3363.01</v>
      </c>
      <c r="N347" s="246"/>
      <c r="O347" s="243"/>
      <c r="P347" s="243"/>
      <c r="Q347" s="293">
        <f t="shared" si="47"/>
        <v>0</v>
      </c>
      <c r="R347" s="294">
        <f t="shared" si="48"/>
        <v>0</v>
      </c>
      <c r="S347" s="295">
        <f t="shared" si="49"/>
        <v>0</v>
      </c>
    </row>
    <row r="348" spans="1:19" ht="34.5" customHeight="1">
      <c r="A348" s="67">
        <v>62</v>
      </c>
      <c r="B348" s="263" t="s">
        <v>407</v>
      </c>
      <c r="C348" s="260" t="s">
        <v>773</v>
      </c>
      <c r="D348" s="262">
        <v>0</v>
      </c>
      <c r="E348" s="246"/>
      <c r="F348" s="266"/>
      <c r="G348" s="266"/>
      <c r="H348" s="189">
        <v>0</v>
      </c>
      <c r="I348" s="189">
        <v>0</v>
      </c>
      <c r="J348" s="203">
        <v>0</v>
      </c>
      <c r="K348" s="290"/>
      <c r="L348" s="291"/>
      <c r="M348" s="292"/>
      <c r="N348" s="246"/>
      <c r="O348" s="266"/>
      <c r="P348" s="266"/>
      <c r="Q348" s="293">
        <f t="shared" si="47"/>
        <v>0</v>
      </c>
      <c r="R348" s="294">
        <f t="shared" si="48"/>
        <v>0</v>
      </c>
      <c r="S348" s="295">
        <f t="shared" si="49"/>
        <v>0</v>
      </c>
    </row>
    <row r="349" spans="1:19" ht="34.5" customHeight="1">
      <c r="A349" s="67">
        <v>63</v>
      </c>
      <c r="B349" s="263" t="s">
        <v>407</v>
      </c>
      <c r="C349" s="260" t="s">
        <v>774</v>
      </c>
      <c r="D349" s="262">
        <v>0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290"/>
      <c r="L349" s="291"/>
      <c r="M349" s="292"/>
      <c r="N349" s="246"/>
      <c r="O349" s="243"/>
      <c r="P349" s="243"/>
      <c r="Q349" s="293">
        <f t="shared" si="47"/>
        <v>0</v>
      </c>
      <c r="R349" s="294">
        <f t="shared" si="48"/>
        <v>0</v>
      </c>
      <c r="S349" s="295">
        <f t="shared" si="49"/>
        <v>0</v>
      </c>
    </row>
    <row r="350" spans="1:19" ht="34.5" customHeight="1">
      <c r="A350" s="67">
        <v>64</v>
      </c>
      <c r="B350" s="263" t="s">
        <v>45</v>
      </c>
      <c r="C350" s="260" t="s">
        <v>775</v>
      </c>
      <c r="D350" s="262">
        <v>636.65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>
        <v>45952</v>
      </c>
      <c r="L350" s="291" t="s">
        <v>1323</v>
      </c>
      <c r="M350" s="292">
        <v>636.65</v>
      </c>
      <c r="N350" s="246"/>
      <c r="O350" s="243"/>
      <c r="P350" s="243"/>
      <c r="Q350" s="293">
        <f t="shared" si="47"/>
        <v>0</v>
      </c>
      <c r="R350" s="294">
        <f t="shared" si="48"/>
        <v>0</v>
      </c>
      <c r="S350" s="295">
        <f t="shared" si="49"/>
        <v>0</v>
      </c>
    </row>
    <row r="351" spans="1:19" ht="34.5" customHeight="1">
      <c r="A351" s="67">
        <v>65</v>
      </c>
      <c r="B351" s="263" t="s">
        <v>456</v>
      </c>
      <c r="C351" s="260" t="s">
        <v>777</v>
      </c>
      <c r="D351" s="262">
        <v>838.88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290">
        <v>45961</v>
      </c>
      <c r="L351" s="291" t="s">
        <v>1324</v>
      </c>
      <c r="M351" s="292">
        <v>838.88</v>
      </c>
      <c r="N351" s="246"/>
      <c r="O351" s="243"/>
      <c r="P351" s="243"/>
      <c r="Q351" s="293">
        <f t="shared" si="47"/>
        <v>0</v>
      </c>
      <c r="R351" s="294">
        <f t="shared" si="48"/>
        <v>0</v>
      </c>
      <c r="S351" s="295">
        <f t="shared" si="49"/>
        <v>0</v>
      </c>
    </row>
    <row r="352" spans="1:19" ht="34.5" customHeight="1">
      <c r="A352" s="67">
        <v>66</v>
      </c>
      <c r="B352" s="263" t="s">
        <v>459</v>
      </c>
      <c r="C352" s="260" t="s">
        <v>779</v>
      </c>
      <c r="D352" s="262">
        <v>2741.34</v>
      </c>
      <c r="E352" s="250"/>
      <c r="F352" s="243"/>
      <c r="G352" s="243"/>
      <c r="H352" s="189">
        <v>0</v>
      </c>
      <c r="I352" s="189">
        <v>0</v>
      </c>
      <c r="J352" s="203">
        <v>0</v>
      </c>
      <c r="K352" s="290"/>
      <c r="L352" s="291"/>
      <c r="M352" s="292">
        <v>0</v>
      </c>
      <c r="N352" s="250">
        <v>25112</v>
      </c>
      <c r="O352" s="243">
        <v>1</v>
      </c>
      <c r="P352" s="243">
        <v>1</v>
      </c>
      <c r="Q352" s="293">
        <f t="shared" si="47"/>
        <v>2562</v>
      </c>
      <c r="R352" s="294">
        <f t="shared" si="48"/>
        <v>179.34</v>
      </c>
      <c r="S352" s="295">
        <f t="shared" si="49"/>
        <v>2741.34</v>
      </c>
    </row>
    <row r="353" spans="1:19" ht="34.5" customHeight="1">
      <c r="A353" s="67">
        <v>67</v>
      </c>
      <c r="B353" s="263" t="s">
        <v>462</v>
      </c>
      <c r="C353" s="260" t="s">
        <v>781</v>
      </c>
      <c r="D353" s="262">
        <v>1280.79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290">
        <v>45960</v>
      </c>
      <c r="L353" s="291" t="s">
        <v>1325</v>
      </c>
      <c r="M353" s="292">
        <v>1280.79</v>
      </c>
      <c r="N353" s="246"/>
      <c r="O353" s="243"/>
      <c r="P353" s="243"/>
      <c r="Q353" s="293">
        <f t="shared" si="47"/>
        <v>0</v>
      </c>
      <c r="R353" s="294">
        <f t="shared" si="48"/>
        <v>0</v>
      </c>
      <c r="S353" s="295">
        <f t="shared" si="49"/>
        <v>0</v>
      </c>
    </row>
    <row r="354" spans="1:19" ht="34.5" customHeight="1">
      <c r="A354" s="67">
        <v>68</v>
      </c>
      <c r="B354" s="263" t="s">
        <v>783</v>
      </c>
      <c r="C354" s="260" t="s">
        <v>784</v>
      </c>
      <c r="D354" s="262">
        <v>67.41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290">
        <v>45960</v>
      </c>
      <c r="L354" s="291" t="s">
        <v>1326</v>
      </c>
      <c r="M354" s="292">
        <v>67.41</v>
      </c>
      <c r="N354" s="246"/>
      <c r="O354" s="243"/>
      <c r="P354" s="243"/>
      <c r="Q354" s="293">
        <f t="shared" si="47"/>
        <v>0</v>
      </c>
      <c r="R354" s="294">
        <f t="shared" si="48"/>
        <v>0</v>
      </c>
      <c r="S354" s="295">
        <f t="shared" si="49"/>
        <v>0</v>
      </c>
    </row>
    <row r="355" spans="1:19" ht="34.5" customHeight="1">
      <c r="A355" s="67">
        <v>69</v>
      </c>
      <c r="B355" s="263" t="s">
        <v>468</v>
      </c>
      <c r="C355" s="260" t="s">
        <v>786</v>
      </c>
      <c r="D355" s="262">
        <v>599.20000000000005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290">
        <v>45954</v>
      </c>
      <c r="L355" s="291" t="s">
        <v>1327</v>
      </c>
      <c r="M355" s="292">
        <v>599.20000000000005</v>
      </c>
      <c r="N355" s="246"/>
      <c r="O355" s="243"/>
      <c r="P355" s="243"/>
      <c r="Q355" s="293">
        <f t="shared" si="47"/>
        <v>0</v>
      </c>
      <c r="R355" s="294">
        <f t="shared" si="48"/>
        <v>0</v>
      </c>
      <c r="S355" s="295">
        <f t="shared" si="49"/>
        <v>0</v>
      </c>
    </row>
    <row r="356" spans="1:19" ht="34.5" customHeight="1">
      <c r="A356" s="67">
        <v>70</v>
      </c>
      <c r="B356" s="263" t="s">
        <v>468</v>
      </c>
      <c r="C356" s="260" t="s">
        <v>788</v>
      </c>
      <c r="D356" s="262">
        <v>299.60000000000002</v>
      </c>
      <c r="E356" s="246"/>
      <c r="F356" s="243"/>
      <c r="G356" s="243"/>
      <c r="H356" s="189">
        <v>0</v>
      </c>
      <c r="I356" s="189">
        <v>0</v>
      </c>
      <c r="J356" s="203">
        <v>0</v>
      </c>
      <c r="K356" s="290">
        <v>45954</v>
      </c>
      <c r="L356" s="291" t="s">
        <v>1328</v>
      </c>
      <c r="M356" s="292">
        <v>299.60000000000002</v>
      </c>
      <c r="N356" s="246"/>
      <c r="O356" s="243"/>
      <c r="P356" s="243"/>
      <c r="Q356" s="293">
        <f t="shared" si="47"/>
        <v>0</v>
      </c>
      <c r="R356" s="294">
        <f t="shared" si="48"/>
        <v>0</v>
      </c>
      <c r="S356" s="295">
        <f t="shared" si="49"/>
        <v>0</v>
      </c>
    </row>
    <row r="357" spans="1:19" ht="34.5" customHeight="1">
      <c r="A357" s="67">
        <v>71</v>
      </c>
      <c r="B357" s="263" t="s">
        <v>407</v>
      </c>
      <c r="C357" s="260" t="s">
        <v>790</v>
      </c>
      <c r="D357" s="262">
        <v>0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290"/>
      <c r="L357" s="291"/>
      <c r="M357" s="292"/>
      <c r="N357" s="246"/>
      <c r="O357" s="243"/>
      <c r="P357" s="243"/>
      <c r="Q357" s="293">
        <f t="shared" si="47"/>
        <v>0</v>
      </c>
      <c r="R357" s="294">
        <f t="shared" si="48"/>
        <v>0</v>
      </c>
      <c r="S357" s="295">
        <f t="shared" si="49"/>
        <v>0</v>
      </c>
    </row>
    <row r="358" spans="1:19" ht="34.5" customHeight="1">
      <c r="A358" s="67">
        <v>72</v>
      </c>
      <c r="B358" s="263" t="s">
        <v>472</v>
      </c>
      <c r="C358" s="260" t="s">
        <v>791</v>
      </c>
      <c r="D358" s="262">
        <v>89.88</v>
      </c>
      <c r="E358" s="246"/>
      <c r="F358" s="243"/>
      <c r="G358" s="243"/>
      <c r="H358" s="189">
        <v>0</v>
      </c>
      <c r="I358" s="189">
        <v>0</v>
      </c>
      <c r="J358" s="203">
        <v>0</v>
      </c>
      <c r="K358" s="290">
        <v>45961</v>
      </c>
      <c r="L358" s="291" t="s">
        <v>1329</v>
      </c>
      <c r="M358" s="292">
        <v>89.88</v>
      </c>
      <c r="N358" s="246"/>
      <c r="O358" s="243"/>
      <c r="P358" s="243"/>
      <c r="Q358" s="293">
        <f t="shared" si="47"/>
        <v>0</v>
      </c>
      <c r="R358" s="294">
        <f t="shared" si="48"/>
        <v>0</v>
      </c>
      <c r="S358" s="295">
        <f t="shared" si="49"/>
        <v>0</v>
      </c>
    </row>
    <row r="359" spans="1:19" ht="34.5" customHeight="1">
      <c r="A359" s="67">
        <v>73</v>
      </c>
      <c r="B359" s="263" t="s">
        <v>105</v>
      </c>
      <c r="C359" s="106" t="s">
        <v>793</v>
      </c>
      <c r="D359" s="262">
        <v>928.76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290">
        <v>45961</v>
      </c>
      <c r="L359" s="291" t="s">
        <v>1330</v>
      </c>
      <c r="M359" s="292">
        <v>928.76</v>
      </c>
      <c r="N359" s="246"/>
      <c r="O359" s="243"/>
      <c r="P359" s="243"/>
      <c r="Q359" s="293">
        <f t="shared" si="47"/>
        <v>0</v>
      </c>
      <c r="R359" s="294">
        <f t="shared" si="48"/>
        <v>0</v>
      </c>
      <c r="S359" s="295">
        <f t="shared" si="49"/>
        <v>0</v>
      </c>
    </row>
    <row r="360" spans="1:19" ht="34.5" customHeight="1">
      <c r="A360" s="67">
        <v>74</v>
      </c>
      <c r="B360" s="263" t="s">
        <v>105</v>
      </c>
      <c r="C360" s="106" t="s">
        <v>793</v>
      </c>
      <c r="D360" s="262">
        <v>1879.99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290">
        <v>45961</v>
      </c>
      <c r="L360" s="291" t="s">
        <v>1330</v>
      </c>
      <c r="M360" s="292">
        <v>1879.99</v>
      </c>
      <c r="N360" s="246"/>
      <c r="O360" s="243"/>
      <c r="P360" s="243"/>
      <c r="Q360" s="293">
        <f t="shared" si="47"/>
        <v>0</v>
      </c>
      <c r="R360" s="294">
        <f t="shared" si="48"/>
        <v>0</v>
      </c>
      <c r="S360" s="295">
        <f t="shared" si="49"/>
        <v>0</v>
      </c>
    </row>
    <row r="361" spans="1:19" ht="34.5" customHeight="1">
      <c r="A361" s="67">
        <v>75</v>
      </c>
      <c r="B361" s="263" t="s">
        <v>105</v>
      </c>
      <c r="C361" s="106" t="s">
        <v>793</v>
      </c>
      <c r="D361" s="262">
        <v>37.450000000000003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290">
        <v>45961</v>
      </c>
      <c r="L361" s="291" t="s">
        <v>1330</v>
      </c>
      <c r="M361" s="292">
        <v>37.450000000000003</v>
      </c>
      <c r="N361" s="246"/>
      <c r="O361" s="243"/>
      <c r="P361" s="243"/>
      <c r="Q361" s="293">
        <f t="shared" si="47"/>
        <v>0</v>
      </c>
      <c r="R361" s="294">
        <f t="shared" si="48"/>
        <v>0</v>
      </c>
      <c r="S361" s="295">
        <f t="shared" si="49"/>
        <v>0</v>
      </c>
    </row>
    <row r="362" spans="1:19" ht="34.5" customHeight="1">
      <c r="A362" s="67">
        <v>76</v>
      </c>
      <c r="B362" s="263" t="s">
        <v>105</v>
      </c>
      <c r="C362" s="106" t="s">
        <v>793</v>
      </c>
      <c r="D362" s="262">
        <v>411.95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290">
        <v>45961</v>
      </c>
      <c r="L362" s="291" t="s">
        <v>1330</v>
      </c>
      <c r="M362" s="292">
        <v>411.95</v>
      </c>
      <c r="N362" s="246"/>
      <c r="O362" s="243"/>
      <c r="P362" s="243"/>
      <c r="Q362" s="293">
        <f t="shared" si="47"/>
        <v>0</v>
      </c>
      <c r="R362" s="294">
        <f t="shared" si="48"/>
        <v>0</v>
      </c>
      <c r="S362" s="295">
        <f t="shared" si="49"/>
        <v>0</v>
      </c>
    </row>
    <row r="363" spans="1:19" ht="34.5" customHeight="1">
      <c r="A363" s="67">
        <v>77</v>
      </c>
      <c r="B363" s="263" t="s">
        <v>795</v>
      </c>
      <c r="C363" s="106" t="s">
        <v>796</v>
      </c>
      <c r="D363" s="262">
        <v>7422.59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290">
        <v>45961</v>
      </c>
      <c r="L363" s="291" t="s">
        <v>1331</v>
      </c>
      <c r="M363" s="292">
        <v>7422.59</v>
      </c>
      <c r="N363" s="246"/>
      <c r="O363" s="243"/>
      <c r="P363" s="243"/>
      <c r="Q363" s="293">
        <f t="shared" si="47"/>
        <v>0</v>
      </c>
      <c r="R363" s="294">
        <f t="shared" si="48"/>
        <v>0</v>
      </c>
      <c r="S363" s="295">
        <f t="shared" si="49"/>
        <v>0</v>
      </c>
    </row>
    <row r="364" spans="1:19" ht="34.5" customHeight="1">
      <c r="A364" s="67">
        <v>78</v>
      </c>
      <c r="B364" s="263" t="s">
        <v>795</v>
      </c>
      <c r="C364" s="106" t="s">
        <v>796</v>
      </c>
      <c r="D364" s="262">
        <v>1056.0899999999999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290">
        <v>45961</v>
      </c>
      <c r="L364" s="291" t="s">
        <v>1331</v>
      </c>
      <c r="M364" s="292">
        <v>1056.0899999999999</v>
      </c>
      <c r="N364" s="246"/>
      <c r="O364" s="243"/>
      <c r="P364" s="243"/>
      <c r="Q364" s="293">
        <f t="shared" si="47"/>
        <v>0</v>
      </c>
      <c r="R364" s="294">
        <f t="shared" si="48"/>
        <v>0</v>
      </c>
      <c r="S364" s="295">
        <f t="shared" si="49"/>
        <v>0</v>
      </c>
    </row>
    <row r="365" spans="1:19" ht="34.5" customHeight="1">
      <c r="A365" s="67">
        <v>79</v>
      </c>
      <c r="B365" s="263" t="s">
        <v>795</v>
      </c>
      <c r="C365" s="106" t="s">
        <v>796</v>
      </c>
      <c r="D365" s="262">
        <v>1102.0999999999999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290">
        <v>45961</v>
      </c>
      <c r="L365" s="291" t="s">
        <v>1331</v>
      </c>
      <c r="M365" s="292">
        <v>1102.0999999999999</v>
      </c>
      <c r="N365" s="246"/>
      <c r="O365" s="243"/>
      <c r="P365" s="243"/>
      <c r="Q365" s="293">
        <f t="shared" si="47"/>
        <v>0</v>
      </c>
      <c r="R365" s="294">
        <f t="shared" si="48"/>
        <v>0</v>
      </c>
      <c r="S365" s="295">
        <f t="shared" si="49"/>
        <v>0</v>
      </c>
    </row>
    <row r="366" spans="1:19" ht="34.5" customHeight="1">
      <c r="A366" s="67">
        <v>80</v>
      </c>
      <c r="B366" s="263" t="s">
        <v>798</v>
      </c>
      <c r="C366" s="260" t="s">
        <v>799</v>
      </c>
      <c r="D366" s="262">
        <v>1071.07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290">
        <v>45957</v>
      </c>
      <c r="L366" s="291" t="s">
        <v>1332</v>
      </c>
      <c r="M366" s="292">
        <v>1071.07</v>
      </c>
      <c r="N366" s="246"/>
      <c r="O366" s="243"/>
      <c r="P366" s="243"/>
      <c r="Q366" s="293">
        <f t="shared" si="47"/>
        <v>0</v>
      </c>
      <c r="R366" s="294">
        <f t="shared" si="48"/>
        <v>0</v>
      </c>
      <c r="S366" s="295">
        <f t="shared" si="49"/>
        <v>0</v>
      </c>
    </row>
    <row r="367" spans="1:19" ht="34.5" customHeight="1">
      <c r="A367" s="67">
        <v>81</v>
      </c>
      <c r="B367" s="263" t="s">
        <v>407</v>
      </c>
      <c r="C367" s="260" t="s">
        <v>801</v>
      </c>
      <c r="D367" s="262">
        <v>0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/>
      <c r="L367" s="291"/>
      <c r="M367" s="292"/>
      <c r="N367" s="246"/>
      <c r="O367" s="243"/>
      <c r="P367" s="243"/>
      <c r="Q367" s="293">
        <f t="shared" si="47"/>
        <v>0</v>
      </c>
      <c r="R367" s="294">
        <f t="shared" si="48"/>
        <v>0</v>
      </c>
      <c r="S367" s="295">
        <f t="shared" si="49"/>
        <v>0</v>
      </c>
    </row>
    <row r="368" spans="1:19" ht="34.5" customHeight="1">
      <c r="A368" s="67">
        <v>82</v>
      </c>
      <c r="B368" s="263" t="s">
        <v>484</v>
      </c>
      <c r="C368" s="260" t="s">
        <v>802</v>
      </c>
      <c r="D368" s="262">
        <v>37.450000000000003</v>
      </c>
      <c r="E368" s="250"/>
      <c r="F368" s="243"/>
      <c r="G368" s="243"/>
      <c r="H368" s="189">
        <v>0</v>
      </c>
      <c r="I368" s="189">
        <v>0</v>
      </c>
      <c r="J368" s="203">
        <v>0</v>
      </c>
      <c r="K368" s="290">
        <v>45957</v>
      </c>
      <c r="L368" s="291" t="s">
        <v>1333</v>
      </c>
      <c r="M368" s="292">
        <v>37.450000000000003</v>
      </c>
      <c r="N368" s="250"/>
      <c r="O368" s="243"/>
      <c r="P368" s="243"/>
      <c r="Q368" s="293">
        <f t="shared" si="47"/>
        <v>0</v>
      </c>
      <c r="R368" s="294">
        <f t="shared" si="48"/>
        <v>0</v>
      </c>
      <c r="S368" s="295">
        <f t="shared" si="49"/>
        <v>0</v>
      </c>
    </row>
    <row r="369" spans="1:19" ht="34.5" customHeight="1">
      <c r="A369" s="67">
        <v>83</v>
      </c>
      <c r="B369" s="263" t="s">
        <v>484</v>
      </c>
      <c r="C369" s="260" t="s">
        <v>802</v>
      </c>
      <c r="D369" s="262">
        <v>37.450000000000003</v>
      </c>
      <c r="E369" s="250"/>
      <c r="F369" s="243"/>
      <c r="G369" s="243"/>
      <c r="H369" s="189">
        <v>0</v>
      </c>
      <c r="I369" s="189">
        <v>0</v>
      </c>
      <c r="J369" s="203">
        <v>0</v>
      </c>
      <c r="K369" s="290">
        <v>45957</v>
      </c>
      <c r="L369" s="291" t="s">
        <v>1333</v>
      </c>
      <c r="M369" s="292">
        <v>37.450000000000003</v>
      </c>
      <c r="N369" s="250"/>
      <c r="O369" s="243"/>
      <c r="P369" s="243"/>
      <c r="Q369" s="293">
        <f t="shared" si="47"/>
        <v>0</v>
      </c>
      <c r="R369" s="294">
        <f t="shared" si="48"/>
        <v>0</v>
      </c>
      <c r="S369" s="295">
        <f t="shared" si="49"/>
        <v>0</v>
      </c>
    </row>
    <row r="370" spans="1:19" ht="34.5" customHeight="1">
      <c r="A370" s="67">
        <v>84</v>
      </c>
      <c r="B370" s="263" t="s">
        <v>484</v>
      </c>
      <c r="C370" s="260" t="s">
        <v>802</v>
      </c>
      <c r="D370" s="262">
        <v>37.450000000000003</v>
      </c>
      <c r="E370" s="250"/>
      <c r="F370" s="243"/>
      <c r="G370" s="243"/>
      <c r="H370" s="189">
        <v>0</v>
      </c>
      <c r="I370" s="189">
        <v>0</v>
      </c>
      <c r="J370" s="203">
        <v>0</v>
      </c>
      <c r="K370" s="290">
        <v>45957</v>
      </c>
      <c r="L370" s="291" t="s">
        <v>1333</v>
      </c>
      <c r="M370" s="292">
        <v>37.450000000000003</v>
      </c>
      <c r="N370" s="250"/>
      <c r="O370" s="243"/>
      <c r="P370" s="243"/>
      <c r="Q370" s="293">
        <f t="shared" si="47"/>
        <v>0</v>
      </c>
      <c r="R370" s="294">
        <f t="shared" si="48"/>
        <v>0</v>
      </c>
      <c r="S370" s="295">
        <f t="shared" si="49"/>
        <v>0</v>
      </c>
    </row>
    <row r="371" spans="1:19" ht="34.5" customHeight="1">
      <c r="A371" s="67">
        <v>85</v>
      </c>
      <c r="B371" s="263" t="s">
        <v>489</v>
      </c>
      <c r="C371" s="260" t="s">
        <v>804</v>
      </c>
      <c r="D371" s="262">
        <v>1984.85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290">
        <v>45952</v>
      </c>
      <c r="L371" s="291" t="s">
        <v>1334</v>
      </c>
      <c r="M371" s="292">
        <v>1984.85</v>
      </c>
      <c r="N371" s="246"/>
      <c r="O371" s="243"/>
      <c r="P371" s="243"/>
      <c r="Q371" s="293">
        <f t="shared" si="47"/>
        <v>0</v>
      </c>
      <c r="R371" s="294">
        <f t="shared" si="48"/>
        <v>0</v>
      </c>
      <c r="S371" s="295">
        <f t="shared" si="49"/>
        <v>0</v>
      </c>
    </row>
    <row r="372" spans="1:19" ht="34.5" customHeight="1">
      <c r="A372" s="67">
        <v>86</v>
      </c>
      <c r="B372" s="263" t="s">
        <v>492</v>
      </c>
      <c r="C372" s="260" t="s">
        <v>806</v>
      </c>
      <c r="D372" s="262">
        <v>524.29999999999995</v>
      </c>
      <c r="E372" s="246"/>
      <c r="F372" s="243"/>
      <c r="G372" s="243"/>
      <c r="H372" s="189">
        <v>0</v>
      </c>
      <c r="I372" s="189">
        <v>0</v>
      </c>
      <c r="J372" s="203">
        <v>0</v>
      </c>
      <c r="K372" s="290">
        <v>45952</v>
      </c>
      <c r="L372" s="291" t="s">
        <v>1335</v>
      </c>
      <c r="M372" s="292">
        <v>524.29999999999995</v>
      </c>
      <c r="N372" s="246"/>
      <c r="O372" s="243"/>
      <c r="P372" s="243"/>
      <c r="Q372" s="293">
        <f t="shared" si="47"/>
        <v>0</v>
      </c>
      <c r="R372" s="294">
        <f t="shared" si="48"/>
        <v>0</v>
      </c>
      <c r="S372" s="295">
        <f t="shared" si="49"/>
        <v>0</v>
      </c>
    </row>
    <row r="373" spans="1:19" ht="34.5" customHeight="1">
      <c r="A373" s="67">
        <v>87</v>
      </c>
      <c r="B373" s="263" t="s">
        <v>107</v>
      </c>
      <c r="C373" s="260" t="s">
        <v>808</v>
      </c>
      <c r="D373" s="262">
        <v>7430.08</v>
      </c>
      <c r="E373" s="246"/>
      <c r="F373" s="243"/>
      <c r="G373" s="243"/>
      <c r="H373" s="189">
        <v>0</v>
      </c>
      <c r="I373" s="189">
        <v>0</v>
      </c>
      <c r="J373" s="203">
        <v>0</v>
      </c>
      <c r="K373" s="290">
        <v>45961</v>
      </c>
      <c r="L373" s="291" t="s">
        <v>1336</v>
      </c>
      <c r="M373" s="292">
        <v>7430.08</v>
      </c>
      <c r="N373" s="246"/>
      <c r="O373" s="243"/>
      <c r="P373" s="243"/>
      <c r="Q373" s="293">
        <f t="shared" si="47"/>
        <v>0</v>
      </c>
      <c r="R373" s="294">
        <f t="shared" si="48"/>
        <v>0</v>
      </c>
      <c r="S373" s="295">
        <f t="shared" si="49"/>
        <v>0</v>
      </c>
    </row>
    <row r="374" spans="1:19" ht="34.5" customHeight="1">
      <c r="A374" s="67">
        <v>88</v>
      </c>
      <c r="B374" s="268" t="s">
        <v>810</v>
      </c>
      <c r="C374" s="260" t="s">
        <v>811</v>
      </c>
      <c r="D374" s="262">
        <v>53.5</v>
      </c>
      <c r="E374" s="246"/>
      <c r="F374" s="243"/>
      <c r="G374" s="243"/>
      <c r="H374" s="189">
        <v>0</v>
      </c>
      <c r="I374" s="189">
        <v>0</v>
      </c>
      <c r="J374" s="203">
        <v>0</v>
      </c>
      <c r="K374" s="290">
        <v>45961</v>
      </c>
      <c r="L374" s="291" t="s">
        <v>1337</v>
      </c>
      <c r="M374" s="292">
        <v>53.5</v>
      </c>
      <c r="N374" s="246"/>
      <c r="O374" s="243"/>
      <c r="P374" s="243"/>
      <c r="Q374" s="293">
        <f t="shared" si="47"/>
        <v>0</v>
      </c>
      <c r="R374" s="294">
        <f t="shared" si="48"/>
        <v>0</v>
      </c>
      <c r="S374" s="295">
        <f t="shared" si="49"/>
        <v>0</v>
      </c>
    </row>
    <row r="375" spans="1:19" ht="34.5" customHeight="1">
      <c r="A375" s="67">
        <v>89</v>
      </c>
      <c r="B375" s="106" t="s">
        <v>489</v>
      </c>
      <c r="C375" s="260" t="s">
        <v>813</v>
      </c>
      <c r="D375" s="262">
        <v>37.450000000000003</v>
      </c>
      <c r="E375" s="246"/>
      <c r="F375" s="243"/>
      <c r="G375" s="243"/>
      <c r="H375" s="189">
        <v>0</v>
      </c>
      <c r="I375" s="189">
        <v>0</v>
      </c>
      <c r="J375" s="203">
        <v>0</v>
      </c>
      <c r="K375" s="290">
        <v>45952</v>
      </c>
      <c r="L375" s="291" t="s">
        <v>1338</v>
      </c>
      <c r="M375" s="292">
        <v>37.450000000000003</v>
      </c>
      <c r="N375" s="246"/>
      <c r="O375" s="243"/>
      <c r="P375" s="243"/>
      <c r="Q375" s="293">
        <f t="shared" si="47"/>
        <v>0</v>
      </c>
      <c r="R375" s="294">
        <f t="shared" si="48"/>
        <v>0</v>
      </c>
      <c r="S375" s="295">
        <f t="shared" si="49"/>
        <v>0</v>
      </c>
    </row>
    <row r="376" spans="1:19" ht="34.5" customHeight="1">
      <c r="A376" s="67">
        <v>90</v>
      </c>
      <c r="B376" s="106" t="s">
        <v>407</v>
      </c>
      <c r="C376" s="260" t="s">
        <v>815</v>
      </c>
      <c r="D376" s="262">
        <v>0</v>
      </c>
      <c r="E376" s="246"/>
      <c r="F376" s="243"/>
      <c r="G376" s="243"/>
      <c r="H376" s="189">
        <v>0</v>
      </c>
      <c r="I376" s="189">
        <v>0</v>
      </c>
      <c r="J376" s="203">
        <v>0</v>
      </c>
      <c r="K376" s="290"/>
      <c r="L376" s="291"/>
      <c r="M376" s="292"/>
      <c r="N376" s="246"/>
      <c r="O376" s="243"/>
      <c r="P376" s="243"/>
      <c r="Q376" s="293">
        <f t="shared" si="47"/>
        <v>0</v>
      </c>
      <c r="R376" s="294">
        <f t="shared" si="48"/>
        <v>0</v>
      </c>
      <c r="S376" s="295">
        <f t="shared" si="49"/>
        <v>0</v>
      </c>
    </row>
    <row r="377" spans="1:19" ht="34.5" customHeight="1">
      <c r="A377" s="67">
        <v>91</v>
      </c>
      <c r="B377" s="263" t="s">
        <v>503</v>
      </c>
      <c r="C377" s="260" t="s">
        <v>816</v>
      </c>
      <c r="D377" s="262">
        <v>898.8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290">
        <v>45954</v>
      </c>
      <c r="L377" s="291" t="s">
        <v>1339</v>
      </c>
      <c r="M377" s="292">
        <v>898.8</v>
      </c>
      <c r="N377" s="246"/>
      <c r="O377" s="243"/>
      <c r="P377" s="243"/>
      <c r="Q377" s="293">
        <f t="shared" si="47"/>
        <v>0</v>
      </c>
      <c r="R377" s="294">
        <f t="shared" si="48"/>
        <v>0</v>
      </c>
      <c r="S377" s="295">
        <f t="shared" si="49"/>
        <v>0</v>
      </c>
    </row>
    <row r="378" spans="1:19" ht="34.5" customHeight="1">
      <c r="A378" s="67">
        <v>92</v>
      </c>
      <c r="B378" s="263" t="s">
        <v>72</v>
      </c>
      <c r="C378" s="260" t="s">
        <v>818</v>
      </c>
      <c r="D378" s="262">
        <v>0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/>
      <c r="L378" s="291"/>
      <c r="M378" s="292"/>
      <c r="N378" s="246"/>
      <c r="O378" s="243"/>
      <c r="P378" s="243"/>
      <c r="Q378" s="293">
        <f t="shared" si="47"/>
        <v>0</v>
      </c>
      <c r="R378" s="294">
        <f t="shared" si="48"/>
        <v>0</v>
      </c>
      <c r="S378" s="295">
        <f t="shared" si="49"/>
        <v>0</v>
      </c>
    </row>
    <row r="379" spans="1:19" ht="34.5" customHeight="1">
      <c r="A379" s="67">
        <v>93</v>
      </c>
      <c r="B379" s="2" t="s">
        <v>507</v>
      </c>
      <c r="C379" s="260" t="s">
        <v>819</v>
      </c>
      <c r="D379" s="262">
        <v>0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290"/>
      <c r="L379" s="291"/>
      <c r="M379" s="292"/>
      <c r="N379" s="246"/>
      <c r="O379" s="243"/>
      <c r="P379" s="243"/>
      <c r="Q379" s="293">
        <f t="shared" si="47"/>
        <v>0</v>
      </c>
      <c r="R379" s="294">
        <f t="shared" si="48"/>
        <v>0</v>
      </c>
      <c r="S379" s="295">
        <f t="shared" si="49"/>
        <v>0</v>
      </c>
    </row>
    <row r="380" spans="1:19" ht="34.5" customHeight="1">
      <c r="A380" s="67">
        <v>94</v>
      </c>
      <c r="B380" s="2" t="s">
        <v>509</v>
      </c>
      <c r="C380" s="260" t="s">
        <v>820</v>
      </c>
      <c r="D380" s="262">
        <v>464.38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>
        <v>45957</v>
      </c>
      <c r="L380" s="291" t="s">
        <v>1340</v>
      </c>
      <c r="M380" s="292">
        <v>464.38</v>
      </c>
      <c r="N380" s="246"/>
      <c r="O380" s="243"/>
      <c r="P380" s="243"/>
      <c r="Q380" s="293">
        <f t="shared" si="47"/>
        <v>0</v>
      </c>
      <c r="R380" s="294">
        <f t="shared" si="48"/>
        <v>0</v>
      </c>
      <c r="S380" s="295">
        <f t="shared" si="49"/>
        <v>0</v>
      </c>
    </row>
    <row r="381" spans="1:19" ht="34.5" customHeight="1">
      <c r="A381" s="67">
        <v>95</v>
      </c>
      <c r="B381" s="263" t="s">
        <v>407</v>
      </c>
      <c r="C381" s="260" t="s">
        <v>822</v>
      </c>
      <c r="D381" s="262">
        <v>0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290"/>
      <c r="L381" s="291"/>
      <c r="M381" s="292"/>
      <c r="N381" s="246"/>
      <c r="O381" s="243"/>
      <c r="P381" s="243"/>
      <c r="Q381" s="293">
        <f t="shared" si="47"/>
        <v>0</v>
      </c>
      <c r="R381" s="294">
        <f t="shared" si="48"/>
        <v>0</v>
      </c>
      <c r="S381" s="295">
        <f>+D381+J381-M381</f>
        <v>0</v>
      </c>
    </row>
    <row r="382" spans="1:19" ht="34.5" customHeight="1">
      <c r="A382" s="67">
        <v>96</v>
      </c>
      <c r="B382" s="263" t="s">
        <v>823</v>
      </c>
      <c r="C382" s="260" t="s">
        <v>824</v>
      </c>
      <c r="D382" s="262">
        <v>569.24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/>
      <c r="L382" s="291"/>
      <c r="M382" s="292">
        <v>0</v>
      </c>
      <c r="N382" s="246">
        <v>25112</v>
      </c>
      <c r="O382" s="243">
        <v>1</v>
      </c>
      <c r="P382" s="243">
        <v>1</v>
      </c>
      <c r="Q382" s="293">
        <f t="shared" si="47"/>
        <v>532</v>
      </c>
      <c r="R382" s="294">
        <f t="shared" si="48"/>
        <v>37.24</v>
      </c>
      <c r="S382" s="295">
        <f>+D382+J382-M382</f>
        <v>569.24</v>
      </c>
    </row>
    <row r="383" spans="1:19" ht="34.5" customHeight="1">
      <c r="A383" s="67">
        <v>97</v>
      </c>
      <c r="B383" s="263" t="s">
        <v>407</v>
      </c>
      <c r="C383" s="260" t="s">
        <v>826</v>
      </c>
      <c r="D383" s="262">
        <v>0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/>
      <c r="L383" s="291"/>
      <c r="M383" s="292"/>
      <c r="N383" s="246"/>
      <c r="O383" s="243"/>
      <c r="P383" s="243"/>
      <c r="Q383" s="293">
        <f t="shared" si="47"/>
        <v>0</v>
      </c>
      <c r="R383" s="294">
        <f t="shared" si="48"/>
        <v>0</v>
      </c>
      <c r="S383" s="295">
        <f t="shared" ref="S383:S446" si="50">+D383+J383-M383</f>
        <v>0</v>
      </c>
    </row>
    <row r="384" spans="1:19" ht="34.5" customHeight="1">
      <c r="A384" s="67">
        <v>98</v>
      </c>
      <c r="B384" s="263" t="s">
        <v>516</v>
      </c>
      <c r="C384" s="260" t="s">
        <v>827</v>
      </c>
      <c r="D384" s="262">
        <v>689.08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290">
        <v>45961</v>
      </c>
      <c r="L384" s="291" t="s">
        <v>1341</v>
      </c>
      <c r="M384" s="292">
        <v>689.08</v>
      </c>
      <c r="N384" s="246"/>
      <c r="O384" s="243"/>
      <c r="P384" s="243"/>
      <c r="Q384" s="293">
        <f t="shared" si="47"/>
        <v>0</v>
      </c>
      <c r="R384" s="294">
        <f t="shared" si="48"/>
        <v>0</v>
      </c>
      <c r="S384" s="295">
        <f t="shared" si="50"/>
        <v>0</v>
      </c>
    </row>
    <row r="385" spans="1:19" ht="34.5" customHeight="1">
      <c r="A385" s="67">
        <v>99</v>
      </c>
      <c r="B385" s="106" t="s">
        <v>519</v>
      </c>
      <c r="C385" s="260" t="s">
        <v>829</v>
      </c>
      <c r="D385" s="262">
        <v>2029.79</v>
      </c>
      <c r="E385" s="250"/>
      <c r="F385" s="243"/>
      <c r="G385" s="243"/>
      <c r="H385" s="189">
        <v>0</v>
      </c>
      <c r="I385" s="189">
        <v>0</v>
      </c>
      <c r="J385" s="203">
        <v>0</v>
      </c>
      <c r="K385" s="290">
        <v>45961</v>
      </c>
      <c r="L385" s="291" t="s">
        <v>1342</v>
      </c>
      <c r="M385" s="292">
        <v>2029.79</v>
      </c>
      <c r="N385" s="250"/>
      <c r="O385" s="243"/>
      <c r="P385" s="243"/>
      <c r="Q385" s="293">
        <f t="shared" si="47"/>
        <v>0</v>
      </c>
      <c r="R385" s="294">
        <f t="shared" si="48"/>
        <v>0</v>
      </c>
      <c r="S385" s="295">
        <f t="shared" si="50"/>
        <v>0</v>
      </c>
    </row>
    <row r="386" spans="1:19" ht="34.5" customHeight="1">
      <c r="A386" s="67">
        <v>100</v>
      </c>
      <c r="B386" s="106" t="s">
        <v>831</v>
      </c>
      <c r="C386" s="260" t="s">
        <v>832</v>
      </c>
      <c r="D386" s="262">
        <v>2052.2600000000002</v>
      </c>
      <c r="E386" s="250"/>
      <c r="F386" s="243"/>
      <c r="G386" s="243"/>
      <c r="H386" s="189">
        <v>0</v>
      </c>
      <c r="I386" s="189">
        <v>0</v>
      </c>
      <c r="J386" s="203">
        <v>0</v>
      </c>
      <c r="K386" s="290">
        <v>45961</v>
      </c>
      <c r="L386" s="291" t="s">
        <v>1343</v>
      </c>
      <c r="M386" s="292">
        <v>2052.2600000000002</v>
      </c>
      <c r="N386" s="250"/>
      <c r="O386" s="243"/>
      <c r="P386" s="243"/>
      <c r="Q386" s="293">
        <f t="shared" si="47"/>
        <v>0</v>
      </c>
      <c r="R386" s="294">
        <f t="shared" si="48"/>
        <v>0</v>
      </c>
      <c r="S386" s="295">
        <f t="shared" si="50"/>
        <v>0</v>
      </c>
    </row>
    <row r="387" spans="1:19" ht="34.5" customHeight="1">
      <c r="A387" s="67">
        <v>101</v>
      </c>
      <c r="B387" s="106" t="s">
        <v>50</v>
      </c>
      <c r="C387" s="260" t="s">
        <v>834</v>
      </c>
      <c r="D387" s="262">
        <v>1408.12</v>
      </c>
      <c r="E387" s="250"/>
      <c r="F387" s="243"/>
      <c r="G387" s="243"/>
      <c r="H387" s="189">
        <v>0</v>
      </c>
      <c r="I387" s="189">
        <v>0</v>
      </c>
      <c r="J387" s="203">
        <v>0</v>
      </c>
      <c r="K387" s="290"/>
      <c r="L387" s="291"/>
      <c r="M387" s="292">
        <v>0</v>
      </c>
      <c r="N387" s="250">
        <v>25112</v>
      </c>
      <c r="O387" s="243">
        <v>1</v>
      </c>
      <c r="P387" s="243">
        <v>1</v>
      </c>
      <c r="Q387" s="293">
        <f t="shared" si="47"/>
        <v>1316</v>
      </c>
      <c r="R387" s="294">
        <f t="shared" si="48"/>
        <v>92.12</v>
      </c>
      <c r="S387" s="295">
        <f t="shared" si="50"/>
        <v>1408.12</v>
      </c>
    </row>
    <row r="388" spans="1:19" ht="34.5" customHeight="1">
      <c r="A388" s="67">
        <v>102</v>
      </c>
      <c r="B388" s="263" t="s">
        <v>529</v>
      </c>
      <c r="C388" s="260" t="s">
        <v>836</v>
      </c>
      <c r="D388" s="262">
        <v>846.37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290">
        <v>45960</v>
      </c>
      <c r="L388" s="291" t="s">
        <v>1344</v>
      </c>
      <c r="M388" s="292">
        <v>846.37</v>
      </c>
      <c r="N388" s="246"/>
      <c r="O388" s="243"/>
      <c r="P388" s="243"/>
      <c r="Q388" s="293">
        <f t="shared" si="47"/>
        <v>0</v>
      </c>
      <c r="R388" s="294">
        <f t="shared" si="48"/>
        <v>0</v>
      </c>
      <c r="S388" s="295">
        <f t="shared" si="50"/>
        <v>0</v>
      </c>
    </row>
    <row r="389" spans="1:19" ht="34.5" customHeight="1">
      <c r="A389" s="67">
        <v>103</v>
      </c>
      <c r="B389" s="263" t="s">
        <v>532</v>
      </c>
      <c r="C389" s="260" t="s">
        <v>838</v>
      </c>
      <c r="D389" s="262">
        <v>2374.33</v>
      </c>
      <c r="E389" s="246"/>
      <c r="F389" s="243"/>
      <c r="G389" s="243"/>
      <c r="H389" s="189">
        <v>0</v>
      </c>
      <c r="I389" s="189">
        <v>0</v>
      </c>
      <c r="J389" s="203">
        <v>0</v>
      </c>
      <c r="K389" s="290">
        <v>45958</v>
      </c>
      <c r="L389" s="291" t="s">
        <v>1345</v>
      </c>
      <c r="M389" s="292">
        <v>2374.33</v>
      </c>
      <c r="N389" s="246"/>
      <c r="O389" s="243"/>
      <c r="P389" s="243"/>
      <c r="Q389" s="293">
        <f t="shared" si="47"/>
        <v>0</v>
      </c>
      <c r="R389" s="294">
        <f t="shared" si="48"/>
        <v>0</v>
      </c>
      <c r="S389" s="295">
        <f t="shared" si="50"/>
        <v>0</v>
      </c>
    </row>
    <row r="390" spans="1:19" ht="34.5" customHeight="1">
      <c r="A390" s="67">
        <v>104</v>
      </c>
      <c r="B390" s="263" t="s">
        <v>532</v>
      </c>
      <c r="C390" s="260" t="s">
        <v>840</v>
      </c>
      <c r="D390" s="262">
        <v>2632.2</v>
      </c>
      <c r="E390" s="246"/>
      <c r="F390" s="243"/>
      <c r="G390" s="243"/>
      <c r="H390" s="189">
        <v>0</v>
      </c>
      <c r="I390" s="189">
        <v>0</v>
      </c>
      <c r="J390" s="203">
        <v>0</v>
      </c>
      <c r="K390" s="290">
        <v>45958</v>
      </c>
      <c r="L390" s="291" t="s">
        <v>1345</v>
      </c>
      <c r="M390" s="292">
        <v>2632.2</v>
      </c>
      <c r="N390" s="246"/>
      <c r="O390" s="243"/>
      <c r="P390" s="243"/>
      <c r="Q390" s="293">
        <f t="shared" si="47"/>
        <v>0</v>
      </c>
      <c r="R390" s="294">
        <f t="shared" si="48"/>
        <v>0</v>
      </c>
      <c r="S390" s="295">
        <f t="shared" si="50"/>
        <v>0</v>
      </c>
    </row>
    <row r="391" spans="1:19" ht="34.5" customHeight="1">
      <c r="A391" s="67">
        <v>105</v>
      </c>
      <c r="B391" s="263" t="s">
        <v>536</v>
      </c>
      <c r="C391" s="260" t="s">
        <v>841</v>
      </c>
      <c r="D391" s="262">
        <v>37.450000000000003</v>
      </c>
      <c r="E391" s="246"/>
      <c r="F391" s="243"/>
      <c r="G391" s="243"/>
      <c r="H391" s="189">
        <v>0</v>
      </c>
      <c r="I391" s="189">
        <v>0</v>
      </c>
      <c r="J391" s="203">
        <v>0</v>
      </c>
      <c r="K391" s="290">
        <v>45952</v>
      </c>
      <c r="L391" s="291" t="s">
        <v>1346</v>
      </c>
      <c r="M391" s="292">
        <v>37.450000000000003</v>
      </c>
      <c r="N391" s="246"/>
      <c r="O391" s="243"/>
      <c r="P391" s="243"/>
      <c r="Q391" s="293">
        <f t="shared" si="47"/>
        <v>0</v>
      </c>
      <c r="R391" s="294">
        <f t="shared" si="48"/>
        <v>0</v>
      </c>
      <c r="S391" s="295">
        <f t="shared" si="50"/>
        <v>0</v>
      </c>
    </row>
    <row r="392" spans="1:19" ht="34.5" customHeight="1">
      <c r="A392" s="67">
        <v>106</v>
      </c>
      <c r="B392" s="263" t="s">
        <v>539</v>
      </c>
      <c r="C392" s="260" t="s">
        <v>843</v>
      </c>
      <c r="D392" s="262">
        <v>202.23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290">
        <v>45960</v>
      </c>
      <c r="L392" s="291" t="s">
        <v>1347</v>
      </c>
      <c r="M392" s="292">
        <v>202.23</v>
      </c>
      <c r="N392" s="246"/>
      <c r="O392" s="243"/>
      <c r="P392" s="243"/>
      <c r="Q392" s="293">
        <f t="shared" si="47"/>
        <v>0</v>
      </c>
      <c r="R392" s="294">
        <f t="shared" si="48"/>
        <v>0</v>
      </c>
      <c r="S392" s="295">
        <f t="shared" si="50"/>
        <v>0</v>
      </c>
    </row>
    <row r="393" spans="1:19" ht="34.5" customHeight="1">
      <c r="A393" s="67">
        <v>107</v>
      </c>
      <c r="B393" s="263" t="s">
        <v>845</v>
      </c>
      <c r="C393" s="260" t="s">
        <v>846</v>
      </c>
      <c r="D393" s="262">
        <v>0</v>
      </c>
      <c r="E393" s="246"/>
      <c r="F393" s="243"/>
      <c r="G393" s="243"/>
      <c r="H393" s="189">
        <v>0</v>
      </c>
      <c r="I393" s="189">
        <v>0</v>
      </c>
      <c r="J393" s="203">
        <v>0</v>
      </c>
      <c r="K393" s="290"/>
      <c r="L393" s="291"/>
      <c r="M393" s="292"/>
      <c r="N393" s="246"/>
      <c r="O393" s="243"/>
      <c r="P393" s="243"/>
      <c r="Q393" s="293">
        <f t="shared" si="47"/>
        <v>0</v>
      </c>
      <c r="R393" s="294">
        <f t="shared" si="48"/>
        <v>0</v>
      </c>
      <c r="S393" s="295">
        <f t="shared" si="50"/>
        <v>0</v>
      </c>
    </row>
    <row r="394" spans="1:19" ht="34.5" customHeight="1">
      <c r="A394" s="67">
        <v>108</v>
      </c>
      <c r="B394" s="298" t="s">
        <v>544</v>
      </c>
      <c r="C394" s="299" t="s">
        <v>840</v>
      </c>
      <c r="D394" s="300">
        <v>3452.89</v>
      </c>
      <c r="E394" s="246"/>
      <c r="F394" s="243"/>
      <c r="G394" s="243"/>
      <c r="H394" s="189">
        <v>0</v>
      </c>
      <c r="I394" s="189">
        <v>0</v>
      </c>
      <c r="J394" s="203">
        <v>0</v>
      </c>
      <c r="K394" s="301">
        <v>45961</v>
      </c>
      <c r="L394" s="302" t="s">
        <v>1348</v>
      </c>
      <c r="M394" s="303">
        <v>3452.89</v>
      </c>
      <c r="N394" s="246"/>
      <c r="O394" s="243"/>
      <c r="P394" s="243"/>
      <c r="Q394" s="293">
        <f t="shared" si="47"/>
        <v>0</v>
      </c>
      <c r="R394" s="294">
        <f t="shared" si="48"/>
        <v>0</v>
      </c>
      <c r="S394" s="295">
        <f t="shared" si="50"/>
        <v>0</v>
      </c>
    </row>
    <row r="395" spans="1:19" ht="34.5" customHeight="1">
      <c r="A395" s="67">
        <v>109</v>
      </c>
      <c r="B395" s="298" t="s">
        <v>544</v>
      </c>
      <c r="C395" s="299" t="s">
        <v>848</v>
      </c>
      <c r="D395" s="300">
        <v>4943.3999999999996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301">
        <v>45961</v>
      </c>
      <c r="L395" s="302" t="s">
        <v>1348</v>
      </c>
      <c r="M395" s="303">
        <v>4943.3999999999996</v>
      </c>
      <c r="N395" s="246"/>
      <c r="O395" s="243"/>
      <c r="P395" s="243"/>
      <c r="Q395" s="293">
        <f t="shared" si="47"/>
        <v>0</v>
      </c>
      <c r="R395" s="294">
        <f t="shared" si="48"/>
        <v>0</v>
      </c>
      <c r="S395" s="295">
        <f t="shared" si="50"/>
        <v>0</v>
      </c>
    </row>
    <row r="396" spans="1:19" ht="34.5" customHeight="1">
      <c r="A396" s="67">
        <v>110</v>
      </c>
      <c r="B396" s="263" t="s">
        <v>547</v>
      </c>
      <c r="C396" s="260" t="s">
        <v>849</v>
      </c>
      <c r="D396" s="262">
        <v>738.3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290">
        <v>45961</v>
      </c>
      <c r="L396" s="291" t="s">
        <v>1349</v>
      </c>
      <c r="M396" s="292">
        <v>738.3</v>
      </c>
      <c r="N396" s="246"/>
      <c r="O396" s="243"/>
      <c r="P396" s="243"/>
      <c r="Q396" s="293">
        <f t="shared" si="47"/>
        <v>0</v>
      </c>
      <c r="R396" s="294">
        <f t="shared" si="48"/>
        <v>0</v>
      </c>
      <c r="S396" s="295">
        <f t="shared" si="50"/>
        <v>0</v>
      </c>
    </row>
    <row r="397" spans="1:19" ht="34.5" customHeight="1">
      <c r="A397" s="67">
        <v>111</v>
      </c>
      <c r="B397" s="263" t="s">
        <v>547</v>
      </c>
      <c r="C397" s="260" t="s">
        <v>840</v>
      </c>
      <c r="D397" s="262">
        <v>117.7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290">
        <v>45961</v>
      </c>
      <c r="L397" s="291" t="s">
        <v>1349</v>
      </c>
      <c r="M397" s="292">
        <v>117.7</v>
      </c>
      <c r="N397" s="246"/>
      <c r="O397" s="243"/>
      <c r="P397" s="243"/>
      <c r="Q397" s="293">
        <f t="shared" si="47"/>
        <v>0</v>
      </c>
      <c r="R397" s="294">
        <f t="shared" si="48"/>
        <v>0</v>
      </c>
      <c r="S397" s="295">
        <f t="shared" si="50"/>
        <v>0</v>
      </c>
    </row>
    <row r="398" spans="1:19" ht="34.5" customHeight="1">
      <c r="A398" s="67">
        <v>112</v>
      </c>
      <c r="B398" s="263" t="s">
        <v>852</v>
      </c>
      <c r="C398" s="260" t="s">
        <v>853</v>
      </c>
      <c r="D398" s="262">
        <v>37.450000000000003</v>
      </c>
      <c r="E398" s="246"/>
      <c r="F398" s="243"/>
      <c r="G398" s="243"/>
      <c r="H398" s="189"/>
      <c r="I398" s="189"/>
      <c r="J398" s="203"/>
      <c r="K398" s="290">
        <v>45952</v>
      </c>
      <c r="L398" s="291" t="s">
        <v>1350</v>
      </c>
      <c r="M398" s="292">
        <v>37.450000000000003</v>
      </c>
      <c r="N398" s="246"/>
      <c r="O398" s="243"/>
      <c r="P398" s="243"/>
      <c r="Q398" s="293"/>
      <c r="R398" s="294"/>
      <c r="S398" s="295"/>
    </row>
    <row r="399" spans="1:19" ht="34.5" customHeight="1">
      <c r="A399" s="67">
        <v>113</v>
      </c>
      <c r="B399" s="263" t="s">
        <v>855</v>
      </c>
      <c r="C399" s="260" t="s">
        <v>856</v>
      </c>
      <c r="D399" s="262">
        <v>644.14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290">
        <v>45952</v>
      </c>
      <c r="L399" s="291">
        <v>644.14</v>
      </c>
      <c r="M399" s="292">
        <v>644.14</v>
      </c>
      <c r="N399" s="246"/>
      <c r="O399" s="243"/>
      <c r="P399" s="243"/>
      <c r="Q399" s="293">
        <f t="shared" si="47"/>
        <v>0</v>
      </c>
      <c r="R399" s="294">
        <f t="shared" si="48"/>
        <v>0</v>
      </c>
      <c r="S399" s="295">
        <f t="shared" si="50"/>
        <v>0</v>
      </c>
    </row>
    <row r="400" spans="1:19" ht="34.5" customHeight="1">
      <c r="A400" s="67">
        <v>114</v>
      </c>
      <c r="B400" s="263" t="s">
        <v>858</v>
      </c>
      <c r="C400" s="260" t="s">
        <v>859</v>
      </c>
      <c r="D400" s="262">
        <v>1909.95</v>
      </c>
      <c r="E400" s="246"/>
      <c r="F400" s="243"/>
      <c r="G400" s="243"/>
      <c r="H400" s="189">
        <v>0</v>
      </c>
      <c r="I400" s="189">
        <v>0</v>
      </c>
      <c r="J400" s="203">
        <v>0</v>
      </c>
      <c r="K400" s="290">
        <v>45960</v>
      </c>
      <c r="L400" s="291" t="s">
        <v>1351</v>
      </c>
      <c r="M400" s="292">
        <v>1909.95</v>
      </c>
      <c r="N400" s="246"/>
      <c r="O400" s="243"/>
      <c r="P400" s="243"/>
      <c r="Q400" s="293">
        <f t="shared" si="47"/>
        <v>0</v>
      </c>
      <c r="R400" s="294">
        <f t="shared" si="48"/>
        <v>0</v>
      </c>
      <c r="S400" s="295">
        <f t="shared" si="50"/>
        <v>0</v>
      </c>
    </row>
    <row r="401" spans="1:19" ht="34.5" customHeight="1">
      <c r="A401" s="67">
        <v>115</v>
      </c>
      <c r="B401" s="263" t="s">
        <v>555</v>
      </c>
      <c r="C401" s="260" t="s">
        <v>861</v>
      </c>
      <c r="D401" s="262">
        <v>711.55</v>
      </c>
      <c r="E401" s="246"/>
      <c r="F401" s="243"/>
      <c r="G401" s="243"/>
      <c r="H401" s="189">
        <v>0</v>
      </c>
      <c r="I401" s="189">
        <v>0</v>
      </c>
      <c r="J401" s="203">
        <v>0</v>
      </c>
      <c r="K401" s="290">
        <v>45958</v>
      </c>
      <c r="L401" s="291" t="s">
        <v>1352</v>
      </c>
      <c r="M401" s="292">
        <v>711.55</v>
      </c>
      <c r="N401" s="246"/>
      <c r="O401" s="243"/>
      <c r="P401" s="243"/>
      <c r="Q401" s="293">
        <f t="shared" si="47"/>
        <v>0</v>
      </c>
      <c r="R401" s="294">
        <f t="shared" si="48"/>
        <v>0</v>
      </c>
      <c r="S401" s="295">
        <f t="shared" si="50"/>
        <v>0</v>
      </c>
    </row>
    <row r="402" spans="1:19" ht="34.5" customHeight="1">
      <c r="A402" s="67">
        <v>116</v>
      </c>
      <c r="B402" s="263" t="s">
        <v>558</v>
      </c>
      <c r="C402" s="260" t="s">
        <v>863</v>
      </c>
      <c r="D402" s="262">
        <v>2059.75</v>
      </c>
      <c r="E402" s="246"/>
      <c r="F402" s="243"/>
      <c r="G402" s="243"/>
      <c r="H402" s="189">
        <v>0</v>
      </c>
      <c r="I402" s="189">
        <v>0</v>
      </c>
      <c r="J402" s="203">
        <v>0</v>
      </c>
      <c r="K402" s="290">
        <v>45958</v>
      </c>
      <c r="L402" s="291" t="s">
        <v>1353</v>
      </c>
      <c r="M402" s="292">
        <v>2059.75</v>
      </c>
      <c r="N402" s="246"/>
      <c r="O402" s="243"/>
      <c r="P402" s="243"/>
      <c r="Q402" s="293">
        <f t="shared" si="47"/>
        <v>0</v>
      </c>
      <c r="R402" s="294">
        <f t="shared" si="48"/>
        <v>0</v>
      </c>
      <c r="S402" s="295">
        <f t="shared" si="50"/>
        <v>0</v>
      </c>
    </row>
    <row r="403" spans="1:19" ht="34.5" customHeight="1">
      <c r="A403" s="67">
        <v>117</v>
      </c>
      <c r="B403" s="263" t="s">
        <v>562</v>
      </c>
      <c r="C403" s="260" t="s">
        <v>865</v>
      </c>
      <c r="D403" s="262">
        <v>584.22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>
        <v>45952</v>
      </c>
      <c r="L403" s="291" t="s">
        <v>1354</v>
      </c>
      <c r="M403" s="292">
        <v>584.22</v>
      </c>
      <c r="N403" s="246"/>
      <c r="O403" s="243"/>
      <c r="P403" s="243"/>
      <c r="Q403" s="293">
        <f t="shared" si="47"/>
        <v>0</v>
      </c>
      <c r="R403" s="294">
        <f t="shared" si="48"/>
        <v>0</v>
      </c>
      <c r="S403" s="295">
        <f t="shared" si="50"/>
        <v>0</v>
      </c>
    </row>
    <row r="404" spans="1:19" ht="34.5" customHeight="1">
      <c r="A404" s="67">
        <v>118</v>
      </c>
      <c r="B404" s="263" t="s">
        <v>558</v>
      </c>
      <c r="C404" s="260" t="s">
        <v>867</v>
      </c>
      <c r="D404" s="262">
        <v>2741.34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290">
        <v>45958</v>
      </c>
      <c r="L404" s="291" t="s">
        <v>1355</v>
      </c>
      <c r="M404" s="292">
        <v>2741.34</v>
      </c>
      <c r="N404" s="246"/>
      <c r="O404" s="243"/>
      <c r="P404" s="243"/>
      <c r="Q404" s="293">
        <f t="shared" si="47"/>
        <v>0</v>
      </c>
      <c r="R404" s="294">
        <f t="shared" si="48"/>
        <v>0</v>
      </c>
      <c r="S404" s="295">
        <f t="shared" si="50"/>
        <v>0</v>
      </c>
    </row>
    <row r="405" spans="1:19" ht="34.5" customHeight="1">
      <c r="A405" s="67">
        <v>119</v>
      </c>
      <c r="B405" s="263" t="s">
        <v>869</v>
      </c>
      <c r="C405" s="260" t="s">
        <v>870</v>
      </c>
      <c r="D405" s="262">
        <v>8343.86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290" t="s">
        <v>1356</v>
      </c>
      <c r="L405" s="291" t="s">
        <v>1357</v>
      </c>
      <c r="M405" s="292">
        <v>8343.86</v>
      </c>
      <c r="N405" s="246"/>
      <c r="O405" s="243"/>
      <c r="P405" s="243"/>
      <c r="Q405" s="293">
        <f t="shared" si="47"/>
        <v>0</v>
      </c>
      <c r="R405" s="294">
        <f t="shared" si="48"/>
        <v>0</v>
      </c>
      <c r="S405" s="295">
        <f t="shared" si="50"/>
        <v>0</v>
      </c>
    </row>
    <row r="406" spans="1:19" ht="34.5" customHeight="1">
      <c r="A406" s="67">
        <v>120</v>
      </c>
      <c r="B406" s="263" t="s">
        <v>572</v>
      </c>
      <c r="C406" s="260" t="s">
        <v>872</v>
      </c>
      <c r="D406" s="262">
        <v>4471.53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>
        <v>45958</v>
      </c>
      <c r="L406" s="291" t="s">
        <v>1358</v>
      </c>
      <c r="M406" s="292">
        <v>4471.53</v>
      </c>
      <c r="N406" s="246"/>
      <c r="O406" s="243"/>
      <c r="P406" s="243"/>
      <c r="Q406" s="293">
        <f t="shared" si="47"/>
        <v>0</v>
      </c>
      <c r="R406" s="294">
        <f t="shared" si="48"/>
        <v>0</v>
      </c>
      <c r="S406" s="295">
        <f t="shared" si="50"/>
        <v>0</v>
      </c>
    </row>
    <row r="407" spans="1:19" ht="34.5" customHeight="1">
      <c r="A407" s="67">
        <v>121</v>
      </c>
      <c r="B407" s="267" t="s">
        <v>572</v>
      </c>
      <c r="C407" s="260" t="s">
        <v>874</v>
      </c>
      <c r="D407" s="262">
        <v>1835.05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>
        <v>45958</v>
      </c>
      <c r="L407" s="291" t="s">
        <v>1359</v>
      </c>
      <c r="M407" s="292">
        <v>1835.05</v>
      </c>
      <c r="N407" s="246"/>
      <c r="O407" s="243"/>
      <c r="P407" s="243"/>
      <c r="Q407" s="293">
        <f t="shared" si="47"/>
        <v>0</v>
      </c>
      <c r="R407" s="294">
        <f t="shared" si="48"/>
        <v>0</v>
      </c>
      <c r="S407" s="295">
        <f t="shared" si="50"/>
        <v>0</v>
      </c>
    </row>
    <row r="408" spans="1:19" ht="34.5" customHeight="1">
      <c r="A408" s="67">
        <v>122</v>
      </c>
      <c r="B408" s="263" t="s">
        <v>577</v>
      </c>
      <c r="C408" s="260" t="s">
        <v>876</v>
      </c>
      <c r="D408" s="262">
        <v>1595.37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>
        <v>45958</v>
      </c>
      <c r="L408" s="291" t="s">
        <v>1360</v>
      </c>
      <c r="M408" s="292">
        <v>1595.37</v>
      </c>
      <c r="N408" s="246"/>
      <c r="O408" s="243"/>
      <c r="P408" s="243"/>
      <c r="Q408" s="293">
        <f t="shared" si="47"/>
        <v>0</v>
      </c>
      <c r="R408" s="294">
        <f t="shared" si="48"/>
        <v>0</v>
      </c>
      <c r="S408" s="295">
        <f t="shared" si="50"/>
        <v>0</v>
      </c>
    </row>
    <row r="409" spans="1:19" ht="34.5" customHeight="1">
      <c r="A409" s="67">
        <v>123</v>
      </c>
      <c r="B409" s="263" t="s">
        <v>580</v>
      </c>
      <c r="C409" s="260" t="s">
        <v>878</v>
      </c>
      <c r="D409" s="262">
        <v>793.94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>
        <v>45961</v>
      </c>
      <c r="L409" s="291" t="s">
        <v>1361</v>
      </c>
      <c r="M409" s="292">
        <v>793.94</v>
      </c>
      <c r="N409" s="246"/>
      <c r="O409" s="243"/>
      <c r="P409" s="243"/>
      <c r="Q409" s="293">
        <f t="shared" si="47"/>
        <v>0</v>
      </c>
      <c r="R409" s="294">
        <f t="shared" si="48"/>
        <v>0</v>
      </c>
      <c r="S409" s="295">
        <f t="shared" si="50"/>
        <v>0</v>
      </c>
    </row>
    <row r="410" spans="1:19" ht="34.5" customHeight="1">
      <c r="A410" s="67">
        <v>124</v>
      </c>
      <c r="B410" s="267" t="s">
        <v>516</v>
      </c>
      <c r="C410" s="260" t="s">
        <v>880</v>
      </c>
      <c r="D410" s="262">
        <v>888.1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290">
        <v>45961</v>
      </c>
      <c r="L410" s="291" t="s">
        <v>1362</v>
      </c>
      <c r="M410" s="292">
        <v>888.1</v>
      </c>
      <c r="N410" s="246"/>
      <c r="O410" s="243"/>
      <c r="P410" s="243"/>
      <c r="Q410" s="293">
        <f t="shared" ref="Q410:Q470" si="51">ROUND(S410*100/107,2)</f>
        <v>0</v>
      </c>
      <c r="R410" s="294">
        <f t="shared" ref="R410:R470" si="52">ROUND((Q410*0.07),2)</f>
        <v>0</v>
      </c>
      <c r="S410" s="295">
        <f t="shared" si="50"/>
        <v>0</v>
      </c>
    </row>
    <row r="411" spans="1:19" ht="34.5" customHeight="1">
      <c r="A411" s="67">
        <v>125</v>
      </c>
      <c r="B411" s="267" t="s">
        <v>587</v>
      </c>
      <c r="C411" s="260" t="s">
        <v>882</v>
      </c>
      <c r="D411" s="262">
        <v>2981.02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>
        <v>45957</v>
      </c>
      <c r="L411" s="291" t="s">
        <v>1363</v>
      </c>
      <c r="M411" s="292">
        <v>2981.02</v>
      </c>
      <c r="N411" s="246"/>
      <c r="O411" s="243"/>
      <c r="P411" s="243"/>
      <c r="Q411" s="293">
        <f t="shared" si="51"/>
        <v>0</v>
      </c>
      <c r="R411" s="294">
        <f t="shared" si="52"/>
        <v>0</v>
      </c>
      <c r="S411" s="295">
        <f t="shared" si="50"/>
        <v>0</v>
      </c>
    </row>
    <row r="412" spans="1:19" ht="34.5" customHeight="1">
      <c r="A412" s="67">
        <v>126</v>
      </c>
      <c r="B412" s="263" t="s">
        <v>407</v>
      </c>
      <c r="C412" s="260" t="s">
        <v>884</v>
      </c>
      <c r="D412" s="262">
        <v>0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290"/>
      <c r="L412" s="291"/>
      <c r="M412" s="292"/>
      <c r="N412" s="246"/>
      <c r="O412" s="243"/>
      <c r="P412" s="243"/>
      <c r="Q412" s="293">
        <f t="shared" si="51"/>
        <v>0</v>
      </c>
      <c r="R412" s="294">
        <f t="shared" si="52"/>
        <v>0</v>
      </c>
      <c r="S412" s="295">
        <f t="shared" si="50"/>
        <v>0</v>
      </c>
    </row>
    <row r="413" spans="1:19" ht="34.5" customHeight="1">
      <c r="A413" s="67">
        <v>127</v>
      </c>
      <c r="B413" s="263" t="s">
        <v>885</v>
      </c>
      <c r="C413" s="260" t="s">
        <v>886</v>
      </c>
      <c r="D413" s="262">
        <v>329.56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304" t="s">
        <v>1420</v>
      </c>
      <c r="L413" s="304" t="s">
        <v>1364</v>
      </c>
      <c r="M413" s="305">
        <v>329.56</v>
      </c>
      <c r="N413" s="246"/>
      <c r="O413" s="243"/>
      <c r="P413" s="243"/>
      <c r="Q413" s="293">
        <f t="shared" si="51"/>
        <v>0</v>
      </c>
      <c r="R413" s="294">
        <f t="shared" si="52"/>
        <v>0</v>
      </c>
      <c r="S413" s="295">
        <f t="shared" si="50"/>
        <v>0</v>
      </c>
    </row>
    <row r="414" spans="1:19" ht="34.5" customHeight="1">
      <c r="A414" s="67">
        <v>128</v>
      </c>
      <c r="B414" s="263" t="s">
        <v>91</v>
      </c>
      <c r="C414" s="260" t="s">
        <v>888</v>
      </c>
      <c r="D414" s="262">
        <v>7436.5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290">
        <v>45961</v>
      </c>
      <c r="L414" s="291" t="s">
        <v>1365</v>
      </c>
      <c r="M414" s="292">
        <v>7436.5</v>
      </c>
      <c r="N414" s="246"/>
      <c r="O414" s="243"/>
      <c r="P414" s="243"/>
      <c r="Q414" s="293">
        <f t="shared" si="51"/>
        <v>0</v>
      </c>
      <c r="R414" s="294">
        <f t="shared" si="52"/>
        <v>0</v>
      </c>
      <c r="S414" s="295">
        <f t="shared" si="50"/>
        <v>0</v>
      </c>
    </row>
    <row r="415" spans="1:19" ht="34.5" customHeight="1">
      <c r="A415" s="67">
        <v>129</v>
      </c>
      <c r="B415" s="106" t="s">
        <v>91</v>
      </c>
      <c r="C415" s="106" t="s">
        <v>890</v>
      </c>
      <c r="D415" s="262">
        <v>53.5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290">
        <v>45961</v>
      </c>
      <c r="L415" s="291" t="s">
        <v>1366</v>
      </c>
      <c r="M415" s="292">
        <v>53.5</v>
      </c>
      <c r="N415" s="246"/>
      <c r="O415" s="243"/>
      <c r="P415" s="243"/>
      <c r="Q415" s="293">
        <f t="shared" si="51"/>
        <v>0</v>
      </c>
      <c r="R415" s="294">
        <f t="shared" si="52"/>
        <v>0</v>
      </c>
      <c r="S415" s="295">
        <f t="shared" si="50"/>
        <v>0</v>
      </c>
    </row>
    <row r="416" spans="1:19" ht="34.5" customHeight="1">
      <c r="A416" s="67">
        <v>130</v>
      </c>
      <c r="B416" s="106" t="s">
        <v>91</v>
      </c>
      <c r="C416" s="106" t="s">
        <v>892</v>
      </c>
      <c r="D416" s="262">
        <v>12829.3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290">
        <v>45961</v>
      </c>
      <c r="L416" s="291" t="s">
        <v>1367</v>
      </c>
      <c r="M416" s="292">
        <v>12829.3</v>
      </c>
      <c r="N416" s="246"/>
      <c r="O416" s="243"/>
      <c r="P416" s="243"/>
      <c r="Q416" s="293">
        <f t="shared" si="51"/>
        <v>0</v>
      </c>
      <c r="R416" s="294">
        <f t="shared" si="52"/>
        <v>0</v>
      </c>
      <c r="S416" s="295">
        <f t="shared" si="50"/>
        <v>0</v>
      </c>
    </row>
    <row r="417" spans="1:19" ht="34.5" customHeight="1">
      <c r="A417" s="67">
        <v>131</v>
      </c>
      <c r="B417" s="106" t="s">
        <v>91</v>
      </c>
      <c r="C417" s="106" t="s">
        <v>894</v>
      </c>
      <c r="D417" s="262">
        <v>4461.8999999999996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290">
        <v>45961</v>
      </c>
      <c r="L417" s="291" t="s">
        <v>1368</v>
      </c>
      <c r="M417" s="306">
        <v>4461.8999999999996</v>
      </c>
      <c r="N417" s="246"/>
      <c r="O417" s="243"/>
      <c r="P417" s="243"/>
      <c r="Q417" s="293">
        <f t="shared" si="51"/>
        <v>0</v>
      </c>
      <c r="R417" s="294">
        <f t="shared" si="52"/>
        <v>0</v>
      </c>
      <c r="S417" s="295">
        <f t="shared" si="50"/>
        <v>0</v>
      </c>
    </row>
    <row r="418" spans="1:19" ht="34.5" customHeight="1">
      <c r="A418" s="67">
        <v>132</v>
      </c>
      <c r="B418" s="106" t="s">
        <v>133</v>
      </c>
      <c r="C418" s="106" t="s">
        <v>896</v>
      </c>
      <c r="D418" s="262">
        <v>16467.3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290">
        <v>45960</v>
      </c>
      <c r="L418" s="291" t="s">
        <v>1369</v>
      </c>
      <c r="M418" s="292">
        <v>16467.3</v>
      </c>
      <c r="N418" s="246"/>
      <c r="O418" s="243"/>
      <c r="P418" s="243"/>
      <c r="Q418" s="293"/>
      <c r="R418" s="294"/>
      <c r="S418" s="295"/>
    </row>
    <row r="419" spans="1:19" ht="34.5" customHeight="1">
      <c r="A419" s="67">
        <v>133</v>
      </c>
      <c r="B419" s="263" t="s">
        <v>898</v>
      </c>
      <c r="C419" s="106" t="s">
        <v>899</v>
      </c>
      <c r="D419" s="262">
        <v>11363.4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290"/>
      <c r="L419" s="291"/>
      <c r="M419" s="292">
        <v>0</v>
      </c>
      <c r="N419" s="246">
        <v>25112</v>
      </c>
      <c r="O419" s="243">
        <v>1</v>
      </c>
      <c r="P419" s="243">
        <v>1</v>
      </c>
      <c r="Q419" s="293">
        <f t="shared" si="51"/>
        <v>10620</v>
      </c>
      <c r="R419" s="294">
        <f t="shared" si="52"/>
        <v>743.4</v>
      </c>
      <c r="S419" s="295">
        <f t="shared" si="50"/>
        <v>11363.4</v>
      </c>
    </row>
    <row r="420" spans="1:19" ht="34.5" customHeight="1">
      <c r="A420" s="67">
        <v>134</v>
      </c>
      <c r="B420" s="263" t="s">
        <v>901</v>
      </c>
      <c r="C420" s="106" t="s">
        <v>902</v>
      </c>
      <c r="D420" s="262">
        <v>2963.9</v>
      </c>
      <c r="E420" s="250"/>
      <c r="F420" s="243"/>
      <c r="G420" s="243"/>
      <c r="H420" s="189">
        <v>0</v>
      </c>
      <c r="I420" s="189">
        <v>0</v>
      </c>
      <c r="J420" s="203">
        <v>0</v>
      </c>
      <c r="K420" s="290">
        <v>45954</v>
      </c>
      <c r="L420" s="291" t="s">
        <v>1370</v>
      </c>
      <c r="M420" s="292">
        <v>2963.9</v>
      </c>
      <c r="N420" s="250"/>
      <c r="O420" s="243"/>
      <c r="P420" s="243"/>
      <c r="Q420" s="293">
        <f t="shared" si="51"/>
        <v>0</v>
      </c>
      <c r="R420" s="294">
        <f t="shared" si="52"/>
        <v>0</v>
      </c>
      <c r="S420" s="295">
        <f t="shared" si="50"/>
        <v>0</v>
      </c>
    </row>
    <row r="421" spans="1:19" ht="34.5" customHeight="1">
      <c r="A421" s="67">
        <v>135</v>
      </c>
      <c r="B421" s="263" t="s">
        <v>904</v>
      </c>
      <c r="C421" s="106" t="s">
        <v>905</v>
      </c>
      <c r="D421" s="262">
        <v>10165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290">
        <v>45961</v>
      </c>
      <c r="L421" s="291" t="s">
        <v>1371</v>
      </c>
      <c r="M421" s="292">
        <v>10165</v>
      </c>
      <c r="N421" s="246"/>
      <c r="O421" s="243"/>
      <c r="P421" s="243"/>
      <c r="Q421" s="293">
        <f t="shared" si="51"/>
        <v>0</v>
      </c>
      <c r="R421" s="294">
        <f t="shared" si="52"/>
        <v>0</v>
      </c>
      <c r="S421" s="295">
        <f t="shared" si="50"/>
        <v>0</v>
      </c>
    </row>
    <row r="422" spans="1:19" ht="34.5" customHeight="1">
      <c r="A422" s="67">
        <v>136</v>
      </c>
      <c r="B422" s="267" t="s">
        <v>907</v>
      </c>
      <c r="C422" s="260" t="s">
        <v>908</v>
      </c>
      <c r="D422" s="262">
        <v>6912.2</v>
      </c>
      <c r="E422" s="246"/>
      <c r="F422" s="243"/>
      <c r="G422" s="243"/>
      <c r="H422" s="189">
        <v>0</v>
      </c>
      <c r="I422" s="189">
        <v>0</v>
      </c>
      <c r="J422" s="203">
        <v>0</v>
      </c>
      <c r="K422" s="290">
        <v>45961</v>
      </c>
      <c r="L422" s="291" t="s">
        <v>1372</v>
      </c>
      <c r="M422" s="292">
        <v>6912.2</v>
      </c>
      <c r="N422" s="246"/>
      <c r="O422" s="243"/>
      <c r="P422" s="243"/>
      <c r="Q422" s="293">
        <f t="shared" si="51"/>
        <v>0</v>
      </c>
      <c r="R422" s="294">
        <f t="shared" si="52"/>
        <v>0</v>
      </c>
      <c r="S422" s="295">
        <f t="shared" si="50"/>
        <v>0</v>
      </c>
    </row>
    <row r="423" spans="1:19" ht="34.5" customHeight="1">
      <c r="A423" s="67">
        <v>137</v>
      </c>
      <c r="B423" s="267" t="s">
        <v>910</v>
      </c>
      <c r="C423" s="260" t="s">
        <v>911</v>
      </c>
      <c r="D423" s="262">
        <v>2247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290">
        <v>45932</v>
      </c>
      <c r="L423" s="291" t="s">
        <v>1373</v>
      </c>
      <c r="M423" s="292">
        <v>2247</v>
      </c>
      <c r="N423" s="246"/>
      <c r="O423" s="243"/>
      <c r="P423" s="243"/>
      <c r="Q423" s="293">
        <f t="shared" si="51"/>
        <v>0</v>
      </c>
      <c r="R423" s="294">
        <f t="shared" si="52"/>
        <v>0</v>
      </c>
      <c r="S423" s="295">
        <f t="shared" si="50"/>
        <v>0</v>
      </c>
    </row>
    <row r="424" spans="1:19" ht="34.5" customHeight="1">
      <c r="A424" s="67">
        <v>138</v>
      </c>
      <c r="B424" s="260" t="s">
        <v>913</v>
      </c>
      <c r="C424" s="260" t="s">
        <v>899</v>
      </c>
      <c r="D424" s="262">
        <v>3905.5</v>
      </c>
      <c r="E424" s="250"/>
      <c r="F424" s="243"/>
      <c r="G424" s="243"/>
      <c r="H424" s="189">
        <v>0</v>
      </c>
      <c r="I424" s="189">
        <v>0</v>
      </c>
      <c r="J424" s="203">
        <v>0</v>
      </c>
      <c r="K424" s="290"/>
      <c r="L424" s="291"/>
      <c r="M424" s="292">
        <v>0</v>
      </c>
      <c r="N424" s="250">
        <v>25112</v>
      </c>
      <c r="O424" s="243">
        <v>1</v>
      </c>
      <c r="P424" s="243">
        <v>1</v>
      </c>
      <c r="Q424" s="293">
        <f t="shared" si="51"/>
        <v>3650</v>
      </c>
      <c r="R424" s="294">
        <f t="shared" si="52"/>
        <v>255.5</v>
      </c>
      <c r="S424" s="295">
        <f t="shared" si="50"/>
        <v>3905.5</v>
      </c>
    </row>
    <row r="425" spans="1:19" ht="34.5" customHeight="1">
      <c r="A425" s="67">
        <v>139</v>
      </c>
      <c r="B425" s="307" t="s">
        <v>916</v>
      </c>
      <c r="C425" s="308" t="s">
        <v>899</v>
      </c>
      <c r="D425" s="262">
        <v>5157.3999999999996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290">
        <v>45961</v>
      </c>
      <c r="L425" s="291" t="s">
        <v>1374</v>
      </c>
      <c r="M425" s="292">
        <v>5157.3999999999996</v>
      </c>
      <c r="N425" s="246"/>
      <c r="O425" s="243"/>
      <c r="P425" s="243"/>
      <c r="Q425" s="293">
        <f t="shared" si="51"/>
        <v>0</v>
      </c>
      <c r="R425" s="294">
        <f t="shared" si="52"/>
        <v>0</v>
      </c>
      <c r="S425" s="295">
        <f t="shared" si="50"/>
        <v>0</v>
      </c>
    </row>
    <row r="426" spans="1:19" ht="34.5" customHeight="1">
      <c r="A426" s="67">
        <v>140</v>
      </c>
      <c r="B426" s="260" t="s">
        <v>919</v>
      </c>
      <c r="C426" s="106" t="s">
        <v>899</v>
      </c>
      <c r="D426" s="262">
        <v>577.79999999999995</v>
      </c>
      <c r="E426" s="250"/>
      <c r="F426" s="243"/>
      <c r="G426" s="243"/>
      <c r="H426" s="189">
        <v>0</v>
      </c>
      <c r="I426" s="189">
        <v>0</v>
      </c>
      <c r="J426" s="203">
        <v>0</v>
      </c>
      <c r="K426" s="290">
        <v>45952</v>
      </c>
      <c r="L426" s="291" t="s">
        <v>1375</v>
      </c>
      <c r="M426" s="292">
        <v>577.79999999999995</v>
      </c>
      <c r="N426" s="250"/>
      <c r="O426" s="243"/>
      <c r="P426" s="243"/>
      <c r="Q426" s="293">
        <f t="shared" si="51"/>
        <v>0</v>
      </c>
      <c r="R426" s="294">
        <f t="shared" si="52"/>
        <v>0</v>
      </c>
      <c r="S426" s="295">
        <f t="shared" si="50"/>
        <v>0</v>
      </c>
    </row>
    <row r="427" spans="1:19" ht="34.5" customHeight="1">
      <c r="A427" s="67">
        <v>141</v>
      </c>
      <c r="B427" s="260" t="s">
        <v>921</v>
      </c>
      <c r="C427" s="106" t="s">
        <v>922</v>
      </c>
      <c r="D427" s="262">
        <v>232.19</v>
      </c>
      <c r="E427" s="246"/>
      <c r="F427" s="243"/>
      <c r="G427" s="243"/>
      <c r="H427" s="189">
        <v>0</v>
      </c>
      <c r="I427" s="189">
        <v>0</v>
      </c>
      <c r="J427" s="203">
        <v>0</v>
      </c>
      <c r="K427" s="290">
        <v>45961</v>
      </c>
      <c r="L427" s="291" t="s">
        <v>1376</v>
      </c>
      <c r="M427" s="292">
        <v>232.19</v>
      </c>
      <c r="N427" s="246"/>
      <c r="O427" s="243"/>
      <c r="P427" s="243"/>
      <c r="Q427" s="293">
        <f t="shared" si="51"/>
        <v>0</v>
      </c>
      <c r="R427" s="294">
        <f t="shared" si="52"/>
        <v>0</v>
      </c>
      <c r="S427" s="295">
        <f t="shared" si="50"/>
        <v>0</v>
      </c>
    </row>
    <row r="428" spans="1:19" ht="34.5" customHeight="1">
      <c r="A428" s="67">
        <v>142</v>
      </c>
      <c r="B428" s="260" t="s">
        <v>45</v>
      </c>
      <c r="C428" s="106" t="s">
        <v>924</v>
      </c>
      <c r="D428" s="262">
        <v>37.450000000000003</v>
      </c>
      <c r="E428" s="250"/>
      <c r="F428" s="243"/>
      <c r="G428" s="243"/>
      <c r="H428" s="189">
        <v>0</v>
      </c>
      <c r="I428" s="189">
        <v>0</v>
      </c>
      <c r="J428" s="203">
        <v>0</v>
      </c>
      <c r="K428" s="290">
        <v>45952</v>
      </c>
      <c r="L428" s="291" t="s">
        <v>1377</v>
      </c>
      <c r="M428" s="292">
        <v>37.450000000000003</v>
      </c>
      <c r="N428" s="250"/>
      <c r="O428" s="243"/>
      <c r="P428" s="243"/>
      <c r="Q428" s="293">
        <f t="shared" si="51"/>
        <v>0</v>
      </c>
      <c r="R428" s="294">
        <f t="shared" si="52"/>
        <v>0</v>
      </c>
      <c r="S428" s="295">
        <f t="shared" si="50"/>
        <v>0</v>
      </c>
    </row>
    <row r="429" spans="1:19" ht="34.5" customHeight="1">
      <c r="A429" s="67">
        <v>143</v>
      </c>
      <c r="B429" s="309" t="s">
        <v>614</v>
      </c>
      <c r="C429" s="106" t="s">
        <v>925</v>
      </c>
      <c r="D429" s="262">
        <v>187.25</v>
      </c>
      <c r="E429" s="246"/>
      <c r="F429" s="243"/>
      <c r="G429" s="243"/>
      <c r="H429" s="189">
        <v>0</v>
      </c>
      <c r="I429" s="189">
        <v>0</v>
      </c>
      <c r="J429" s="203">
        <v>0</v>
      </c>
      <c r="K429" s="290">
        <v>45961</v>
      </c>
      <c r="L429" s="291" t="s">
        <v>1378</v>
      </c>
      <c r="M429" s="292">
        <v>187.25</v>
      </c>
      <c r="N429" s="246"/>
      <c r="O429" s="243"/>
      <c r="P429" s="243"/>
      <c r="Q429" s="293">
        <f t="shared" si="51"/>
        <v>0</v>
      </c>
      <c r="R429" s="294">
        <f t="shared" si="52"/>
        <v>0</v>
      </c>
      <c r="S429" s="295">
        <f t="shared" si="50"/>
        <v>0</v>
      </c>
    </row>
    <row r="430" spans="1:19" ht="34.5" customHeight="1">
      <c r="A430" s="67">
        <v>144</v>
      </c>
      <c r="B430" s="309" t="s">
        <v>620</v>
      </c>
      <c r="C430" s="106" t="s">
        <v>927</v>
      </c>
      <c r="D430" s="262">
        <v>1348.2</v>
      </c>
      <c r="E430" s="246"/>
      <c r="F430" s="243"/>
      <c r="G430" s="243"/>
      <c r="H430" s="189">
        <v>0</v>
      </c>
      <c r="I430" s="189">
        <v>0</v>
      </c>
      <c r="J430" s="203">
        <v>0</v>
      </c>
      <c r="K430" s="290">
        <v>45961</v>
      </c>
      <c r="L430" s="291" t="s">
        <v>1379</v>
      </c>
      <c r="M430" s="292">
        <v>1348.2</v>
      </c>
      <c r="N430" s="246"/>
      <c r="O430" s="243"/>
      <c r="P430" s="243"/>
      <c r="Q430" s="293">
        <f t="shared" si="51"/>
        <v>0</v>
      </c>
      <c r="R430" s="294">
        <f t="shared" si="52"/>
        <v>0</v>
      </c>
      <c r="S430" s="295">
        <f t="shared" si="50"/>
        <v>0</v>
      </c>
    </row>
    <row r="431" spans="1:19" ht="34.5" customHeight="1">
      <c r="A431" s="67">
        <v>145</v>
      </c>
      <c r="B431" s="309" t="s">
        <v>611</v>
      </c>
      <c r="C431" s="106" t="s">
        <v>929</v>
      </c>
      <c r="D431" s="262">
        <v>37.450000000000003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290">
        <v>45959</v>
      </c>
      <c r="L431" s="291" t="s">
        <v>1380</v>
      </c>
      <c r="M431" s="292">
        <v>37.450000000000003</v>
      </c>
      <c r="N431" s="246"/>
      <c r="O431" s="243"/>
      <c r="P431" s="243"/>
      <c r="Q431" s="293">
        <f t="shared" si="51"/>
        <v>0</v>
      </c>
      <c r="R431" s="294">
        <f t="shared" si="52"/>
        <v>0</v>
      </c>
      <c r="S431" s="295">
        <f t="shared" si="50"/>
        <v>0</v>
      </c>
    </row>
    <row r="432" spans="1:19" ht="34.5" customHeight="1">
      <c r="A432" s="67">
        <v>146</v>
      </c>
      <c r="B432" s="260" t="s">
        <v>42</v>
      </c>
      <c r="C432" s="106" t="s">
        <v>931</v>
      </c>
      <c r="D432" s="262">
        <v>12861.4</v>
      </c>
      <c r="E432" s="246"/>
      <c r="F432" s="243"/>
      <c r="G432" s="243"/>
      <c r="H432" s="189">
        <v>0</v>
      </c>
      <c r="I432" s="189">
        <v>0</v>
      </c>
      <c r="J432" s="203">
        <v>0</v>
      </c>
      <c r="K432" s="290">
        <v>45958</v>
      </c>
      <c r="L432" s="291" t="s">
        <v>1381</v>
      </c>
      <c r="M432" s="292">
        <v>12861.4</v>
      </c>
      <c r="N432" s="246"/>
      <c r="O432" s="243"/>
      <c r="P432" s="243"/>
      <c r="Q432" s="293">
        <f t="shared" si="51"/>
        <v>0</v>
      </c>
      <c r="R432" s="294">
        <f t="shared" si="52"/>
        <v>0</v>
      </c>
      <c r="S432" s="295">
        <f t="shared" si="50"/>
        <v>0</v>
      </c>
    </row>
    <row r="433" spans="1:19" ht="34.5" customHeight="1">
      <c r="A433" s="67">
        <v>147</v>
      </c>
      <c r="B433" s="260" t="s">
        <v>933</v>
      </c>
      <c r="C433" s="106" t="s">
        <v>934</v>
      </c>
      <c r="D433" s="262">
        <v>545.70000000000005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290"/>
      <c r="L433" s="291"/>
      <c r="M433" s="292">
        <v>0</v>
      </c>
      <c r="N433" s="246">
        <v>25112</v>
      </c>
      <c r="O433" s="243">
        <v>1</v>
      </c>
      <c r="P433" s="243">
        <v>1</v>
      </c>
      <c r="Q433" s="293">
        <f t="shared" si="51"/>
        <v>510</v>
      </c>
      <c r="R433" s="294">
        <f t="shared" si="52"/>
        <v>35.700000000000003</v>
      </c>
      <c r="S433" s="295">
        <f t="shared" si="50"/>
        <v>545.70000000000005</v>
      </c>
    </row>
    <row r="434" spans="1:19" ht="34.5" customHeight="1">
      <c r="A434" s="67">
        <v>148</v>
      </c>
      <c r="B434" s="260" t="s">
        <v>937</v>
      </c>
      <c r="C434" s="106" t="s">
        <v>938</v>
      </c>
      <c r="D434" s="262">
        <v>3659.4</v>
      </c>
      <c r="E434" s="250"/>
      <c r="F434" s="243"/>
      <c r="G434" s="243">
        <v>1</v>
      </c>
      <c r="H434" s="189">
        <v>0</v>
      </c>
      <c r="I434" s="189">
        <v>0</v>
      </c>
      <c r="J434" s="203">
        <v>0</v>
      </c>
      <c r="K434" s="290"/>
      <c r="L434" s="291"/>
      <c r="M434" s="292">
        <v>0</v>
      </c>
      <c r="N434" s="246">
        <v>25112</v>
      </c>
      <c r="O434" s="243">
        <v>1</v>
      </c>
      <c r="P434" s="243">
        <v>1</v>
      </c>
      <c r="Q434" s="293">
        <f t="shared" si="51"/>
        <v>3420</v>
      </c>
      <c r="R434" s="294">
        <f t="shared" si="52"/>
        <v>239.4</v>
      </c>
      <c r="S434" s="295">
        <f t="shared" si="50"/>
        <v>3659.4</v>
      </c>
    </row>
    <row r="435" spans="1:19" ht="34.5" customHeight="1">
      <c r="A435" s="67">
        <v>149</v>
      </c>
      <c r="B435" s="260" t="s">
        <v>941</v>
      </c>
      <c r="C435" s="106" t="s">
        <v>942</v>
      </c>
      <c r="D435" s="262">
        <v>1112.8</v>
      </c>
      <c r="E435" s="246"/>
      <c r="F435" s="243"/>
      <c r="G435" s="243"/>
      <c r="H435" s="189">
        <v>0</v>
      </c>
      <c r="I435" s="189">
        <v>0</v>
      </c>
      <c r="J435" s="203">
        <v>0</v>
      </c>
      <c r="K435" s="290">
        <v>45961</v>
      </c>
      <c r="L435" s="291" t="s">
        <v>1382</v>
      </c>
      <c r="M435" s="292">
        <v>1112.8</v>
      </c>
      <c r="N435" s="250"/>
      <c r="O435" s="243"/>
      <c r="P435" s="243"/>
      <c r="Q435" s="293">
        <f t="shared" si="51"/>
        <v>0</v>
      </c>
      <c r="R435" s="294">
        <f t="shared" si="52"/>
        <v>0</v>
      </c>
      <c r="S435" s="295">
        <f t="shared" si="50"/>
        <v>0</v>
      </c>
    </row>
    <row r="436" spans="1:19" ht="34.5" customHeight="1">
      <c r="A436" s="67">
        <v>150</v>
      </c>
      <c r="B436" s="260" t="s">
        <v>62</v>
      </c>
      <c r="C436" s="106" t="s">
        <v>942</v>
      </c>
      <c r="D436" s="262">
        <v>1080.7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290">
        <v>45954</v>
      </c>
      <c r="L436" s="291" t="s">
        <v>1383</v>
      </c>
      <c r="M436" s="292">
        <v>1080.7</v>
      </c>
      <c r="N436" s="246"/>
      <c r="O436" s="243"/>
      <c r="P436" s="243"/>
      <c r="Q436" s="293">
        <f t="shared" si="51"/>
        <v>0</v>
      </c>
      <c r="R436" s="294">
        <f t="shared" si="52"/>
        <v>0</v>
      </c>
      <c r="S436" s="295">
        <f t="shared" si="50"/>
        <v>0</v>
      </c>
    </row>
    <row r="437" spans="1:19" ht="34.5" customHeight="1">
      <c r="A437" s="67">
        <v>151</v>
      </c>
      <c r="B437" s="260" t="s">
        <v>945</v>
      </c>
      <c r="C437" s="106" t="s">
        <v>946</v>
      </c>
      <c r="D437" s="262">
        <v>588.5</v>
      </c>
      <c r="E437" s="246"/>
      <c r="F437" s="243"/>
      <c r="G437" s="243"/>
      <c r="H437" s="189">
        <v>0</v>
      </c>
      <c r="I437" s="189">
        <v>0</v>
      </c>
      <c r="J437" s="203">
        <v>0</v>
      </c>
      <c r="K437" s="290">
        <v>45961</v>
      </c>
      <c r="L437" s="291" t="s">
        <v>1384</v>
      </c>
      <c r="M437" s="292">
        <v>588.5</v>
      </c>
      <c r="N437" s="246"/>
      <c r="O437" s="243"/>
      <c r="P437" s="243"/>
      <c r="Q437" s="293">
        <f t="shared" si="51"/>
        <v>0</v>
      </c>
      <c r="R437" s="294">
        <f t="shared" si="52"/>
        <v>0</v>
      </c>
      <c r="S437" s="295">
        <f t="shared" si="50"/>
        <v>0</v>
      </c>
    </row>
    <row r="438" spans="1:19" ht="34.5" customHeight="1">
      <c r="A438" s="67">
        <v>152</v>
      </c>
      <c r="B438" s="260" t="s">
        <v>507</v>
      </c>
      <c r="C438" s="106" t="s">
        <v>948</v>
      </c>
      <c r="D438" s="262">
        <v>59.92</v>
      </c>
      <c r="E438" s="246"/>
      <c r="F438" s="243"/>
      <c r="G438" s="243"/>
      <c r="H438" s="189">
        <v>0</v>
      </c>
      <c r="I438" s="189">
        <v>0</v>
      </c>
      <c r="J438" s="203">
        <v>0</v>
      </c>
      <c r="K438" s="290">
        <v>45961</v>
      </c>
      <c r="L438" s="291" t="s">
        <v>1385</v>
      </c>
      <c r="M438" s="292">
        <v>59.92</v>
      </c>
      <c r="N438" s="246"/>
      <c r="O438" s="243"/>
      <c r="P438" s="243"/>
      <c r="Q438" s="293">
        <f t="shared" si="51"/>
        <v>0</v>
      </c>
      <c r="R438" s="294">
        <f t="shared" si="52"/>
        <v>0</v>
      </c>
      <c r="S438" s="295">
        <f t="shared" si="50"/>
        <v>0</v>
      </c>
    </row>
    <row r="439" spans="1:19" ht="34.5" customHeight="1">
      <c r="A439" s="67">
        <v>153</v>
      </c>
      <c r="B439" s="260" t="s">
        <v>631</v>
      </c>
      <c r="C439" s="106" t="s">
        <v>950</v>
      </c>
      <c r="D439" s="262">
        <v>179.76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290">
        <v>45957</v>
      </c>
      <c r="L439" s="291" t="s">
        <v>1386</v>
      </c>
      <c r="M439" s="292">
        <v>179.76</v>
      </c>
      <c r="N439" s="246"/>
      <c r="O439" s="243"/>
      <c r="P439" s="243"/>
      <c r="Q439" s="293">
        <f t="shared" si="51"/>
        <v>0</v>
      </c>
      <c r="R439" s="294">
        <f t="shared" si="52"/>
        <v>0</v>
      </c>
      <c r="S439" s="295">
        <f t="shared" si="50"/>
        <v>0</v>
      </c>
    </row>
    <row r="440" spans="1:19" ht="34.5" customHeight="1">
      <c r="A440" s="67">
        <v>154</v>
      </c>
      <c r="B440" s="270" t="s">
        <v>634</v>
      </c>
      <c r="C440" s="106" t="s">
        <v>952</v>
      </c>
      <c r="D440" s="262">
        <v>142.31</v>
      </c>
      <c r="E440" s="246"/>
      <c r="F440" s="243"/>
      <c r="G440" s="243"/>
      <c r="H440" s="189">
        <v>0</v>
      </c>
      <c r="I440" s="189">
        <v>0</v>
      </c>
      <c r="J440" s="203">
        <v>0</v>
      </c>
      <c r="K440" s="290">
        <v>45957</v>
      </c>
      <c r="L440" s="291" t="s">
        <v>1387</v>
      </c>
      <c r="M440" s="292">
        <v>142.31</v>
      </c>
      <c r="N440" s="246"/>
      <c r="O440" s="243"/>
      <c r="P440" s="243"/>
      <c r="Q440" s="293">
        <f t="shared" si="51"/>
        <v>0</v>
      </c>
      <c r="R440" s="294">
        <f t="shared" si="52"/>
        <v>0</v>
      </c>
      <c r="S440" s="295">
        <f t="shared" si="50"/>
        <v>0</v>
      </c>
    </row>
    <row r="441" spans="1:19" ht="34.5" customHeight="1">
      <c r="A441" s="67">
        <v>155</v>
      </c>
      <c r="B441" s="270" t="s">
        <v>634</v>
      </c>
      <c r="C441" s="106" t="s">
        <v>954</v>
      </c>
      <c r="D441" s="262">
        <v>1250.83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>
        <v>45957</v>
      </c>
      <c r="L441" s="291" t="s">
        <v>1388</v>
      </c>
      <c r="M441" s="292">
        <v>1250.83</v>
      </c>
      <c r="N441" s="246"/>
      <c r="O441" s="243"/>
      <c r="P441" s="243"/>
      <c r="Q441" s="293">
        <f t="shared" si="51"/>
        <v>0</v>
      </c>
      <c r="R441" s="294">
        <f t="shared" si="52"/>
        <v>0</v>
      </c>
      <c r="S441" s="295">
        <f t="shared" si="50"/>
        <v>0</v>
      </c>
    </row>
    <row r="442" spans="1:19" ht="34.5" customHeight="1">
      <c r="A442" s="67">
        <v>156</v>
      </c>
      <c r="B442" s="270" t="s">
        <v>395</v>
      </c>
      <c r="C442" s="106" t="s">
        <v>956</v>
      </c>
      <c r="D442" s="262">
        <v>314.58</v>
      </c>
      <c r="E442" s="246"/>
      <c r="F442" s="243"/>
      <c r="G442" s="243"/>
      <c r="H442" s="189">
        <v>0</v>
      </c>
      <c r="I442" s="189">
        <v>0</v>
      </c>
      <c r="J442" s="203">
        <v>0</v>
      </c>
      <c r="K442" s="290">
        <v>45957</v>
      </c>
      <c r="L442" s="291" t="s">
        <v>1389</v>
      </c>
      <c r="M442" s="292">
        <v>314.58</v>
      </c>
      <c r="N442" s="246"/>
      <c r="O442" s="243"/>
      <c r="P442" s="243"/>
      <c r="Q442" s="293">
        <f t="shared" si="51"/>
        <v>0</v>
      </c>
      <c r="R442" s="294">
        <f t="shared" si="52"/>
        <v>0</v>
      </c>
      <c r="S442" s="295">
        <f t="shared" si="50"/>
        <v>0</v>
      </c>
    </row>
    <row r="443" spans="1:19" ht="34.5" customHeight="1">
      <c r="A443" s="67">
        <v>157</v>
      </c>
      <c r="B443" s="270" t="s">
        <v>641</v>
      </c>
      <c r="C443" s="106" t="s">
        <v>958</v>
      </c>
      <c r="D443" s="262">
        <v>719.04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>
        <v>45957</v>
      </c>
      <c r="L443" s="291" t="s">
        <v>1390</v>
      </c>
      <c r="M443" s="292">
        <v>719.04</v>
      </c>
      <c r="N443" s="246"/>
      <c r="O443" s="243"/>
      <c r="P443" s="243"/>
      <c r="Q443" s="293">
        <f t="shared" si="51"/>
        <v>0</v>
      </c>
      <c r="R443" s="294">
        <f t="shared" si="52"/>
        <v>0</v>
      </c>
      <c r="S443" s="295">
        <f t="shared" si="50"/>
        <v>0</v>
      </c>
    </row>
    <row r="444" spans="1:19" ht="34.5" customHeight="1">
      <c r="A444" s="67">
        <v>158</v>
      </c>
      <c r="B444" s="260" t="s">
        <v>641</v>
      </c>
      <c r="C444" s="106" t="s">
        <v>960</v>
      </c>
      <c r="D444" s="262">
        <v>194.74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>
        <v>45957</v>
      </c>
      <c r="L444" s="291" t="s">
        <v>1391</v>
      </c>
      <c r="M444" s="292">
        <v>194.74</v>
      </c>
      <c r="N444" s="246"/>
      <c r="O444" s="243"/>
      <c r="P444" s="243"/>
      <c r="Q444" s="293">
        <f t="shared" si="51"/>
        <v>0</v>
      </c>
      <c r="R444" s="294">
        <f t="shared" si="52"/>
        <v>0</v>
      </c>
      <c r="S444" s="295">
        <f t="shared" si="50"/>
        <v>0</v>
      </c>
    </row>
    <row r="445" spans="1:19" ht="34.5" customHeight="1">
      <c r="A445" s="67">
        <v>159</v>
      </c>
      <c r="B445" s="260" t="s">
        <v>634</v>
      </c>
      <c r="C445" s="106" t="s">
        <v>962</v>
      </c>
      <c r="D445" s="262">
        <v>584.22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>
        <v>45957</v>
      </c>
      <c r="L445" s="291" t="s">
        <v>1392</v>
      </c>
      <c r="M445" s="292">
        <v>584.22</v>
      </c>
      <c r="N445" s="246"/>
      <c r="O445" s="243"/>
      <c r="P445" s="243"/>
      <c r="Q445" s="293">
        <f t="shared" si="51"/>
        <v>0</v>
      </c>
      <c r="R445" s="294">
        <f t="shared" si="52"/>
        <v>0</v>
      </c>
      <c r="S445" s="295">
        <f t="shared" si="50"/>
        <v>0</v>
      </c>
    </row>
    <row r="446" spans="1:19" ht="34.5" customHeight="1">
      <c r="A446" s="67">
        <v>160</v>
      </c>
      <c r="B446" s="260" t="s">
        <v>68</v>
      </c>
      <c r="C446" s="106" t="s">
        <v>713</v>
      </c>
      <c r="D446" s="262">
        <v>3092.3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>
        <v>45957</v>
      </c>
      <c r="L446" s="291" t="s">
        <v>1393</v>
      </c>
      <c r="M446" s="292">
        <v>3092.3</v>
      </c>
      <c r="N446" s="246"/>
      <c r="O446" s="243"/>
      <c r="P446" s="243"/>
      <c r="Q446" s="293">
        <f t="shared" si="51"/>
        <v>0</v>
      </c>
      <c r="R446" s="294">
        <f t="shared" si="52"/>
        <v>0</v>
      </c>
      <c r="S446" s="295">
        <f t="shared" si="50"/>
        <v>0</v>
      </c>
    </row>
    <row r="447" spans="1:19" ht="34.5" customHeight="1">
      <c r="A447" s="67">
        <v>161</v>
      </c>
      <c r="B447" s="260" t="s">
        <v>965</v>
      </c>
      <c r="C447" s="106" t="s">
        <v>966</v>
      </c>
      <c r="D447" s="262">
        <v>3500</v>
      </c>
      <c r="E447" s="246"/>
      <c r="F447" s="243"/>
      <c r="G447" s="243"/>
      <c r="H447" s="189">
        <v>0</v>
      </c>
      <c r="I447" s="189">
        <v>0</v>
      </c>
      <c r="J447" s="203">
        <v>0</v>
      </c>
      <c r="K447" s="290">
        <v>45958</v>
      </c>
      <c r="L447" s="291" t="s">
        <v>1394</v>
      </c>
      <c r="M447" s="292">
        <v>3500</v>
      </c>
      <c r="N447" s="246"/>
      <c r="O447" s="243"/>
      <c r="P447" s="243"/>
      <c r="Q447" s="293">
        <f t="shared" si="51"/>
        <v>0</v>
      </c>
      <c r="R447" s="294">
        <f t="shared" si="52"/>
        <v>0</v>
      </c>
      <c r="S447" s="295">
        <f t="shared" ref="S447:S470" si="53">+D447+J447-M447</f>
        <v>0</v>
      </c>
    </row>
    <row r="448" spans="1:19" ht="34.5" customHeight="1">
      <c r="A448" s="67">
        <v>162</v>
      </c>
      <c r="B448" s="260" t="s">
        <v>968</v>
      </c>
      <c r="C448" s="106" t="s">
        <v>969</v>
      </c>
      <c r="D448" s="262">
        <v>2300.5</v>
      </c>
      <c r="E448" s="246"/>
      <c r="F448" s="243"/>
      <c r="G448" s="243"/>
      <c r="H448" s="189">
        <v>0</v>
      </c>
      <c r="I448" s="189">
        <v>0</v>
      </c>
      <c r="J448" s="203">
        <v>0</v>
      </c>
      <c r="K448" s="290">
        <v>45954</v>
      </c>
      <c r="L448" s="291" t="s">
        <v>1395</v>
      </c>
      <c r="M448" s="292">
        <v>2300.5</v>
      </c>
      <c r="N448" s="246"/>
      <c r="O448" s="243"/>
      <c r="P448" s="243"/>
      <c r="Q448" s="293">
        <f t="shared" si="51"/>
        <v>0</v>
      </c>
      <c r="R448" s="294">
        <f t="shared" si="52"/>
        <v>0</v>
      </c>
      <c r="S448" s="295">
        <f t="shared" si="53"/>
        <v>0</v>
      </c>
    </row>
    <row r="449" spans="1:19" ht="34.5" customHeight="1">
      <c r="A449" s="67">
        <v>163</v>
      </c>
      <c r="B449" s="260" t="s">
        <v>968</v>
      </c>
      <c r="C449" s="106" t="s">
        <v>971</v>
      </c>
      <c r="D449" s="262">
        <v>684.8</v>
      </c>
      <c r="E449" s="246"/>
      <c r="F449" s="243"/>
      <c r="G449" s="243"/>
      <c r="H449" s="189">
        <v>0</v>
      </c>
      <c r="I449" s="189">
        <v>0</v>
      </c>
      <c r="J449" s="203">
        <v>0</v>
      </c>
      <c r="K449" s="290">
        <v>45954</v>
      </c>
      <c r="L449" s="291" t="s">
        <v>1395</v>
      </c>
      <c r="M449" s="292">
        <v>684.8</v>
      </c>
      <c r="N449" s="246"/>
      <c r="O449" s="243"/>
      <c r="P449" s="243"/>
      <c r="Q449" s="293">
        <f t="shared" si="51"/>
        <v>0</v>
      </c>
      <c r="R449" s="294">
        <f t="shared" si="52"/>
        <v>0</v>
      </c>
      <c r="S449" s="295">
        <f t="shared" si="53"/>
        <v>0</v>
      </c>
    </row>
    <row r="450" spans="1:19" ht="34.5" customHeight="1">
      <c r="A450" s="67">
        <v>164</v>
      </c>
      <c r="B450" s="260" t="s">
        <v>972</v>
      </c>
      <c r="C450" s="106" t="s">
        <v>973</v>
      </c>
      <c r="D450" s="262">
        <v>37.450000000000003</v>
      </c>
      <c r="E450" s="246"/>
      <c r="F450" s="243"/>
      <c r="G450" s="243"/>
      <c r="H450" s="189">
        <v>0</v>
      </c>
      <c r="I450" s="189">
        <v>0</v>
      </c>
      <c r="J450" s="203">
        <v>0</v>
      </c>
      <c r="K450" s="290">
        <v>45959</v>
      </c>
      <c r="L450" s="291" t="s">
        <v>1396</v>
      </c>
      <c r="M450" s="292">
        <v>37.450000000000003</v>
      </c>
      <c r="N450" s="246"/>
      <c r="O450" s="243"/>
      <c r="P450" s="243"/>
      <c r="Q450" s="293">
        <f t="shared" si="51"/>
        <v>0</v>
      </c>
      <c r="R450" s="294">
        <f t="shared" si="52"/>
        <v>0</v>
      </c>
      <c r="S450" s="295">
        <f t="shared" si="53"/>
        <v>0</v>
      </c>
    </row>
    <row r="451" spans="1:19" ht="34.5" customHeight="1">
      <c r="A451" s="67">
        <v>165</v>
      </c>
      <c r="B451" s="260" t="s">
        <v>624</v>
      </c>
      <c r="C451" s="106" t="s">
        <v>975</v>
      </c>
      <c r="D451" s="262">
        <v>239.68</v>
      </c>
      <c r="E451" s="246"/>
      <c r="F451" s="243"/>
      <c r="G451" s="243"/>
      <c r="H451" s="189"/>
      <c r="I451" s="189"/>
      <c r="J451" s="203"/>
      <c r="K451" s="290">
        <v>45957</v>
      </c>
      <c r="L451" s="291" t="s">
        <v>1397</v>
      </c>
      <c r="M451" s="292">
        <v>239.68</v>
      </c>
      <c r="N451" s="246"/>
      <c r="O451" s="243"/>
      <c r="P451" s="243"/>
      <c r="Q451" s="293"/>
      <c r="R451" s="294"/>
      <c r="S451" s="295"/>
    </row>
    <row r="452" spans="1:19" ht="34.5" customHeight="1">
      <c r="A452" s="67">
        <v>166</v>
      </c>
      <c r="B452" s="260" t="s">
        <v>977</v>
      </c>
      <c r="C452" s="106" t="s">
        <v>969</v>
      </c>
      <c r="D452" s="262">
        <v>1091.4000000000001</v>
      </c>
      <c r="E452" s="246"/>
      <c r="F452" s="243"/>
      <c r="G452" s="243"/>
      <c r="H452" s="189">
        <v>0</v>
      </c>
      <c r="I452" s="189">
        <v>0</v>
      </c>
      <c r="J452" s="203">
        <v>0</v>
      </c>
      <c r="K452" s="290">
        <v>45952</v>
      </c>
      <c r="L452" s="291" t="s">
        <v>1398</v>
      </c>
      <c r="M452" s="292">
        <v>1091.4000000000001</v>
      </c>
      <c r="N452" s="246"/>
      <c r="O452" s="243"/>
      <c r="P452" s="243"/>
      <c r="Q452" s="293">
        <f t="shared" si="51"/>
        <v>0</v>
      </c>
      <c r="R452" s="294">
        <f t="shared" si="52"/>
        <v>0</v>
      </c>
      <c r="S452" s="295">
        <f t="shared" si="53"/>
        <v>0</v>
      </c>
    </row>
    <row r="453" spans="1:19" ht="34.5" customHeight="1">
      <c r="A453" s="67">
        <v>167</v>
      </c>
      <c r="B453" s="260" t="s">
        <v>979</v>
      </c>
      <c r="C453" s="106" t="s">
        <v>980</v>
      </c>
      <c r="D453" s="262">
        <v>53.5</v>
      </c>
      <c r="E453" s="246"/>
      <c r="F453" s="243"/>
      <c r="G453" s="243"/>
      <c r="H453" s="189">
        <v>0</v>
      </c>
      <c r="I453" s="189">
        <v>0</v>
      </c>
      <c r="J453" s="203">
        <v>0</v>
      </c>
      <c r="K453" s="290">
        <v>45960</v>
      </c>
      <c r="L453" s="291" t="s">
        <v>1399</v>
      </c>
      <c r="M453" s="292">
        <v>53.5</v>
      </c>
      <c r="N453" s="246"/>
      <c r="O453" s="243"/>
      <c r="P453" s="243"/>
      <c r="Q453" s="293">
        <f t="shared" si="51"/>
        <v>0</v>
      </c>
      <c r="R453" s="294">
        <f t="shared" si="52"/>
        <v>0</v>
      </c>
      <c r="S453" s="295">
        <f t="shared" si="53"/>
        <v>0</v>
      </c>
    </row>
    <row r="454" spans="1:19" ht="34.5" customHeight="1">
      <c r="A454" s="67">
        <v>168</v>
      </c>
      <c r="B454" s="260" t="s">
        <v>982</v>
      </c>
      <c r="C454" s="106" t="s">
        <v>980</v>
      </c>
      <c r="D454" s="262">
        <v>2011.6</v>
      </c>
      <c r="E454" s="246"/>
      <c r="F454" s="243"/>
      <c r="G454" s="243"/>
      <c r="H454" s="189">
        <v>0</v>
      </c>
      <c r="I454" s="189">
        <v>0</v>
      </c>
      <c r="J454" s="203">
        <v>0</v>
      </c>
      <c r="K454" s="290">
        <v>45954</v>
      </c>
      <c r="L454" s="291" t="s">
        <v>1400</v>
      </c>
      <c r="M454" s="292">
        <v>2011.6</v>
      </c>
      <c r="N454" s="246"/>
      <c r="O454" s="243"/>
      <c r="P454" s="243"/>
      <c r="Q454" s="293">
        <f t="shared" si="51"/>
        <v>0</v>
      </c>
      <c r="R454" s="294">
        <f t="shared" si="52"/>
        <v>0</v>
      </c>
      <c r="S454" s="295">
        <f t="shared" si="53"/>
        <v>0</v>
      </c>
    </row>
    <row r="455" spans="1:19" ht="34.5" customHeight="1">
      <c r="A455" s="67">
        <v>169</v>
      </c>
      <c r="B455" s="260" t="s">
        <v>984</v>
      </c>
      <c r="C455" s="106" t="s">
        <v>985</v>
      </c>
      <c r="D455" s="262">
        <v>428</v>
      </c>
      <c r="E455" s="246"/>
      <c r="F455" s="243"/>
      <c r="G455" s="243"/>
      <c r="H455" s="189">
        <v>0</v>
      </c>
      <c r="I455" s="189">
        <v>0</v>
      </c>
      <c r="J455" s="203">
        <v>0</v>
      </c>
      <c r="K455" s="290">
        <v>45947</v>
      </c>
      <c r="L455" s="291" t="s">
        <v>1401</v>
      </c>
      <c r="M455" s="292">
        <v>428</v>
      </c>
      <c r="N455" s="246"/>
      <c r="O455" s="243"/>
      <c r="P455" s="243"/>
      <c r="Q455" s="293">
        <f t="shared" si="51"/>
        <v>0</v>
      </c>
      <c r="R455" s="294">
        <f t="shared" si="52"/>
        <v>0</v>
      </c>
      <c r="S455" s="295">
        <f t="shared" si="53"/>
        <v>0</v>
      </c>
    </row>
    <row r="456" spans="1:19" ht="34.5" customHeight="1">
      <c r="A456" s="67">
        <v>170</v>
      </c>
      <c r="B456" s="260" t="s">
        <v>987</v>
      </c>
      <c r="C456" s="106" t="s">
        <v>902</v>
      </c>
      <c r="D456" s="262">
        <v>2749.9</v>
      </c>
      <c r="E456" s="246"/>
      <c r="F456" s="243"/>
      <c r="G456" s="243"/>
      <c r="H456" s="189">
        <v>0</v>
      </c>
      <c r="I456" s="189">
        <v>0</v>
      </c>
      <c r="J456" s="203">
        <v>0</v>
      </c>
      <c r="K456" s="290">
        <v>45961</v>
      </c>
      <c r="L456" s="291" t="s">
        <v>1402</v>
      </c>
      <c r="M456" s="292">
        <v>2749.9</v>
      </c>
      <c r="N456" s="246"/>
      <c r="O456" s="243"/>
      <c r="P456" s="243"/>
      <c r="Q456" s="293">
        <f t="shared" si="51"/>
        <v>0</v>
      </c>
      <c r="R456" s="294">
        <f t="shared" si="52"/>
        <v>0</v>
      </c>
      <c r="S456" s="295">
        <f t="shared" si="53"/>
        <v>0</v>
      </c>
    </row>
    <row r="457" spans="1:19" ht="34.5" customHeight="1">
      <c r="A457" s="67">
        <v>171</v>
      </c>
      <c r="B457" s="260" t="s">
        <v>989</v>
      </c>
      <c r="C457" s="106" t="s">
        <v>990</v>
      </c>
      <c r="D457" s="262">
        <v>53.5</v>
      </c>
      <c r="E457" s="246"/>
      <c r="F457" s="243"/>
      <c r="G457" s="243"/>
      <c r="H457" s="189">
        <v>0</v>
      </c>
      <c r="I457" s="189">
        <v>0</v>
      </c>
      <c r="J457" s="203">
        <v>0</v>
      </c>
      <c r="K457" s="290">
        <v>45960</v>
      </c>
      <c r="L457" s="291" t="s">
        <v>1403</v>
      </c>
      <c r="M457" s="292">
        <v>53.5</v>
      </c>
      <c r="N457" s="246"/>
      <c r="O457" s="243"/>
      <c r="P457" s="243"/>
      <c r="Q457" s="293">
        <f t="shared" si="51"/>
        <v>0</v>
      </c>
      <c r="R457" s="294">
        <f t="shared" si="52"/>
        <v>0</v>
      </c>
      <c r="S457" s="295">
        <f t="shared" si="53"/>
        <v>0</v>
      </c>
    </row>
    <row r="458" spans="1:19" ht="34.5" customHeight="1">
      <c r="A458" s="67">
        <v>172</v>
      </c>
      <c r="B458" s="260" t="s">
        <v>648</v>
      </c>
      <c r="C458" s="106" t="s">
        <v>992</v>
      </c>
      <c r="D458" s="262">
        <v>471.87</v>
      </c>
      <c r="E458" s="246"/>
      <c r="F458" s="243"/>
      <c r="G458" s="243"/>
      <c r="H458" s="189">
        <v>0</v>
      </c>
      <c r="I458" s="189">
        <v>0</v>
      </c>
      <c r="J458" s="203">
        <v>0</v>
      </c>
      <c r="K458" s="290">
        <v>45958</v>
      </c>
      <c r="L458" s="291" t="s">
        <v>1404</v>
      </c>
      <c r="M458" s="292">
        <v>471.87</v>
      </c>
      <c r="N458" s="246"/>
      <c r="O458" s="243"/>
      <c r="P458" s="243"/>
      <c r="Q458" s="293">
        <f t="shared" si="51"/>
        <v>0</v>
      </c>
      <c r="R458" s="294">
        <f t="shared" si="52"/>
        <v>0</v>
      </c>
      <c r="S458" s="295">
        <f t="shared" si="53"/>
        <v>0</v>
      </c>
    </row>
    <row r="459" spans="1:19" ht="34.5" customHeight="1">
      <c r="A459" s="67">
        <v>173</v>
      </c>
      <c r="B459" s="260" t="s">
        <v>994</v>
      </c>
      <c r="C459" s="106" t="s">
        <v>911</v>
      </c>
      <c r="D459" s="262">
        <v>1455.2</v>
      </c>
      <c r="E459" s="246"/>
      <c r="F459" s="243"/>
      <c r="G459" s="243"/>
      <c r="H459" s="189">
        <v>0</v>
      </c>
      <c r="I459" s="189">
        <v>0</v>
      </c>
      <c r="J459" s="203">
        <v>0</v>
      </c>
      <c r="K459" s="290">
        <v>45957</v>
      </c>
      <c r="L459" s="291" t="s">
        <v>1405</v>
      </c>
      <c r="M459" s="292">
        <v>1455.2</v>
      </c>
      <c r="N459" s="246"/>
      <c r="O459" s="243"/>
      <c r="P459" s="243"/>
      <c r="Q459" s="293">
        <f t="shared" si="51"/>
        <v>0</v>
      </c>
      <c r="R459" s="294">
        <f t="shared" si="52"/>
        <v>0</v>
      </c>
      <c r="S459" s="295">
        <f t="shared" si="53"/>
        <v>0</v>
      </c>
    </row>
    <row r="460" spans="1:19" ht="34.5" customHeight="1">
      <c r="A460" s="67">
        <v>174</v>
      </c>
      <c r="B460" s="260" t="s">
        <v>996</v>
      </c>
      <c r="C460" s="106" t="s">
        <v>969</v>
      </c>
      <c r="D460" s="262">
        <v>53.5</v>
      </c>
      <c r="E460" s="246"/>
      <c r="F460" s="243"/>
      <c r="G460" s="243"/>
      <c r="H460" s="189">
        <v>0</v>
      </c>
      <c r="I460" s="189">
        <v>0</v>
      </c>
      <c r="J460" s="203">
        <v>0</v>
      </c>
      <c r="K460" s="290">
        <v>45961</v>
      </c>
      <c r="L460" s="291" t="s">
        <v>1406</v>
      </c>
      <c r="M460" s="292">
        <v>53.5</v>
      </c>
      <c r="N460" s="246"/>
      <c r="O460" s="243"/>
      <c r="P460" s="243"/>
      <c r="Q460" s="293">
        <f t="shared" si="51"/>
        <v>0</v>
      </c>
      <c r="R460" s="294">
        <f t="shared" si="52"/>
        <v>0</v>
      </c>
      <c r="S460" s="295">
        <f t="shared" si="53"/>
        <v>0</v>
      </c>
    </row>
    <row r="461" spans="1:19" ht="34.5" customHeight="1">
      <c r="A461" s="67">
        <v>175</v>
      </c>
      <c r="B461" s="260" t="s">
        <v>658</v>
      </c>
      <c r="C461" s="106" t="s">
        <v>998</v>
      </c>
      <c r="D461" s="262">
        <v>727.6</v>
      </c>
      <c r="E461" s="246"/>
      <c r="F461" s="243"/>
      <c r="G461" s="243"/>
      <c r="H461" s="189">
        <v>0</v>
      </c>
      <c r="I461" s="189">
        <v>0</v>
      </c>
      <c r="J461" s="203">
        <v>0</v>
      </c>
      <c r="K461" s="290">
        <v>45961</v>
      </c>
      <c r="L461" s="291" t="s">
        <v>1407</v>
      </c>
      <c r="M461" s="292">
        <v>727.6</v>
      </c>
      <c r="N461" s="246"/>
      <c r="O461" s="243"/>
      <c r="P461" s="243"/>
      <c r="Q461" s="293">
        <f t="shared" si="51"/>
        <v>0</v>
      </c>
      <c r="R461" s="294">
        <f t="shared" si="52"/>
        <v>0</v>
      </c>
      <c r="S461" s="295">
        <f t="shared" si="53"/>
        <v>0</v>
      </c>
    </row>
    <row r="462" spans="1:19" ht="34.5" customHeight="1">
      <c r="A462" s="67">
        <v>176</v>
      </c>
      <c r="B462" s="310" t="s">
        <v>1000</v>
      </c>
      <c r="C462" s="173" t="s">
        <v>969</v>
      </c>
      <c r="D462" s="280">
        <v>738.3</v>
      </c>
      <c r="E462" s="250"/>
      <c r="F462" s="243"/>
      <c r="G462" s="243"/>
      <c r="H462" s="189">
        <v>0</v>
      </c>
      <c r="I462" s="189">
        <v>0</v>
      </c>
      <c r="J462" s="203">
        <v>0</v>
      </c>
      <c r="K462" s="290">
        <v>45954</v>
      </c>
      <c r="L462" s="291" t="s">
        <v>1408</v>
      </c>
      <c r="M462" s="292">
        <v>738.3</v>
      </c>
      <c r="N462" s="250"/>
      <c r="O462" s="243"/>
      <c r="P462" s="243"/>
      <c r="Q462" s="293">
        <f t="shared" si="51"/>
        <v>0</v>
      </c>
      <c r="R462" s="294">
        <f t="shared" si="52"/>
        <v>0</v>
      </c>
      <c r="S462" s="295">
        <f t="shared" si="53"/>
        <v>0</v>
      </c>
    </row>
    <row r="463" spans="1:19" ht="34.5" customHeight="1">
      <c r="A463" s="67">
        <v>177</v>
      </c>
      <c r="B463" s="311" t="s">
        <v>1002</v>
      </c>
      <c r="C463" s="312" t="s">
        <v>899</v>
      </c>
      <c r="D463" s="313">
        <v>1722.7</v>
      </c>
      <c r="E463" s="246"/>
      <c r="F463" s="243"/>
      <c r="G463" s="243"/>
      <c r="H463" s="189">
        <v>0</v>
      </c>
      <c r="I463" s="189">
        <v>0</v>
      </c>
      <c r="J463" s="203">
        <v>0</v>
      </c>
      <c r="K463" s="290">
        <v>45961</v>
      </c>
      <c r="L463" s="291" t="s">
        <v>1409</v>
      </c>
      <c r="M463" s="292">
        <v>1722.7</v>
      </c>
      <c r="N463" s="246"/>
      <c r="O463" s="243"/>
      <c r="P463" s="243"/>
      <c r="Q463" s="293">
        <f t="shared" si="51"/>
        <v>0</v>
      </c>
      <c r="R463" s="294">
        <f t="shared" si="52"/>
        <v>0</v>
      </c>
      <c r="S463" s="295">
        <f t="shared" si="53"/>
        <v>0</v>
      </c>
    </row>
    <row r="464" spans="1:19" ht="34.5" customHeight="1">
      <c r="A464" s="67">
        <v>178</v>
      </c>
      <c r="B464" s="314" t="s">
        <v>1004</v>
      </c>
      <c r="C464" s="183" t="s">
        <v>1005</v>
      </c>
      <c r="D464" s="315">
        <v>1005.8</v>
      </c>
      <c r="E464" s="246"/>
      <c r="F464" s="243"/>
      <c r="G464" s="243"/>
      <c r="H464" s="189">
        <v>0</v>
      </c>
      <c r="I464" s="189">
        <v>0</v>
      </c>
      <c r="J464" s="203">
        <v>0</v>
      </c>
      <c r="K464" s="290">
        <v>45952</v>
      </c>
      <c r="L464" s="291" t="s">
        <v>1410</v>
      </c>
      <c r="M464" s="292">
        <v>1005.8</v>
      </c>
      <c r="N464" s="246"/>
      <c r="O464" s="243"/>
      <c r="P464" s="243"/>
      <c r="Q464" s="293">
        <f t="shared" si="51"/>
        <v>0</v>
      </c>
      <c r="R464" s="294">
        <f t="shared" si="52"/>
        <v>0</v>
      </c>
      <c r="S464" s="295">
        <f t="shared" si="53"/>
        <v>0</v>
      </c>
    </row>
    <row r="465" spans="1:19" ht="34.5" customHeight="1">
      <c r="A465" s="67">
        <v>179</v>
      </c>
      <c r="B465" s="316" t="s">
        <v>1007</v>
      </c>
      <c r="C465" s="317" t="s">
        <v>1005</v>
      </c>
      <c r="D465" s="318">
        <v>53.5</v>
      </c>
      <c r="E465" s="246"/>
      <c r="F465" s="243"/>
      <c r="G465" s="243"/>
      <c r="H465" s="189">
        <v>0</v>
      </c>
      <c r="I465" s="189">
        <v>0</v>
      </c>
      <c r="J465" s="203">
        <v>0</v>
      </c>
      <c r="K465" s="290">
        <v>45952</v>
      </c>
      <c r="L465" s="291" t="s">
        <v>1411</v>
      </c>
      <c r="M465" s="292">
        <v>53.5</v>
      </c>
      <c r="N465" s="246"/>
      <c r="O465" s="243"/>
      <c r="P465" s="243"/>
      <c r="Q465" s="293">
        <f t="shared" si="51"/>
        <v>0</v>
      </c>
      <c r="R465" s="294">
        <f t="shared" si="52"/>
        <v>0</v>
      </c>
      <c r="S465" s="295">
        <f t="shared" si="53"/>
        <v>0</v>
      </c>
    </row>
    <row r="466" spans="1:19" ht="34.5" customHeight="1">
      <c r="A466" s="67">
        <v>180</v>
      </c>
      <c r="B466" s="319" t="s">
        <v>855</v>
      </c>
      <c r="C466" s="320" t="s">
        <v>1009</v>
      </c>
      <c r="D466" s="321">
        <v>363.8</v>
      </c>
      <c r="E466" s="7"/>
      <c r="F466" s="3"/>
      <c r="G466" s="3"/>
      <c r="H466" s="189">
        <v>0</v>
      </c>
      <c r="I466" s="189">
        <v>0</v>
      </c>
      <c r="J466" s="203">
        <v>0</v>
      </c>
      <c r="K466" s="301">
        <v>45952</v>
      </c>
      <c r="L466" s="302" t="s">
        <v>1412</v>
      </c>
      <c r="M466" s="303">
        <v>363.8</v>
      </c>
      <c r="N466" s="7"/>
      <c r="O466" s="3"/>
      <c r="P466" s="3"/>
      <c r="Q466" s="293">
        <f t="shared" si="51"/>
        <v>0</v>
      </c>
      <c r="R466" s="294">
        <f t="shared" si="52"/>
        <v>0</v>
      </c>
      <c r="S466" s="295">
        <f t="shared" si="53"/>
        <v>0</v>
      </c>
    </row>
    <row r="467" spans="1:19" ht="34.5" customHeight="1">
      <c r="A467" s="67">
        <v>181</v>
      </c>
      <c r="B467" s="319" t="s">
        <v>1011</v>
      </c>
      <c r="C467" s="320" t="s">
        <v>1005</v>
      </c>
      <c r="D467" s="321">
        <v>9255.5</v>
      </c>
      <c r="E467" s="7"/>
      <c r="F467" s="3"/>
      <c r="G467" s="3"/>
      <c r="H467" s="189">
        <v>0</v>
      </c>
      <c r="I467" s="189">
        <v>0</v>
      </c>
      <c r="J467" s="203">
        <v>0</v>
      </c>
      <c r="K467" s="290">
        <v>45954</v>
      </c>
      <c r="L467" s="291" t="s">
        <v>1413</v>
      </c>
      <c r="M467" s="292">
        <v>9255.5</v>
      </c>
      <c r="N467" s="7"/>
      <c r="O467" s="3"/>
      <c r="P467" s="3"/>
      <c r="Q467" s="293">
        <f t="shared" si="51"/>
        <v>0</v>
      </c>
      <c r="R467" s="294">
        <f t="shared" si="52"/>
        <v>0</v>
      </c>
      <c r="S467" s="295">
        <f t="shared" si="53"/>
        <v>0</v>
      </c>
    </row>
    <row r="468" spans="1:19" ht="34.5" customHeight="1">
      <c r="A468" s="67">
        <v>182</v>
      </c>
      <c r="B468" s="319" t="s">
        <v>1011</v>
      </c>
      <c r="C468" s="320" t="s">
        <v>1005</v>
      </c>
      <c r="D468" s="321">
        <v>1776.2</v>
      </c>
      <c r="E468" s="7"/>
      <c r="F468" s="3"/>
      <c r="G468" s="3"/>
      <c r="H468" s="189">
        <v>0</v>
      </c>
      <c r="I468" s="189">
        <v>0</v>
      </c>
      <c r="J468" s="203">
        <v>0</v>
      </c>
      <c r="K468" s="290">
        <v>45954</v>
      </c>
      <c r="L468" s="291" t="s">
        <v>1413</v>
      </c>
      <c r="M468" s="292">
        <v>1776.2</v>
      </c>
      <c r="N468" s="7"/>
      <c r="O468" s="3"/>
      <c r="P468" s="3"/>
      <c r="Q468" s="293">
        <f t="shared" si="51"/>
        <v>0</v>
      </c>
      <c r="R468" s="294">
        <f t="shared" si="52"/>
        <v>0</v>
      </c>
      <c r="S468" s="295">
        <f t="shared" si="53"/>
        <v>0</v>
      </c>
    </row>
    <row r="469" spans="1:19" ht="34.5" customHeight="1">
      <c r="A469" s="67">
        <v>183</v>
      </c>
      <c r="B469" s="319" t="s">
        <v>653</v>
      </c>
      <c r="C469" s="320" t="s">
        <v>1013</v>
      </c>
      <c r="D469" s="321">
        <v>1177</v>
      </c>
      <c r="E469" s="7"/>
      <c r="F469" s="3"/>
      <c r="G469" s="3"/>
      <c r="H469" s="189">
        <v>0</v>
      </c>
      <c r="I469" s="189">
        <v>0</v>
      </c>
      <c r="J469" s="203">
        <v>0</v>
      </c>
      <c r="K469" s="290">
        <v>45961</v>
      </c>
      <c r="L469" s="291" t="s">
        <v>1414</v>
      </c>
      <c r="M469" s="292">
        <v>1177</v>
      </c>
      <c r="N469" s="7"/>
      <c r="O469" s="3"/>
      <c r="P469" s="3"/>
      <c r="Q469" s="293">
        <f t="shared" si="51"/>
        <v>0</v>
      </c>
      <c r="R469" s="294">
        <f t="shared" si="52"/>
        <v>0</v>
      </c>
      <c r="S469" s="295">
        <f t="shared" si="53"/>
        <v>0</v>
      </c>
    </row>
    <row r="470" spans="1:19" ht="34.5" customHeight="1">
      <c r="A470" s="67">
        <v>184</v>
      </c>
      <c r="B470" s="319" t="s">
        <v>1015</v>
      </c>
      <c r="C470" s="320" t="s">
        <v>1016</v>
      </c>
      <c r="D470" s="321">
        <v>53.5</v>
      </c>
      <c r="E470" s="7"/>
      <c r="F470" s="3"/>
      <c r="G470" s="3"/>
      <c r="H470" s="189">
        <v>0</v>
      </c>
      <c r="I470" s="189">
        <v>0</v>
      </c>
      <c r="J470" s="203">
        <v>0</v>
      </c>
      <c r="K470" s="290">
        <v>45952</v>
      </c>
      <c r="L470" s="291" t="s">
        <v>1415</v>
      </c>
      <c r="M470" s="292">
        <v>53.5</v>
      </c>
      <c r="N470" s="7"/>
      <c r="O470" s="3"/>
      <c r="P470" s="3"/>
      <c r="Q470" s="293">
        <f t="shared" si="51"/>
        <v>0</v>
      </c>
      <c r="R470" s="294">
        <f t="shared" si="52"/>
        <v>0</v>
      </c>
      <c r="S470" s="295">
        <f t="shared" si="53"/>
        <v>0</v>
      </c>
    </row>
    <row r="471" spans="1:19" ht="34.5" customHeight="1" thickBot="1">
      <c r="A471" s="322"/>
      <c r="B471" s="100" t="s">
        <v>19</v>
      </c>
      <c r="C471" s="101"/>
      <c r="D471" s="102">
        <f>SUM(D287:D470)</f>
        <v>267751.47999999992</v>
      </c>
      <c r="E471" s="257"/>
      <c r="F471" s="258"/>
      <c r="G471" s="258"/>
      <c r="H471" s="105">
        <f>SUM(H287:H470)</f>
        <v>0</v>
      </c>
      <c r="I471" s="105">
        <f>SUM(I287:I470)</f>
        <v>0</v>
      </c>
      <c r="J471" s="105">
        <f>SUM(J287:J470)</f>
        <v>0</v>
      </c>
      <c r="K471" s="103"/>
      <c r="L471" s="103"/>
      <c r="M471" s="155">
        <f>SUM(M287:M470)</f>
        <v>237811.80999999994</v>
      </c>
      <c r="N471" s="257"/>
      <c r="O471" s="258"/>
      <c r="P471" s="258"/>
      <c r="Q471" s="105">
        <f>SUM(Q287:Q470)</f>
        <v>27981</v>
      </c>
      <c r="R471" s="259">
        <f>SUM(R287:R470)</f>
        <v>1958.67</v>
      </c>
      <c r="S471" s="104">
        <f>SUM(S287:S470)</f>
        <v>29939.670000000002</v>
      </c>
    </row>
    <row r="472" spans="1:19" ht="34.5" customHeight="1" thickTop="1">
      <c r="A472" s="30"/>
      <c r="B472" s="52" t="s">
        <v>1018</v>
      </c>
      <c r="C472" s="53"/>
      <c r="D472" s="54"/>
      <c r="E472" s="55"/>
      <c r="F472" s="54"/>
      <c r="G472" s="56"/>
      <c r="H472" s="57"/>
      <c r="I472" s="57"/>
      <c r="J472" s="57"/>
      <c r="K472" s="58"/>
      <c r="L472" s="59"/>
      <c r="M472" s="248"/>
      <c r="N472" s="237"/>
      <c r="O472" s="238"/>
      <c r="P472" s="238"/>
      <c r="Q472" s="239"/>
      <c r="R472" s="240"/>
      <c r="S472" s="323"/>
    </row>
    <row r="473" spans="1:19" ht="34.200000000000003" customHeight="1">
      <c r="A473" s="30">
        <v>2</v>
      </c>
      <c r="B473" s="324" t="s">
        <v>227</v>
      </c>
      <c r="C473" s="325" t="s">
        <v>228</v>
      </c>
      <c r="D473" s="326">
        <v>0</v>
      </c>
      <c r="E473" s="174"/>
      <c r="F473" s="327"/>
      <c r="G473" s="327"/>
      <c r="H473" s="142">
        <v>0</v>
      </c>
      <c r="I473" s="142"/>
      <c r="J473" s="142">
        <v>0</v>
      </c>
      <c r="K473" s="328"/>
      <c r="L473" s="329"/>
      <c r="M473" s="330"/>
      <c r="N473" s="331"/>
      <c r="O473" s="332"/>
      <c r="P473" s="332"/>
      <c r="Q473" s="239">
        <f t="shared" ref="Q473" si="54">J473-M473</f>
        <v>0</v>
      </c>
      <c r="R473" s="240"/>
      <c r="S473" s="66">
        <f t="shared" ref="S473" si="55">J473-M473</f>
        <v>0</v>
      </c>
    </row>
    <row r="474" spans="1:19" ht="34.5" customHeight="1" thickBot="1">
      <c r="A474" s="99"/>
      <c r="B474" s="100" t="s">
        <v>19</v>
      </c>
      <c r="C474" s="160"/>
      <c r="D474" s="102">
        <f>SUM(D473:D473)</f>
        <v>0</v>
      </c>
      <c r="E474" s="103"/>
      <c r="F474" s="102"/>
      <c r="G474" s="102"/>
      <c r="H474" s="104">
        <v>0</v>
      </c>
      <c r="I474" s="104">
        <v>0</v>
      </c>
      <c r="J474" s="104">
        <v>0</v>
      </c>
      <c r="K474" s="103"/>
      <c r="L474" s="103"/>
      <c r="M474" s="247">
        <f>SUM(M473:M473)</f>
        <v>0</v>
      </c>
      <c r="N474" s="129"/>
      <c r="O474" s="102"/>
      <c r="P474" s="102"/>
      <c r="Q474" s="104">
        <f>SUM(Q473:Q473)</f>
        <v>0</v>
      </c>
      <c r="R474" s="155">
        <f>SUM(R473:R473)</f>
        <v>0</v>
      </c>
      <c r="S474" s="162">
        <f>SUM(S473:S473)</f>
        <v>0</v>
      </c>
    </row>
    <row r="475" spans="1:19" ht="34.5" customHeight="1" thickTop="1">
      <c r="A475" s="30"/>
      <c r="B475" s="52" t="s">
        <v>1019</v>
      </c>
      <c r="C475" s="53"/>
      <c r="D475" s="54"/>
      <c r="E475" s="55"/>
      <c r="F475" s="54"/>
      <c r="G475" s="56"/>
      <c r="H475" s="57"/>
      <c r="I475" s="57"/>
      <c r="J475" s="57"/>
      <c r="K475" s="58"/>
      <c r="L475" s="59"/>
      <c r="M475" s="248"/>
      <c r="N475" s="237"/>
      <c r="O475" s="238"/>
      <c r="P475" s="238"/>
      <c r="Q475" s="239"/>
      <c r="R475" s="240"/>
      <c r="S475" s="66"/>
    </row>
    <row r="476" spans="1:19" ht="34.5" customHeight="1">
      <c r="A476" s="30">
        <v>1</v>
      </c>
      <c r="B476" s="31"/>
      <c r="C476" s="32"/>
      <c r="D476" s="33"/>
      <c r="E476" s="34"/>
      <c r="F476" s="33"/>
      <c r="G476" s="33"/>
      <c r="H476" s="35"/>
      <c r="I476" s="35"/>
      <c r="J476" s="35"/>
      <c r="K476" s="156"/>
      <c r="L476" s="157"/>
      <c r="M476" s="289"/>
      <c r="N476" s="246"/>
      <c r="O476" s="243"/>
      <c r="P476" s="243"/>
      <c r="Q476" s="189"/>
      <c r="R476" s="8"/>
      <c r="S476" s="66"/>
    </row>
    <row r="477" spans="1:19" ht="34.5" customHeight="1" thickBot="1">
      <c r="A477" s="99"/>
      <c r="B477" s="100" t="s">
        <v>19</v>
      </c>
      <c r="C477" s="160"/>
      <c r="D477" s="102">
        <v>0</v>
      </c>
      <c r="E477" s="103"/>
      <c r="F477" s="102"/>
      <c r="G477" s="102"/>
      <c r="H477" s="104">
        <v>0</v>
      </c>
      <c r="I477" s="104">
        <v>0</v>
      </c>
      <c r="J477" s="104">
        <v>0</v>
      </c>
      <c r="K477" s="161"/>
      <c r="L477" s="103"/>
      <c r="M477" s="247"/>
      <c r="N477" s="333"/>
      <c r="O477" s="334"/>
      <c r="P477" s="334"/>
      <c r="Q477" s="162">
        <v>0</v>
      </c>
      <c r="R477" s="335">
        <v>0</v>
      </c>
      <c r="S477" s="162">
        <v>0</v>
      </c>
    </row>
    <row r="478" spans="1:19" s="351" customFormat="1" ht="34.5" customHeight="1" thickTop="1">
      <c r="A478" s="336"/>
      <c r="B478" s="337" t="s">
        <v>1020</v>
      </c>
      <c r="C478" s="338"/>
      <c r="D478" s="339"/>
      <c r="E478" s="340"/>
      <c r="F478" s="339"/>
      <c r="G478" s="341"/>
      <c r="H478" s="342"/>
      <c r="I478" s="342"/>
      <c r="J478" s="342"/>
      <c r="K478" s="343"/>
      <c r="L478" s="344"/>
      <c r="M478" s="345"/>
      <c r="N478" s="346"/>
      <c r="O478" s="347"/>
      <c r="P478" s="347"/>
      <c r="Q478" s="348"/>
      <c r="R478" s="349"/>
      <c r="S478" s="350"/>
    </row>
    <row r="479" spans="1:19" s="366" customFormat="1" ht="37.5" customHeight="1">
      <c r="A479" s="352">
        <v>1</v>
      </c>
      <c r="B479" s="353" t="s">
        <v>227</v>
      </c>
      <c r="C479" s="354" t="s">
        <v>1021</v>
      </c>
      <c r="D479" s="355">
        <v>0</v>
      </c>
      <c r="E479" s="355"/>
      <c r="F479" s="356"/>
      <c r="G479" s="356"/>
      <c r="H479" s="355">
        <v>0</v>
      </c>
      <c r="I479" s="357">
        <v>0</v>
      </c>
      <c r="J479" s="358">
        <v>0</v>
      </c>
      <c r="K479" s="359"/>
      <c r="L479" s="360"/>
      <c r="M479" s="361"/>
      <c r="N479" s="362"/>
      <c r="O479" s="356"/>
      <c r="P479" s="356"/>
      <c r="Q479" s="363">
        <f t="shared" ref="Q479" si="56">J479-M479</f>
        <v>0</v>
      </c>
      <c r="R479" s="364">
        <v>0</v>
      </c>
      <c r="S479" s="365">
        <f t="shared" ref="S479" si="57">J479-M479</f>
        <v>0</v>
      </c>
    </row>
    <row r="480" spans="1:19" s="371" customFormat="1" ht="37.5" customHeight="1" thickBot="1">
      <c r="A480" s="367"/>
      <c r="B480" s="368" t="s">
        <v>19</v>
      </c>
      <c r="C480" s="368"/>
      <c r="D480" s="369">
        <f>SUM(D479:D479)</f>
        <v>0</v>
      </c>
      <c r="E480" s="369"/>
      <c r="F480" s="369"/>
      <c r="G480" s="369"/>
      <c r="H480" s="369">
        <f>SUM(H479:H479)</f>
        <v>0</v>
      </c>
      <c r="I480" s="369">
        <f>SUM(I479:I479)</f>
        <v>0</v>
      </c>
      <c r="J480" s="369">
        <f>SUM(J479:J479)</f>
        <v>0</v>
      </c>
      <c r="K480" s="370"/>
      <c r="L480" s="370"/>
      <c r="M480" s="369">
        <f>SUM(M479:M479)</f>
        <v>0</v>
      </c>
      <c r="N480" s="370"/>
      <c r="O480" s="369"/>
      <c r="P480" s="369"/>
      <c r="Q480" s="369">
        <f>SUM(Q479:Q479)</f>
        <v>0</v>
      </c>
      <c r="R480" s="369">
        <f>SUM(R479:R479)</f>
        <v>0</v>
      </c>
      <c r="S480" s="369">
        <f>SUM(S479:S479)</f>
        <v>0</v>
      </c>
    </row>
    <row r="481" spans="1:19" s="376" customFormat="1" ht="37.5" customHeight="1" thickTop="1">
      <c r="A481" s="372"/>
      <c r="B481" s="373"/>
      <c r="C481" s="373"/>
      <c r="D481" s="374"/>
      <c r="E481" s="374"/>
      <c r="F481" s="374"/>
      <c r="G481" s="374"/>
      <c r="H481" s="374"/>
      <c r="I481" s="374"/>
      <c r="J481" s="374"/>
      <c r="K481" s="375"/>
      <c r="L481" s="375"/>
      <c r="M481" s="374"/>
      <c r="N481" s="375"/>
      <c r="O481" s="374"/>
      <c r="P481" s="374"/>
      <c r="Q481" s="374"/>
      <c r="R481" s="374"/>
      <c r="S481" s="374"/>
    </row>
    <row r="482" spans="1:19" ht="34.5" customHeight="1" thickBot="1">
      <c r="A482" s="377"/>
      <c r="B482" s="378" t="s">
        <v>1022</v>
      </c>
      <c r="C482" s="379"/>
      <c r="D482" s="380">
        <f>SUM(D14+D32+D45+D48+D52+D62+D65+D71+D102+D106+D137+D285+D471+D474+D477+D480)</f>
        <v>734308.33999999985</v>
      </c>
      <c r="E482" s="381"/>
      <c r="F482" s="380"/>
      <c r="G482" s="380"/>
      <c r="H482" s="382">
        <f>SUM(H480+H477+H474+H471+H285+H137+H106+H102+H71+H68+H65+H62+H52+H48+H45+H32+H14)</f>
        <v>52994.590000000004</v>
      </c>
      <c r="I482" s="382">
        <f>SUM(I480+I477+I474+I471+I285+I137+I106+I102+I71+I68+I65+I62+I52+I48+I45+I32+I14)</f>
        <v>3709.6400000000003</v>
      </c>
      <c r="J482" s="382">
        <f>SUM(J480+J477+J474+J471+J285+J137+J106+J102+J71+J68+J65+J62+J52+J48+J45+J32+J14)</f>
        <v>56704.232499999984</v>
      </c>
      <c r="K482" s="383"/>
      <c r="L482" s="383"/>
      <c r="M482" s="382">
        <f>SUM(M480+M477+M474+M471+M285+M137+M106+M102+M71+M68+M65+M62+M52+M48+M45+M32+M14)</f>
        <v>679170.55</v>
      </c>
      <c r="N482" s="384"/>
      <c r="O482" s="382"/>
      <c r="P482" s="382"/>
      <c r="Q482" s="382">
        <f>SUM(Q480+Q477+Q474+Q471+Q285+Q137+Q106+Q102+Q71+Q68+Q65+Q62+Q52+Q48+Q45+Q32+Q14)</f>
        <v>102357.79999999999</v>
      </c>
      <c r="R482" s="382">
        <f>SUM(R480+R477+R474+R471+R285+R137+R106+R102+R71+R68+R65+R62+R52+R48+R45+R32+R14)</f>
        <v>6526.23</v>
      </c>
      <c r="S482" s="382">
        <f>SUM(S480+S477+S474+S471+S285+S137+S106+S102+S71+S68+S65+S62+S52+S48+S45+S32+S14)</f>
        <v>108884.02249999996</v>
      </c>
    </row>
    <row r="483" spans="1:19" s="386" customFormat="1" ht="34.5" customHeight="1" thickTop="1">
      <c r="A483" s="385"/>
      <c r="C483" s="387"/>
      <c r="D483" s="388"/>
      <c r="E483" s="389"/>
      <c r="F483" s="388"/>
      <c r="G483" s="388"/>
      <c r="H483" s="390"/>
      <c r="I483" s="390"/>
      <c r="J483" s="390"/>
      <c r="K483" s="391"/>
      <c r="L483" s="391"/>
      <c r="M483" s="390"/>
      <c r="N483" s="392"/>
      <c r="O483" s="390"/>
      <c r="P483" s="390"/>
      <c r="Q483" s="390"/>
      <c r="R483" s="390"/>
      <c r="S483" s="390"/>
    </row>
    <row r="484" spans="1:19" s="386" customFormat="1" ht="48" customHeight="1">
      <c r="A484" s="1332" t="s">
        <v>1023</v>
      </c>
      <c r="B484" s="1332"/>
      <c r="C484" s="1332"/>
      <c r="D484" s="1332"/>
      <c r="E484" s="1332"/>
      <c r="F484" s="1332"/>
      <c r="G484" s="1332"/>
      <c r="H484" s="1332"/>
      <c r="I484" s="1332"/>
      <c r="J484" s="1332"/>
      <c r="K484" s="1332"/>
      <c r="L484" s="1332"/>
      <c r="M484" s="1332"/>
      <c r="N484" s="1332"/>
      <c r="O484" s="1332"/>
      <c r="P484" s="1332"/>
      <c r="Q484" s="1332"/>
      <c r="R484" s="1332"/>
      <c r="S484" s="1332"/>
    </row>
    <row r="485" spans="1:19" ht="34.5" customHeight="1">
      <c r="A485" s="243">
        <v>1</v>
      </c>
      <c r="B485" s="393" t="s">
        <v>1024</v>
      </c>
      <c r="C485" s="394" t="s">
        <v>1025</v>
      </c>
      <c r="D485" s="395"/>
      <c r="E485" s="293" t="s">
        <v>1026</v>
      </c>
      <c r="F485" s="395"/>
      <c r="G485" s="395"/>
      <c r="H485" s="189">
        <v>15471.5</v>
      </c>
      <c r="I485" s="66"/>
      <c r="J485" s="66">
        <v>15471.5</v>
      </c>
      <c r="K485" s="396">
        <v>45960</v>
      </c>
      <c r="L485" s="397" t="s">
        <v>1416</v>
      </c>
      <c r="M485" s="398">
        <v>100</v>
      </c>
      <c r="N485" s="293"/>
      <c r="O485" s="243"/>
      <c r="P485" s="243"/>
      <c r="Q485" s="189">
        <f>SUM(H485-M485)</f>
        <v>15371.5</v>
      </c>
      <c r="R485" s="189"/>
      <c r="S485" s="203">
        <f>SUM(Q485)</f>
        <v>15371.5</v>
      </c>
    </row>
    <row r="486" spans="1:19" ht="34.5" customHeight="1">
      <c r="A486" s="243">
        <v>2</v>
      </c>
      <c r="B486" s="394" t="s">
        <v>1028</v>
      </c>
      <c r="C486" s="394" t="s">
        <v>1029</v>
      </c>
      <c r="D486" s="295">
        <v>0</v>
      </c>
      <c r="E486" s="399" t="s">
        <v>1030</v>
      </c>
      <c r="F486" s="243"/>
      <c r="G486" s="243"/>
      <c r="H486" s="189">
        <v>3545.5</v>
      </c>
      <c r="I486" s="189"/>
      <c r="J486" s="66">
        <v>3545.5</v>
      </c>
      <c r="K486" s="290"/>
      <c r="L486" s="291"/>
      <c r="M486" s="400">
        <v>0</v>
      </c>
      <c r="N486" s="401" t="s">
        <v>1030</v>
      </c>
      <c r="O486" s="402"/>
      <c r="P486" s="402"/>
      <c r="Q486" s="189">
        <f>S486</f>
        <v>3545.5</v>
      </c>
      <c r="R486" s="189"/>
      <c r="S486" s="203">
        <f>+D486+J486-M486</f>
        <v>3545.5</v>
      </c>
    </row>
    <row r="487" spans="1:19" ht="34.5" customHeight="1" thickBot="1">
      <c r="A487" s="284"/>
      <c r="B487" s="257" t="s">
        <v>19</v>
      </c>
      <c r="C487" s="160"/>
      <c r="D487" s="102">
        <v>0</v>
      </c>
      <c r="E487" s="103"/>
      <c r="F487" s="102"/>
      <c r="G487" s="102"/>
      <c r="H487" s="104">
        <f>SUM(H485:H486)</f>
        <v>19017</v>
      </c>
      <c r="I487" s="104">
        <f t="shared" ref="I487:J487" si="58">SUM(I485:I486)</f>
        <v>0</v>
      </c>
      <c r="J487" s="104">
        <f t="shared" si="58"/>
        <v>19017</v>
      </c>
      <c r="K487" s="105"/>
      <c r="L487" s="105"/>
      <c r="M487" s="104">
        <f>SUM(M485:M486)</f>
        <v>100</v>
      </c>
      <c r="N487" s="105"/>
      <c r="O487" s="104"/>
      <c r="P487" s="104"/>
      <c r="Q487" s="104">
        <f>SUM(Q485:Q486)</f>
        <v>18917</v>
      </c>
      <c r="R487" s="155"/>
      <c r="S487" s="104">
        <f>SUM(S485:S486)</f>
        <v>18917</v>
      </c>
    </row>
    <row r="488" spans="1:19" s="386" customFormat="1" ht="34.5" customHeight="1" thickTop="1">
      <c r="A488" s="385"/>
      <c r="C488" s="387"/>
      <c r="D488" s="388"/>
      <c r="E488" s="389"/>
      <c r="F488" s="388"/>
      <c r="G488" s="388"/>
      <c r="H488" s="390"/>
      <c r="I488" s="390"/>
      <c r="J488" s="390"/>
      <c r="K488" s="391"/>
      <c r="L488" s="391"/>
      <c r="M488" s="390"/>
      <c r="N488" s="392"/>
      <c r="O488" s="390"/>
      <c r="P488" s="390"/>
      <c r="Q488" s="390"/>
      <c r="R488" s="390"/>
      <c r="S488" s="390"/>
    </row>
    <row r="489" spans="1:19" s="403" customFormat="1" ht="43.5" customHeight="1">
      <c r="A489" s="1332" t="s">
        <v>1032</v>
      </c>
      <c r="B489" s="1332"/>
      <c r="C489" s="1332"/>
      <c r="D489" s="1332"/>
      <c r="E489" s="1332"/>
      <c r="F489" s="1332"/>
      <c r="G489" s="1332"/>
      <c r="H489" s="1332"/>
      <c r="I489" s="1332"/>
      <c r="J489" s="1332"/>
      <c r="K489" s="1332"/>
      <c r="L489" s="1332"/>
      <c r="M489" s="1332"/>
      <c r="N489" s="1332"/>
      <c r="O489" s="1332"/>
      <c r="P489" s="1332"/>
      <c r="Q489" s="1332"/>
      <c r="R489" s="1332"/>
      <c r="S489" s="1332"/>
    </row>
    <row r="490" spans="1:19" s="414" customFormat="1" ht="34.5" customHeight="1">
      <c r="A490" s="404">
        <v>1</v>
      </c>
      <c r="B490" s="405" t="s">
        <v>1033</v>
      </c>
      <c r="C490" s="406" t="s">
        <v>1034</v>
      </c>
      <c r="D490" s="407"/>
      <c r="E490" s="408" t="s">
        <v>1035</v>
      </c>
      <c r="F490" s="409">
        <v>4</v>
      </c>
      <c r="G490" s="409">
        <v>4</v>
      </c>
      <c r="H490" s="408">
        <v>14582</v>
      </c>
      <c r="I490" s="407"/>
      <c r="J490" s="410">
        <v>14582</v>
      </c>
      <c r="K490" s="411"/>
      <c r="L490" s="411"/>
      <c r="M490" s="412"/>
      <c r="N490" s="408" t="s">
        <v>1035</v>
      </c>
      <c r="O490" s="413">
        <v>4</v>
      </c>
      <c r="P490" s="413">
        <v>4</v>
      </c>
      <c r="Q490" s="408">
        <v>14582</v>
      </c>
      <c r="R490" s="407"/>
      <c r="S490" s="410">
        <f>+D490+J490-M490</f>
        <v>14582</v>
      </c>
    </row>
    <row r="491" spans="1:19" s="414" customFormat="1" ht="34.5" customHeight="1">
      <c r="A491" s="404">
        <v>2</v>
      </c>
      <c r="B491" s="405" t="s">
        <v>1033</v>
      </c>
      <c r="C491" s="406" t="s">
        <v>1036</v>
      </c>
      <c r="D491" s="407"/>
      <c r="E491" s="408" t="s">
        <v>1037</v>
      </c>
      <c r="F491" s="409">
        <v>4</v>
      </c>
      <c r="G491" s="409">
        <v>4</v>
      </c>
      <c r="H491" s="408">
        <v>373.83</v>
      </c>
      <c r="I491" s="407">
        <v>26.17</v>
      </c>
      <c r="J491" s="410">
        <v>400</v>
      </c>
      <c r="K491" s="411"/>
      <c r="L491" s="411"/>
      <c r="M491" s="412"/>
      <c r="N491" s="408" t="s">
        <v>1037</v>
      </c>
      <c r="O491" s="413">
        <v>4</v>
      </c>
      <c r="P491" s="413">
        <v>4</v>
      </c>
      <c r="Q491" s="408">
        <f>ROUND(S491*100/107,2)</f>
        <v>373.83</v>
      </c>
      <c r="R491" s="407">
        <f>ROUND((Q491*0.07),2)</f>
        <v>26.17</v>
      </c>
      <c r="S491" s="410">
        <f>+D491+J491-M491</f>
        <v>400</v>
      </c>
    </row>
    <row r="492" spans="1:19" s="414" customFormat="1" ht="34.5" customHeight="1">
      <c r="A492" s="404">
        <v>3</v>
      </c>
      <c r="B492" s="405" t="s">
        <v>1033</v>
      </c>
      <c r="C492" s="406" t="s">
        <v>1038</v>
      </c>
      <c r="D492" s="407"/>
      <c r="E492" s="408" t="s">
        <v>1039</v>
      </c>
      <c r="F492" s="409">
        <v>5</v>
      </c>
      <c r="G492" s="409">
        <v>5</v>
      </c>
      <c r="H492" s="408">
        <v>17955</v>
      </c>
      <c r="I492" s="407">
        <v>1256.8499999999999</v>
      </c>
      <c r="J492" s="410">
        <v>19211.849999999999</v>
      </c>
      <c r="K492" s="411"/>
      <c r="L492" s="411"/>
      <c r="M492" s="412"/>
      <c r="N492" s="408" t="s">
        <v>1039</v>
      </c>
      <c r="O492" s="413">
        <v>5</v>
      </c>
      <c r="P492" s="413">
        <v>5</v>
      </c>
      <c r="Q492" s="408">
        <f>ROUND(S492*100/107,2)</f>
        <v>17955</v>
      </c>
      <c r="R492" s="407">
        <f>ROUND((Q492*0.07),2)</f>
        <v>1256.8499999999999</v>
      </c>
      <c r="S492" s="410">
        <f>+D492+J492-M492</f>
        <v>19211.849999999999</v>
      </c>
    </row>
    <row r="493" spans="1:19" s="414" customFormat="1" ht="34.5" customHeight="1">
      <c r="A493" s="404">
        <v>4</v>
      </c>
      <c r="B493" s="405" t="s">
        <v>1033</v>
      </c>
      <c r="C493" s="406" t="s">
        <v>1040</v>
      </c>
      <c r="D493" s="407"/>
      <c r="E493" s="408" t="s">
        <v>1041</v>
      </c>
      <c r="F493" s="409">
        <v>6</v>
      </c>
      <c r="G493" s="409">
        <v>6</v>
      </c>
      <c r="H493" s="408">
        <v>1935</v>
      </c>
      <c r="I493" s="407">
        <v>135.44999999999999</v>
      </c>
      <c r="J493" s="410">
        <v>2070.4499999999998</v>
      </c>
      <c r="K493" s="411"/>
      <c r="L493" s="411"/>
      <c r="M493" s="412"/>
      <c r="N493" s="408" t="s">
        <v>1041</v>
      </c>
      <c r="O493" s="413">
        <v>6</v>
      </c>
      <c r="P493" s="413">
        <v>6</v>
      </c>
      <c r="Q493" s="408">
        <f>ROUND(S493*100/107,2)</f>
        <v>1935</v>
      </c>
      <c r="R493" s="415">
        <f>ROUND((Q493*0.07),2)</f>
        <v>135.44999999999999</v>
      </c>
      <c r="S493" s="410">
        <f>+D493+J493-M493</f>
        <v>2070.4499999999998</v>
      </c>
    </row>
    <row r="494" spans="1:19" s="416" customFormat="1" ht="34.5" customHeight="1">
      <c r="A494" s="404">
        <v>5</v>
      </c>
      <c r="B494" s="405" t="s">
        <v>1033</v>
      </c>
      <c r="C494" s="406" t="s">
        <v>902</v>
      </c>
      <c r="D494" s="407"/>
      <c r="E494" s="408" t="s">
        <v>1041</v>
      </c>
      <c r="F494" s="409">
        <v>6</v>
      </c>
      <c r="G494" s="409">
        <v>6</v>
      </c>
      <c r="H494" s="408">
        <v>44400</v>
      </c>
      <c r="I494" s="407">
        <v>3108</v>
      </c>
      <c r="J494" s="410">
        <v>47508</v>
      </c>
      <c r="K494" s="411"/>
      <c r="L494" s="411"/>
      <c r="M494" s="412"/>
      <c r="N494" s="408" t="s">
        <v>1041</v>
      </c>
      <c r="O494" s="413">
        <v>6</v>
      </c>
      <c r="P494" s="413">
        <v>6</v>
      </c>
      <c r="Q494" s="408">
        <f>ROUND(S494*100/107,2)</f>
        <v>44400</v>
      </c>
      <c r="R494" s="415">
        <f>ROUND((Q494*0.07),2)</f>
        <v>3108</v>
      </c>
      <c r="S494" s="410">
        <f>+D494+J494-M494</f>
        <v>47508</v>
      </c>
    </row>
    <row r="495" spans="1:19" s="425" customFormat="1" ht="34.5" customHeight="1">
      <c r="A495" s="1365" t="s">
        <v>1042</v>
      </c>
      <c r="B495" s="1366"/>
      <c r="C495" s="1366"/>
      <c r="D495" s="1366"/>
      <c r="E495" s="417"/>
      <c r="F495" s="418"/>
      <c r="G495" s="418"/>
      <c r="H495" s="417"/>
      <c r="I495" s="419"/>
      <c r="J495" s="420"/>
      <c r="K495" s="421"/>
      <c r="L495" s="421"/>
      <c r="M495" s="422"/>
      <c r="N495" s="417"/>
      <c r="O495" s="419"/>
      <c r="P495" s="423"/>
      <c r="Q495" s="417"/>
      <c r="R495" s="419"/>
      <c r="S495" s="424"/>
    </row>
    <row r="496" spans="1:19" ht="34.5" customHeight="1" thickBot="1">
      <c r="A496" s="426"/>
      <c r="B496" s="257" t="s">
        <v>19</v>
      </c>
      <c r="C496" s="427"/>
      <c r="D496" s="428"/>
      <c r="E496" s="429">
        <v>0</v>
      </c>
      <c r="F496" s="428"/>
      <c r="G496" s="428"/>
      <c r="H496" s="430">
        <f>SUM(H490:H495)</f>
        <v>79245.83</v>
      </c>
      <c r="I496" s="431">
        <f t="shared" ref="I496:J496" si="59">SUM(I490:I495)</f>
        <v>4526.47</v>
      </c>
      <c r="J496" s="431">
        <f t="shared" si="59"/>
        <v>83772.299999999988</v>
      </c>
      <c r="K496" s="429">
        <f>SUM(K507:K513)</f>
        <v>0</v>
      </c>
      <c r="L496" s="429">
        <f>SUM(L507:L513)</f>
        <v>0</v>
      </c>
      <c r="M496" s="428">
        <f>SUM(M507:M513)</f>
        <v>0</v>
      </c>
      <c r="N496" s="429">
        <f>SUM(N507:N513)</f>
        <v>0</v>
      </c>
      <c r="O496" s="428"/>
      <c r="P496" s="428"/>
      <c r="Q496" s="432">
        <f>SUM(Q490:Q495)</f>
        <v>79245.83</v>
      </c>
      <c r="R496" s="432">
        <f t="shared" ref="R496:S496" si="60">SUM(R490:R495)</f>
        <v>4526.47</v>
      </c>
      <c r="S496" s="430">
        <f t="shared" si="60"/>
        <v>83772.299999999988</v>
      </c>
    </row>
    <row r="497" spans="1:19" ht="34.5" customHeight="1" thickTop="1">
      <c r="A497" s="433"/>
      <c r="B497" s="297"/>
      <c r="C497" s="2"/>
      <c r="D497" s="419"/>
      <c r="E497" s="417"/>
      <c r="F497" s="419"/>
      <c r="G497" s="419"/>
      <c r="H497" s="419"/>
      <c r="I497" s="419"/>
      <c r="J497" s="419"/>
      <c r="K497" s="417"/>
      <c r="L497" s="417"/>
      <c r="M497" s="419"/>
      <c r="N497" s="417"/>
      <c r="O497" s="419"/>
      <c r="P497" s="419"/>
      <c r="Q497" s="419"/>
      <c r="R497" s="419"/>
      <c r="S497" s="419"/>
    </row>
    <row r="498" spans="1:19" s="403" customFormat="1" ht="43.5" customHeight="1">
      <c r="A498" s="1332" t="s">
        <v>1043</v>
      </c>
      <c r="B498" s="1332"/>
      <c r="C498" s="1332"/>
      <c r="D498" s="1332"/>
      <c r="E498" s="1332"/>
      <c r="F498" s="1332"/>
      <c r="G498" s="1332"/>
      <c r="H498" s="1332"/>
      <c r="I498" s="1332"/>
      <c r="J498" s="1332"/>
      <c r="K498" s="1332"/>
      <c r="L498" s="1332"/>
      <c r="M498" s="1332"/>
      <c r="N498" s="1332"/>
      <c r="O498" s="1332"/>
      <c r="P498" s="1332"/>
      <c r="Q498" s="1332"/>
      <c r="R498" s="1332"/>
      <c r="S498" s="1332"/>
    </row>
    <row r="499" spans="1:19" ht="34.5" customHeight="1">
      <c r="A499" s="127"/>
      <c r="B499" s="434"/>
      <c r="C499" s="435"/>
      <c r="D499" s="222"/>
      <c r="E499" s="436"/>
      <c r="F499" s="127"/>
      <c r="G499" s="127"/>
      <c r="H499" s="72">
        <v>0</v>
      </c>
      <c r="I499" s="437"/>
      <c r="J499" s="438">
        <v>0</v>
      </c>
      <c r="K499" s="251"/>
      <c r="L499" s="252"/>
      <c r="M499" s="253"/>
      <c r="N499" s="436"/>
      <c r="O499" s="3"/>
      <c r="P499" s="3"/>
      <c r="Q499" s="439">
        <f>S499</f>
        <v>0</v>
      </c>
      <c r="R499" s="51"/>
      <c r="S499" s="439">
        <f>+D499+J499-M499</f>
        <v>0</v>
      </c>
    </row>
    <row r="500" spans="1:19" ht="34.5" customHeight="1">
      <c r="A500" s="440"/>
      <c r="B500" s="440"/>
      <c r="C500" s="440"/>
      <c r="D500" s="440"/>
      <c r="E500" s="440"/>
      <c r="F500" s="440"/>
      <c r="G500" s="440"/>
      <c r="H500" s="41"/>
      <c r="J500" s="442"/>
      <c r="K500" s="443"/>
      <c r="L500" s="444"/>
      <c r="M500" s="445"/>
      <c r="N500" s="1"/>
      <c r="Q500" s="41"/>
      <c r="R500" s="41"/>
      <c r="S500" s="41"/>
    </row>
    <row r="501" spans="1:19" ht="34.5" customHeight="1" thickBot="1">
      <c r="A501" s="447"/>
      <c r="B501" s="448" t="s">
        <v>19</v>
      </c>
      <c r="C501" s="449"/>
      <c r="D501" s="450"/>
      <c r="E501" s="451">
        <v>0</v>
      </c>
      <c r="F501" s="450"/>
      <c r="G501" s="450"/>
      <c r="H501" s="452">
        <v>0</v>
      </c>
      <c r="I501" s="452">
        <v>0</v>
      </c>
      <c r="J501" s="452">
        <v>0</v>
      </c>
      <c r="K501" s="451">
        <f>SUM(K511:K516)</f>
        <v>0</v>
      </c>
      <c r="L501" s="453">
        <f>SUM(L511:L516)</f>
        <v>0</v>
      </c>
      <c r="M501" s="452">
        <f>SUM(M499:M500)</f>
        <v>0</v>
      </c>
      <c r="N501" s="451">
        <f>SUM(N511:N516)</f>
        <v>0</v>
      </c>
      <c r="O501" s="450"/>
      <c r="P501" s="450"/>
      <c r="Q501" s="454">
        <f t="shared" ref="Q501" si="61">SUM(Q499)</f>
        <v>0</v>
      </c>
      <c r="R501" s="454">
        <f t="shared" ref="R501:S501" si="62">SUM(R499)</f>
        <v>0</v>
      </c>
      <c r="S501" s="454">
        <f t="shared" si="62"/>
        <v>0</v>
      </c>
    </row>
    <row r="502" spans="1:19" ht="34.5" customHeight="1" thickTop="1">
      <c r="A502" s="433"/>
      <c r="B502" s="297"/>
      <c r="C502" s="2"/>
      <c r="D502" s="419"/>
      <c r="E502" s="417"/>
      <c r="F502" s="419"/>
      <c r="G502" s="419"/>
      <c r="H502" s="419"/>
      <c r="I502" s="419"/>
      <c r="J502" s="419"/>
      <c r="K502" s="417"/>
      <c r="L502" s="417"/>
      <c r="M502" s="419"/>
      <c r="N502" s="417"/>
      <c r="O502" s="419"/>
      <c r="P502" s="419"/>
      <c r="Q502" s="419"/>
      <c r="R502" s="419"/>
      <c r="S502" s="419"/>
    </row>
    <row r="503" spans="1:19" s="386" customFormat="1" ht="40.5" customHeight="1">
      <c r="A503" s="1332" t="s">
        <v>1044</v>
      </c>
      <c r="B503" s="1332"/>
      <c r="C503" s="1332"/>
      <c r="D503" s="1332"/>
      <c r="E503" s="1332"/>
      <c r="F503" s="1332"/>
      <c r="G503" s="1332"/>
      <c r="H503" s="1332"/>
      <c r="I503" s="1332"/>
      <c r="J503" s="1332"/>
      <c r="K503" s="1332"/>
      <c r="L503" s="1332"/>
      <c r="M503" s="1332"/>
      <c r="N503" s="1332"/>
      <c r="O503" s="1332"/>
      <c r="P503" s="1332"/>
      <c r="Q503" s="1332"/>
      <c r="R503" s="1332"/>
      <c r="S503" s="1332"/>
    </row>
    <row r="504" spans="1:19" s="414" customFormat="1" ht="34.5" customHeight="1">
      <c r="A504" s="404">
        <v>1</v>
      </c>
      <c r="B504" s="406" t="s">
        <v>1045</v>
      </c>
      <c r="C504" s="455" t="s">
        <v>1046</v>
      </c>
      <c r="D504" s="456">
        <v>0</v>
      </c>
      <c r="E504" s="457" t="s">
        <v>1047</v>
      </c>
      <c r="F504" s="402" t="s">
        <v>1048</v>
      </c>
      <c r="G504" s="402" t="s">
        <v>1048</v>
      </c>
      <c r="H504" s="408">
        <v>234301.93</v>
      </c>
      <c r="I504" s="402"/>
      <c r="J504" s="458">
        <v>234301.93</v>
      </c>
      <c r="K504" s="290"/>
      <c r="L504" s="459"/>
      <c r="M504" s="460"/>
      <c r="N504" s="457" t="s">
        <v>1047</v>
      </c>
      <c r="O504" s="402" t="s">
        <v>1048</v>
      </c>
      <c r="P504" s="402" t="s">
        <v>1048</v>
      </c>
      <c r="Q504" s="408">
        <f>S504</f>
        <v>234301.93</v>
      </c>
      <c r="R504" s="461"/>
      <c r="S504" s="410">
        <f>+D504+J504-M504</f>
        <v>234301.93</v>
      </c>
    </row>
    <row r="505" spans="1:19" s="414" customFormat="1" ht="34.5" customHeight="1">
      <c r="A505" s="404">
        <f>A504+1</f>
        <v>2</v>
      </c>
      <c r="B505" s="406" t="s">
        <v>1045</v>
      </c>
      <c r="C505" s="455" t="s">
        <v>1049</v>
      </c>
      <c r="D505" s="462">
        <v>0</v>
      </c>
      <c r="E505" s="457" t="s">
        <v>1050</v>
      </c>
      <c r="F505" s="402" t="s">
        <v>1048</v>
      </c>
      <c r="G505" s="402" t="s">
        <v>1048</v>
      </c>
      <c r="H505" s="462">
        <v>84356.53</v>
      </c>
      <c r="I505" s="408">
        <v>5904.96</v>
      </c>
      <c r="J505" s="462">
        <v>90261.49</v>
      </c>
      <c r="K505" s="290"/>
      <c r="L505" s="459"/>
      <c r="M505" s="292"/>
      <c r="N505" s="457" t="s">
        <v>1050</v>
      </c>
      <c r="O505" s="402" t="s">
        <v>1048</v>
      </c>
      <c r="P505" s="402" t="s">
        <v>1048</v>
      </c>
      <c r="Q505" s="408">
        <v>84356.53</v>
      </c>
      <c r="R505" s="463">
        <v>5904.96</v>
      </c>
      <c r="S505" s="410">
        <v>90261.49</v>
      </c>
    </row>
    <row r="506" spans="1:19" s="414" customFormat="1" ht="34.5" customHeight="1">
      <c r="A506" s="404">
        <f>A505+1</f>
        <v>3</v>
      </c>
      <c r="B506" s="406" t="s">
        <v>1045</v>
      </c>
      <c r="C506" s="455" t="s">
        <v>1051</v>
      </c>
      <c r="D506" s="462">
        <v>0</v>
      </c>
      <c r="E506" s="457" t="s">
        <v>1050</v>
      </c>
      <c r="F506" s="402" t="s">
        <v>1048</v>
      </c>
      <c r="G506" s="402" t="s">
        <v>1048</v>
      </c>
      <c r="H506" s="462">
        <v>46294.83</v>
      </c>
      <c r="I506" s="408">
        <v>3240.64</v>
      </c>
      <c r="J506" s="462">
        <v>49535.47</v>
      </c>
      <c r="K506" s="290"/>
      <c r="L506" s="459"/>
      <c r="M506" s="292"/>
      <c r="N506" s="457" t="s">
        <v>1050</v>
      </c>
      <c r="O506" s="402" t="s">
        <v>1048</v>
      </c>
      <c r="P506" s="402" t="s">
        <v>1048</v>
      </c>
      <c r="Q506" s="408">
        <f>ROUND(S506*100/107,2)</f>
        <v>46294.83</v>
      </c>
      <c r="R506" s="463">
        <f>ROUND((Q506*0.07),2)</f>
        <v>3240.64</v>
      </c>
      <c r="S506" s="410">
        <f>+D506+J506-M506</f>
        <v>49535.47</v>
      </c>
    </row>
    <row r="507" spans="1:19" s="414" customFormat="1" ht="34.5" customHeight="1">
      <c r="A507" s="404"/>
      <c r="B507" s="464" t="s">
        <v>1052</v>
      </c>
      <c r="C507" s="455"/>
      <c r="D507" s="462"/>
      <c r="E507" s="457"/>
      <c r="F507" s="402"/>
      <c r="G507" s="402"/>
      <c r="H507" s="462"/>
      <c r="I507" s="408"/>
      <c r="J507" s="462"/>
      <c r="K507" s="290"/>
      <c r="L507" s="459"/>
      <c r="M507" s="292"/>
      <c r="N507" s="457"/>
      <c r="O507" s="402"/>
      <c r="P507" s="402"/>
      <c r="Q507" s="408"/>
      <c r="R507" s="463"/>
      <c r="S507" s="410"/>
    </row>
    <row r="508" spans="1:19" s="414" customFormat="1" ht="34.5" customHeight="1">
      <c r="A508" s="404">
        <v>4</v>
      </c>
      <c r="B508" s="406" t="s">
        <v>1053</v>
      </c>
      <c r="C508" s="455" t="s">
        <v>1054</v>
      </c>
      <c r="D508" s="462">
        <v>0</v>
      </c>
      <c r="E508" s="457" t="s">
        <v>1055</v>
      </c>
      <c r="F508" s="402">
        <v>8</v>
      </c>
      <c r="G508" s="402">
        <v>8</v>
      </c>
      <c r="H508" s="462">
        <v>15916</v>
      </c>
      <c r="I508" s="408"/>
      <c r="J508" s="462">
        <v>15916</v>
      </c>
      <c r="K508" s="290"/>
      <c r="L508" s="459"/>
      <c r="M508" s="292"/>
      <c r="N508" s="457" t="s">
        <v>1055</v>
      </c>
      <c r="O508" s="402">
        <v>8</v>
      </c>
      <c r="P508" s="402">
        <v>8</v>
      </c>
      <c r="Q508" s="408">
        <v>15916</v>
      </c>
      <c r="R508" s="463"/>
      <c r="S508" s="410">
        <f t="shared" ref="S508:S512" si="63">+D508+J508-M508</f>
        <v>15916</v>
      </c>
    </row>
    <row r="509" spans="1:19" s="414" customFormat="1" ht="34.5" customHeight="1">
      <c r="A509" s="404">
        <v>5</v>
      </c>
      <c r="B509" s="406" t="s">
        <v>1053</v>
      </c>
      <c r="C509" s="455" t="s">
        <v>1056</v>
      </c>
      <c r="D509" s="462">
        <v>0</v>
      </c>
      <c r="E509" s="457" t="s">
        <v>1057</v>
      </c>
      <c r="F509" s="402">
        <v>7</v>
      </c>
      <c r="G509" s="402">
        <v>7</v>
      </c>
      <c r="H509" s="462">
        <v>1050</v>
      </c>
      <c r="I509" s="408">
        <v>73.5</v>
      </c>
      <c r="J509" s="462">
        <v>1123.5</v>
      </c>
      <c r="K509" s="290"/>
      <c r="L509" s="459"/>
      <c r="M509" s="292"/>
      <c r="N509" s="457" t="s">
        <v>1057</v>
      </c>
      <c r="O509" s="402">
        <v>7</v>
      </c>
      <c r="P509" s="402">
        <v>7</v>
      </c>
      <c r="Q509" s="408">
        <f t="shared" ref="Q509:Q510" si="64">ROUND(S509*100/107,2)</f>
        <v>1050</v>
      </c>
      <c r="R509" s="463">
        <f t="shared" ref="R509:R510" si="65">ROUND((Q509*0.07),2)</f>
        <v>73.5</v>
      </c>
      <c r="S509" s="410">
        <f t="shared" si="63"/>
        <v>1123.5</v>
      </c>
    </row>
    <row r="510" spans="1:19" s="414" customFormat="1" ht="34.5" customHeight="1">
      <c r="A510" s="404">
        <f t="shared" ref="A510:A511" si="66">A509+1</f>
        <v>6</v>
      </c>
      <c r="B510" s="406" t="s">
        <v>1053</v>
      </c>
      <c r="C510" s="455" t="s">
        <v>1058</v>
      </c>
      <c r="D510" s="462">
        <v>0</v>
      </c>
      <c r="E510" s="457" t="s">
        <v>1057</v>
      </c>
      <c r="F510" s="402">
        <v>7</v>
      </c>
      <c r="G510" s="402">
        <v>7</v>
      </c>
      <c r="H510" s="462">
        <v>265</v>
      </c>
      <c r="I510" s="408">
        <v>18.55</v>
      </c>
      <c r="J510" s="462">
        <v>283.55</v>
      </c>
      <c r="K510" s="290"/>
      <c r="L510" s="459"/>
      <c r="M510" s="292"/>
      <c r="N510" s="457" t="s">
        <v>1057</v>
      </c>
      <c r="O510" s="402">
        <v>7</v>
      </c>
      <c r="P510" s="402">
        <v>7</v>
      </c>
      <c r="Q510" s="408">
        <f t="shared" si="64"/>
        <v>265</v>
      </c>
      <c r="R510" s="463">
        <f t="shared" si="65"/>
        <v>18.55</v>
      </c>
      <c r="S510" s="410">
        <f t="shared" si="63"/>
        <v>283.55</v>
      </c>
    </row>
    <row r="511" spans="1:19" s="414" customFormat="1" ht="34.5" customHeight="1">
      <c r="A511" s="404">
        <f t="shared" si="66"/>
        <v>7</v>
      </c>
      <c r="B511" s="406" t="s">
        <v>1053</v>
      </c>
      <c r="C511" s="455" t="s">
        <v>1059</v>
      </c>
      <c r="D511" s="462">
        <v>0</v>
      </c>
      <c r="E511" s="457" t="s">
        <v>1060</v>
      </c>
      <c r="F511" s="402"/>
      <c r="G511" s="402"/>
      <c r="H511" s="462">
        <v>11685.69</v>
      </c>
      <c r="I511" s="408"/>
      <c r="J511" s="462">
        <v>11685.69</v>
      </c>
      <c r="K511" s="290"/>
      <c r="L511" s="459"/>
      <c r="M511" s="292"/>
      <c r="N511" s="457" t="s">
        <v>1060</v>
      </c>
      <c r="O511" s="402"/>
      <c r="P511" s="402"/>
      <c r="Q511" s="408">
        <v>11685.69</v>
      </c>
      <c r="R511" s="463"/>
      <c r="S511" s="410">
        <f t="shared" si="63"/>
        <v>11685.69</v>
      </c>
    </row>
    <row r="512" spans="1:19" s="414" customFormat="1" ht="34.5" customHeight="1">
      <c r="A512" s="404">
        <f>A511+1</f>
        <v>8</v>
      </c>
      <c r="B512" s="455" t="s">
        <v>1061</v>
      </c>
      <c r="C512" s="406" t="s">
        <v>1062</v>
      </c>
      <c r="D512" s="407"/>
      <c r="E512" s="408" t="s">
        <v>1063</v>
      </c>
      <c r="F512" s="407"/>
      <c r="G512" s="407"/>
      <c r="H512" s="408">
        <v>1946.33</v>
      </c>
      <c r="I512" s="407"/>
      <c r="J512" s="410">
        <v>1946.33</v>
      </c>
      <c r="K512" s="411"/>
      <c r="L512" s="411"/>
      <c r="M512" s="412">
        <v>0</v>
      </c>
      <c r="N512" s="465" t="s">
        <v>1063</v>
      </c>
      <c r="O512" s="407"/>
      <c r="P512" s="407"/>
      <c r="Q512" s="408">
        <f t="shared" ref="Q512" si="67">S512</f>
        <v>1946.33</v>
      </c>
      <c r="R512" s="415"/>
      <c r="S512" s="410">
        <f t="shared" si="63"/>
        <v>1946.33</v>
      </c>
    </row>
    <row r="513" spans="1:20" s="414" customFormat="1" ht="34.5" customHeight="1">
      <c r="A513" s="466"/>
      <c r="B513" s="467" t="s">
        <v>1064</v>
      </c>
      <c r="C513" s="468"/>
      <c r="D513" s="469"/>
      <c r="E513" s="470"/>
      <c r="F513" s="469"/>
      <c r="G513" s="469"/>
      <c r="H513" s="470"/>
      <c r="I513" s="469"/>
      <c r="J513" s="471"/>
      <c r="K513" s="472"/>
      <c r="L513" s="472"/>
      <c r="M513" s="473"/>
      <c r="N513" s="470"/>
      <c r="O513" s="469"/>
      <c r="P513" s="469"/>
      <c r="Q513" s="470"/>
      <c r="R513" s="474"/>
      <c r="S513" s="471"/>
    </row>
    <row r="514" spans="1:20" s="479" customFormat="1" ht="34.5" customHeight="1" thickBot="1">
      <c r="A514" s="475"/>
      <c r="B514" s="1333" t="s">
        <v>1065</v>
      </c>
      <c r="C514" s="1333"/>
      <c r="D514" s="428"/>
      <c r="E514" s="429"/>
      <c r="F514" s="428"/>
      <c r="G514" s="428"/>
      <c r="H514" s="476">
        <f>SUM(H504:H513)</f>
        <v>395816.31</v>
      </c>
      <c r="I514" s="476">
        <f t="shared" ref="I514:J514" si="68">SUM(I504:I513)</f>
        <v>9237.65</v>
      </c>
      <c r="J514" s="477">
        <f t="shared" si="68"/>
        <v>405053.96</v>
      </c>
      <c r="K514" s="429"/>
      <c r="L514" s="477"/>
      <c r="M514" s="430"/>
      <c r="N514" s="429"/>
      <c r="O514" s="428"/>
      <c r="P514" s="428"/>
      <c r="Q514" s="477">
        <f>SUM(Q504:Q513)</f>
        <v>395816.31</v>
      </c>
      <c r="R514" s="428">
        <f t="shared" ref="R514" si="69">SUM(R504:R513)</f>
        <v>9237.65</v>
      </c>
      <c r="S514" s="478">
        <f>SUM(S504:S513)</f>
        <v>405053.96</v>
      </c>
    </row>
    <row r="515" spans="1:20" s="403" customFormat="1" ht="34.5" customHeight="1" thickTop="1">
      <c r="A515" s="480"/>
      <c r="B515" s="481"/>
      <c r="C515" s="482"/>
      <c r="D515" s="483"/>
      <c r="E515" s="484"/>
      <c r="F515" s="483"/>
      <c r="G515" s="483"/>
      <c r="H515" s="484"/>
      <c r="I515" s="483"/>
      <c r="J515" s="485"/>
      <c r="K515" s="484"/>
      <c r="L515" s="484"/>
      <c r="M515" s="483"/>
      <c r="N515" s="484"/>
      <c r="O515" s="483"/>
      <c r="P515" s="483"/>
      <c r="Q515" s="484"/>
      <c r="R515" s="483"/>
      <c r="S515" s="485"/>
    </row>
    <row r="516" spans="1:20" ht="34.5" customHeight="1" thickBot="1">
      <c r="A516" s="486"/>
      <c r="B516" s="487"/>
      <c r="C516" s="488" t="s">
        <v>1066</v>
      </c>
      <c r="D516" s="488"/>
      <c r="E516" s="489"/>
      <c r="F516" s="486"/>
      <c r="G516" s="486"/>
      <c r="H516" s="490">
        <f>SUM(H514+H501+H496+H487+H482)</f>
        <v>547073.73</v>
      </c>
      <c r="I516" s="490">
        <f t="shared" ref="I516:J516" si="70">SUM(I514+I501+I496+I487+I482)</f>
        <v>17473.759999999998</v>
      </c>
      <c r="J516" s="490">
        <f t="shared" si="70"/>
        <v>564547.49249999993</v>
      </c>
      <c r="K516" s="491"/>
      <c r="L516" s="488"/>
      <c r="M516" s="492">
        <f>SUM(M514+M501+M496+M487+M482)</f>
        <v>679270.55</v>
      </c>
      <c r="N516" s="488"/>
      <c r="O516" s="486"/>
      <c r="P516" s="486"/>
      <c r="Q516" s="383">
        <f>SUM(Q514+Q501+Q496+Q487+Q482)</f>
        <v>596336.93999999994</v>
      </c>
      <c r="R516" s="493">
        <f>SUM(R514+R501+R496+R487+R482)</f>
        <v>20290.349999999999</v>
      </c>
      <c r="S516" s="383">
        <f>SUM(S514+S501+S496+S487+S482)</f>
        <v>616627.28249999997</v>
      </c>
    </row>
    <row r="517" spans="1:20" ht="34.5" customHeight="1" thickTop="1">
      <c r="Q517" s="159"/>
      <c r="R517" s="159"/>
      <c r="S517" s="500"/>
    </row>
    <row r="518" spans="1:20" ht="34.5" customHeight="1">
      <c r="Q518" s="159"/>
      <c r="R518" s="159"/>
      <c r="S518" s="500"/>
    </row>
    <row r="519" spans="1:20" s="403" customFormat="1" ht="43.5" customHeight="1">
      <c r="A519" s="1332" t="s">
        <v>1067</v>
      </c>
      <c r="B519" s="1332"/>
      <c r="C519" s="1332"/>
      <c r="D519" s="1332"/>
      <c r="E519" s="1332"/>
      <c r="F519" s="1332"/>
      <c r="G519" s="1332"/>
      <c r="H519" s="1332"/>
      <c r="I519" s="1332"/>
      <c r="J519" s="1332"/>
      <c r="K519" s="1332"/>
      <c r="L519" s="1332"/>
      <c r="M519" s="1332"/>
      <c r="N519" s="1332"/>
      <c r="O519" s="1332"/>
      <c r="P519" s="1332"/>
      <c r="Q519" s="1332"/>
      <c r="R519" s="1332"/>
      <c r="S519" s="1332"/>
    </row>
    <row r="520" spans="1:20" ht="34.5" customHeight="1">
      <c r="A520" s="243">
        <v>1</v>
      </c>
      <c r="B520" s="266" t="s">
        <v>1068</v>
      </c>
      <c r="C520" s="394" t="s">
        <v>235</v>
      </c>
      <c r="D520" s="295">
        <v>4200</v>
      </c>
      <c r="E520" s="399" t="s">
        <v>1071</v>
      </c>
      <c r="F520" s="243">
        <v>3</v>
      </c>
      <c r="G520" s="243"/>
      <c r="H520" s="66">
        <v>9000</v>
      </c>
      <c r="I520" s="501"/>
      <c r="J520" s="502">
        <v>9000</v>
      </c>
      <c r="K520" s="290">
        <v>45961</v>
      </c>
      <c r="L520" s="291" t="s">
        <v>1417</v>
      </c>
      <c r="M520" s="292">
        <v>6118</v>
      </c>
      <c r="N520" s="246"/>
      <c r="O520" s="243"/>
      <c r="P520" s="243"/>
      <c r="Q520" s="66">
        <f>S520</f>
        <v>7082</v>
      </c>
      <c r="R520" s="66"/>
      <c r="S520" s="66">
        <f>+D520+J520-M520</f>
        <v>7082</v>
      </c>
    </row>
    <row r="521" spans="1:20" ht="34.5" customHeight="1">
      <c r="A521" s="243">
        <v>2</v>
      </c>
      <c r="B521" s="503" t="s">
        <v>1068</v>
      </c>
      <c r="C521" s="504" t="s">
        <v>1072</v>
      </c>
      <c r="D521" s="505">
        <v>112.35</v>
      </c>
      <c r="E521" s="506"/>
      <c r="F521" s="402"/>
      <c r="G521" s="243"/>
      <c r="H521" s="203">
        <v>0</v>
      </c>
      <c r="I521" s="203">
        <v>0</v>
      </c>
      <c r="J521" s="203">
        <v>0</v>
      </c>
      <c r="K521" s="290">
        <v>45961</v>
      </c>
      <c r="L521" s="291" t="s">
        <v>1418</v>
      </c>
      <c r="M521" s="292">
        <v>112.35</v>
      </c>
      <c r="N521" s="250"/>
      <c r="O521" s="243"/>
      <c r="P521" s="243"/>
      <c r="Q521" s="66">
        <f>ROUND(S521*100/107,2)</f>
        <v>0</v>
      </c>
      <c r="R521" s="66">
        <f>ROUND((Q521*0.07),2)</f>
        <v>0</v>
      </c>
      <c r="S521" s="66">
        <f>+D521+J521-M521</f>
        <v>0</v>
      </c>
    </row>
    <row r="522" spans="1:20" ht="34.5" customHeight="1">
      <c r="A522" s="243">
        <v>3</v>
      </c>
      <c r="B522" s="503" t="s">
        <v>1068</v>
      </c>
      <c r="C522" s="504" t="s">
        <v>771</v>
      </c>
      <c r="D522" s="505">
        <v>584.22</v>
      </c>
      <c r="E522" s="250"/>
      <c r="F522" s="243"/>
      <c r="G522" s="243"/>
      <c r="H522" s="203">
        <v>0</v>
      </c>
      <c r="I522" s="203">
        <v>0</v>
      </c>
      <c r="J522" s="203">
        <v>0</v>
      </c>
      <c r="K522" s="290">
        <v>45961</v>
      </c>
      <c r="L522" s="291" t="s">
        <v>1419</v>
      </c>
      <c r="M522" s="292">
        <v>584.22</v>
      </c>
      <c r="N522" s="250"/>
      <c r="O522" s="243"/>
      <c r="P522" s="243"/>
      <c r="Q522" s="66">
        <f>ROUND(S522*100/107,2)</f>
        <v>0</v>
      </c>
      <c r="R522" s="66">
        <f>ROUND((Q522*0.07),2)</f>
        <v>0</v>
      </c>
      <c r="S522" s="66">
        <f>+D522+J522-M522</f>
        <v>0</v>
      </c>
    </row>
    <row r="523" spans="1:20" ht="34.5" customHeight="1" thickBot="1">
      <c r="A523" s="426"/>
      <c r="B523" s="257" t="s">
        <v>19</v>
      </c>
      <c r="C523" s="427"/>
      <c r="D523" s="428">
        <f>SUM(D520:D522)</f>
        <v>4896.5700000000006</v>
      </c>
      <c r="E523" s="429">
        <v>0</v>
      </c>
      <c r="F523" s="428"/>
      <c r="G523" s="428"/>
      <c r="H523" s="430">
        <f>SUM(H520:H522)</f>
        <v>9000</v>
      </c>
      <c r="I523" s="430">
        <f t="shared" ref="I523:J523" si="71">SUM(I520:I522)</f>
        <v>0</v>
      </c>
      <c r="J523" s="430">
        <f t="shared" si="71"/>
        <v>9000</v>
      </c>
      <c r="K523" s="476">
        <f>SUM(K516:K518)</f>
        <v>0</v>
      </c>
      <c r="L523" s="476">
        <f>SUM(L516:L518)</f>
        <v>0</v>
      </c>
      <c r="M523" s="430">
        <f>SUM(M520:M522)</f>
        <v>6814.5700000000006</v>
      </c>
      <c r="N523" s="429">
        <f>SUM(N516:N518)</f>
        <v>0</v>
      </c>
      <c r="O523" s="428"/>
      <c r="P523" s="428"/>
      <c r="Q523" s="432">
        <f>SUM(Q520:Q522)</f>
        <v>7082</v>
      </c>
      <c r="R523" s="432">
        <f t="shared" ref="R523:S523" si="72">SUM(R520:R522)</f>
        <v>0</v>
      </c>
      <c r="S523" s="432">
        <f t="shared" si="72"/>
        <v>7082</v>
      </c>
    </row>
    <row r="524" spans="1:20" s="446" customFormat="1" ht="34.200000000000003" thickTop="1">
      <c r="B524" s="494"/>
      <c r="C524" s="495"/>
      <c r="D524" s="496"/>
      <c r="E524" s="1"/>
      <c r="H524" s="442"/>
      <c r="I524" s="441"/>
      <c r="J524" s="497"/>
      <c r="K524" s="498"/>
      <c r="L524" s="297"/>
      <c r="M524" s="499"/>
      <c r="N524" s="297"/>
      <c r="Q524" s="507"/>
      <c r="R524" s="507"/>
      <c r="S524" s="249"/>
      <c r="T524" s="2"/>
    </row>
    <row r="526" spans="1:20">
      <c r="M526" s="499">
        <f>SUM(M516+M523)</f>
        <v>686085.12</v>
      </c>
    </row>
  </sheetData>
  <mergeCells count="28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T34:AA34"/>
    <mergeCell ref="B102:C102"/>
    <mergeCell ref="A484:S484"/>
    <mergeCell ref="E5:E6"/>
    <mergeCell ref="F5:F6"/>
    <mergeCell ref="H5:J5"/>
    <mergeCell ref="K5:K6"/>
    <mergeCell ref="L5:L6"/>
    <mergeCell ref="M5:M6"/>
    <mergeCell ref="A503:S503"/>
    <mergeCell ref="B514:C514"/>
    <mergeCell ref="A519:S519"/>
    <mergeCell ref="N5:N6"/>
    <mergeCell ref="O5:O6"/>
    <mergeCell ref="Q5:S5"/>
    <mergeCell ref="A489:S489"/>
    <mergeCell ref="A495:D495"/>
    <mergeCell ref="A498:S498"/>
  </mergeCells>
  <pageMargins left="0.16" right="0.16" top="0.16" bottom="0.16" header="0.16" footer="0.3"/>
  <pageSetup scale="32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86C7-9398-4FEA-8E22-D01E0EB984AE}">
  <sheetPr codeName="Sheet25">
    <tabColor rgb="FF92D050"/>
  </sheetPr>
  <dimension ref="A1:I394"/>
  <sheetViews>
    <sheetView zoomScale="50" zoomScaleNormal="50" workbookViewId="0">
      <pane ySplit="9" topLeftCell="A320" activePane="bottomLeft" state="frozen"/>
      <selection pane="bottomLeft" activeCell="D327" sqref="D327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1.33203125" style="498" customWidth="1"/>
    <col min="5" max="5" width="27.6640625" style="297"/>
    <col min="6" max="6" width="27.6640625" style="499"/>
    <col min="7" max="8" width="27.6640625" style="2"/>
    <col min="9" max="9" width="27.6640625" style="512"/>
    <col min="10" max="16384" width="27.6640625" style="2"/>
  </cols>
  <sheetData>
    <row r="1" spans="1:8" ht="34.5" customHeight="1">
      <c r="A1" s="1334" t="s">
        <v>0</v>
      </c>
      <c r="B1" s="1334"/>
      <c r="C1" s="1334"/>
      <c r="D1" s="1334"/>
      <c r="E1" s="1334"/>
      <c r="F1" s="1334"/>
    </row>
    <row r="2" spans="1:8" ht="34.5" customHeight="1">
      <c r="A2" s="1334" t="s">
        <v>1</v>
      </c>
      <c r="B2" s="1334"/>
      <c r="C2" s="1334"/>
      <c r="D2" s="1334"/>
      <c r="E2" s="1334"/>
      <c r="F2" s="1334"/>
    </row>
    <row r="3" spans="1:8" ht="34.5" customHeight="1">
      <c r="A3" s="1335" t="s">
        <v>1075</v>
      </c>
      <c r="B3" s="1335"/>
      <c r="C3" s="1335"/>
      <c r="D3" s="1335"/>
      <c r="E3" s="1335"/>
      <c r="F3" s="1335"/>
    </row>
    <row r="4" spans="1:8" ht="34.5" customHeight="1">
      <c r="A4" s="1336" t="s">
        <v>3</v>
      </c>
      <c r="B4" s="1338" t="s">
        <v>4</v>
      </c>
      <c r="C4" s="1340" t="s">
        <v>5</v>
      </c>
      <c r="D4" s="1349" t="s">
        <v>8</v>
      </c>
      <c r="E4" s="1350"/>
      <c r="F4" s="1351"/>
    </row>
    <row r="5" spans="1:8" ht="34.5" customHeight="1">
      <c r="A5" s="1337"/>
      <c r="B5" s="1339"/>
      <c r="C5" s="1341"/>
      <c r="D5" s="1355" t="s">
        <v>14</v>
      </c>
      <c r="E5" s="1357" t="s">
        <v>15</v>
      </c>
      <c r="F5" s="1359" t="s">
        <v>16</v>
      </c>
    </row>
    <row r="6" spans="1:8" ht="34.200000000000003" customHeight="1">
      <c r="A6" s="1337"/>
      <c r="B6" s="1339"/>
      <c r="C6" s="1341"/>
      <c r="D6" s="1356"/>
      <c r="E6" s="1358"/>
      <c r="F6" s="1360"/>
    </row>
    <row r="7" spans="1:8" ht="46.95" hidden="1" customHeight="1">
      <c r="A7" s="15"/>
      <c r="B7" s="16" t="s">
        <v>20</v>
      </c>
      <c r="C7" s="17"/>
      <c r="D7" s="25"/>
      <c r="E7" s="26"/>
      <c r="F7" s="27"/>
    </row>
    <row r="8" spans="1:8" ht="52.95" hidden="1" customHeight="1" thickBot="1">
      <c r="A8" s="30">
        <v>1</v>
      </c>
      <c r="B8" s="31"/>
      <c r="C8" s="32"/>
      <c r="D8" s="36"/>
      <c r="E8" s="37"/>
      <c r="F8" s="38"/>
    </row>
    <row r="9" spans="1:8" ht="1.2" customHeight="1" thickBot="1">
      <c r="A9" s="30"/>
      <c r="B9" s="42" t="s">
        <v>19</v>
      </c>
      <c r="C9" s="43"/>
      <c r="D9" s="47"/>
      <c r="E9" s="48"/>
      <c r="F9" s="49">
        <v>0</v>
      </c>
    </row>
    <row r="10" spans="1:8" ht="34.5" customHeight="1" thickTop="1">
      <c r="A10" s="30"/>
      <c r="B10" s="52" t="s">
        <v>21</v>
      </c>
      <c r="C10" s="53"/>
      <c r="D10" s="58"/>
      <c r="E10" s="59"/>
      <c r="F10" s="60"/>
    </row>
    <row r="11" spans="1:8" ht="34.5" customHeight="1">
      <c r="A11" s="67">
        <v>1</v>
      </c>
      <c r="B11" s="68" t="s">
        <v>22</v>
      </c>
      <c r="C11" s="69" t="s">
        <v>23</v>
      </c>
      <c r="D11" s="75" t="s">
        <v>1076</v>
      </c>
      <c r="E11" s="76" t="s">
        <v>1077</v>
      </c>
      <c r="F11" s="77">
        <v>28876.09</v>
      </c>
    </row>
    <row r="12" spans="1:8" ht="34.5" customHeight="1">
      <c r="A12" s="67">
        <v>2</v>
      </c>
      <c r="B12" s="81" t="s">
        <v>28</v>
      </c>
      <c r="C12" s="69" t="s">
        <v>23</v>
      </c>
      <c r="D12" s="83" t="s">
        <v>1079</v>
      </c>
      <c r="E12" s="84" t="s">
        <v>1080</v>
      </c>
      <c r="F12" s="85">
        <v>16003.46</v>
      </c>
    </row>
    <row r="13" spans="1:8" ht="34.5" customHeight="1" thickBot="1">
      <c r="A13" s="99"/>
      <c r="B13" s="100" t="s">
        <v>19</v>
      </c>
      <c r="C13" s="101"/>
      <c r="D13" s="105"/>
      <c r="E13" s="105"/>
      <c r="F13" s="104">
        <v>44879.55</v>
      </c>
      <c r="H13" s="508">
        <f>SUM(F11:F12)</f>
        <v>44879.55</v>
      </c>
    </row>
    <row r="14" spans="1:8" ht="34.5" customHeight="1" thickTop="1">
      <c r="A14" s="30"/>
      <c r="B14" s="52" t="s">
        <v>31</v>
      </c>
      <c r="C14" s="53"/>
      <c r="D14" s="58"/>
      <c r="E14" s="59"/>
      <c r="F14" s="60"/>
    </row>
    <row r="15" spans="1:8" ht="34.5" customHeight="1">
      <c r="A15" s="67">
        <v>1</v>
      </c>
      <c r="B15" s="106" t="s">
        <v>32</v>
      </c>
      <c r="C15" s="106" t="s">
        <v>33</v>
      </c>
      <c r="D15" s="112">
        <v>45932</v>
      </c>
      <c r="E15" s="113" t="s">
        <v>1081</v>
      </c>
      <c r="F15" s="114">
        <v>321</v>
      </c>
    </row>
    <row r="16" spans="1:8" ht="34.5" customHeight="1">
      <c r="A16" s="67">
        <v>2</v>
      </c>
      <c r="B16" s="106" t="s">
        <v>35</v>
      </c>
      <c r="C16" s="106" t="s">
        <v>36</v>
      </c>
      <c r="D16" s="112">
        <v>45940</v>
      </c>
      <c r="E16" s="113" t="s">
        <v>1082</v>
      </c>
      <c r="F16" s="114">
        <v>321</v>
      </c>
    </row>
    <row r="17" spans="1:8" ht="34.5" customHeight="1">
      <c r="A17" s="67">
        <v>3</v>
      </c>
      <c r="B17" s="106" t="s">
        <v>47</v>
      </c>
      <c r="C17" s="106" t="s">
        <v>48</v>
      </c>
      <c r="D17" s="112">
        <v>45960</v>
      </c>
      <c r="E17" s="113" t="s">
        <v>1083</v>
      </c>
      <c r="F17" s="114">
        <v>321</v>
      </c>
    </row>
    <row r="18" spans="1:8" ht="34.5" customHeight="1">
      <c r="A18" s="67">
        <v>4</v>
      </c>
      <c r="B18" s="106" t="s">
        <v>50</v>
      </c>
      <c r="C18" s="106" t="s">
        <v>51</v>
      </c>
      <c r="D18" s="112">
        <v>45961</v>
      </c>
      <c r="E18" s="124" t="s">
        <v>1084</v>
      </c>
      <c r="F18" s="114">
        <v>963</v>
      </c>
    </row>
    <row r="19" spans="1:8" ht="34.5" customHeight="1">
      <c r="A19" s="67">
        <v>5</v>
      </c>
      <c r="B19" s="125" t="s">
        <v>52</v>
      </c>
      <c r="C19" s="125" t="s">
        <v>53</v>
      </c>
      <c r="D19" s="112">
        <v>45961</v>
      </c>
      <c r="E19" s="113" t="s">
        <v>1085</v>
      </c>
      <c r="F19" s="114">
        <v>1926</v>
      </c>
    </row>
    <row r="20" spans="1:8" ht="34.5" customHeight="1">
      <c r="A20" s="67">
        <v>6</v>
      </c>
      <c r="B20" s="125" t="s">
        <v>54</v>
      </c>
      <c r="C20" s="125" t="s">
        <v>55</v>
      </c>
      <c r="D20" s="112">
        <v>45960</v>
      </c>
      <c r="E20" s="124" t="s">
        <v>1086</v>
      </c>
      <c r="F20" s="114">
        <v>642</v>
      </c>
    </row>
    <row r="21" spans="1:8" ht="34.5" customHeight="1">
      <c r="A21" s="67">
        <v>7</v>
      </c>
      <c r="B21" s="125" t="s">
        <v>57</v>
      </c>
      <c r="C21" s="125" t="s">
        <v>58</v>
      </c>
      <c r="D21" s="112">
        <v>45960</v>
      </c>
      <c r="E21" s="124" t="s">
        <v>1087</v>
      </c>
      <c r="F21" s="114">
        <v>642</v>
      </c>
    </row>
    <row r="22" spans="1:8" ht="34.5" customHeight="1">
      <c r="A22" s="67">
        <v>8</v>
      </c>
      <c r="B22" s="115" t="s">
        <v>60</v>
      </c>
      <c r="C22" s="106" t="s">
        <v>61</v>
      </c>
      <c r="D22" s="112">
        <v>45932</v>
      </c>
      <c r="E22" s="113" t="s">
        <v>1088</v>
      </c>
      <c r="F22" s="114">
        <v>321</v>
      </c>
    </row>
    <row r="23" spans="1:8" ht="34.5" customHeight="1">
      <c r="A23" s="67">
        <v>9</v>
      </c>
      <c r="B23" s="125" t="s">
        <v>62</v>
      </c>
      <c r="C23" s="125" t="s">
        <v>63</v>
      </c>
      <c r="D23" s="112">
        <v>45954</v>
      </c>
      <c r="E23" s="113" t="s">
        <v>1089</v>
      </c>
      <c r="F23" s="114">
        <v>642</v>
      </c>
    </row>
    <row r="24" spans="1:8" ht="34.5" customHeight="1">
      <c r="A24" s="67">
        <v>10</v>
      </c>
      <c r="B24" s="106" t="s">
        <v>65</v>
      </c>
      <c r="C24" s="106" t="s">
        <v>66</v>
      </c>
      <c r="D24" s="112">
        <v>45959</v>
      </c>
      <c r="E24" s="113" t="s">
        <v>1090</v>
      </c>
      <c r="F24" s="114">
        <v>963</v>
      </c>
    </row>
    <row r="25" spans="1:8" ht="34.5" customHeight="1">
      <c r="A25" s="67">
        <v>11</v>
      </c>
      <c r="B25" s="106" t="s">
        <v>68</v>
      </c>
      <c r="C25" s="106" t="s">
        <v>69</v>
      </c>
      <c r="D25" s="112">
        <v>45957</v>
      </c>
      <c r="E25" s="113" t="s">
        <v>1091</v>
      </c>
      <c r="F25" s="114">
        <v>963</v>
      </c>
    </row>
    <row r="26" spans="1:8" ht="34.5" customHeight="1">
      <c r="A26" s="67">
        <v>12</v>
      </c>
      <c r="B26" s="106" t="s">
        <v>72</v>
      </c>
      <c r="C26" s="106" t="s">
        <v>66</v>
      </c>
      <c r="D26" s="112">
        <v>45961</v>
      </c>
      <c r="E26" s="113" t="s">
        <v>1092</v>
      </c>
      <c r="F26" s="114">
        <v>1926</v>
      </c>
    </row>
    <row r="27" spans="1:8" ht="34.5" customHeight="1">
      <c r="A27" s="67">
        <v>13</v>
      </c>
      <c r="B27" s="106" t="s">
        <v>74</v>
      </c>
      <c r="C27" s="106" t="s">
        <v>75</v>
      </c>
      <c r="D27" s="112">
        <v>45961</v>
      </c>
      <c r="E27" s="113" t="s">
        <v>1093</v>
      </c>
      <c r="F27" s="114">
        <v>2771.3</v>
      </c>
    </row>
    <row r="28" spans="1:8" ht="34.5" customHeight="1" thickBot="1">
      <c r="A28" s="99"/>
      <c r="B28" s="100" t="s">
        <v>19</v>
      </c>
      <c r="C28" s="101"/>
      <c r="D28" s="103"/>
      <c r="E28" s="103"/>
      <c r="F28" s="102">
        <v>12722.3</v>
      </c>
      <c r="H28" s="509">
        <f>SUM(F15:F27)</f>
        <v>12722.3</v>
      </c>
    </row>
    <row r="29" spans="1:8" ht="34.5" customHeight="1" thickTop="1">
      <c r="A29" s="30"/>
      <c r="B29" s="52" t="s">
        <v>79</v>
      </c>
      <c r="C29" s="53"/>
      <c r="D29" s="58"/>
      <c r="E29" s="59"/>
      <c r="F29" s="60"/>
    </row>
    <row r="30" spans="1:8" ht="34.5" customHeight="1">
      <c r="A30" s="130">
        <v>1</v>
      </c>
      <c r="B30" s="131" t="s">
        <v>80</v>
      </c>
      <c r="C30" s="132" t="s">
        <v>81</v>
      </c>
      <c r="D30" s="112" t="s">
        <v>1096</v>
      </c>
      <c r="E30" s="113" t="s">
        <v>1097</v>
      </c>
      <c r="F30" s="134">
        <v>31663.440000000002</v>
      </c>
      <c r="G30" s="1406"/>
      <c r="H30" s="1407"/>
    </row>
    <row r="31" spans="1:8" ht="34.5" customHeight="1">
      <c r="A31" s="130">
        <v>2</v>
      </c>
      <c r="B31" s="131" t="s">
        <v>85</v>
      </c>
      <c r="C31" s="132" t="s">
        <v>81</v>
      </c>
      <c r="D31" s="112" t="s">
        <v>1098</v>
      </c>
      <c r="E31" s="113" t="s">
        <v>1099</v>
      </c>
      <c r="F31" s="134">
        <v>13101.62</v>
      </c>
    </row>
    <row r="32" spans="1:8" ht="34.5" customHeight="1">
      <c r="A32" s="130">
        <v>3</v>
      </c>
      <c r="B32" s="131" t="s">
        <v>88</v>
      </c>
      <c r="C32" s="132" t="s">
        <v>81</v>
      </c>
      <c r="D32" s="112" t="s">
        <v>1100</v>
      </c>
      <c r="E32" s="113" t="s">
        <v>1101</v>
      </c>
      <c r="F32" s="134">
        <v>3762.92</v>
      </c>
    </row>
    <row r="33" spans="1:9" ht="34.5" customHeight="1">
      <c r="A33" s="130">
        <v>4</v>
      </c>
      <c r="B33" s="140" t="s">
        <v>98</v>
      </c>
      <c r="C33" s="141" t="s">
        <v>81</v>
      </c>
      <c r="D33" s="112">
        <v>45958</v>
      </c>
      <c r="E33" s="113" t="s">
        <v>1102</v>
      </c>
      <c r="F33" s="134">
        <v>428.54</v>
      </c>
    </row>
    <row r="34" spans="1:9" ht="34.5" customHeight="1">
      <c r="A34" s="130">
        <v>5</v>
      </c>
      <c r="B34" s="140" t="s">
        <v>100</v>
      </c>
      <c r="C34" s="141" t="s">
        <v>81</v>
      </c>
      <c r="D34" s="112" t="s">
        <v>1103</v>
      </c>
      <c r="E34" s="113" t="s">
        <v>1104</v>
      </c>
      <c r="F34" s="134">
        <v>1627.47</v>
      </c>
    </row>
    <row r="35" spans="1:9" ht="34.5" customHeight="1">
      <c r="A35" s="130">
        <v>6</v>
      </c>
      <c r="B35" s="131" t="s">
        <v>103</v>
      </c>
      <c r="C35" s="141" t="s">
        <v>81</v>
      </c>
      <c r="D35" s="112">
        <v>45952</v>
      </c>
      <c r="E35" s="113" t="s">
        <v>1105</v>
      </c>
      <c r="F35" s="134">
        <v>2111.38</v>
      </c>
    </row>
    <row r="36" spans="1:9" ht="34.5" customHeight="1">
      <c r="A36" s="130">
        <v>7</v>
      </c>
      <c r="B36" s="140" t="s">
        <v>105</v>
      </c>
      <c r="C36" s="141" t="s">
        <v>81</v>
      </c>
      <c r="D36" s="112">
        <v>45961</v>
      </c>
      <c r="E36" s="113" t="s">
        <v>1106</v>
      </c>
      <c r="F36" s="134">
        <v>308.16000000000003</v>
      </c>
    </row>
    <row r="37" spans="1:9" ht="34.5" customHeight="1">
      <c r="A37" s="130">
        <v>8</v>
      </c>
      <c r="B37" s="140" t="s">
        <v>107</v>
      </c>
      <c r="C37" s="141" t="s">
        <v>81</v>
      </c>
      <c r="D37" s="112">
        <v>45961</v>
      </c>
      <c r="E37" s="113" t="s">
        <v>1107</v>
      </c>
      <c r="F37" s="134">
        <v>228.71</v>
      </c>
    </row>
    <row r="38" spans="1:9" ht="34.5" customHeight="1">
      <c r="A38" s="130">
        <v>9</v>
      </c>
      <c r="B38" s="131" t="s">
        <v>109</v>
      </c>
      <c r="C38" s="141" t="s">
        <v>81</v>
      </c>
      <c r="D38" s="145">
        <v>45932</v>
      </c>
      <c r="E38" s="146" t="s">
        <v>1108</v>
      </c>
      <c r="F38" s="147">
        <v>26.48</v>
      </c>
    </row>
    <row r="39" spans="1:9" ht="34.5" customHeight="1">
      <c r="A39" s="130">
        <v>10</v>
      </c>
      <c r="B39" s="150" t="s">
        <v>111</v>
      </c>
      <c r="C39" s="141" t="s">
        <v>81</v>
      </c>
      <c r="D39" s="145">
        <v>45961</v>
      </c>
      <c r="E39" s="146" t="s">
        <v>1109</v>
      </c>
      <c r="F39" s="147">
        <v>293.72000000000003</v>
      </c>
    </row>
    <row r="40" spans="1:9" ht="34.5" customHeight="1">
      <c r="A40" s="130">
        <v>11</v>
      </c>
      <c r="B40" s="151" t="s">
        <v>113</v>
      </c>
      <c r="C40" s="152" t="s">
        <v>81</v>
      </c>
      <c r="D40" s="145" t="s">
        <v>1110</v>
      </c>
      <c r="E40" s="146" t="s">
        <v>1111</v>
      </c>
      <c r="F40" s="147">
        <v>22081.59</v>
      </c>
    </row>
    <row r="41" spans="1:9" ht="34.5" customHeight="1" thickBot="1">
      <c r="A41" s="99"/>
      <c r="B41" s="100" t="s">
        <v>19</v>
      </c>
      <c r="C41" s="101"/>
      <c r="D41" s="103"/>
      <c r="E41" s="103"/>
      <c r="F41" s="102">
        <v>75634.030000000013</v>
      </c>
      <c r="H41" s="510">
        <f>SUM(F30:F40)</f>
        <v>75634.030000000013</v>
      </c>
    </row>
    <row r="42" spans="1:9" ht="34.5" customHeight="1" thickTop="1">
      <c r="A42" s="30"/>
      <c r="B42" s="52" t="s">
        <v>117</v>
      </c>
      <c r="C42" s="53"/>
      <c r="D42" s="58"/>
      <c r="E42" s="59"/>
      <c r="F42" s="60"/>
    </row>
    <row r="43" spans="1:9" ht="34.5" customHeight="1">
      <c r="A43" s="30">
        <v>1</v>
      </c>
      <c r="B43" s="163" t="s">
        <v>22</v>
      </c>
      <c r="C43" s="164" t="s">
        <v>118</v>
      </c>
      <c r="D43" s="112" t="s">
        <v>1076</v>
      </c>
      <c r="E43" s="113" t="s">
        <v>1112</v>
      </c>
      <c r="F43" s="169">
        <v>5399.4400000000005</v>
      </c>
    </row>
    <row r="44" spans="1:9" ht="34.5" customHeight="1">
      <c r="A44" s="30">
        <v>2</v>
      </c>
      <c r="B44" s="68" t="s">
        <v>28</v>
      </c>
      <c r="C44" s="173" t="s">
        <v>118</v>
      </c>
      <c r="D44" s="112" t="s">
        <v>1079</v>
      </c>
      <c r="E44" s="113" t="s">
        <v>1113</v>
      </c>
      <c r="F44" s="169">
        <v>2942.72</v>
      </c>
    </row>
    <row r="45" spans="1:9" ht="34.5" customHeight="1" thickBot="1">
      <c r="A45" s="99"/>
      <c r="B45" s="100" t="s">
        <v>19</v>
      </c>
      <c r="C45" s="101"/>
      <c r="D45" s="103"/>
      <c r="E45" s="103"/>
      <c r="F45" s="102">
        <v>8342.16</v>
      </c>
      <c r="H45" s="509">
        <f>SUM(F43:F44)</f>
        <v>8342.16</v>
      </c>
    </row>
    <row r="46" spans="1:9" ht="34.5" customHeight="1" thickTop="1">
      <c r="A46" s="30"/>
      <c r="B46" s="52" t="s">
        <v>121</v>
      </c>
      <c r="C46" s="53"/>
      <c r="D46" s="58"/>
      <c r="E46" s="59"/>
      <c r="F46" s="60"/>
    </row>
    <row r="47" spans="1:9" s="181" customFormat="1" ht="34.5" customHeight="1">
      <c r="A47" s="67">
        <v>1</v>
      </c>
      <c r="B47" s="173" t="s">
        <v>122</v>
      </c>
      <c r="C47" s="173" t="s">
        <v>123</v>
      </c>
      <c r="D47" s="75">
        <v>45961</v>
      </c>
      <c r="E47" s="179" t="s">
        <v>1114</v>
      </c>
      <c r="F47" s="180">
        <v>2000</v>
      </c>
      <c r="I47" s="513"/>
    </row>
    <row r="48" spans="1:9" s="181" customFormat="1" ht="34.5" customHeight="1">
      <c r="A48" s="67">
        <v>2</v>
      </c>
      <c r="B48" s="173" t="s">
        <v>125</v>
      </c>
      <c r="C48" s="173" t="s">
        <v>123</v>
      </c>
      <c r="D48" s="75">
        <v>45958</v>
      </c>
      <c r="E48" s="76" t="s">
        <v>1115</v>
      </c>
      <c r="F48" s="180">
        <v>2000</v>
      </c>
      <c r="I48" s="513"/>
    </row>
    <row r="49" spans="1:9" s="181" customFormat="1" ht="34.5" customHeight="1">
      <c r="A49" s="67">
        <v>3</v>
      </c>
      <c r="B49" s="173" t="s">
        <v>127</v>
      </c>
      <c r="C49" s="173" t="s">
        <v>123</v>
      </c>
      <c r="D49" s="75">
        <v>45958</v>
      </c>
      <c r="E49" s="76" t="s">
        <v>1116</v>
      </c>
      <c r="F49" s="180">
        <v>2000</v>
      </c>
      <c r="I49" s="513"/>
    </row>
    <row r="50" spans="1:9" s="181" customFormat="1" ht="34.5" customHeight="1">
      <c r="A50" s="67">
        <v>4</v>
      </c>
      <c r="B50" s="173" t="s">
        <v>91</v>
      </c>
      <c r="C50" s="173" t="s">
        <v>129</v>
      </c>
      <c r="D50" s="75">
        <v>45936</v>
      </c>
      <c r="E50" s="76" t="s">
        <v>1117</v>
      </c>
      <c r="F50" s="180">
        <v>3210</v>
      </c>
      <c r="I50" s="513"/>
    </row>
    <row r="51" spans="1:9" s="181" customFormat="1" ht="34.5" customHeight="1">
      <c r="A51" s="67">
        <v>5</v>
      </c>
      <c r="B51" s="173" t="s">
        <v>91</v>
      </c>
      <c r="C51" s="173" t="s">
        <v>131</v>
      </c>
      <c r="D51" s="75">
        <v>45936</v>
      </c>
      <c r="E51" s="76" t="s">
        <v>1118</v>
      </c>
      <c r="F51" s="180">
        <v>2140</v>
      </c>
      <c r="I51" s="513"/>
    </row>
    <row r="52" spans="1:9" s="181" customFormat="1" ht="34.5" customHeight="1">
      <c r="A52" s="67">
        <v>6</v>
      </c>
      <c r="B52" s="173" t="s">
        <v>133</v>
      </c>
      <c r="C52" s="173" t="s">
        <v>131</v>
      </c>
      <c r="D52" s="75">
        <v>45960</v>
      </c>
      <c r="E52" s="76" t="s">
        <v>1119</v>
      </c>
      <c r="F52" s="180">
        <v>2140</v>
      </c>
      <c r="I52" s="513"/>
    </row>
    <row r="53" spans="1:9" s="181" customFormat="1" ht="34.5" customHeight="1">
      <c r="A53" s="67">
        <v>7</v>
      </c>
      <c r="B53" s="173" t="s">
        <v>133</v>
      </c>
      <c r="C53" s="173" t="s">
        <v>135</v>
      </c>
      <c r="D53" s="75">
        <v>45960</v>
      </c>
      <c r="E53" s="76" t="s">
        <v>1120</v>
      </c>
      <c r="F53" s="180">
        <v>3210</v>
      </c>
      <c r="I53" s="513"/>
    </row>
    <row r="54" spans="1:9" ht="34.5" customHeight="1">
      <c r="A54" s="20">
        <v>8</v>
      </c>
      <c r="B54" s="183" t="s">
        <v>137</v>
      </c>
      <c r="C54" s="183" t="s">
        <v>138</v>
      </c>
      <c r="D54" s="185">
        <v>45958</v>
      </c>
      <c r="E54" s="186" t="s">
        <v>1121</v>
      </c>
      <c r="F54" s="187">
        <v>2889</v>
      </c>
    </row>
    <row r="55" spans="1:9" ht="34.5" customHeight="1" thickBot="1">
      <c r="A55" s="99"/>
      <c r="B55" s="100" t="s">
        <v>19</v>
      </c>
      <c r="C55" s="101"/>
      <c r="D55" s="103"/>
      <c r="E55" s="103"/>
      <c r="F55" s="102">
        <v>19589</v>
      </c>
      <c r="H55" s="509">
        <f>SUM(F47:F54)</f>
        <v>19589</v>
      </c>
    </row>
    <row r="56" spans="1:9" ht="34.5" customHeight="1" thickTop="1">
      <c r="A56" s="30"/>
      <c r="B56" s="193" t="s">
        <v>144</v>
      </c>
      <c r="C56" s="194"/>
      <c r="D56" s="25"/>
      <c r="E56" s="26"/>
      <c r="F56" s="27"/>
    </row>
    <row r="57" spans="1:9" ht="34.5" customHeight="1">
      <c r="A57" s="67">
        <v>1</v>
      </c>
      <c r="B57" s="173" t="s">
        <v>149</v>
      </c>
      <c r="C57" s="69" t="s">
        <v>150</v>
      </c>
      <c r="D57" s="83">
        <v>45961</v>
      </c>
      <c r="E57" s="84" t="s">
        <v>1122</v>
      </c>
      <c r="F57" s="202">
        <v>4563</v>
      </c>
    </row>
    <row r="58" spans="1:9" ht="34.5" customHeight="1">
      <c r="A58" s="67">
        <v>2</v>
      </c>
      <c r="B58" s="173" t="s">
        <v>152</v>
      </c>
      <c r="C58" s="69" t="s">
        <v>153</v>
      </c>
      <c r="D58" s="83">
        <v>45961</v>
      </c>
      <c r="E58" s="84" t="s">
        <v>1123</v>
      </c>
      <c r="F58" s="202">
        <v>4563</v>
      </c>
    </row>
    <row r="59" spans="1:9" ht="34.5" customHeight="1">
      <c r="A59" s="67">
        <v>3</v>
      </c>
      <c r="B59" s="173" t="s">
        <v>155</v>
      </c>
      <c r="C59" s="69" t="s">
        <v>156</v>
      </c>
      <c r="D59" s="83">
        <v>45961</v>
      </c>
      <c r="E59" s="84" t="s">
        <v>1124</v>
      </c>
      <c r="F59" s="202">
        <v>4563</v>
      </c>
    </row>
    <row r="60" spans="1:9" ht="34.5" customHeight="1">
      <c r="A60" s="67">
        <v>4</v>
      </c>
      <c r="B60" s="68" t="s">
        <v>158</v>
      </c>
      <c r="C60" s="69" t="s">
        <v>159</v>
      </c>
      <c r="D60" s="83">
        <v>45961</v>
      </c>
      <c r="E60" s="84" t="s">
        <v>1125</v>
      </c>
      <c r="F60" s="202">
        <v>4563</v>
      </c>
    </row>
    <row r="61" spans="1:9" ht="34.5" customHeight="1">
      <c r="A61" s="67">
        <v>5</v>
      </c>
      <c r="B61" s="68" t="s">
        <v>161</v>
      </c>
      <c r="C61" s="69" t="s">
        <v>162</v>
      </c>
      <c r="D61" s="83">
        <v>45961</v>
      </c>
      <c r="E61" s="84" t="s">
        <v>1126</v>
      </c>
      <c r="F61" s="202">
        <v>4563</v>
      </c>
    </row>
    <row r="62" spans="1:9" ht="34.5" customHeight="1">
      <c r="A62" s="67">
        <v>6</v>
      </c>
      <c r="B62" s="68" t="s">
        <v>164</v>
      </c>
      <c r="C62" s="69" t="s">
        <v>165</v>
      </c>
      <c r="D62" s="83">
        <v>45961</v>
      </c>
      <c r="E62" s="84" t="s">
        <v>1127</v>
      </c>
      <c r="F62" s="202">
        <v>4563</v>
      </c>
    </row>
    <row r="63" spans="1:9" ht="34.5" customHeight="1">
      <c r="A63" s="67">
        <v>7</v>
      </c>
      <c r="B63" s="68" t="s">
        <v>164</v>
      </c>
      <c r="C63" s="69" t="s">
        <v>167</v>
      </c>
      <c r="D63" s="83">
        <v>45961</v>
      </c>
      <c r="E63" s="84" t="s">
        <v>1128</v>
      </c>
      <c r="F63" s="202">
        <v>4563</v>
      </c>
    </row>
    <row r="64" spans="1:9" ht="34.5" customHeight="1">
      <c r="A64" s="67">
        <v>8</v>
      </c>
      <c r="B64" s="207" t="s">
        <v>169</v>
      </c>
      <c r="C64" s="69" t="s">
        <v>170</v>
      </c>
      <c r="D64" s="83">
        <v>45961</v>
      </c>
      <c r="E64" s="84" t="s">
        <v>1129</v>
      </c>
      <c r="F64" s="202">
        <v>4563</v>
      </c>
    </row>
    <row r="65" spans="1:9" ht="34.5" customHeight="1">
      <c r="A65" s="67">
        <v>9</v>
      </c>
      <c r="B65" s="68" t="s">
        <v>172</v>
      </c>
      <c r="C65" s="69" t="s">
        <v>173</v>
      </c>
      <c r="D65" s="83">
        <v>45960</v>
      </c>
      <c r="E65" s="84" t="s">
        <v>1130</v>
      </c>
      <c r="F65" s="202">
        <v>4563</v>
      </c>
    </row>
    <row r="66" spans="1:9" ht="34.5" customHeight="1">
      <c r="A66" s="67">
        <v>10</v>
      </c>
      <c r="B66" s="68" t="s">
        <v>175</v>
      </c>
      <c r="C66" s="69" t="s">
        <v>176</v>
      </c>
      <c r="D66" s="83">
        <v>45960</v>
      </c>
      <c r="E66" s="84" t="s">
        <v>1131</v>
      </c>
      <c r="F66" s="202">
        <v>9126</v>
      </c>
    </row>
    <row r="67" spans="1:9" s="219" customFormat="1" ht="34.5" customHeight="1">
      <c r="A67" s="67">
        <v>11</v>
      </c>
      <c r="B67" s="209" t="s">
        <v>178</v>
      </c>
      <c r="C67" s="210" t="s">
        <v>179</v>
      </c>
      <c r="D67" s="83">
        <v>45958</v>
      </c>
      <c r="E67" s="84" t="s">
        <v>1132</v>
      </c>
      <c r="F67" s="202">
        <v>4563</v>
      </c>
      <c r="I67" s="514"/>
    </row>
    <row r="68" spans="1:9" ht="34.5" customHeight="1">
      <c r="A68" s="67">
        <v>12</v>
      </c>
      <c r="B68" s="68" t="s">
        <v>181</v>
      </c>
      <c r="C68" s="69" t="s">
        <v>182</v>
      </c>
      <c r="D68" s="83">
        <v>45958</v>
      </c>
      <c r="E68" s="84" t="s">
        <v>1133</v>
      </c>
      <c r="F68" s="202">
        <v>4563</v>
      </c>
    </row>
    <row r="69" spans="1:9" ht="34.5" customHeight="1">
      <c r="A69" s="67">
        <v>13</v>
      </c>
      <c r="B69" s="68" t="s">
        <v>184</v>
      </c>
      <c r="C69" s="69" t="s">
        <v>185</v>
      </c>
      <c r="D69" s="83">
        <v>45957</v>
      </c>
      <c r="E69" s="84" t="s">
        <v>1134</v>
      </c>
      <c r="F69" s="202">
        <v>4563</v>
      </c>
    </row>
    <row r="70" spans="1:9" ht="34.5" customHeight="1">
      <c r="A70" s="67">
        <v>14</v>
      </c>
      <c r="B70" s="68" t="s">
        <v>187</v>
      </c>
      <c r="C70" s="69" t="s">
        <v>188</v>
      </c>
      <c r="D70" s="83">
        <v>45957</v>
      </c>
      <c r="E70" s="84" t="s">
        <v>1135</v>
      </c>
      <c r="F70" s="202">
        <v>4563</v>
      </c>
    </row>
    <row r="71" spans="1:9" ht="34.5" customHeight="1">
      <c r="A71" s="67">
        <v>15</v>
      </c>
      <c r="B71" s="68" t="s">
        <v>190</v>
      </c>
      <c r="C71" s="69" t="s">
        <v>191</v>
      </c>
      <c r="D71" s="83">
        <v>45959</v>
      </c>
      <c r="E71" s="84" t="s">
        <v>1136</v>
      </c>
      <c r="F71" s="202">
        <v>2281.5</v>
      </c>
    </row>
    <row r="72" spans="1:9" ht="34.5" customHeight="1">
      <c r="A72" s="67">
        <v>16</v>
      </c>
      <c r="B72" s="68" t="s">
        <v>194</v>
      </c>
      <c r="C72" s="69" t="s">
        <v>195</v>
      </c>
      <c r="D72" s="83">
        <v>45960</v>
      </c>
      <c r="E72" s="84" t="s">
        <v>1137</v>
      </c>
      <c r="F72" s="202">
        <v>9126</v>
      </c>
    </row>
    <row r="73" spans="1:9" ht="34.5" customHeight="1">
      <c r="A73" s="67">
        <v>17</v>
      </c>
      <c r="B73" s="68" t="s">
        <v>200</v>
      </c>
      <c r="C73" s="69" t="s">
        <v>201</v>
      </c>
      <c r="D73" s="83">
        <v>45952</v>
      </c>
      <c r="E73" s="84" t="s">
        <v>1138</v>
      </c>
      <c r="F73" s="202">
        <v>4563</v>
      </c>
    </row>
    <row r="74" spans="1:9" ht="34.5" customHeight="1">
      <c r="A74" s="67">
        <v>18</v>
      </c>
      <c r="B74" s="68" t="s">
        <v>203</v>
      </c>
      <c r="C74" s="69" t="s">
        <v>204</v>
      </c>
      <c r="D74" s="83">
        <v>45960</v>
      </c>
      <c r="E74" s="84" t="s">
        <v>1139</v>
      </c>
      <c r="F74" s="202">
        <v>4563</v>
      </c>
    </row>
    <row r="75" spans="1:9" ht="34.5" customHeight="1">
      <c r="A75" s="67">
        <v>19</v>
      </c>
      <c r="B75" s="68" t="s">
        <v>206</v>
      </c>
      <c r="C75" s="69" t="s">
        <v>207</v>
      </c>
      <c r="D75" s="83">
        <v>45959</v>
      </c>
      <c r="E75" s="84" t="s">
        <v>1140</v>
      </c>
      <c r="F75" s="202">
        <v>4563</v>
      </c>
    </row>
    <row r="76" spans="1:9" ht="34.5" customHeight="1">
      <c r="A76" s="67">
        <v>20</v>
      </c>
      <c r="B76" s="68" t="s">
        <v>209</v>
      </c>
      <c r="C76" s="69" t="s">
        <v>210</v>
      </c>
      <c r="D76" s="83">
        <v>45958</v>
      </c>
      <c r="E76" s="84" t="s">
        <v>1141</v>
      </c>
      <c r="F76" s="202">
        <v>4563</v>
      </c>
    </row>
    <row r="77" spans="1:9" ht="34.5" customHeight="1">
      <c r="A77" s="67">
        <v>21</v>
      </c>
      <c r="B77" s="68" t="s">
        <v>212</v>
      </c>
      <c r="C77" s="69" t="s">
        <v>213</v>
      </c>
      <c r="D77" s="83">
        <v>45946</v>
      </c>
      <c r="E77" s="84" t="s">
        <v>1142</v>
      </c>
      <c r="F77" s="202">
        <v>4563</v>
      </c>
    </row>
    <row r="78" spans="1:9" ht="34.5" customHeight="1">
      <c r="A78" s="67">
        <v>22</v>
      </c>
      <c r="B78" s="68" t="s">
        <v>215</v>
      </c>
      <c r="C78" s="69" t="s">
        <v>216</v>
      </c>
      <c r="D78" s="83">
        <v>45961</v>
      </c>
      <c r="E78" s="84" t="s">
        <v>1143</v>
      </c>
      <c r="F78" s="202">
        <v>4563</v>
      </c>
    </row>
    <row r="79" spans="1:9" ht="34.5" customHeight="1">
      <c r="A79" s="67">
        <v>23</v>
      </c>
      <c r="B79" s="68" t="s">
        <v>218</v>
      </c>
      <c r="C79" s="69" t="s">
        <v>219</v>
      </c>
      <c r="D79" s="83">
        <v>45957</v>
      </c>
      <c r="E79" s="84" t="s">
        <v>1144</v>
      </c>
      <c r="F79" s="202">
        <v>4563</v>
      </c>
    </row>
    <row r="80" spans="1:9" ht="34.5" customHeight="1">
      <c r="A80" s="67">
        <v>24</v>
      </c>
      <c r="B80" s="68" t="s">
        <v>221</v>
      </c>
      <c r="C80" s="69" t="s">
        <v>222</v>
      </c>
      <c r="D80" s="83">
        <v>45960</v>
      </c>
      <c r="E80" s="84" t="s">
        <v>1145</v>
      </c>
      <c r="F80" s="202">
        <v>4563</v>
      </c>
    </row>
    <row r="81" spans="1:8" ht="34.5" customHeight="1">
      <c r="A81" s="67">
        <v>25</v>
      </c>
      <c r="B81" s="220" t="s">
        <v>230</v>
      </c>
      <c r="C81" s="221" t="s">
        <v>231</v>
      </c>
      <c r="D81" s="83">
        <v>45957</v>
      </c>
      <c r="E81" s="84" t="s">
        <v>1146</v>
      </c>
      <c r="F81" s="202">
        <v>13689</v>
      </c>
    </row>
    <row r="82" spans="1:8" ht="34.5" customHeight="1">
      <c r="A82" s="223"/>
      <c r="B82" s="1364" t="s">
        <v>19</v>
      </c>
      <c r="C82" s="1364"/>
      <c r="D82" s="228"/>
      <c r="E82" s="229"/>
      <c r="F82" s="230">
        <v>130045.5</v>
      </c>
      <c r="H82" s="508">
        <f>SUM(F57:F81)</f>
        <v>130045.5</v>
      </c>
    </row>
    <row r="83" spans="1:8" ht="34.5" customHeight="1">
      <c r="A83" s="30"/>
      <c r="B83" s="231" t="s">
        <v>233</v>
      </c>
      <c r="C83" s="232"/>
      <c r="D83" s="234"/>
      <c r="E83" s="235"/>
      <c r="F83" s="236"/>
    </row>
    <row r="84" spans="1:8" ht="34.5" customHeight="1">
      <c r="A84" s="67">
        <v>1</v>
      </c>
      <c r="B84" s="68" t="s">
        <v>234</v>
      </c>
      <c r="C84" s="173" t="s">
        <v>235</v>
      </c>
      <c r="D84" s="75">
        <v>45961</v>
      </c>
      <c r="E84" s="76" t="s">
        <v>1147</v>
      </c>
      <c r="F84" s="77">
        <v>2645</v>
      </c>
    </row>
    <row r="85" spans="1:8" ht="34.5" customHeight="1">
      <c r="A85" s="67">
        <v>2</v>
      </c>
      <c r="B85" s="244" t="s">
        <v>91</v>
      </c>
      <c r="C85" s="245" t="s">
        <v>237</v>
      </c>
      <c r="D85" s="83">
        <v>45936</v>
      </c>
      <c r="E85" s="84" t="s">
        <v>1148</v>
      </c>
      <c r="F85" s="85">
        <v>18000</v>
      </c>
    </row>
    <row r="86" spans="1:8" ht="34.5" customHeight="1" thickBot="1">
      <c r="A86" s="99"/>
      <c r="B86" s="100" t="s">
        <v>19</v>
      </c>
      <c r="C86" s="101"/>
      <c r="D86" s="103"/>
      <c r="E86" s="103"/>
      <c r="F86" s="247">
        <v>20645</v>
      </c>
      <c r="H86" s="508">
        <f>SUM(F84:F85)</f>
        <v>20645</v>
      </c>
    </row>
    <row r="87" spans="1:8" ht="34.5" customHeight="1" thickTop="1">
      <c r="A87" s="30"/>
      <c r="B87" s="52" t="s">
        <v>239</v>
      </c>
      <c r="C87" s="53"/>
      <c r="D87" s="58"/>
      <c r="E87" s="59"/>
      <c r="F87" s="248"/>
    </row>
    <row r="88" spans="1:8" ht="34.5" customHeight="1">
      <c r="A88" s="67">
        <v>1</v>
      </c>
      <c r="B88" s="173" t="s">
        <v>240</v>
      </c>
      <c r="C88" s="69" t="s">
        <v>241</v>
      </c>
      <c r="D88" s="75">
        <v>45961</v>
      </c>
      <c r="E88" s="76" t="s">
        <v>1149</v>
      </c>
      <c r="F88" s="77">
        <v>100</v>
      </c>
    </row>
    <row r="89" spans="1:8" ht="34.5" customHeight="1">
      <c r="A89" s="67">
        <v>2</v>
      </c>
      <c r="B89" s="173" t="s">
        <v>243</v>
      </c>
      <c r="C89" s="69" t="s">
        <v>244</v>
      </c>
      <c r="D89" s="75">
        <v>45960</v>
      </c>
      <c r="E89" s="76" t="s">
        <v>1150</v>
      </c>
      <c r="F89" s="77">
        <v>100</v>
      </c>
    </row>
    <row r="90" spans="1:8" ht="34.5" customHeight="1">
      <c r="A90" s="67">
        <v>3</v>
      </c>
      <c r="B90" s="173" t="s">
        <v>246</v>
      </c>
      <c r="C90" s="69" t="s">
        <v>247</v>
      </c>
      <c r="D90" s="75">
        <v>45960</v>
      </c>
      <c r="E90" s="76" t="s">
        <v>1151</v>
      </c>
      <c r="F90" s="77">
        <v>100</v>
      </c>
    </row>
    <row r="91" spans="1:8" ht="34.5" customHeight="1">
      <c r="A91" s="67">
        <v>4</v>
      </c>
      <c r="B91" s="173" t="s">
        <v>249</v>
      </c>
      <c r="C91" s="69" t="s">
        <v>250</v>
      </c>
      <c r="D91" s="75">
        <v>45961</v>
      </c>
      <c r="E91" s="76" t="s">
        <v>1152</v>
      </c>
      <c r="F91" s="77">
        <v>100</v>
      </c>
    </row>
    <row r="92" spans="1:8" ht="34.5" customHeight="1">
      <c r="A92" s="67">
        <v>5</v>
      </c>
      <c r="B92" s="68" t="s">
        <v>252</v>
      </c>
      <c r="C92" s="69" t="s">
        <v>253</v>
      </c>
      <c r="D92" s="75">
        <v>45961</v>
      </c>
      <c r="E92" s="76" t="s">
        <v>1153</v>
      </c>
      <c r="F92" s="77">
        <v>100</v>
      </c>
    </row>
    <row r="93" spans="1:8" ht="34.5" customHeight="1">
      <c r="A93" s="67">
        <v>6</v>
      </c>
      <c r="B93" s="68" t="s">
        <v>161</v>
      </c>
      <c r="C93" s="69" t="s">
        <v>255</v>
      </c>
      <c r="D93" s="75">
        <v>45961</v>
      </c>
      <c r="E93" s="76" t="s">
        <v>1154</v>
      </c>
      <c r="F93" s="77">
        <v>100</v>
      </c>
    </row>
    <row r="94" spans="1:8" ht="34.5" customHeight="1">
      <c r="A94" s="67">
        <v>7</v>
      </c>
      <c r="B94" s="68" t="s">
        <v>257</v>
      </c>
      <c r="C94" s="69" t="s">
        <v>258</v>
      </c>
      <c r="D94" s="75">
        <v>45961</v>
      </c>
      <c r="E94" s="76" t="s">
        <v>1155</v>
      </c>
      <c r="F94" s="77">
        <v>100</v>
      </c>
    </row>
    <row r="95" spans="1:8" ht="34.5" customHeight="1">
      <c r="A95" s="67">
        <v>8</v>
      </c>
      <c r="B95" s="68" t="s">
        <v>260</v>
      </c>
      <c r="C95" s="69" t="s">
        <v>261</v>
      </c>
      <c r="D95" s="75">
        <v>45961</v>
      </c>
      <c r="E95" s="76" t="s">
        <v>1156</v>
      </c>
      <c r="F95" s="77">
        <v>100</v>
      </c>
    </row>
    <row r="96" spans="1:8" ht="34.5" customHeight="1">
      <c r="A96" s="67">
        <v>9</v>
      </c>
      <c r="B96" s="68" t="s">
        <v>169</v>
      </c>
      <c r="C96" s="69" t="s">
        <v>263</v>
      </c>
      <c r="D96" s="75">
        <v>45961</v>
      </c>
      <c r="E96" s="76" t="s">
        <v>1157</v>
      </c>
      <c r="F96" s="77">
        <v>100</v>
      </c>
    </row>
    <row r="97" spans="1:6" ht="34.5" customHeight="1">
      <c r="A97" s="67">
        <v>10</v>
      </c>
      <c r="B97" s="68" t="s">
        <v>172</v>
      </c>
      <c r="C97" s="69" t="s">
        <v>265</v>
      </c>
      <c r="D97" s="75">
        <v>45960</v>
      </c>
      <c r="E97" s="76" t="s">
        <v>1158</v>
      </c>
      <c r="F97" s="77">
        <v>100</v>
      </c>
    </row>
    <row r="98" spans="1:6" ht="34.5" customHeight="1">
      <c r="A98" s="67">
        <v>11</v>
      </c>
      <c r="B98" s="68" t="s">
        <v>267</v>
      </c>
      <c r="C98" s="69" t="s">
        <v>268</v>
      </c>
      <c r="D98" s="75">
        <v>45960</v>
      </c>
      <c r="E98" s="76" t="s">
        <v>1159</v>
      </c>
      <c r="F98" s="77">
        <v>100</v>
      </c>
    </row>
    <row r="99" spans="1:6" ht="34.5" customHeight="1">
      <c r="A99" s="67">
        <v>12</v>
      </c>
      <c r="B99" s="68" t="s">
        <v>178</v>
      </c>
      <c r="C99" s="69" t="s">
        <v>270</v>
      </c>
      <c r="D99" s="75">
        <v>45958</v>
      </c>
      <c r="E99" s="76" t="s">
        <v>1160</v>
      </c>
      <c r="F99" s="77">
        <v>100</v>
      </c>
    </row>
    <row r="100" spans="1:6" ht="34.5" customHeight="1">
      <c r="A100" s="67">
        <v>13</v>
      </c>
      <c r="B100" s="68" t="s">
        <v>272</v>
      </c>
      <c r="C100" s="69" t="s">
        <v>273</v>
      </c>
      <c r="D100" s="75">
        <v>45958</v>
      </c>
      <c r="E100" s="76" t="s">
        <v>1161</v>
      </c>
      <c r="F100" s="77">
        <v>100</v>
      </c>
    </row>
    <row r="101" spans="1:6" ht="34.5" customHeight="1">
      <c r="A101" s="67">
        <v>14</v>
      </c>
      <c r="B101" s="68" t="s">
        <v>275</v>
      </c>
      <c r="C101" s="69" t="s">
        <v>276</v>
      </c>
      <c r="D101" s="75">
        <v>45957</v>
      </c>
      <c r="E101" s="76" t="s">
        <v>1162</v>
      </c>
      <c r="F101" s="77">
        <v>100</v>
      </c>
    </row>
    <row r="102" spans="1:6" ht="34.5" customHeight="1">
      <c r="A102" s="67">
        <v>15</v>
      </c>
      <c r="B102" s="68" t="s">
        <v>278</v>
      </c>
      <c r="C102" s="69" t="s">
        <v>279</v>
      </c>
      <c r="D102" s="75">
        <v>45957</v>
      </c>
      <c r="E102" s="76" t="s">
        <v>1163</v>
      </c>
      <c r="F102" s="77">
        <v>100</v>
      </c>
    </row>
    <row r="103" spans="1:6" ht="34.5" customHeight="1">
      <c r="A103" s="67">
        <v>16</v>
      </c>
      <c r="B103" s="68" t="s">
        <v>281</v>
      </c>
      <c r="C103" s="69" t="s">
        <v>282</v>
      </c>
      <c r="D103" s="75">
        <v>45959</v>
      </c>
      <c r="E103" s="76" t="s">
        <v>1164</v>
      </c>
      <c r="F103" s="77">
        <v>50</v>
      </c>
    </row>
    <row r="104" spans="1:6" ht="34.5" customHeight="1">
      <c r="A104" s="67">
        <v>17</v>
      </c>
      <c r="B104" s="68" t="s">
        <v>194</v>
      </c>
      <c r="C104" s="69" t="s">
        <v>284</v>
      </c>
      <c r="D104" s="75">
        <v>45960</v>
      </c>
      <c r="E104" s="76" t="s">
        <v>1165</v>
      </c>
      <c r="F104" s="77">
        <v>100</v>
      </c>
    </row>
    <row r="105" spans="1:6" ht="34.5" customHeight="1">
      <c r="A105" s="67">
        <v>18</v>
      </c>
      <c r="B105" s="68" t="s">
        <v>289</v>
      </c>
      <c r="C105" s="69" t="s">
        <v>290</v>
      </c>
      <c r="D105" s="75">
        <v>45952</v>
      </c>
      <c r="E105" s="76" t="s">
        <v>1166</v>
      </c>
      <c r="F105" s="77">
        <v>100</v>
      </c>
    </row>
    <row r="106" spans="1:6" ht="34.5" customHeight="1">
      <c r="A106" s="67">
        <v>19</v>
      </c>
      <c r="B106" s="68" t="s">
        <v>292</v>
      </c>
      <c r="C106" s="69" t="s">
        <v>293</v>
      </c>
      <c r="D106" s="75">
        <v>45960</v>
      </c>
      <c r="E106" s="76" t="s">
        <v>1167</v>
      </c>
      <c r="F106" s="77">
        <v>100</v>
      </c>
    </row>
    <row r="107" spans="1:6" ht="34.5" customHeight="1">
      <c r="A107" s="67">
        <v>20</v>
      </c>
      <c r="B107" s="68" t="s">
        <v>206</v>
      </c>
      <c r="C107" s="69" t="s">
        <v>295</v>
      </c>
      <c r="D107" s="75">
        <v>45959</v>
      </c>
      <c r="E107" s="76" t="s">
        <v>1168</v>
      </c>
      <c r="F107" s="77">
        <v>100</v>
      </c>
    </row>
    <row r="108" spans="1:6" ht="34.5" customHeight="1">
      <c r="A108" s="67">
        <v>21</v>
      </c>
      <c r="B108" s="68" t="s">
        <v>297</v>
      </c>
      <c r="C108" s="69" t="s">
        <v>298</v>
      </c>
      <c r="D108" s="75">
        <v>45958</v>
      </c>
      <c r="E108" s="76" t="s">
        <v>1169</v>
      </c>
      <c r="F108" s="77">
        <v>100</v>
      </c>
    </row>
    <row r="109" spans="1:6" ht="34.5" customHeight="1">
      <c r="A109" s="67">
        <v>22</v>
      </c>
      <c r="B109" s="68" t="s">
        <v>304</v>
      </c>
      <c r="C109" s="69" t="s">
        <v>305</v>
      </c>
      <c r="D109" s="75">
        <v>45960</v>
      </c>
      <c r="E109" s="76" t="s">
        <v>1170</v>
      </c>
      <c r="F109" s="77">
        <v>100</v>
      </c>
    </row>
    <row r="110" spans="1:6" ht="34.5" customHeight="1">
      <c r="A110" s="67">
        <v>23</v>
      </c>
      <c r="B110" s="68" t="s">
        <v>307</v>
      </c>
      <c r="C110" s="69" t="s">
        <v>308</v>
      </c>
      <c r="D110" s="75">
        <v>45957</v>
      </c>
      <c r="E110" s="76" t="s">
        <v>1171</v>
      </c>
      <c r="F110" s="77">
        <v>100</v>
      </c>
    </row>
    <row r="111" spans="1:6" ht="34.5" customHeight="1">
      <c r="A111" s="67">
        <v>24</v>
      </c>
      <c r="B111" s="68" t="s">
        <v>310</v>
      </c>
      <c r="C111" s="69" t="s">
        <v>311</v>
      </c>
      <c r="D111" s="75">
        <v>45960</v>
      </c>
      <c r="E111" s="76" t="s">
        <v>1172</v>
      </c>
      <c r="F111" s="77">
        <v>100</v>
      </c>
    </row>
    <row r="112" spans="1:6" ht="34.5" customHeight="1">
      <c r="A112" s="67">
        <v>25</v>
      </c>
      <c r="B112" s="68" t="s">
        <v>313</v>
      </c>
      <c r="C112" s="69" t="s">
        <v>314</v>
      </c>
      <c r="D112" s="75">
        <v>45961</v>
      </c>
      <c r="E112" s="76" t="s">
        <v>1173</v>
      </c>
      <c r="F112" s="77">
        <v>100</v>
      </c>
    </row>
    <row r="113" spans="1:8" ht="34.5" customHeight="1">
      <c r="A113" s="67">
        <v>26</v>
      </c>
      <c r="B113" s="68" t="s">
        <v>318</v>
      </c>
      <c r="C113" s="69" t="s">
        <v>319</v>
      </c>
      <c r="D113" s="251">
        <v>45957</v>
      </c>
      <c r="E113" s="252" t="s">
        <v>1174</v>
      </c>
      <c r="F113" s="253">
        <v>100</v>
      </c>
    </row>
    <row r="114" spans="1:8" ht="34.5" customHeight="1" thickBot="1">
      <c r="A114" s="99"/>
      <c r="B114" s="100" t="s">
        <v>19</v>
      </c>
      <c r="C114" s="101"/>
      <c r="D114" s="254"/>
      <c r="E114" s="255"/>
      <c r="F114" s="256">
        <v>2550</v>
      </c>
      <c r="H114" s="508">
        <f>SUM(F88:F113)</f>
        <v>2550</v>
      </c>
    </row>
    <row r="115" spans="1:8" ht="34.5" customHeight="1" thickTop="1">
      <c r="A115" s="30"/>
      <c r="B115" s="52" t="s">
        <v>321</v>
      </c>
      <c r="C115" s="53"/>
      <c r="D115" s="58"/>
      <c r="E115" s="59"/>
      <c r="F115" s="248"/>
    </row>
    <row r="116" spans="1:8" ht="34.5" customHeight="1">
      <c r="A116" s="67">
        <v>1</v>
      </c>
      <c r="B116" s="106" t="s">
        <v>322</v>
      </c>
      <c r="C116" s="260" t="s">
        <v>323</v>
      </c>
      <c r="D116" s="75">
        <v>45961</v>
      </c>
      <c r="E116" s="76" t="s">
        <v>1175</v>
      </c>
      <c r="F116" s="77">
        <v>711.55</v>
      </c>
    </row>
    <row r="117" spans="1:8" ht="34.5" customHeight="1">
      <c r="A117" s="67">
        <v>2</v>
      </c>
      <c r="B117" s="106" t="s">
        <v>243</v>
      </c>
      <c r="C117" s="260" t="s">
        <v>325</v>
      </c>
      <c r="D117" s="75">
        <v>45961</v>
      </c>
      <c r="E117" s="76" t="s">
        <v>1176</v>
      </c>
      <c r="F117" s="77">
        <v>411.95</v>
      </c>
    </row>
    <row r="118" spans="1:8" ht="34.5" customHeight="1">
      <c r="A118" s="67">
        <v>3</v>
      </c>
      <c r="B118" s="106" t="s">
        <v>246</v>
      </c>
      <c r="C118" s="260" t="s">
        <v>327</v>
      </c>
      <c r="D118" s="75">
        <v>45961</v>
      </c>
      <c r="E118" s="76" t="s">
        <v>1177</v>
      </c>
      <c r="F118" s="77">
        <v>112.35</v>
      </c>
    </row>
    <row r="119" spans="1:8" ht="34.5" customHeight="1">
      <c r="A119" s="67">
        <v>4</v>
      </c>
      <c r="B119" s="106" t="s">
        <v>329</v>
      </c>
      <c r="C119" s="260" t="s">
        <v>330</v>
      </c>
      <c r="D119" s="75">
        <v>45961</v>
      </c>
      <c r="E119" s="76" t="s">
        <v>1178</v>
      </c>
      <c r="F119" s="77">
        <v>112.35</v>
      </c>
    </row>
    <row r="120" spans="1:8" ht="34.5" customHeight="1">
      <c r="A120" s="67">
        <v>5</v>
      </c>
      <c r="B120" s="263" t="s">
        <v>252</v>
      </c>
      <c r="C120" s="260" t="s">
        <v>332</v>
      </c>
      <c r="D120" s="75">
        <v>45961</v>
      </c>
      <c r="E120" s="76" t="s">
        <v>1179</v>
      </c>
      <c r="F120" s="77">
        <v>1610.35</v>
      </c>
    </row>
    <row r="121" spans="1:8" ht="34.5" customHeight="1">
      <c r="A121" s="67">
        <v>6</v>
      </c>
      <c r="B121" s="263" t="s">
        <v>161</v>
      </c>
      <c r="C121" s="260" t="s">
        <v>334</v>
      </c>
      <c r="D121" s="75">
        <v>45961</v>
      </c>
      <c r="E121" s="76" t="s">
        <v>1180</v>
      </c>
      <c r="F121" s="77">
        <v>112.35</v>
      </c>
    </row>
    <row r="122" spans="1:8" ht="34.5" customHeight="1">
      <c r="A122" s="67">
        <v>7</v>
      </c>
      <c r="B122" s="263" t="s">
        <v>260</v>
      </c>
      <c r="C122" s="260" t="s">
        <v>337</v>
      </c>
      <c r="D122" s="75">
        <v>45961</v>
      </c>
      <c r="E122" s="76" t="s">
        <v>1181</v>
      </c>
      <c r="F122" s="77">
        <v>2059.75</v>
      </c>
    </row>
    <row r="123" spans="1:8" ht="34.5" customHeight="1">
      <c r="A123" s="67">
        <v>8</v>
      </c>
      <c r="B123" s="263" t="s">
        <v>169</v>
      </c>
      <c r="C123" s="260" t="s">
        <v>339</v>
      </c>
      <c r="D123" s="75">
        <v>45961</v>
      </c>
      <c r="E123" s="76" t="s">
        <v>1182</v>
      </c>
      <c r="F123" s="77">
        <v>786.45</v>
      </c>
    </row>
    <row r="124" spans="1:8" ht="34.5" customHeight="1">
      <c r="A124" s="67">
        <v>9</v>
      </c>
      <c r="B124" s="263" t="s">
        <v>341</v>
      </c>
      <c r="C124" s="260" t="s">
        <v>342</v>
      </c>
      <c r="D124" s="75">
        <v>45960</v>
      </c>
      <c r="E124" s="76" t="s">
        <v>1183</v>
      </c>
      <c r="F124" s="77">
        <v>599.20000000000005</v>
      </c>
    </row>
    <row r="125" spans="1:8" ht="34.5" customHeight="1">
      <c r="A125" s="67">
        <v>10</v>
      </c>
      <c r="B125" s="263" t="s">
        <v>267</v>
      </c>
      <c r="C125" s="260" t="s">
        <v>344</v>
      </c>
      <c r="D125" s="75">
        <v>45960</v>
      </c>
      <c r="E125" s="76" t="s">
        <v>1184</v>
      </c>
      <c r="F125" s="77">
        <v>1722.7</v>
      </c>
    </row>
    <row r="126" spans="1:8" ht="34.5" customHeight="1">
      <c r="A126" s="67">
        <v>11</v>
      </c>
      <c r="B126" s="263" t="s">
        <v>178</v>
      </c>
      <c r="C126" s="260" t="s">
        <v>346</v>
      </c>
      <c r="D126" s="75">
        <v>45958</v>
      </c>
      <c r="E126" s="76" t="s">
        <v>1185</v>
      </c>
      <c r="F126" s="77">
        <v>1235.8499999999999</v>
      </c>
    </row>
    <row r="127" spans="1:8" ht="34.5" customHeight="1">
      <c r="A127" s="67">
        <v>12</v>
      </c>
      <c r="B127" s="263" t="s">
        <v>272</v>
      </c>
      <c r="C127" s="260" t="s">
        <v>348</v>
      </c>
      <c r="D127" s="75">
        <v>45958</v>
      </c>
      <c r="E127" s="76" t="s">
        <v>1186</v>
      </c>
      <c r="F127" s="77">
        <v>112.35</v>
      </c>
    </row>
    <row r="128" spans="1:8" ht="34.5" customHeight="1">
      <c r="A128" s="67">
        <v>13</v>
      </c>
      <c r="B128" s="263" t="s">
        <v>275</v>
      </c>
      <c r="C128" s="260" t="s">
        <v>350</v>
      </c>
      <c r="D128" s="75">
        <v>45957</v>
      </c>
      <c r="E128" s="76" t="s">
        <v>1187</v>
      </c>
      <c r="F128" s="77">
        <v>1310.75</v>
      </c>
    </row>
    <row r="129" spans="1:6" ht="34.5" customHeight="1">
      <c r="A129" s="67">
        <v>14</v>
      </c>
      <c r="B129" s="263" t="s">
        <v>352</v>
      </c>
      <c r="C129" s="260" t="s">
        <v>353</v>
      </c>
      <c r="D129" s="75">
        <v>45957</v>
      </c>
      <c r="E129" s="76" t="s">
        <v>1188</v>
      </c>
      <c r="F129" s="77">
        <v>749</v>
      </c>
    </row>
    <row r="130" spans="1:6" ht="34.5" customHeight="1">
      <c r="A130" s="67">
        <v>15</v>
      </c>
      <c r="B130" s="263" t="s">
        <v>355</v>
      </c>
      <c r="C130" s="260" t="s">
        <v>356</v>
      </c>
      <c r="D130" s="75">
        <v>45959</v>
      </c>
      <c r="E130" s="76" t="s">
        <v>1189</v>
      </c>
      <c r="F130" s="77">
        <v>112.35</v>
      </c>
    </row>
    <row r="131" spans="1:6" ht="34.5" customHeight="1">
      <c r="A131" s="67">
        <v>16</v>
      </c>
      <c r="B131" s="263" t="s">
        <v>360</v>
      </c>
      <c r="C131" s="260" t="s">
        <v>361</v>
      </c>
      <c r="D131" s="75">
        <v>45960</v>
      </c>
      <c r="E131" s="76" t="s">
        <v>1190</v>
      </c>
      <c r="F131" s="77">
        <v>861.35</v>
      </c>
    </row>
    <row r="132" spans="1:6" ht="34.5" customHeight="1">
      <c r="A132" s="67">
        <v>17</v>
      </c>
      <c r="B132" s="263" t="s">
        <v>289</v>
      </c>
      <c r="C132" s="260" t="s">
        <v>365</v>
      </c>
      <c r="D132" s="75">
        <v>45952</v>
      </c>
      <c r="E132" s="76" t="s">
        <v>1191</v>
      </c>
      <c r="F132" s="77">
        <v>112.35</v>
      </c>
    </row>
    <row r="133" spans="1:6" ht="34.5" customHeight="1">
      <c r="A133" s="67">
        <v>18</v>
      </c>
      <c r="B133" s="263" t="s">
        <v>292</v>
      </c>
      <c r="C133" s="260" t="s">
        <v>367</v>
      </c>
      <c r="D133" s="75">
        <v>45960</v>
      </c>
      <c r="E133" s="76" t="s">
        <v>1192</v>
      </c>
      <c r="F133" s="77">
        <v>636.65</v>
      </c>
    </row>
    <row r="134" spans="1:6" ht="34.5" customHeight="1">
      <c r="A134" s="67">
        <v>19</v>
      </c>
      <c r="B134" s="263" t="s">
        <v>206</v>
      </c>
      <c r="C134" s="260" t="s">
        <v>369</v>
      </c>
      <c r="D134" s="75">
        <v>45959</v>
      </c>
      <c r="E134" s="76" t="s">
        <v>1193</v>
      </c>
      <c r="F134" s="77">
        <v>711.55</v>
      </c>
    </row>
    <row r="135" spans="1:6" ht="34.5" customHeight="1">
      <c r="A135" s="67">
        <v>20</v>
      </c>
      <c r="B135" s="263" t="s">
        <v>371</v>
      </c>
      <c r="C135" s="260" t="s">
        <v>372</v>
      </c>
      <c r="D135" s="75">
        <v>45958</v>
      </c>
      <c r="E135" s="76" t="s">
        <v>1194</v>
      </c>
      <c r="F135" s="77">
        <v>337.05</v>
      </c>
    </row>
    <row r="136" spans="1:6" ht="34.5" customHeight="1">
      <c r="A136" s="67">
        <v>21</v>
      </c>
      <c r="B136" s="263" t="s">
        <v>304</v>
      </c>
      <c r="C136" s="260" t="s">
        <v>376</v>
      </c>
      <c r="D136" s="75">
        <v>45961</v>
      </c>
      <c r="E136" s="76" t="s">
        <v>1195</v>
      </c>
      <c r="F136" s="77">
        <v>112.35</v>
      </c>
    </row>
    <row r="137" spans="1:6" ht="34.5" customHeight="1">
      <c r="A137" s="67">
        <v>22</v>
      </c>
      <c r="B137" s="263" t="s">
        <v>378</v>
      </c>
      <c r="C137" s="260" t="s">
        <v>379</v>
      </c>
      <c r="D137" s="75">
        <v>45957</v>
      </c>
      <c r="E137" s="76" t="s">
        <v>1196</v>
      </c>
      <c r="F137" s="77">
        <v>149.80000000000001</v>
      </c>
    </row>
    <row r="138" spans="1:6" ht="34.5" customHeight="1">
      <c r="A138" s="67">
        <v>23</v>
      </c>
      <c r="B138" s="263" t="s">
        <v>310</v>
      </c>
      <c r="C138" s="260" t="s">
        <v>381</v>
      </c>
      <c r="D138" s="75">
        <v>45960</v>
      </c>
      <c r="E138" s="76" t="s">
        <v>1197</v>
      </c>
      <c r="F138" s="77">
        <v>636.65</v>
      </c>
    </row>
    <row r="139" spans="1:6" ht="34.5" customHeight="1">
      <c r="A139" s="67">
        <v>24</v>
      </c>
      <c r="B139" s="263" t="s">
        <v>313</v>
      </c>
      <c r="C139" s="260" t="s">
        <v>383</v>
      </c>
      <c r="D139" s="75">
        <v>45961</v>
      </c>
      <c r="E139" s="76" t="s">
        <v>1198</v>
      </c>
      <c r="F139" s="77">
        <v>449.4</v>
      </c>
    </row>
    <row r="140" spans="1:6" ht="34.5" customHeight="1">
      <c r="A140" s="67">
        <v>25</v>
      </c>
      <c r="B140" s="263" t="s">
        <v>318</v>
      </c>
      <c r="C140" s="260" t="s">
        <v>387</v>
      </c>
      <c r="D140" s="75">
        <v>45957</v>
      </c>
      <c r="E140" s="76" t="s">
        <v>1199</v>
      </c>
      <c r="F140" s="77">
        <v>187.25</v>
      </c>
    </row>
    <row r="141" spans="1:6" ht="34.5" customHeight="1">
      <c r="A141" s="67">
        <v>26</v>
      </c>
      <c r="B141" s="263" t="s">
        <v>389</v>
      </c>
      <c r="C141" s="260" t="s">
        <v>390</v>
      </c>
      <c r="D141" s="75">
        <v>45957</v>
      </c>
      <c r="E141" s="76" t="s">
        <v>1200</v>
      </c>
      <c r="F141" s="77">
        <v>749</v>
      </c>
    </row>
    <row r="142" spans="1:6" ht="34.5" customHeight="1">
      <c r="A142" s="67">
        <v>27</v>
      </c>
      <c r="B142" s="263" t="s">
        <v>392</v>
      </c>
      <c r="C142" s="260" t="s">
        <v>393</v>
      </c>
      <c r="D142" s="75">
        <v>45957</v>
      </c>
      <c r="E142" s="76" t="s">
        <v>1201</v>
      </c>
      <c r="F142" s="77">
        <v>262.14999999999998</v>
      </c>
    </row>
    <row r="143" spans="1:6" ht="34.5" customHeight="1">
      <c r="A143" s="67">
        <v>28</v>
      </c>
      <c r="B143" s="263" t="s">
        <v>395</v>
      </c>
      <c r="C143" s="260" t="s">
        <v>396</v>
      </c>
      <c r="D143" s="75">
        <v>45957</v>
      </c>
      <c r="E143" s="76" t="s">
        <v>1202</v>
      </c>
      <c r="F143" s="77">
        <v>337.05</v>
      </c>
    </row>
    <row r="144" spans="1:6" ht="34.5" customHeight="1">
      <c r="A144" s="67">
        <v>29</v>
      </c>
      <c r="B144" s="263" t="s">
        <v>401</v>
      </c>
      <c r="C144" s="260" t="s">
        <v>402</v>
      </c>
      <c r="D144" s="75">
        <v>45954</v>
      </c>
      <c r="E144" s="76" t="s">
        <v>1203</v>
      </c>
      <c r="F144" s="77">
        <v>112.35</v>
      </c>
    </row>
    <row r="145" spans="1:6" ht="34.5" customHeight="1">
      <c r="A145" s="67">
        <v>30</v>
      </c>
      <c r="B145" s="263" t="s">
        <v>404</v>
      </c>
      <c r="C145" s="260" t="s">
        <v>405</v>
      </c>
      <c r="D145" s="75">
        <v>45957</v>
      </c>
      <c r="E145" s="76" t="s">
        <v>1204</v>
      </c>
      <c r="F145" s="77">
        <v>112.35</v>
      </c>
    </row>
    <row r="146" spans="1:6" ht="34.5" customHeight="1">
      <c r="A146" s="67">
        <v>31</v>
      </c>
      <c r="B146" s="263" t="s">
        <v>409</v>
      </c>
      <c r="C146" s="260" t="s">
        <v>410</v>
      </c>
      <c r="D146" s="75">
        <v>45957</v>
      </c>
      <c r="E146" s="76" t="s">
        <v>1205</v>
      </c>
      <c r="F146" s="77">
        <v>224.7</v>
      </c>
    </row>
    <row r="147" spans="1:6" ht="34.5" customHeight="1">
      <c r="A147" s="67">
        <v>32</v>
      </c>
      <c r="B147" s="263" t="s">
        <v>413</v>
      </c>
      <c r="C147" s="260" t="s">
        <v>414</v>
      </c>
      <c r="D147" s="75">
        <v>45957</v>
      </c>
      <c r="E147" s="76" t="s">
        <v>1206</v>
      </c>
      <c r="F147" s="77">
        <v>112.35</v>
      </c>
    </row>
    <row r="148" spans="1:6" ht="34.5" customHeight="1">
      <c r="A148" s="67">
        <v>33</v>
      </c>
      <c r="B148" s="263" t="s">
        <v>417</v>
      </c>
      <c r="C148" s="260" t="s">
        <v>418</v>
      </c>
      <c r="D148" s="75">
        <v>45957</v>
      </c>
      <c r="E148" s="76" t="s">
        <v>1207</v>
      </c>
      <c r="F148" s="77">
        <v>224.7</v>
      </c>
    </row>
    <row r="149" spans="1:6" ht="34.5" customHeight="1">
      <c r="A149" s="67">
        <v>34</v>
      </c>
      <c r="B149" s="263" t="s">
        <v>420</v>
      </c>
      <c r="C149" s="260" t="s">
        <v>421</v>
      </c>
      <c r="D149" s="75">
        <v>45957</v>
      </c>
      <c r="E149" s="76" t="s">
        <v>1208</v>
      </c>
      <c r="F149" s="77">
        <v>112.35</v>
      </c>
    </row>
    <row r="150" spans="1:6" ht="34.5" customHeight="1">
      <c r="A150" s="67">
        <v>35</v>
      </c>
      <c r="B150" s="263" t="s">
        <v>425</v>
      </c>
      <c r="C150" s="260" t="s">
        <v>426</v>
      </c>
      <c r="D150" s="75">
        <v>45957</v>
      </c>
      <c r="E150" s="76" t="s">
        <v>1209</v>
      </c>
      <c r="F150" s="77">
        <v>112.35</v>
      </c>
    </row>
    <row r="151" spans="1:6" ht="34.5" customHeight="1">
      <c r="A151" s="67">
        <v>36</v>
      </c>
      <c r="B151" s="263" t="s">
        <v>430</v>
      </c>
      <c r="C151" s="260" t="s">
        <v>431</v>
      </c>
      <c r="D151" s="75">
        <v>45952</v>
      </c>
      <c r="E151" s="76" t="s">
        <v>1210</v>
      </c>
      <c r="F151" s="77">
        <v>262.14999999999998</v>
      </c>
    </row>
    <row r="152" spans="1:6" ht="34.5" customHeight="1">
      <c r="A152" s="67">
        <v>37</v>
      </c>
      <c r="B152" s="263" t="s">
        <v>433</v>
      </c>
      <c r="C152" s="260" t="s">
        <v>434</v>
      </c>
      <c r="D152" s="75">
        <v>45952</v>
      </c>
      <c r="E152" s="76" t="s">
        <v>1211</v>
      </c>
      <c r="F152" s="77">
        <v>112.35</v>
      </c>
    </row>
    <row r="153" spans="1:6" ht="34.5" customHeight="1">
      <c r="A153" s="67">
        <v>38</v>
      </c>
      <c r="B153" s="263" t="s">
        <v>436</v>
      </c>
      <c r="C153" s="260" t="s">
        <v>437</v>
      </c>
      <c r="D153" s="75">
        <v>45957</v>
      </c>
      <c r="E153" s="76" t="s">
        <v>1212</v>
      </c>
      <c r="F153" s="77">
        <v>411.95</v>
      </c>
    </row>
    <row r="154" spans="1:6" ht="34.5" customHeight="1">
      <c r="A154" s="67">
        <v>39</v>
      </c>
      <c r="B154" s="263" t="s">
        <v>441</v>
      </c>
      <c r="C154" s="260" t="s">
        <v>442</v>
      </c>
      <c r="D154" s="75">
        <v>45957</v>
      </c>
      <c r="E154" s="76" t="s">
        <v>1213</v>
      </c>
      <c r="F154" s="77">
        <v>861.35</v>
      </c>
    </row>
    <row r="155" spans="1:6" ht="34.5" customHeight="1">
      <c r="A155" s="67">
        <v>40</v>
      </c>
      <c r="B155" s="263" t="s">
        <v>444</v>
      </c>
      <c r="C155" s="260" t="s">
        <v>445</v>
      </c>
      <c r="D155" s="75">
        <v>45957</v>
      </c>
      <c r="E155" s="76" t="s">
        <v>1214</v>
      </c>
      <c r="F155" s="77">
        <v>187.25</v>
      </c>
    </row>
    <row r="156" spans="1:6" ht="34.5" customHeight="1">
      <c r="A156" s="67">
        <v>41</v>
      </c>
      <c r="B156" s="263" t="s">
        <v>447</v>
      </c>
      <c r="C156" s="260" t="s">
        <v>448</v>
      </c>
      <c r="D156" s="75">
        <v>45961</v>
      </c>
      <c r="E156" s="76" t="s">
        <v>1215</v>
      </c>
      <c r="F156" s="77">
        <v>561.75</v>
      </c>
    </row>
    <row r="157" spans="1:6" ht="34.5" customHeight="1">
      <c r="A157" s="67">
        <v>42</v>
      </c>
      <c r="B157" s="263" t="s">
        <v>45</v>
      </c>
      <c r="C157" s="260" t="s">
        <v>452</v>
      </c>
      <c r="D157" s="75">
        <v>45952</v>
      </c>
      <c r="E157" s="76" t="s">
        <v>1216</v>
      </c>
      <c r="F157" s="77">
        <v>1423.1</v>
      </c>
    </row>
    <row r="158" spans="1:6" ht="34.5" customHeight="1">
      <c r="A158" s="67">
        <v>43</v>
      </c>
      <c r="B158" s="267" t="s">
        <v>45</v>
      </c>
      <c r="C158" s="260" t="s">
        <v>454</v>
      </c>
      <c r="D158" s="75">
        <v>45952</v>
      </c>
      <c r="E158" s="76" t="s">
        <v>1217</v>
      </c>
      <c r="F158" s="77">
        <v>823.9</v>
      </c>
    </row>
    <row r="159" spans="1:6" ht="34.5" customHeight="1">
      <c r="A159" s="67">
        <v>44</v>
      </c>
      <c r="B159" s="263" t="s">
        <v>456</v>
      </c>
      <c r="C159" s="260" t="s">
        <v>457</v>
      </c>
      <c r="D159" s="75">
        <v>45961</v>
      </c>
      <c r="E159" s="76" t="s">
        <v>1218</v>
      </c>
      <c r="F159" s="77">
        <v>486.85</v>
      </c>
    </row>
    <row r="160" spans="1:6" ht="34.5" customHeight="1">
      <c r="A160" s="67">
        <v>45</v>
      </c>
      <c r="B160" s="263" t="s">
        <v>462</v>
      </c>
      <c r="C160" s="260" t="s">
        <v>463</v>
      </c>
      <c r="D160" s="75">
        <v>45960</v>
      </c>
      <c r="E160" s="76" t="s">
        <v>1219</v>
      </c>
      <c r="F160" s="77">
        <v>374.5</v>
      </c>
    </row>
    <row r="161" spans="1:6" ht="34.5" customHeight="1">
      <c r="A161" s="67">
        <v>46</v>
      </c>
      <c r="B161" s="263" t="s">
        <v>465</v>
      </c>
      <c r="C161" s="260" t="s">
        <v>466</v>
      </c>
      <c r="D161" s="75">
        <v>45960</v>
      </c>
      <c r="E161" s="76" t="s">
        <v>1220</v>
      </c>
      <c r="F161" s="77">
        <v>112.35</v>
      </c>
    </row>
    <row r="162" spans="1:6" ht="34.5" customHeight="1">
      <c r="A162" s="67">
        <v>47</v>
      </c>
      <c r="B162" s="263" t="s">
        <v>468</v>
      </c>
      <c r="C162" s="260" t="s">
        <v>469</v>
      </c>
      <c r="D162" s="75">
        <v>45954</v>
      </c>
      <c r="E162" s="76" t="s">
        <v>1221</v>
      </c>
      <c r="F162" s="77">
        <v>411.95</v>
      </c>
    </row>
    <row r="163" spans="1:6" ht="34.5" customHeight="1">
      <c r="A163" s="67">
        <v>48</v>
      </c>
      <c r="B163" s="263" t="s">
        <v>472</v>
      </c>
      <c r="C163" s="260" t="s">
        <v>473</v>
      </c>
      <c r="D163" s="75">
        <v>45961</v>
      </c>
      <c r="E163" s="76" t="s">
        <v>1222</v>
      </c>
      <c r="F163" s="77">
        <v>861.35</v>
      </c>
    </row>
    <row r="164" spans="1:6" ht="34.5" customHeight="1">
      <c r="A164" s="67">
        <v>49</v>
      </c>
      <c r="B164" s="263" t="s">
        <v>105</v>
      </c>
      <c r="C164" s="106" t="s">
        <v>475</v>
      </c>
      <c r="D164" s="75">
        <v>45961</v>
      </c>
      <c r="E164" s="76" t="s">
        <v>1223</v>
      </c>
      <c r="F164" s="77">
        <v>262.14999999999998</v>
      </c>
    </row>
    <row r="165" spans="1:6" ht="34.5" customHeight="1">
      <c r="A165" s="67">
        <v>50</v>
      </c>
      <c r="B165" s="263" t="s">
        <v>105</v>
      </c>
      <c r="C165" s="106" t="s">
        <v>477</v>
      </c>
      <c r="D165" s="75">
        <v>45961</v>
      </c>
      <c r="E165" s="76" t="s">
        <v>1223</v>
      </c>
      <c r="F165" s="77">
        <v>524.29999999999995</v>
      </c>
    </row>
    <row r="166" spans="1:6" ht="34.5" customHeight="1">
      <c r="A166" s="67">
        <v>51</v>
      </c>
      <c r="B166" s="263" t="s">
        <v>105</v>
      </c>
      <c r="C166" s="106" t="s">
        <v>477</v>
      </c>
      <c r="D166" s="75">
        <v>45961</v>
      </c>
      <c r="E166" s="76" t="s">
        <v>1223</v>
      </c>
      <c r="F166" s="77">
        <v>112.35</v>
      </c>
    </row>
    <row r="167" spans="1:6" ht="34.5" customHeight="1">
      <c r="A167" s="67">
        <v>52</v>
      </c>
      <c r="B167" s="263" t="s">
        <v>478</v>
      </c>
      <c r="C167" s="106" t="s">
        <v>479</v>
      </c>
      <c r="D167" s="75">
        <v>45961</v>
      </c>
      <c r="E167" s="76" t="s">
        <v>1224</v>
      </c>
      <c r="F167" s="77">
        <v>7265.3</v>
      </c>
    </row>
    <row r="168" spans="1:6" ht="34.5" customHeight="1">
      <c r="A168" s="67">
        <v>53</v>
      </c>
      <c r="B168" s="263" t="s">
        <v>481</v>
      </c>
      <c r="C168" s="260" t="s">
        <v>482</v>
      </c>
      <c r="D168" s="75">
        <v>45957</v>
      </c>
      <c r="E168" s="76" t="s">
        <v>1225</v>
      </c>
      <c r="F168" s="77">
        <v>524.29999999999995</v>
      </c>
    </row>
    <row r="169" spans="1:6" ht="34.5" customHeight="1">
      <c r="A169" s="67">
        <v>54</v>
      </c>
      <c r="B169" s="263" t="s">
        <v>484</v>
      </c>
      <c r="C169" s="260" t="s">
        <v>485</v>
      </c>
      <c r="D169" s="75">
        <v>45957</v>
      </c>
      <c r="E169" s="76" t="s">
        <v>1226</v>
      </c>
      <c r="F169" s="77">
        <v>112.35</v>
      </c>
    </row>
    <row r="170" spans="1:6" ht="34.5" customHeight="1">
      <c r="A170" s="67">
        <v>55</v>
      </c>
      <c r="B170" s="263" t="s">
        <v>484</v>
      </c>
      <c r="C170" s="260" t="s">
        <v>487</v>
      </c>
      <c r="D170" s="75">
        <v>45957</v>
      </c>
      <c r="E170" s="76" t="s">
        <v>1226</v>
      </c>
      <c r="F170" s="77">
        <v>112.35</v>
      </c>
    </row>
    <row r="171" spans="1:6" ht="34.5" customHeight="1">
      <c r="A171" s="67">
        <v>56</v>
      </c>
      <c r="B171" s="263" t="s">
        <v>489</v>
      </c>
      <c r="C171" s="260" t="s">
        <v>490</v>
      </c>
      <c r="D171" s="75">
        <v>45952</v>
      </c>
      <c r="E171" s="76" t="s">
        <v>1227</v>
      </c>
      <c r="F171" s="77">
        <v>112.35</v>
      </c>
    </row>
    <row r="172" spans="1:6" ht="34.5" customHeight="1">
      <c r="A172" s="67">
        <v>57</v>
      </c>
      <c r="B172" s="263" t="s">
        <v>492</v>
      </c>
      <c r="C172" s="260" t="s">
        <v>493</v>
      </c>
      <c r="D172" s="75">
        <v>45952</v>
      </c>
      <c r="E172" s="76" t="s">
        <v>1228</v>
      </c>
      <c r="F172" s="77">
        <v>973.7</v>
      </c>
    </row>
    <row r="173" spans="1:6" ht="34.5" customHeight="1">
      <c r="A173" s="67">
        <v>58</v>
      </c>
      <c r="B173" s="268" t="s">
        <v>107</v>
      </c>
      <c r="C173" s="260" t="s">
        <v>495</v>
      </c>
      <c r="D173" s="75">
        <v>45961</v>
      </c>
      <c r="E173" s="76" t="s">
        <v>1229</v>
      </c>
      <c r="F173" s="77">
        <v>861.35</v>
      </c>
    </row>
    <row r="174" spans="1:6" ht="34.5" customHeight="1">
      <c r="A174" s="67">
        <v>59</v>
      </c>
      <c r="B174" s="106" t="s">
        <v>499</v>
      </c>
      <c r="C174" s="260" t="s">
        <v>500</v>
      </c>
      <c r="D174" s="75">
        <v>45952</v>
      </c>
      <c r="E174" s="76" t="s">
        <v>1230</v>
      </c>
      <c r="F174" s="77">
        <v>112.35</v>
      </c>
    </row>
    <row r="175" spans="1:6" ht="34.5" customHeight="1">
      <c r="A175" s="67">
        <v>60</v>
      </c>
      <c r="B175" s="263" t="s">
        <v>503</v>
      </c>
      <c r="C175" s="260" t="s">
        <v>504</v>
      </c>
      <c r="D175" s="75">
        <v>45954</v>
      </c>
      <c r="E175" s="76" t="s">
        <v>1231</v>
      </c>
      <c r="F175" s="77">
        <v>112.35</v>
      </c>
    </row>
    <row r="176" spans="1:6" ht="34.5" customHeight="1">
      <c r="A176" s="67">
        <v>61</v>
      </c>
      <c r="B176" s="263" t="s">
        <v>509</v>
      </c>
      <c r="C176" s="260" t="s">
        <v>510</v>
      </c>
      <c r="D176" s="75">
        <v>45957</v>
      </c>
      <c r="E176" s="76" t="s">
        <v>1232</v>
      </c>
      <c r="F176" s="77">
        <v>599.20000000000005</v>
      </c>
    </row>
    <row r="177" spans="1:6" ht="34.5" customHeight="1">
      <c r="A177" s="67">
        <v>62</v>
      </c>
      <c r="B177" s="263" t="s">
        <v>516</v>
      </c>
      <c r="C177" s="260" t="s">
        <v>517</v>
      </c>
      <c r="D177" s="75">
        <v>45961</v>
      </c>
      <c r="E177" s="76" t="s">
        <v>1233</v>
      </c>
      <c r="F177" s="77">
        <v>1984.85</v>
      </c>
    </row>
    <row r="178" spans="1:6" ht="34.5" customHeight="1">
      <c r="A178" s="67">
        <v>63</v>
      </c>
      <c r="B178" s="106" t="s">
        <v>521</v>
      </c>
      <c r="C178" s="260" t="s">
        <v>522</v>
      </c>
      <c r="D178" s="75">
        <v>45961</v>
      </c>
      <c r="E178" s="76" t="s">
        <v>1234</v>
      </c>
      <c r="F178" s="77">
        <v>1498</v>
      </c>
    </row>
    <row r="179" spans="1:6" ht="34.5" customHeight="1">
      <c r="A179" s="67">
        <v>64</v>
      </c>
      <c r="B179" s="263" t="s">
        <v>529</v>
      </c>
      <c r="C179" s="260" t="s">
        <v>530</v>
      </c>
      <c r="D179" s="75">
        <v>45960</v>
      </c>
      <c r="E179" s="76" t="s">
        <v>1235</v>
      </c>
      <c r="F179" s="77">
        <v>861.35</v>
      </c>
    </row>
    <row r="180" spans="1:6" ht="34.5" customHeight="1">
      <c r="A180" s="67">
        <v>65</v>
      </c>
      <c r="B180" s="263" t="s">
        <v>532</v>
      </c>
      <c r="C180" s="260" t="s">
        <v>533</v>
      </c>
      <c r="D180" s="75">
        <v>45958</v>
      </c>
      <c r="E180" s="76" t="s">
        <v>1236</v>
      </c>
      <c r="F180" s="77">
        <v>374.5</v>
      </c>
    </row>
    <row r="181" spans="1:6" ht="34.5" customHeight="1">
      <c r="A181" s="67">
        <v>66</v>
      </c>
      <c r="B181" s="263" t="s">
        <v>536</v>
      </c>
      <c r="C181" s="260" t="s">
        <v>537</v>
      </c>
      <c r="D181" s="75">
        <v>45952</v>
      </c>
      <c r="E181" s="76" t="s">
        <v>1237</v>
      </c>
      <c r="F181" s="77">
        <v>112.35</v>
      </c>
    </row>
    <row r="182" spans="1:6" ht="34.5" customHeight="1">
      <c r="A182" s="67">
        <v>67</v>
      </c>
      <c r="B182" s="263" t="s">
        <v>539</v>
      </c>
      <c r="C182" s="260" t="s">
        <v>540</v>
      </c>
      <c r="D182" s="75">
        <v>45960</v>
      </c>
      <c r="E182" s="76" t="s">
        <v>1238</v>
      </c>
      <c r="F182" s="77">
        <v>112.35</v>
      </c>
    </row>
    <row r="183" spans="1:6" ht="34.5" customHeight="1">
      <c r="A183" s="67">
        <v>68</v>
      </c>
      <c r="B183" s="263" t="s">
        <v>313</v>
      </c>
      <c r="C183" s="260" t="s">
        <v>542</v>
      </c>
      <c r="D183" s="75">
        <v>45961</v>
      </c>
      <c r="E183" s="76" t="s">
        <v>1239</v>
      </c>
      <c r="F183" s="77">
        <v>149.80000000000001</v>
      </c>
    </row>
    <row r="184" spans="1:6" ht="34.5" customHeight="1">
      <c r="A184" s="67">
        <v>69</v>
      </c>
      <c r="B184" s="263" t="s">
        <v>544</v>
      </c>
      <c r="C184" s="260" t="s">
        <v>545</v>
      </c>
      <c r="D184" s="75">
        <v>45961</v>
      </c>
      <c r="E184" s="76" t="s">
        <v>1240</v>
      </c>
      <c r="F184" s="77">
        <v>337.05</v>
      </c>
    </row>
    <row r="185" spans="1:6" ht="34.5" customHeight="1">
      <c r="A185" s="67">
        <v>70</v>
      </c>
      <c r="B185" s="263" t="s">
        <v>547</v>
      </c>
      <c r="C185" s="260" t="s">
        <v>548</v>
      </c>
      <c r="D185" s="75">
        <v>45952</v>
      </c>
      <c r="E185" s="76" t="s">
        <v>1241</v>
      </c>
      <c r="F185" s="77">
        <v>112.35</v>
      </c>
    </row>
    <row r="186" spans="1:6" ht="34.5" customHeight="1">
      <c r="A186" s="67">
        <v>71</v>
      </c>
      <c r="B186" s="263" t="s">
        <v>549</v>
      </c>
      <c r="C186" s="260" t="s">
        <v>550</v>
      </c>
      <c r="D186" s="75">
        <v>45952</v>
      </c>
      <c r="E186" s="76" t="s">
        <v>1242</v>
      </c>
      <c r="F186" s="77">
        <v>112.35</v>
      </c>
    </row>
    <row r="187" spans="1:6" ht="34.5" customHeight="1">
      <c r="A187" s="67">
        <v>72</v>
      </c>
      <c r="B187" s="263" t="s">
        <v>552</v>
      </c>
      <c r="C187" s="260" t="s">
        <v>553</v>
      </c>
      <c r="D187" s="75">
        <v>45960</v>
      </c>
      <c r="E187" s="76" t="s">
        <v>1243</v>
      </c>
      <c r="F187" s="77">
        <v>337.05</v>
      </c>
    </row>
    <row r="188" spans="1:6" ht="34.5" customHeight="1">
      <c r="A188" s="67">
        <v>73</v>
      </c>
      <c r="B188" s="263" t="s">
        <v>555</v>
      </c>
      <c r="C188" s="260" t="s">
        <v>556</v>
      </c>
      <c r="D188" s="75">
        <v>45958</v>
      </c>
      <c r="E188" s="76" t="s">
        <v>1244</v>
      </c>
      <c r="F188" s="77">
        <v>112.35</v>
      </c>
    </row>
    <row r="189" spans="1:6" ht="34.5" customHeight="1">
      <c r="A189" s="67">
        <v>74</v>
      </c>
      <c r="B189" s="263" t="s">
        <v>558</v>
      </c>
      <c r="C189" s="260" t="s">
        <v>559</v>
      </c>
      <c r="D189" s="75">
        <v>45958</v>
      </c>
      <c r="E189" s="76" t="s">
        <v>1245</v>
      </c>
      <c r="F189" s="77">
        <v>337.05</v>
      </c>
    </row>
    <row r="190" spans="1:6" ht="34.5" customHeight="1">
      <c r="A190" s="67">
        <v>75</v>
      </c>
      <c r="B190" s="263" t="s">
        <v>558</v>
      </c>
      <c r="C190" s="260" t="s">
        <v>559</v>
      </c>
      <c r="D190" s="75">
        <v>45958</v>
      </c>
      <c r="E190" s="76" t="s">
        <v>1245</v>
      </c>
      <c r="F190" s="77">
        <v>1123.5</v>
      </c>
    </row>
    <row r="191" spans="1:6" ht="34.5" customHeight="1">
      <c r="A191" s="67">
        <v>76</v>
      </c>
      <c r="B191" s="263" t="s">
        <v>562</v>
      </c>
      <c r="C191" s="260" t="s">
        <v>563</v>
      </c>
      <c r="D191" s="75">
        <v>45952</v>
      </c>
      <c r="E191" s="76" t="s">
        <v>1246</v>
      </c>
      <c r="F191" s="77">
        <v>374.5</v>
      </c>
    </row>
    <row r="192" spans="1:6" ht="34.5" customHeight="1">
      <c r="A192" s="67">
        <v>77</v>
      </c>
      <c r="B192" s="263" t="s">
        <v>558</v>
      </c>
      <c r="C192" s="260" t="s">
        <v>564</v>
      </c>
      <c r="D192" s="75">
        <v>45958</v>
      </c>
      <c r="E192" s="76" t="s">
        <v>1247</v>
      </c>
      <c r="F192" s="77">
        <v>411.95</v>
      </c>
    </row>
    <row r="193" spans="1:6" ht="34.5" customHeight="1">
      <c r="A193" s="67">
        <v>78</v>
      </c>
      <c r="B193" s="263" t="s">
        <v>566</v>
      </c>
      <c r="C193" s="260" t="s">
        <v>567</v>
      </c>
      <c r="D193" s="75">
        <v>45952</v>
      </c>
      <c r="E193" s="76" t="s">
        <v>1248</v>
      </c>
      <c r="F193" s="77">
        <v>112.35</v>
      </c>
    </row>
    <row r="194" spans="1:6" ht="34.5" customHeight="1">
      <c r="A194" s="67">
        <v>79</v>
      </c>
      <c r="B194" s="267" t="s">
        <v>572</v>
      </c>
      <c r="C194" s="260" t="s">
        <v>573</v>
      </c>
      <c r="D194" s="75">
        <v>45958</v>
      </c>
      <c r="E194" s="76" t="s">
        <v>1249</v>
      </c>
      <c r="F194" s="77">
        <v>374.5</v>
      </c>
    </row>
    <row r="195" spans="1:6" ht="34.5" customHeight="1">
      <c r="A195" s="67">
        <v>80</v>
      </c>
      <c r="B195" s="263" t="s">
        <v>572</v>
      </c>
      <c r="C195" s="260" t="s">
        <v>575</v>
      </c>
      <c r="D195" s="75">
        <v>45958</v>
      </c>
      <c r="E195" s="76" t="s">
        <v>1250</v>
      </c>
      <c r="F195" s="77">
        <v>262.14999999999998</v>
      </c>
    </row>
    <row r="196" spans="1:6" ht="34.5" customHeight="1">
      <c r="A196" s="67">
        <v>81</v>
      </c>
      <c r="B196" s="263" t="s">
        <v>577</v>
      </c>
      <c r="C196" s="260" t="s">
        <v>578</v>
      </c>
      <c r="D196" s="75">
        <v>45958</v>
      </c>
      <c r="E196" s="76" t="s">
        <v>1251</v>
      </c>
      <c r="F196" s="77">
        <v>262.14999999999998</v>
      </c>
    </row>
    <row r="197" spans="1:6" ht="34.5" customHeight="1">
      <c r="A197" s="67">
        <v>82</v>
      </c>
      <c r="B197" s="267" t="s">
        <v>580</v>
      </c>
      <c r="C197" s="260" t="s">
        <v>581</v>
      </c>
      <c r="D197" s="75">
        <v>45961</v>
      </c>
      <c r="E197" s="76" t="s">
        <v>1252</v>
      </c>
      <c r="F197" s="77">
        <v>262.14999999999998</v>
      </c>
    </row>
    <row r="198" spans="1:6" ht="34.5" customHeight="1">
      <c r="A198" s="67">
        <v>83</v>
      </c>
      <c r="B198" s="267" t="s">
        <v>580</v>
      </c>
      <c r="C198" s="260" t="s">
        <v>583</v>
      </c>
      <c r="D198" s="75">
        <v>45961</v>
      </c>
      <c r="E198" s="76" t="s">
        <v>1252</v>
      </c>
      <c r="F198" s="77">
        <v>112.35</v>
      </c>
    </row>
    <row r="199" spans="1:6" ht="34.5" customHeight="1">
      <c r="A199" s="67">
        <v>84</v>
      </c>
      <c r="B199" s="267" t="s">
        <v>580</v>
      </c>
      <c r="C199" s="260" t="s">
        <v>584</v>
      </c>
      <c r="D199" s="75">
        <v>45961</v>
      </c>
      <c r="E199" s="76" t="s">
        <v>1252</v>
      </c>
      <c r="F199" s="77">
        <v>112.35</v>
      </c>
    </row>
    <row r="200" spans="1:6" ht="34.5" customHeight="1">
      <c r="A200" s="67">
        <v>85</v>
      </c>
      <c r="B200" s="267" t="s">
        <v>516</v>
      </c>
      <c r="C200" s="260" t="s">
        <v>585</v>
      </c>
      <c r="D200" s="75">
        <v>45961</v>
      </c>
      <c r="E200" s="76" t="s">
        <v>1253</v>
      </c>
      <c r="F200" s="77">
        <v>411.95</v>
      </c>
    </row>
    <row r="201" spans="1:6" ht="34.5" customHeight="1">
      <c r="A201" s="67">
        <v>86</v>
      </c>
      <c r="B201" s="263" t="s">
        <v>587</v>
      </c>
      <c r="C201" s="260" t="s">
        <v>588</v>
      </c>
      <c r="D201" s="75">
        <v>45957</v>
      </c>
      <c r="E201" s="76" t="s">
        <v>1254</v>
      </c>
      <c r="F201" s="77">
        <v>2172.1</v>
      </c>
    </row>
    <row r="202" spans="1:6" ht="34.5" customHeight="1">
      <c r="A202" s="67">
        <v>87</v>
      </c>
      <c r="B202" s="263" t="s">
        <v>591</v>
      </c>
      <c r="C202" s="260" t="s">
        <v>592</v>
      </c>
      <c r="D202" s="75">
        <v>45958</v>
      </c>
      <c r="E202" s="76" t="s">
        <v>1255</v>
      </c>
      <c r="F202" s="77">
        <v>112.35</v>
      </c>
    </row>
    <row r="203" spans="1:6" ht="34.5" customHeight="1">
      <c r="A203" s="67">
        <v>88</v>
      </c>
      <c r="B203" s="106" t="s">
        <v>91</v>
      </c>
      <c r="C203" s="106" t="s">
        <v>594</v>
      </c>
      <c r="D203" s="75">
        <v>45961</v>
      </c>
      <c r="E203" s="76" t="s">
        <v>1256</v>
      </c>
      <c r="F203" s="77">
        <v>711.55</v>
      </c>
    </row>
    <row r="204" spans="1:6" ht="34.5" customHeight="1">
      <c r="A204" s="67">
        <v>89</v>
      </c>
      <c r="B204" s="106" t="s">
        <v>91</v>
      </c>
      <c r="C204" s="106" t="s">
        <v>596</v>
      </c>
      <c r="D204" s="75">
        <v>45688</v>
      </c>
      <c r="E204" s="76" t="s">
        <v>1257</v>
      </c>
      <c r="F204" s="77">
        <v>112.35</v>
      </c>
    </row>
    <row r="205" spans="1:6" ht="34.5" customHeight="1">
      <c r="A205" s="67">
        <v>90</v>
      </c>
      <c r="B205" s="106" t="s">
        <v>91</v>
      </c>
      <c r="C205" s="106" t="s">
        <v>598</v>
      </c>
      <c r="D205" s="75">
        <v>45961</v>
      </c>
      <c r="E205" s="76" t="s">
        <v>1258</v>
      </c>
      <c r="F205" s="77">
        <v>34880</v>
      </c>
    </row>
    <row r="206" spans="1:6" ht="34.5" customHeight="1">
      <c r="A206" s="67">
        <v>91</v>
      </c>
      <c r="B206" s="106" t="s">
        <v>91</v>
      </c>
      <c r="C206" s="106" t="s">
        <v>598</v>
      </c>
      <c r="D206" s="75">
        <v>45961</v>
      </c>
      <c r="E206" s="76" t="s">
        <v>1258</v>
      </c>
      <c r="F206" s="77">
        <v>16560</v>
      </c>
    </row>
    <row r="207" spans="1:6" ht="34.5" customHeight="1">
      <c r="A207" s="67">
        <v>92</v>
      </c>
      <c r="B207" s="267" t="s">
        <v>600</v>
      </c>
      <c r="C207" s="260" t="s">
        <v>601</v>
      </c>
      <c r="D207" s="75">
        <v>45961</v>
      </c>
      <c r="E207" s="76" t="s">
        <v>1259</v>
      </c>
      <c r="F207" s="77">
        <v>149.80000000000001</v>
      </c>
    </row>
    <row r="208" spans="1:6" ht="34.5" customHeight="1">
      <c r="A208" s="67">
        <v>93</v>
      </c>
      <c r="B208" s="263" t="s">
        <v>606</v>
      </c>
      <c r="C208" s="260" t="s">
        <v>607</v>
      </c>
      <c r="D208" s="75">
        <v>45961</v>
      </c>
      <c r="E208" s="76" t="s">
        <v>1260</v>
      </c>
      <c r="F208" s="77">
        <v>1048.5999999999999</v>
      </c>
    </row>
    <row r="209" spans="1:6" ht="34.5" customHeight="1">
      <c r="A209" s="67">
        <v>94</v>
      </c>
      <c r="B209" s="260" t="s">
        <v>125</v>
      </c>
      <c r="C209" s="106" t="s">
        <v>609</v>
      </c>
      <c r="D209" s="75">
        <v>45958</v>
      </c>
      <c r="E209" s="76" t="s">
        <v>1261</v>
      </c>
      <c r="F209" s="77">
        <v>262.14999999999998</v>
      </c>
    </row>
    <row r="210" spans="1:6" ht="34.5" customHeight="1">
      <c r="A210" s="67">
        <v>95</v>
      </c>
      <c r="B210" s="260" t="s">
        <v>611</v>
      </c>
      <c r="C210" s="106" t="s">
        <v>612</v>
      </c>
      <c r="D210" s="75">
        <v>45959</v>
      </c>
      <c r="E210" s="76" t="s">
        <v>1262</v>
      </c>
      <c r="F210" s="77">
        <v>112.35</v>
      </c>
    </row>
    <row r="211" spans="1:6" ht="34.5" customHeight="1">
      <c r="A211" s="67">
        <v>96</v>
      </c>
      <c r="B211" s="260" t="s">
        <v>507</v>
      </c>
      <c r="C211" s="106" t="s">
        <v>615</v>
      </c>
      <c r="D211" s="75">
        <v>45961</v>
      </c>
      <c r="E211" s="76" t="s">
        <v>1263</v>
      </c>
      <c r="F211" s="77">
        <v>1048.5999999999999</v>
      </c>
    </row>
    <row r="212" spans="1:6" ht="34.5" customHeight="1">
      <c r="A212" s="67">
        <v>97</v>
      </c>
      <c r="B212" s="270" t="s">
        <v>617</v>
      </c>
      <c r="C212" s="106" t="s">
        <v>618</v>
      </c>
      <c r="D212" s="75">
        <v>45958</v>
      </c>
      <c r="E212" s="76" t="s">
        <v>1264</v>
      </c>
      <c r="F212" s="77">
        <v>636.65</v>
      </c>
    </row>
    <row r="213" spans="1:6" ht="34.5" customHeight="1">
      <c r="A213" s="67">
        <v>98</v>
      </c>
      <c r="B213" s="270" t="s">
        <v>620</v>
      </c>
      <c r="C213" s="106" t="s">
        <v>621</v>
      </c>
      <c r="D213" s="75">
        <v>45961</v>
      </c>
      <c r="E213" s="76" t="s">
        <v>1265</v>
      </c>
      <c r="F213" s="77">
        <v>936.25</v>
      </c>
    </row>
    <row r="214" spans="1:6" ht="34.5" customHeight="1">
      <c r="A214" s="67">
        <v>99</v>
      </c>
      <c r="B214" s="270" t="s">
        <v>275</v>
      </c>
      <c r="C214" s="106" t="s">
        <v>618</v>
      </c>
      <c r="D214" s="75">
        <v>45961</v>
      </c>
      <c r="E214" s="76" t="s">
        <v>1266</v>
      </c>
      <c r="F214" s="77">
        <v>1273.3</v>
      </c>
    </row>
    <row r="215" spans="1:6" ht="34.5" customHeight="1">
      <c r="A215" s="67">
        <v>100</v>
      </c>
      <c r="B215" s="271" t="s">
        <v>624</v>
      </c>
      <c r="C215" s="271" t="s">
        <v>625</v>
      </c>
      <c r="D215" s="75">
        <v>45957</v>
      </c>
      <c r="E215" s="76" t="s">
        <v>1267</v>
      </c>
      <c r="F215" s="77">
        <v>262.14999999999998</v>
      </c>
    </row>
    <row r="216" spans="1:6" ht="34.5" customHeight="1">
      <c r="A216" s="67">
        <v>101</v>
      </c>
      <c r="B216" s="271" t="s">
        <v>627</v>
      </c>
      <c r="C216" s="106" t="s">
        <v>628</v>
      </c>
      <c r="D216" s="75">
        <v>45958</v>
      </c>
      <c r="E216" s="76" t="s">
        <v>1268</v>
      </c>
      <c r="F216" s="77">
        <v>214</v>
      </c>
    </row>
    <row r="217" spans="1:6" ht="34.5" customHeight="1">
      <c r="A217" s="67">
        <v>102</v>
      </c>
      <c r="B217" s="272" t="s">
        <v>65</v>
      </c>
      <c r="C217" s="271" t="s">
        <v>618</v>
      </c>
      <c r="D217" s="75">
        <v>45959</v>
      </c>
      <c r="E217" s="76" t="s">
        <v>1269</v>
      </c>
      <c r="F217" s="77">
        <v>1460.55</v>
      </c>
    </row>
    <row r="218" spans="1:6" ht="34.5" customHeight="1">
      <c r="A218" s="67">
        <v>103</v>
      </c>
      <c r="B218" s="272" t="s">
        <v>631</v>
      </c>
      <c r="C218" s="271" t="s">
        <v>632</v>
      </c>
      <c r="D218" s="75">
        <v>45957</v>
      </c>
      <c r="E218" s="76" t="s">
        <v>1270</v>
      </c>
      <c r="F218" s="77">
        <v>636.65</v>
      </c>
    </row>
    <row r="219" spans="1:6" ht="34.5" customHeight="1">
      <c r="A219" s="67">
        <v>104</v>
      </c>
      <c r="B219" s="260" t="s">
        <v>634</v>
      </c>
      <c r="C219" s="273" t="s">
        <v>635</v>
      </c>
      <c r="D219" s="75">
        <v>45957</v>
      </c>
      <c r="E219" s="76" t="s">
        <v>1271</v>
      </c>
      <c r="F219" s="77">
        <v>112.35</v>
      </c>
    </row>
    <row r="220" spans="1:6" ht="34.5" customHeight="1">
      <c r="A220" s="67">
        <v>105</v>
      </c>
      <c r="B220" s="260" t="s">
        <v>634</v>
      </c>
      <c r="C220" s="273" t="s">
        <v>637</v>
      </c>
      <c r="D220" s="75">
        <v>45957</v>
      </c>
      <c r="E220" s="76" t="s">
        <v>1272</v>
      </c>
      <c r="F220" s="77">
        <v>524.29999999999995</v>
      </c>
    </row>
    <row r="221" spans="1:6" ht="34.5" customHeight="1">
      <c r="A221" s="67">
        <v>106</v>
      </c>
      <c r="B221" s="260" t="s">
        <v>395</v>
      </c>
      <c r="C221" s="273" t="s">
        <v>639</v>
      </c>
      <c r="D221" s="75">
        <v>45957</v>
      </c>
      <c r="E221" s="76" t="s">
        <v>1273</v>
      </c>
      <c r="F221" s="77">
        <v>262.14999999999998</v>
      </c>
    </row>
    <row r="222" spans="1:6" ht="34.5" customHeight="1">
      <c r="A222" s="67">
        <v>107</v>
      </c>
      <c r="B222" s="260" t="s">
        <v>641</v>
      </c>
      <c r="C222" s="273" t="s">
        <v>642</v>
      </c>
      <c r="D222" s="75">
        <v>45957</v>
      </c>
      <c r="E222" s="76" t="s">
        <v>1274</v>
      </c>
      <c r="F222" s="77">
        <v>374.5</v>
      </c>
    </row>
    <row r="223" spans="1:6" ht="34.5" customHeight="1">
      <c r="A223" s="67">
        <v>108</v>
      </c>
      <c r="B223" s="260" t="s">
        <v>641</v>
      </c>
      <c r="C223" s="273" t="s">
        <v>644</v>
      </c>
      <c r="D223" s="75">
        <v>45957</v>
      </c>
      <c r="E223" s="76" t="s">
        <v>1275</v>
      </c>
      <c r="F223" s="77">
        <v>112.35</v>
      </c>
    </row>
    <row r="224" spans="1:6" ht="34.5" customHeight="1">
      <c r="A224" s="67">
        <v>109</v>
      </c>
      <c r="B224" s="260" t="s">
        <v>634</v>
      </c>
      <c r="C224" s="275" t="s">
        <v>646</v>
      </c>
      <c r="D224" s="75">
        <v>45957</v>
      </c>
      <c r="E224" s="76" t="s">
        <v>1276</v>
      </c>
      <c r="F224" s="77">
        <v>374.5</v>
      </c>
    </row>
    <row r="225" spans="1:9" ht="34.5" customHeight="1">
      <c r="A225" s="67">
        <v>110</v>
      </c>
      <c r="B225" s="260" t="s">
        <v>648</v>
      </c>
      <c r="C225" s="275" t="s">
        <v>570</v>
      </c>
      <c r="D225" s="75">
        <v>45958</v>
      </c>
      <c r="E225" s="76" t="s">
        <v>1277</v>
      </c>
      <c r="F225" s="77">
        <v>636.65</v>
      </c>
    </row>
    <row r="226" spans="1:9" ht="34.5" customHeight="1">
      <c r="A226" s="67">
        <v>111</v>
      </c>
      <c r="B226" s="276" t="s">
        <v>650</v>
      </c>
      <c r="C226" s="277" t="s">
        <v>651</v>
      </c>
      <c r="D226" s="75">
        <v>45961</v>
      </c>
      <c r="E226" s="76" t="s">
        <v>1278</v>
      </c>
      <c r="F226" s="77">
        <v>1086.05</v>
      </c>
    </row>
    <row r="227" spans="1:9" ht="34.5" customHeight="1">
      <c r="A227" s="67">
        <v>112</v>
      </c>
      <c r="B227" s="279" t="s">
        <v>653</v>
      </c>
      <c r="C227" s="277" t="s">
        <v>654</v>
      </c>
      <c r="D227" s="251">
        <v>45961</v>
      </c>
      <c r="E227" s="252" t="s">
        <v>1279</v>
      </c>
      <c r="F227" s="253">
        <v>711.55</v>
      </c>
    </row>
    <row r="228" spans="1:9" ht="34.5" customHeight="1">
      <c r="A228" s="67">
        <v>113</v>
      </c>
      <c r="B228" s="279" t="s">
        <v>656</v>
      </c>
      <c r="C228" s="277" t="s">
        <v>570</v>
      </c>
      <c r="D228" s="251">
        <v>45952</v>
      </c>
      <c r="E228" s="252" t="s">
        <v>1280</v>
      </c>
      <c r="F228" s="253">
        <v>749</v>
      </c>
    </row>
    <row r="229" spans="1:9" ht="34.5" customHeight="1">
      <c r="A229" s="67">
        <v>114</v>
      </c>
      <c r="B229" s="273" t="s">
        <v>658</v>
      </c>
      <c r="C229" s="273" t="s">
        <v>659</v>
      </c>
      <c r="D229" s="251">
        <v>45961</v>
      </c>
      <c r="E229" s="252" t="s">
        <v>1281</v>
      </c>
      <c r="F229" s="253">
        <v>861.35</v>
      </c>
    </row>
    <row r="230" spans="1:9" s="42" customFormat="1" ht="34.5" customHeight="1" thickBot="1">
      <c r="A230" s="284"/>
      <c r="B230" s="100" t="s">
        <v>19</v>
      </c>
      <c r="C230" s="101"/>
      <c r="D230" s="257"/>
      <c r="E230" s="257"/>
      <c r="F230" s="287">
        <v>115543.69999999998</v>
      </c>
      <c r="H230" s="511">
        <f>SUM(F116:F229)</f>
        <v>115543.69999999998</v>
      </c>
      <c r="I230" s="515"/>
    </row>
    <row r="231" spans="1:9" ht="34.5" customHeight="1" thickTop="1">
      <c r="A231" s="30"/>
      <c r="B231" s="231" t="s">
        <v>661</v>
      </c>
      <c r="C231" s="232"/>
      <c r="D231" s="156"/>
      <c r="E231" s="157"/>
      <c r="F231" s="289"/>
    </row>
    <row r="232" spans="1:9" ht="34.5" customHeight="1">
      <c r="A232" s="67">
        <v>1</v>
      </c>
      <c r="B232" s="106" t="s">
        <v>322</v>
      </c>
      <c r="C232" s="260" t="s">
        <v>662</v>
      </c>
      <c r="D232" s="290">
        <v>45961</v>
      </c>
      <c r="E232" s="291" t="s">
        <v>1282</v>
      </c>
      <c r="F232" s="292">
        <v>1393.14</v>
      </c>
    </row>
    <row r="233" spans="1:9" ht="34.5" customHeight="1">
      <c r="A233" s="67">
        <v>2</v>
      </c>
      <c r="B233" s="106" t="s">
        <v>243</v>
      </c>
      <c r="C233" s="260" t="s">
        <v>664</v>
      </c>
      <c r="D233" s="290">
        <v>45961</v>
      </c>
      <c r="E233" s="291" t="s">
        <v>1283</v>
      </c>
      <c r="F233" s="292">
        <v>396.97</v>
      </c>
    </row>
    <row r="234" spans="1:9" ht="34.5" customHeight="1">
      <c r="A234" s="67">
        <v>3</v>
      </c>
      <c r="B234" s="106" t="s">
        <v>246</v>
      </c>
      <c r="C234" s="260" t="s">
        <v>666</v>
      </c>
      <c r="D234" s="290">
        <v>45961</v>
      </c>
      <c r="E234" s="291" t="s">
        <v>1284</v>
      </c>
      <c r="F234" s="292">
        <v>37.450000000000003</v>
      </c>
    </row>
    <row r="235" spans="1:9" ht="34.5" customHeight="1">
      <c r="A235" s="67">
        <v>4</v>
      </c>
      <c r="B235" s="106" t="s">
        <v>249</v>
      </c>
      <c r="C235" s="260" t="s">
        <v>668</v>
      </c>
      <c r="D235" s="290">
        <v>45961</v>
      </c>
      <c r="E235" s="291" t="s">
        <v>1285</v>
      </c>
      <c r="F235" s="292">
        <v>37.450000000000003</v>
      </c>
    </row>
    <row r="236" spans="1:9" ht="34.5" customHeight="1">
      <c r="A236" s="67">
        <v>5</v>
      </c>
      <c r="B236" s="263" t="s">
        <v>252</v>
      </c>
      <c r="C236" s="260" t="s">
        <v>670</v>
      </c>
      <c r="D236" s="290">
        <v>45961</v>
      </c>
      <c r="E236" s="291" t="s">
        <v>1286</v>
      </c>
      <c r="F236" s="292">
        <v>1805.09</v>
      </c>
    </row>
    <row r="237" spans="1:9" ht="34.5" customHeight="1">
      <c r="A237" s="67">
        <v>6</v>
      </c>
      <c r="B237" s="263" t="s">
        <v>252</v>
      </c>
      <c r="C237" s="260" t="s">
        <v>672</v>
      </c>
      <c r="D237" s="290">
        <v>45961</v>
      </c>
      <c r="E237" s="291" t="s">
        <v>1286</v>
      </c>
      <c r="F237" s="292">
        <v>53.5</v>
      </c>
    </row>
    <row r="238" spans="1:9" ht="34.5" customHeight="1">
      <c r="A238" s="67">
        <v>7</v>
      </c>
      <c r="B238" s="263" t="s">
        <v>161</v>
      </c>
      <c r="C238" s="260" t="s">
        <v>673</v>
      </c>
      <c r="D238" s="290">
        <v>45961</v>
      </c>
      <c r="E238" s="291" t="s">
        <v>1287</v>
      </c>
      <c r="F238" s="292">
        <v>374.5</v>
      </c>
    </row>
    <row r="239" spans="1:9" ht="34.5" customHeight="1">
      <c r="A239" s="67">
        <v>8</v>
      </c>
      <c r="B239" s="263" t="s">
        <v>161</v>
      </c>
      <c r="C239" s="260" t="s">
        <v>675</v>
      </c>
      <c r="D239" s="290">
        <v>45961</v>
      </c>
      <c r="E239" s="291" t="s">
        <v>1287</v>
      </c>
      <c r="F239" s="292">
        <v>53.5</v>
      </c>
    </row>
    <row r="240" spans="1:9" ht="34.5" customHeight="1">
      <c r="A240" s="67">
        <v>10</v>
      </c>
      <c r="B240" s="263" t="s">
        <v>676</v>
      </c>
      <c r="C240" s="260" t="s">
        <v>678</v>
      </c>
      <c r="D240" s="290">
        <v>45961</v>
      </c>
      <c r="E240" s="291" t="s">
        <v>1288</v>
      </c>
      <c r="F240" s="292">
        <v>831.39</v>
      </c>
    </row>
    <row r="241" spans="1:6" ht="34.5" customHeight="1">
      <c r="A241" s="67">
        <v>11</v>
      </c>
      <c r="B241" s="263" t="s">
        <v>169</v>
      </c>
      <c r="C241" s="260" t="s">
        <v>680</v>
      </c>
      <c r="D241" s="290">
        <v>45961</v>
      </c>
      <c r="E241" s="291" t="s">
        <v>1289</v>
      </c>
      <c r="F241" s="292">
        <v>786.45</v>
      </c>
    </row>
    <row r="242" spans="1:6" ht="34.5" customHeight="1">
      <c r="A242" s="67">
        <v>12</v>
      </c>
      <c r="B242" s="263" t="s">
        <v>341</v>
      </c>
      <c r="C242" s="260" t="s">
        <v>682</v>
      </c>
      <c r="D242" s="290">
        <v>45960</v>
      </c>
      <c r="E242" s="291" t="s">
        <v>1290</v>
      </c>
      <c r="F242" s="292">
        <v>1355.69</v>
      </c>
    </row>
    <row r="243" spans="1:6" ht="34.5" customHeight="1">
      <c r="A243" s="67">
        <v>13</v>
      </c>
      <c r="B243" s="263" t="s">
        <v>267</v>
      </c>
      <c r="C243" s="260" t="s">
        <v>684</v>
      </c>
      <c r="D243" s="290">
        <v>45960</v>
      </c>
      <c r="E243" s="291" t="s">
        <v>1291</v>
      </c>
      <c r="F243" s="292">
        <v>2696.4</v>
      </c>
    </row>
    <row r="244" spans="1:6" ht="34.5" customHeight="1">
      <c r="A244" s="67">
        <v>14</v>
      </c>
      <c r="B244" s="263" t="s">
        <v>178</v>
      </c>
      <c r="C244" s="260" t="s">
        <v>686</v>
      </c>
      <c r="D244" s="290">
        <v>45958</v>
      </c>
      <c r="E244" s="291" t="s">
        <v>1292</v>
      </c>
      <c r="F244" s="292">
        <v>3198.23</v>
      </c>
    </row>
    <row r="245" spans="1:6" ht="34.5" customHeight="1">
      <c r="A245" s="67">
        <v>15</v>
      </c>
      <c r="B245" s="263" t="s">
        <v>272</v>
      </c>
      <c r="C245" s="260" t="s">
        <v>688</v>
      </c>
      <c r="D245" s="290">
        <v>45958</v>
      </c>
      <c r="E245" s="291" t="s">
        <v>1293</v>
      </c>
      <c r="F245" s="292">
        <v>209.72</v>
      </c>
    </row>
    <row r="246" spans="1:6" ht="34.5" customHeight="1">
      <c r="A246" s="67">
        <v>16</v>
      </c>
      <c r="B246" s="263" t="s">
        <v>275</v>
      </c>
      <c r="C246" s="260" t="s">
        <v>690</v>
      </c>
      <c r="D246" s="290">
        <v>45957</v>
      </c>
      <c r="E246" s="291" t="s">
        <v>1294</v>
      </c>
      <c r="F246" s="292">
        <v>509.32</v>
      </c>
    </row>
    <row r="247" spans="1:6" ht="34.5" customHeight="1">
      <c r="A247" s="67">
        <v>17</v>
      </c>
      <c r="B247" s="263" t="s">
        <v>352</v>
      </c>
      <c r="C247" s="260" t="s">
        <v>692</v>
      </c>
      <c r="D247" s="290">
        <v>45957</v>
      </c>
      <c r="E247" s="291" t="s">
        <v>1295</v>
      </c>
      <c r="F247" s="292">
        <v>734.02</v>
      </c>
    </row>
    <row r="248" spans="1:6" ht="34.5" customHeight="1">
      <c r="A248" s="67">
        <v>19</v>
      </c>
      <c r="B248" s="296" t="s">
        <v>697</v>
      </c>
      <c r="C248" s="260" t="s">
        <v>695</v>
      </c>
      <c r="D248" s="290">
        <v>45959</v>
      </c>
      <c r="E248" s="291" t="s">
        <v>1296</v>
      </c>
      <c r="F248" s="292">
        <v>3063.41</v>
      </c>
    </row>
    <row r="249" spans="1:6" ht="34.5" customHeight="1">
      <c r="A249" s="67">
        <v>20</v>
      </c>
      <c r="B249" s="263" t="s">
        <v>360</v>
      </c>
      <c r="C249" s="260" t="s">
        <v>699</v>
      </c>
      <c r="D249" s="290">
        <v>45960</v>
      </c>
      <c r="E249" s="291" t="s">
        <v>1297</v>
      </c>
      <c r="F249" s="292">
        <v>53.5</v>
      </c>
    </row>
    <row r="250" spans="1:6" ht="34.5" customHeight="1">
      <c r="A250" s="67">
        <v>22</v>
      </c>
      <c r="B250" s="263" t="s">
        <v>289</v>
      </c>
      <c r="C250" s="260" t="s">
        <v>703</v>
      </c>
      <c r="D250" s="290">
        <v>45952</v>
      </c>
      <c r="E250" s="291" t="s">
        <v>1298</v>
      </c>
      <c r="F250" s="292">
        <v>37.450000000000003</v>
      </c>
    </row>
    <row r="251" spans="1:6" ht="34.5" customHeight="1">
      <c r="A251" s="67">
        <v>23</v>
      </c>
      <c r="B251" s="263" t="s">
        <v>292</v>
      </c>
      <c r="C251" s="260" t="s">
        <v>705</v>
      </c>
      <c r="D251" s="290">
        <v>45960</v>
      </c>
      <c r="E251" s="291" t="s">
        <v>1299</v>
      </c>
      <c r="F251" s="292">
        <v>524.29999999999995</v>
      </c>
    </row>
    <row r="252" spans="1:6" ht="34.5" customHeight="1">
      <c r="A252" s="67">
        <v>24</v>
      </c>
      <c r="B252" s="263" t="s">
        <v>206</v>
      </c>
      <c r="C252" s="260" t="s">
        <v>707</v>
      </c>
      <c r="D252" s="290">
        <v>45959</v>
      </c>
      <c r="E252" s="291" t="s">
        <v>1300</v>
      </c>
      <c r="F252" s="292">
        <v>1348.2</v>
      </c>
    </row>
    <row r="253" spans="1:6" ht="34.5" customHeight="1">
      <c r="A253" s="67">
        <v>25</v>
      </c>
      <c r="B253" s="263" t="s">
        <v>371</v>
      </c>
      <c r="C253" s="260" t="s">
        <v>709</v>
      </c>
      <c r="D253" s="290">
        <v>45958</v>
      </c>
      <c r="E253" s="291" t="s">
        <v>1301</v>
      </c>
      <c r="F253" s="292">
        <v>1280.79</v>
      </c>
    </row>
    <row r="254" spans="1:6" ht="34.5" customHeight="1">
      <c r="A254" s="67">
        <v>28</v>
      </c>
      <c r="B254" s="263" t="s">
        <v>304</v>
      </c>
      <c r="C254" s="260" t="s">
        <v>715</v>
      </c>
      <c r="D254" s="290">
        <v>45961</v>
      </c>
      <c r="E254" s="291" t="s">
        <v>1302</v>
      </c>
      <c r="F254" s="292">
        <v>494.34</v>
      </c>
    </row>
    <row r="255" spans="1:6" ht="34.5" customHeight="1">
      <c r="A255" s="67">
        <v>29</v>
      </c>
      <c r="B255" s="263" t="s">
        <v>378</v>
      </c>
      <c r="C255" s="260" t="s">
        <v>717</v>
      </c>
      <c r="D255" s="290">
        <v>45957</v>
      </c>
      <c r="E255" s="291" t="s">
        <v>1303</v>
      </c>
      <c r="F255" s="292">
        <v>1168.44</v>
      </c>
    </row>
    <row r="256" spans="1:6" ht="34.5" customHeight="1">
      <c r="A256" s="67">
        <v>30</v>
      </c>
      <c r="B256" s="263" t="s">
        <v>310</v>
      </c>
      <c r="C256" s="260" t="s">
        <v>719</v>
      </c>
      <c r="D256" s="290">
        <v>45960</v>
      </c>
      <c r="E256" s="291" t="s">
        <v>1304</v>
      </c>
      <c r="F256" s="292">
        <v>2973.53</v>
      </c>
    </row>
    <row r="257" spans="1:6" ht="34.5" customHeight="1">
      <c r="A257" s="67">
        <v>31</v>
      </c>
      <c r="B257" s="263" t="s">
        <v>721</v>
      </c>
      <c r="C257" s="260" t="s">
        <v>722</v>
      </c>
      <c r="D257" s="290">
        <v>45961</v>
      </c>
      <c r="E257" s="291" t="s">
        <v>1305</v>
      </c>
      <c r="F257" s="292">
        <v>37.450000000000003</v>
      </c>
    </row>
    <row r="258" spans="1:6" ht="34.5" customHeight="1">
      <c r="A258" s="67">
        <v>33</v>
      </c>
      <c r="B258" s="263" t="s">
        <v>318</v>
      </c>
      <c r="C258" s="260" t="s">
        <v>726</v>
      </c>
      <c r="D258" s="290">
        <v>45957</v>
      </c>
      <c r="E258" s="291" t="s">
        <v>1306</v>
      </c>
      <c r="F258" s="292">
        <v>2311.1999999999998</v>
      </c>
    </row>
    <row r="259" spans="1:6" ht="34.5" customHeight="1">
      <c r="A259" s="67">
        <v>34</v>
      </c>
      <c r="B259" s="263" t="s">
        <v>389</v>
      </c>
      <c r="C259" s="260" t="s">
        <v>728</v>
      </c>
      <c r="D259" s="290">
        <v>45957</v>
      </c>
      <c r="E259" s="291" t="s">
        <v>1307</v>
      </c>
      <c r="F259" s="292">
        <v>37.450000000000003</v>
      </c>
    </row>
    <row r="260" spans="1:6" ht="34.5" customHeight="1">
      <c r="A260" s="67">
        <v>35</v>
      </c>
      <c r="B260" s="263" t="s">
        <v>392</v>
      </c>
      <c r="C260" s="260" t="s">
        <v>730</v>
      </c>
      <c r="D260" s="290">
        <v>45957</v>
      </c>
      <c r="E260" s="291" t="s">
        <v>1308</v>
      </c>
      <c r="F260" s="292">
        <v>449.4</v>
      </c>
    </row>
    <row r="261" spans="1:6" ht="34.5" customHeight="1">
      <c r="A261" s="67">
        <v>36</v>
      </c>
      <c r="B261" s="263" t="s">
        <v>395</v>
      </c>
      <c r="C261" s="260" t="s">
        <v>732</v>
      </c>
      <c r="D261" s="290">
        <v>45957</v>
      </c>
      <c r="E261" s="291" t="s">
        <v>1309</v>
      </c>
      <c r="F261" s="292">
        <v>254.66</v>
      </c>
    </row>
    <row r="262" spans="1:6" ht="34.5" customHeight="1">
      <c r="A262" s="67">
        <v>39</v>
      </c>
      <c r="B262" s="263" t="s">
        <v>401</v>
      </c>
      <c r="C262" s="260" t="s">
        <v>736</v>
      </c>
      <c r="D262" s="290">
        <v>45954</v>
      </c>
      <c r="E262" s="291" t="s">
        <v>1310</v>
      </c>
      <c r="F262" s="292">
        <v>37.450000000000003</v>
      </c>
    </row>
    <row r="263" spans="1:6" ht="34.5" customHeight="1">
      <c r="A263" s="67">
        <v>40</v>
      </c>
      <c r="B263" s="263" t="s">
        <v>404</v>
      </c>
      <c r="C263" s="260" t="s">
        <v>738</v>
      </c>
      <c r="D263" s="290">
        <v>45957</v>
      </c>
      <c r="E263" s="291" t="s">
        <v>1311</v>
      </c>
      <c r="F263" s="292">
        <v>37.450000000000003</v>
      </c>
    </row>
    <row r="264" spans="1:6" ht="34.5" customHeight="1">
      <c r="A264" s="67">
        <v>42</v>
      </c>
      <c r="B264" s="263" t="s">
        <v>409</v>
      </c>
      <c r="C264" s="260" t="s">
        <v>741</v>
      </c>
      <c r="D264" s="290">
        <v>45957</v>
      </c>
      <c r="E264" s="291" t="s">
        <v>1312</v>
      </c>
      <c r="F264" s="292">
        <v>187.25</v>
      </c>
    </row>
    <row r="265" spans="1:6" ht="34.5" customHeight="1">
      <c r="A265" s="67">
        <v>44</v>
      </c>
      <c r="B265" s="263" t="s">
        <v>413</v>
      </c>
      <c r="C265" s="260" t="s">
        <v>744</v>
      </c>
      <c r="D265" s="290">
        <v>45957</v>
      </c>
      <c r="E265" s="291" t="s">
        <v>1313</v>
      </c>
      <c r="F265" s="292">
        <v>37.450000000000003</v>
      </c>
    </row>
    <row r="266" spans="1:6" ht="34.5" customHeight="1">
      <c r="A266" s="67">
        <v>47</v>
      </c>
      <c r="B266" s="263" t="s">
        <v>420</v>
      </c>
      <c r="C266" s="260" t="s">
        <v>748</v>
      </c>
      <c r="D266" s="290">
        <v>45957</v>
      </c>
      <c r="E266" s="291" t="s">
        <v>1314</v>
      </c>
      <c r="F266" s="292">
        <v>37.450000000000003</v>
      </c>
    </row>
    <row r="267" spans="1:6" ht="34.5" customHeight="1">
      <c r="A267" s="67">
        <v>48</v>
      </c>
      <c r="B267" s="263" t="s">
        <v>423</v>
      </c>
      <c r="C267" s="260" t="s">
        <v>750</v>
      </c>
      <c r="D267" s="290">
        <v>45957</v>
      </c>
      <c r="E267" s="291" t="s">
        <v>1315</v>
      </c>
      <c r="F267" s="292">
        <v>396.97</v>
      </c>
    </row>
    <row r="268" spans="1:6" ht="34.5" customHeight="1">
      <c r="A268" s="67">
        <v>49</v>
      </c>
      <c r="B268" s="263" t="s">
        <v>425</v>
      </c>
      <c r="C268" s="260" t="s">
        <v>752</v>
      </c>
      <c r="D268" s="290">
        <v>45957</v>
      </c>
      <c r="E268" s="291" t="s">
        <v>1316</v>
      </c>
      <c r="F268" s="292">
        <v>37.450000000000003</v>
      </c>
    </row>
    <row r="269" spans="1:6" ht="34.5" customHeight="1">
      <c r="A269" s="67">
        <v>53</v>
      </c>
      <c r="B269" s="263" t="s">
        <v>430</v>
      </c>
      <c r="C269" s="260" t="s">
        <v>758</v>
      </c>
      <c r="D269" s="290">
        <v>45952</v>
      </c>
      <c r="E269" s="291" t="s">
        <v>1317</v>
      </c>
      <c r="F269" s="292">
        <v>127.33</v>
      </c>
    </row>
    <row r="270" spans="1:6" ht="34.5" customHeight="1">
      <c r="A270" s="67">
        <v>54</v>
      </c>
      <c r="B270" s="263" t="s">
        <v>433</v>
      </c>
      <c r="C270" s="260" t="s">
        <v>760</v>
      </c>
      <c r="D270" s="290">
        <v>45952</v>
      </c>
      <c r="E270" s="291" t="s">
        <v>1318</v>
      </c>
      <c r="F270" s="292">
        <v>37.450000000000003</v>
      </c>
    </row>
    <row r="271" spans="1:6" ht="34.5" customHeight="1">
      <c r="A271" s="67">
        <v>55</v>
      </c>
      <c r="B271" s="263" t="s">
        <v>436</v>
      </c>
      <c r="C271" s="260" t="s">
        <v>762</v>
      </c>
      <c r="D271" s="290">
        <v>45957</v>
      </c>
      <c r="E271" s="291" t="s">
        <v>1319</v>
      </c>
      <c r="F271" s="292">
        <v>67.41</v>
      </c>
    </row>
    <row r="272" spans="1:6" ht="34.5" customHeight="1">
      <c r="A272" s="67">
        <v>59</v>
      </c>
      <c r="B272" s="263" t="s">
        <v>441</v>
      </c>
      <c r="C272" s="260" t="s">
        <v>767</v>
      </c>
      <c r="D272" s="290">
        <v>45957</v>
      </c>
      <c r="E272" s="291" t="s">
        <v>1320</v>
      </c>
      <c r="F272" s="292">
        <v>37.450000000000003</v>
      </c>
    </row>
    <row r="273" spans="1:6" ht="34.5" customHeight="1">
      <c r="A273" s="67">
        <v>60</v>
      </c>
      <c r="B273" s="263" t="s">
        <v>444</v>
      </c>
      <c r="C273" s="260" t="s">
        <v>769</v>
      </c>
      <c r="D273" s="290">
        <v>45957</v>
      </c>
      <c r="E273" s="291" t="s">
        <v>1321</v>
      </c>
      <c r="F273" s="292">
        <v>329.56</v>
      </c>
    </row>
    <row r="274" spans="1:6" ht="34.5" customHeight="1">
      <c r="A274" s="67">
        <v>61</v>
      </c>
      <c r="B274" s="263" t="s">
        <v>447</v>
      </c>
      <c r="C274" s="260" t="s">
        <v>771</v>
      </c>
      <c r="D274" s="290">
        <v>45961</v>
      </c>
      <c r="E274" s="291" t="s">
        <v>1322</v>
      </c>
      <c r="F274" s="292">
        <v>3363.01</v>
      </c>
    </row>
    <row r="275" spans="1:6" ht="34.5" customHeight="1">
      <c r="A275" s="67">
        <v>64</v>
      </c>
      <c r="B275" s="263" t="s">
        <v>45</v>
      </c>
      <c r="C275" s="260" t="s">
        <v>775</v>
      </c>
      <c r="D275" s="290">
        <v>45952</v>
      </c>
      <c r="E275" s="291" t="s">
        <v>1323</v>
      </c>
      <c r="F275" s="292">
        <v>636.65</v>
      </c>
    </row>
    <row r="276" spans="1:6" ht="34.5" customHeight="1">
      <c r="A276" s="67">
        <v>65</v>
      </c>
      <c r="B276" s="263" t="s">
        <v>456</v>
      </c>
      <c r="C276" s="260" t="s">
        <v>777</v>
      </c>
      <c r="D276" s="290">
        <v>45961</v>
      </c>
      <c r="E276" s="291" t="s">
        <v>1324</v>
      </c>
      <c r="F276" s="292">
        <v>838.88</v>
      </c>
    </row>
    <row r="277" spans="1:6" ht="34.5" customHeight="1">
      <c r="A277" s="67">
        <v>67</v>
      </c>
      <c r="B277" s="263" t="s">
        <v>462</v>
      </c>
      <c r="C277" s="260" t="s">
        <v>781</v>
      </c>
      <c r="D277" s="290">
        <v>45960</v>
      </c>
      <c r="E277" s="291" t="s">
        <v>1325</v>
      </c>
      <c r="F277" s="292">
        <v>1280.79</v>
      </c>
    </row>
    <row r="278" spans="1:6" ht="34.5" customHeight="1">
      <c r="A278" s="67">
        <v>68</v>
      </c>
      <c r="B278" s="263" t="s">
        <v>783</v>
      </c>
      <c r="C278" s="260" t="s">
        <v>784</v>
      </c>
      <c r="D278" s="290">
        <v>45960</v>
      </c>
      <c r="E278" s="291" t="s">
        <v>1326</v>
      </c>
      <c r="F278" s="292">
        <v>67.41</v>
      </c>
    </row>
    <row r="279" spans="1:6" ht="34.5" customHeight="1">
      <c r="A279" s="67">
        <v>69</v>
      </c>
      <c r="B279" s="263" t="s">
        <v>468</v>
      </c>
      <c r="C279" s="260" t="s">
        <v>786</v>
      </c>
      <c r="D279" s="290">
        <v>45954</v>
      </c>
      <c r="E279" s="291" t="s">
        <v>1327</v>
      </c>
      <c r="F279" s="292">
        <v>599.20000000000005</v>
      </c>
    </row>
    <row r="280" spans="1:6" ht="34.5" customHeight="1">
      <c r="A280" s="67">
        <v>70</v>
      </c>
      <c r="B280" s="263" t="s">
        <v>468</v>
      </c>
      <c r="C280" s="260" t="s">
        <v>788</v>
      </c>
      <c r="D280" s="290">
        <v>45954</v>
      </c>
      <c r="E280" s="291" t="s">
        <v>1328</v>
      </c>
      <c r="F280" s="292">
        <v>299.60000000000002</v>
      </c>
    </row>
    <row r="281" spans="1:6" ht="34.5" customHeight="1">
      <c r="A281" s="67">
        <v>72</v>
      </c>
      <c r="B281" s="263" t="s">
        <v>472</v>
      </c>
      <c r="C281" s="260" t="s">
        <v>791</v>
      </c>
      <c r="D281" s="290">
        <v>45961</v>
      </c>
      <c r="E281" s="291" t="s">
        <v>1329</v>
      </c>
      <c r="F281" s="292">
        <v>89.88</v>
      </c>
    </row>
    <row r="282" spans="1:6" ht="34.5" customHeight="1">
      <c r="A282" s="67">
        <v>73</v>
      </c>
      <c r="B282" s="263" t="s">
        <v>105</v>
      </c>
      <c r="C282" s="106" t="s">
        <v>793</v>
      </c>
      <c r="D282" s="290">
        <v>45961</v>
      </c>
      <c r="E282" s="291" t="s">
        <v>1330</v>
      </c>
      <c r="F282" s="292">
        <v>928.76</v>
      </c>
    </row>
    <row r="283" spans="1:6" ht="34.5" customHeight="1">
      <c r="A283" s="67">
        <v>74</v>
      </c>
      <c r="B283" s="263" t="s">
        <v>105</v>
      </c>
      <c r="C283" s="106" t="s">
        <v>793</v>
      </c>
      <c r="D283" s="290">
        <v>45961</v>
      </c>
      <c r="E283" s="291" t="s">
        <v>1330</v>
      </c>
      <c r="F283" s="292">
        <v>1879.99</v>
      </c>
    </row>
    <row r="284" spans="1:6" ht="34.5" customHeight="1">
      <c r="A284" s="67">
        <v>75</v>
      </c>
      <c r="B284" s="263" t="s">
        <v>105</v>
      </c>
      <c r="C284" s="106" t="s">
        <v>793</v>
      </c>
      <c r="D284" s="290">
        <v>45961</v>
      </c>
      <c r="E284" s="291" t="s">
        <v>1330</v>
      </c>
      <c r="F284" s="292">
        <v>37.450000000000003</v>
      </c>
    </row>
    <row r="285" spans="1:6" ht="34.5" customHeight="1">
      <c r="A285" s="67">
        <v>76</v>
      </c>
      <c r="B285" s="263" t="s">
        <v>105</v>
      </c>
      <c r="C285" s="106" t="s">
        <v>793</v>
      </c>
      <c r="D285" s="290">
        <v>45961</v>
      </c>
      <c r="E285" s="291" t="s">
        <v>1330</v>
      </c>
      <c r="F285" s="292">
        <v>411.95</v>
      </c>
    </row>
    <row r="286" spans="1:6" ht="34.5" customHeight="1">
      <c r="A286" s="67">
        <v>77</v>
      </c>
      <c r="B286" s="263" t="s">
        <v>795</v>
      </c>
      <c r="C286" s="106" t="s">
        <v>796</v>
      </c>
      <c r="D286" s="290">
        <v>45961</v>
      </c>
      <c r="E286" s="291" t="s">
        <v>1331</v>
      </c>
      <c r="F286" s="292">
        <v>7422.59</v>
      </c>
    </row>
    <row r="287" spans="1:6" ht="34.5" customHeight="1">
      <c r="A287" s="67">
        <v>78</v>
      </c>
      <c r="B287" s="263" t="s">
        <v>795</v>
      </c>
      <c r="C287" s="106" t="s">
        <v>796</v>
      </c>
      <c r="D287" s="290">
        <v>45961</v>
      </c>
      <c r="E287" s="291" t="s">
        <v>1331</v>
      </c>
      <c r="F287" s="292">
        <v>1056.0899999999999</v>
      </c>
    </row>
    <row r="288" spans="1:6" ht="34.5" customHeight="1">
      <c r="A288" s="67">
        <v>79</v>
      </c>
      <c r="B288" s="263" t="s">
        <v>795</v>
      </c>
      <c r="C288" s="106" t="s">
        <v>796</v>
      </c>
      <c r="D288" s="290">
        <v>45961</v>
      </c>
      <c r="E288" s="291" t="s">
        <v>1331</v>
      </c>
      <c r="F288" s="292">
        <v>1102.0999999999999</v>
      </c>
    </row>
    <row r="289" spans="1:6" ht="34.5" customHeight="1">
      <c r="A289" s="67">
        <v>80</v>
      </c>
      <c r="B289" s="263" t="s">
        <v>798</v>
      </c>
      <c r="C289" s="260" t="s">
        <v>799</v>
      </c>
      <c r="D289" s="290">
        <v>45957</v>
      </c>
      <c r="E289" s="291" t="s">
        <v>1332</v>
      </c>
      <c r="F289" s="292">
        <v>1071.07</v>
      </c>
    </row>
    <row r="290" spans="1:6" ht="34.5" customHeight="1">
      <c r="A290" s="67">
        <v>82</v>
      </c>
      <c r="B290" s="263" t="s">
        <v>484</v>
      </c>
      <c r="C290" s="260" t="s">
        <v>802</v>
      </c>
      <c r="D290" s="290">
        <v>45957</v>
      </c>
      <c r="E290" s="291" t="s">
        <v>1333</v>
      </c>
      <c r="F290" s="292">
        <v>37.450000000000003</v>
      </c>
    </row>
    <row r="291" spans="1:6" ht="34.5" customHeight="1">
      <c r="A291" s="67">
        <v>83</v>
      </c>
      <c r="B291" s="263" t="s">
        <v>484</v>
      </c>
      <c r="C291" s="260" t="s">
        <v>802</v>
      </c>
      <c r="D291" s="290">
        <v>45957</v>
      </c>
      <c r="E291" s="291" t="s">
        <v>1333</v>
      </c>
      <c r="F291" s="292">
        <v>37.450000000000003</v>
      </c>
    </row>
    <row r="292" spans="1:6" ht="34.5" customHeight="1">
      <c r="A292" s="67">
        <v>84</v>
      </c>
      <c r="B292" s="263" t="s">
        <v>484</v>
      </c>
      <c r="C292" s="260" t="s">
        <v>802</v>
      </c>
      <c r="D292" s="290">
        <v>45957</v>
      </c>
      <c r="E292" s="291" t="s">
        <v>1333</v>
      </c>
      <c r="F292" s="292">
        <v>37.450000000000003</v>
      </c>
    </row>
    <row r="293" spans="1:6" ht="34.5" customHeight="1">
      <c r="A293" s="67">
        <v>85</v>
      </c>
      <c r="B293" s="263" t="s">
        <v>489</v>
      </c>
      <c r="C293" s="260" t="s">
        <v>804</v>
      </c>
      <c r="D293" s="290">
        <v>45952</v>
      </c>
      <c r="E293" s="291" t="s">
        <v>1334</v>
      </c>
      <c r="F293" s="292">
        <v>1984.85</v>
      </c>
    </row>
    <row r="294" spans="1:6" ht="34.5" customHeight="1">
      <c r="A294" s="67">
        <v>86</v>
      </c>
      <c r="B294" s="263" t="s">
        <v>492</v>
      </c>
      <c r="C294" s="260" t="s">
        <v>806</v>
      </c>
      <c r="D294" s="290">
        <v>45952</v>
      </c>
      <c r="E294" s="291" t="s">
        <v>1335</v>
      </c>
      <c r="F294" s="292">
        <v>524.29999999999995</v>
      </c>
    </row>
    <row r="295" spans="1:6" ht="34.5" customHeight="1">
      <c r="A295" s="67">
        <v>87</v>
      </c>
      <c r="B295" s="263" t="s">
        <v>107</v>
      </c>
      <c r="C295" s="260" t="s">
        <v>808</v>
      </c>
      <c r="D295" s="290">
        <v>45961</v>
      </c>
      <c r="E295" s="291" t="s">
        <v>1336</v>
      </c>
      <c r="F295" s="292">
        <v>7430.08</v>
      </c>
    </row>
    <row r="296" spans="1:6" ht="34.5" customHeight="1">
      <c r="A296" s="67">
        <v>88</v>
      </c>
      <c r="B296" s="268" t="s">
        <v>810</v>
      </c>
      <c r="C296" s="260" t="s">
        <v>811</v>
      </c>
      <c r="D296" s="290">
        <v>45961</v>
      </c>
      <c r="E296" s="291" t="s">
        <v>1337</v>
      </c>
      <c r="F296" s="292">
        <v>53.5</v>
      </c>
    </row>
    <row r="297" spans="1:6" ht="34.5" customHeight="1">
      <c r="A297" s="67">
        <v>89</v>
      </c>
      <c r="B297" s="106" t="s">
        <v>489</v>
      </c>
      <c r="C297" s="260" t="s">
        <v>813</v>
      </c>
      <c r="D297" s="290">
        <v>45952</v>
      </c>
      <c r="E297" s="291" t="s">
        <v>1338</v>
      </c>
      <c r="F297" s="292">
        <v>37.450000000000003</v>
      </c>
    </row>
    <row r="298" spans="1:6" ht="34.5" customHeight="1">
      <c r="A298" s="67">
        <v>91</v>
      </c>
      <c r="B298" s="263" t="s">
        <v>503</v>
      </c>
      <c r="C298" s="260" t="s">
        <v>816</v>
      </c>
      <c r="D298" s="290">
        <v>45954</v>
      </c>
      <c r="E298" s="291" t="s">
        <v>1339</v>
      </c>
      <c r="F298" s="292">
        <v>898.8</v>
      </c>
    </row>
    <row r="299" spans="1:6" ht="34.5" customHeight="1">
      <c r="A299" s="67">
        <v>94</v>
      </c>
      <c r="B299" s="2" t="s">
        <v>509</v>
      </c>
      <c r="C299" s="260" t="s">
        <v>820</v>
      </c>
      <c r="D299" s="290">
        <v>45957</v>
      </c>
      <c r="E299" s="291" t="s">
        <v>1340</v>
      </c>
      <c r="F299" s="292">
        <v>464.38</v>
      </c>
    </row>
    <row r="300" spans="1:6" ht="34.5" customHeight="1">
      <c r="A300" s="67">
        <v>98</v>
      </c>
      <c r="B300" s="263" t="s">
        <v>516</v>
      </c>
      <c r="C300" s="260" t="s">
        <v>827</v>
      </c>
      <c r="D300" s="290">
        <v>45961</v>
      </c>
      <c r="E300" s="291" t="s">
        <v>1341</v>
      </c>
      <c r="F300" s="292">
        <v>689.08</v>
      </c>
    </row>
    <row r="301" spans="1:6" ht="34.5" customHeight="1">
      <c r="A301" s="67">
        <v>99</v>
      </c>
      <c r="B301" s="106" t="s">
        <v>519</v>
      </c>
      <c r="C301" s="260" t="s">
        <v>829</v>
      </c>
      <c r="D301" s="290">
        <v>45961</v>
      </c>
      <c r="E301" s="291" t="s">
        <v>1342</v>
      </c>
      <c r="F301" s="292">
        <v>2029.79</v>
      </c>
    </row>
    <row r="302" spans="1:6" ht="34.5" customHeight="1">
      <c r="A302" s="67">
        <v>100</v>
      </c>
      <c r="B302" s="106" t="s">
        <v>831</v>
      </c>
      <c r="C302" s="260" t="s">
        <v>832</v>
      </c>
      <c r="D302" s="290">
        <v>45961</v>
      </c>
      <c r="E302" s="291" t="s">
        <v>1343</v>
      </c>
      <c r="F302" s="292">
        <v>2052.2600000000002</v>
      </c>
    </row>
    <row r="303" spans="1:6" ht="34.5" customHeight="1">
      <c r="A303" s="67">
        <v>102</v>
      </c>
      <c r="B303" s="263" t="s">
        <v>529</v>
      </c>
      <c r="C303" s="260" t="s">
        <v>836</v>
      </c>
      <c r="D303" s="290">
        <v>45960</v>
      </c>
      <c r="E303" s="291" t="s">
        <v>1344</v>
      </c>
      <c r="F303" s="292">
        <v>846.37</v>
      </c>
    </row>
    <row r="304" spans="1:6" ht="34.5" customHeight="1">
      <c r="A304" s="67">
        <v>103</v>
      </c>
      <c r="B304" s="263" t="s">
        <v>532</v>
      </c>
      <c r="C304" s="260" t="s">
        <v>838</v>
      </c>
      <c r="D304" s="290">
        <v>45958</v>
      </c>
      <c r="E304" s="291" t="s">
        <v>1345</v>
      </c>
      <c r="F304" s="292">
        <v>2374.33</v>
      </c>
    </row>
    <row r="305" spans="1:6" ht="34.5" customHeight="1">
      <c r="A305" s="67">
        <v>104</v>
      </c>
      <c r="B305" s="263" t="s">
        <v>532</v>
      </c>
      <c r="C305" s="260" t="s">
        <v>840</v>
      </c>
      <c r="D305" s="290">
        <v>45958</v>
      </c>
      <c r="E305" s="291" t="s">
        <v>1345</v>
      </c>
      <c r="F305" s="292">
        <v>2632.2</v>
      </c>
    </row>
    <row r="306" spans="1:6" ht="34.5" customHeight="1">
      <c r="A306" s="67">
        <v>105</v>
      </c>
      <c r="B306" s="263" t="s">
        <v>536</v>
      </c>
      <c r="C306" s="260" t="s">
        <v>841</v>
      </c>
      <c r="D306" s="290">
        <v>45952</v>
      </c>
      <c r="E306" s="291" t="s">
        <v>1346</v>
      </c>
      <c r="F306" s="292">
        <v>37.450000000000003</v>
      </c>
    </row>
    <row r="307" spans="1:6" ht="34.5" customHeight="1">
      <c r="A307" s="67">
        <v>106</v>
      </c>
      <c r="B307" s="263" t="s">
        <v>539</v>
      </c>
      <c r="C307" s="260" t="s">
        <v>843</v>
      </c>
      <c r="D307" s="290">
        <v>45960</v>
      </c>
      <c r="E307" s="291" t="s">
        <v>1347</v>
      </c>
      <c r="F307" s="292">
        <v>202.23</v>
      </c>
    </row>
    <row r="308" spans="1:6" ht="34.5" customHeight="1">
      <c r="A308" s="67">
        <v>108</v>
      </c>
      <c r="B308" s="298" t="s">
        <v>544</v>
      </c>
      <c r="C308" s="299" t="s">
        <v>840</v>
      </c>
      <c r="D308" s="301">
        <v>45961</v>
      </c>
      <c r="E308" s="302" t="s">
        <v>1348</v>
      </c>
      <c r="F308" s="303">
        <v>3452.89</v>
      </c>
    </row>
    <row r="309" spans="1:6" ht="34.5" customHeight="1">
      <c r="A309" s="67">
        <v>109</v>
      </c>
      <c r="B309" s="298" t="s">
        <v>544</v>
      </c>
      <c r="C309" s="299" t="s">
        <v>848</v>
      </c>
      <c r="D309" s="301">
        <v>45961</v>
      </c>
      <c r="E309" s="302" t="s">
        <v>1348</v>
      </c>
      <c r="F309" s="303">
        <v>4943.3999999999996</v>
      </c>
    </row>
    <row r="310" spans="1:6" ht="34.5" customHeight="1">
      <c r="A310" s="67">
        <v>110</v>
      </c>
      <c r="B310" s="263" t="s">
        <v>547</v>
      </c>
      <c r="C310" s="260" t="s">
        <v>849</v>
      </c>
      <c r="D310" s="290">
        <v>45961</v>
      </c>
      <c r="E310" s="291" t="s">
        <v>1349</v>
      </c>
      <c r="F310" s="292">
        <v>738.3</v>
      </c>
    </row>
    <row r="311" spans="1:6" ht="34.5" customHeight="1">
      <c r="A311" s="67">
        <v>111</v>
      </c>
      <c r="B311" s="263" t="s">
        <v>547</v>
      </c>
      <c r="C311" s="260" t="s">
        <v>840</v>
      </c>
      <c r="D311" s="290">
        <v>45961</v>
      </c>
      <c r="E311" s="291" t="s">
        <v>1349</v>
      </c>
      <c r="F311" s="292">
        <v>117.7</v>
      </c>
    </row>
    <row r="312" spans="1:6" ht="34.5" customHeight="1">
      <c r="A312" s="67">
        <v>112</v>
      </c>
      <c r="B312" s="263" t="s">
        <v>852</v>
      </c>
      <c r="C312" s="260" t="s">
        <v>853</v>
      </c>
      <c r="D312" s="290">
        <v>45952</v>
      </c>
      <c r="E312" s="291" t="s">
        <v>1350</v>
      </c>
      <c r="F312" s="292">
        <v>37.450000000000003</v>
      </c>
    </row>
    <row r="313" spans="1:6" ht="34.5" customHeight="1">
      <c r="A313" s="67">
        <v>113</v>
      </c>
      <c r="B313" s="263" t="s">
        <v>855</v>
      </c>
      <c r="C313" s="260" t="s">
        <v>856</v>
      </c>
      <c r="D313" s="290">
        <v>45952</v>
      </c>
      <c r="E313" s="291">
        <v>644.14</v>
      </c>
      <c r="F313" s="292">
        <v>644.14</v>
      </c>
    </row>
    <row r="314" spans="1:6" ht="34.5" customHeight="1">
      <c r="A314" s="67">
        <v>114</v>
      </c>
      <c r="B314" s="263" t="s">
        <v>858</v>
      </c>
      <c r="C314" s="260" t="s">
        <v>859</v>
      </c>
      <c r="D314" s="290">
        <v>45960</v>
      </c>
      <c r="E314" s="291" t="s">
        <v>1351</v>
      </c>
      <c r="F314" s="292">
        <v>1909.95</v>
      </c>
    </row>
    <row r="315" spans="1:6" ht="34.5" customHeight="1">
      <c r="A315" s="67">
        <v>115</v>
      </c>
      <c r="B315" s="263" t="s">
        <v>555</v>
      </c>
      <c r="C315" s="260" t="s">
        <v>861</v>
      </c>
      <c r="D315" s="290">
        <v>45958</v>
      </c>
      <c r="E315" s="291" t="s">
        <v>1352</v>
      </c>
      <c r="F315" s="292">
        <v>711.55</v>
      </c>
    </row>
    <row r="316" spans="1:6" ht="34.5" customHeight="1">
      <c r="A316" s="67">
        <v>116</v>
      </c>
      <c r="B316" s="263" t="s">
        <v>558</v>
      </c>
      <c r="C316" s="260" t="s">
        <v>863</v>
      </c>
      <c r="D316" s="290">
        <v>45958</v>
      </c>
      <c r="E316" s="291" t="s">
        <v>1353</v>
      </c>
      <c r="F316" s="292">
        <v>2059.75</v>
      </c>
    </row>
    <row r="317" spans="1:6" ht="34.5" customHeight="1">
      <c r="A317" s="67">
        <v>117</v>
      </c>
      <c r="B317" s="263" t="s">
        <v>562</v>
      </c>
      <c r="C317" s="260" t="s">
        <v>865</v>
      </c>
      <c r="D317" s="290">
        <v>45952</v>
      </c>
      <c r="E317" s="291" t="s">
        <v>1354</v>
      </c>
      <c r="F317" s="292">
        <v>584.22</v>
      </c>
    </row>
    <row r="318" spans="1:6" ht="34.5" customHeight="1">
      <c r="A318" s="67">
        <v>118</v>
      </c>
      <c r="B318" s="263" t="s">
        <v>558</v>
      </c>
      <c r="C318" s="260" t="s">
        <v>867</v>
      </c>
      <c r="D318" s="290">
        <v>45958</v>
      </c>
      <c r="E318" s="291" t="s">
        <v>1355</v>
      </c>
      <c r="F318" s="292">
        <v>2741.34</v>
      </c>
    </row>
    <row r="319" spans="1:6" ht="34.5" customHeight="1">
      <c r="A319" s="67">
        <v>119</v>
      </c>
      <c r="B319" s="263" t="s">
        <v>869</v>
      </c>
      <c r="C319" s="260" t="s">
        <v>870</v>
      </c>
      <c r="D319" s="290" t="s">
        <v>1356</v>
      </c>
      <c r="E319" s="291" t="s">
        <v>1357</v>
      </c>
      <c r="F319" s="292">
        <v>8343.86</v>
      </c>
    </row>
    <row r="320" spans="1:6" ht="34.5" customHeight="1">
      <c r="A320" s="67">
        <v>120</v>
      </c>
      <c r="B320" s="263" t="s">
        <v>572</v>
      </c>
      <c r="C320" s="260" t="s">
        <v>872</v>
      </c>
      <c r="D320" s="290">
        <v>45958</v>
      </c>
      <c r="E320" s="291" t="s">
        <v>1358</v>
      </c>
      <c r="F320" s="292">
        <v>4471.53</v>
      </c>
    </row>
    <row r="321" spans="1:6" ht="34.5" customHeight="1">
      <c r="A321" s="67">
        <v>121</v>
      </c>
      <c r="B321" s="267" t="s">
        <v>572</v>
      </c>
      <c r="C321" s="260" t="s">
        <v>874</v>
      </c>
      <c r="D321" s="290">
        <v>45958</v>
      </c>
      <c r="E321" s="291" t="s">
        <v>1359</v>
      </c>
      <c r="F321" s="292">
        <v>1835.05</v>
      </c>
    </row>
    <row r="322" spans="1:6" ht="34.5" customHeight="1">
      <c r="A322" s="67">
        <v>122</v>
      </c>
      <c r="B322" s="263" t="s">
        <v>577</v>
      </c>
      <c r="C322" s="260" t="s">
        <v>876</v>
      </c>
      <c r="D322" s="290">
        <v>45958</v>
      </c>
      <c r="E322" s="291" t="s">
        <v>1360</v>
      </c>
      <c r="F322" s="292">
        <v>1595.37</v>
      </c>
    </row>
    <row r="323" spans="1:6" ht="34.5" customHeight="1">
      <c r="A323" s="67">
        <v>123</v>
      </c>
      <c r="B323" s="263" t="s">
        <v>580</v>
      </c>
      <c r="C323" s="260" t="s">
        <v>878</v>
      </c>
      <c r="D323" s="290">
        <v>45961</v>
      </c>
      <c r="E323" s="291" t="s">
        <v>1361</v>
      </c>
      <c r="F323" s="292">
        <v>793.94</v>
      </c>
    </row>
    <row r="324" spans="1:6" ht="34.5" customHeight="1">
      <c r="A324" s="67">
        <v>124</v>
      </c>
      <c r="B324" s="267" t="s">
        <v>516</v>
      </c>
      <c r="C324" s="260" t="s">
        <v>880</v>
      </c>
      <c r="D324" s="290">
        <v>45961</v>
      </c>
      <c r="E324" s="291" t="s">
        <v>1362</v>
      </c>
      <c r="F324" s="292">
        <v>888.1</v>
      </c>
    </row>
    <row r="325" spans="1:6" ht="34.5" customHeight="1">
      <c r="A325" s="67">
        <v>125</v>
      </c>
      <c r="B325" s="267" t="s">
        <v>587</v>
      </c>
      <c r="C325" s="260" t="s">
        <v>882</v>
      </c>
      <c r="D325" s="290">
        <v>45957</v>
      </c>
      <c r="E325" s="291" t="s">
        <v>1363</v>
      </c>
      <c r="F325" s="292">
        <v>2981.02</v>
      </c>
    </row>
    <row r="326" spans="1:6" ht="34.5" customHeight="1">
      <c r="A326" s="67">
        <v>127</v>
      </c>
      <c r="B326" s="263" t="s">
        <v>885</v>
      </c>
      <c r="C326" s="260" t="s">
        <v>886</v>
      </c>
      <c r="D326" s="304" t="s">
        <v>1420</v>
      </c>
      <c r="E326" s="304" t="s">
        <v>1364</v>
      </c>
      <c r="F326" s="305">
        <v>329.56</v>
      </c>
    </row>
    <row r="327" spans="1:6" ht="34.5" customHeight="1">
      <c r="A327" s="67">
        <v>128</v>
      </c>
      <c r="B327" s="263" t="s">
        <v>91</v>
      </c>
      <c r="C327" s="260" t="s">
        <v>888</v>
      </c>
      <c r="D327" s="290">
        <v>45961</v>
      </c>
      <c r="E327" s="291" t="s">
        <v>1365</v>
      </c>
      <c r="F327" s="292">
        <v>7436.5</v>
      </c>
    </row>
    <row r="328" spans="1:6" ht="34.5" customHeight="1">
      <c r="A328" s="67">
        <v>129</v>
      </c>
      <c r="B328" s="106" t="s">
        <v>91</v>
      </c>
      <c r="C328" s="106" t="s">
        <v>890</v>
      </c>
      <c r="D328" s="290">
        <v>45961</v>
      </c>
      <c r="E328" s="291" t="s">
        <v>1366</v>
      </c>
      <c r="F328" s="292">
        <v>53.5</v>
      </c>
    </row>
    <row r="329" spans="1:6" ht="34.5" customHeight="1">
      <c r="A329" s="67">
        <v>130</v>
      </c>
      <c r="B329" s="106" t="s">
        <v>91</v>
      </c>
      <c r="C329" s="106" t="s">
        <v>892</v>
      </c>
      <c r="D329" s="290">
        <v>45961</v>
      </c>
      <c r="E329" s="291" t="s">
        <v>1367</v>
      </c>
      <c r="F329" s="292">
        <v>12829.3</v>
      </c>
    </row>
    <row r="330" spans="1:6" ht="34.5" customHeight="1">
      <c r="A330" s="67">
        <v>131</v>
      </c>
      <c r="B330" s="106" t="s">
        <v>91</v>
      </c>
      <c r="C330" s="106" t="s">
        <v>894</v>
      </c>
      <c r="D330" s="290">
        <v>45961</v>
      </c>
      <c r="E330" s="291" t="s">
        <v>1368</v>
      </c>
      <c r="F330" s="306">
        <v>4461.8999999999996</v>
      </c>
    </row>
    <row r="331" spans="1:6" ht="34.5" customHeight="1">
      <c r="A331" s="67">
        <v>132</v>
      </c>
      <c r="B331" s="106" t="s">
        <v>133</v>
      </c>
      <c r="C331" s="106" t="s">
        <v>896</v>
      </c>
      <c r="D331" s="290">
        <v>45960</v>
      </c>
      <c r="E331" s="291" t="s">
        <v>1369</v>
      </c>
      <c r="F331" s="292">
        <v>16467.3</v>
      </c>
    </row>
    <row r="332" spans="1:6" ht="34.5" customHeight="1">
      <c r="A332" s="67">
        <v>134</v>
      </c>
      <c r="B332" s="263" t="s">
        <v>901</v>
      </c>
      <c r="C332" s="106" t="s">
        <v>902</v>
      </c>
      <c r="D332" s="290">
        <v>45954</v>
      </c>
      <c r="E332" s="291" t="s">
        <v>1370</v>
      </c>
      <c r="F332" s="292">
        <v>2963.9</v>
      </c>
    </row>
    <row r="333" spans="1:6" ht="34.5" customHeight="1">
      <c r="A333" s="67">
        <v>135</v>
      </c>
      <c r="B333" s="263" t="s">
        <v>904</v>
      </c>
      <c r="C333" s="106" t="s">
        <v>905</v>
      </c>
      <c r="D333" s="290">
        <v>45961</v>
      </c>
      <c r="E333" s="291" t="s">
        <v>1371</v>
      </c>
      <c r="F333" s="292">
        <v>10165</v>
      </c>
    </row>
    <row r="334" spans="1:6" ht="34.5" customHeight="1">
      <c r="A334" s="67">
        <v>136</v>
      </c>
      <c r="B334" s="267" t="s">
        <v>907</v>
      </c>
      <c r="C334" s="260" t="s">
        <v>908</v>
      </c>
      <c r="D334" s="290">
        <v>45961</v>
      </c>
      <c r="E334" s="291" t="s">
        <v>1372</v>
      </c>
      <c r="F334" s="292">
        <v>6912.2</v>
      </c>
    </row>
    <row r="335" spans="1:6" ht="34.5" customHeight="1">
      <c r="A335" s="67">
        <v>137</v>
      </c>
      <c r="B335" s="267" t="s">
        <v>910</v>
      </c>
      <c r="C335" s="260" t="s">
        <v>911</v>
      </c>
      <c r="D335" s="290">
        <v>45932</v>
      </c>
      <c r="E335" s="291" t="s">
        <v>1373</v>
      </c>
      <c r="F335" s="292">
        <v>2247</v>
      </c>
    </row>
    <row r="336" spans="1:6" ht="34.5" customHeight="1">
      <c r="A336" s="67">
        <v>139</v>
      </c>
      <c r="B336" s="307" t="s">
        <v>916</v>
      </c>
      <c r="C336" s="308" t="s">
        <v>899</v>
      </c>
      <c r="D336" s="290">
        <v>45961</v>
      </c>
      <c r="E336" s="291" t="s">
        <v>1374</v>
      </c>
      <c r="F336" s="292">
        <v>5157.3999999999996</v>
      </c>
    </row>
    <row r="337" spans="1:6" ht="34.5" customHeight="1">
      <c r="A337" s="67">
        <v>140</v>
      </c>
      <c r="B337" s="260" t="s">
        <v>919</v>
      </c>
      <c r="C337" s="106" t="s">
        <v>899</v>
      </c>
      <c r="D337" s="290">
        <v>45952</v>
      </c>
      <c r="E337" s="291" t="s">
        <v>1375</v>
      </c>
      <c r="F337" s="292">
        <v>577.79999999999995</v>
      </c>
    </row>
    <row r="338" spans="1:6" ht="34.5" customHeight="1">
      <c r="A338" s="67">
        <v>141</v>
      </c>
      <c r="B338" s="260" t="s">
        <v>921</v>
      </c>
      <c r="C338" s="106" t="s">
        <v>922</v>
      </c>
      <c r="D338" s="290">
        <v>45961</v>
      </c>
      <c r="E338" s="291" t="s">
        <v>1376</v>
      </c>
      <c r="F338" s="292">
        <v>232.19</v>
      </c>
    </row>
    <row r="339" spans="1:6" ht="34.5" customHeight="1">
      <c r="A339" s="67">
        <v>142</v>
      </c>
      <c r="B339" s="260" t="s">
        <v>45</v>
      </c>
      <c r="C339" s="106" t="s">
        <v>924</v>
      </c>
      <c r="D339" s="290">
        <v>45952</v>
      </c>
      <c r="E339" s="291" t="s">
        <v>1377</v>
      </c>
      <c r="F339" s="292">
        <v>37.450000000000003</v>
      </c>
    </row>
    <row r="340" spans="1:6" ht="34.5" customHeight="1">
      <c r="A340" s="67">
        <v>143</v>
      </c>
      <c r="B340" s="309" t="s">
        <v>614</v>
      </c>
      <c r="C340" s="106" t="s">
        <v>925</v>
      </c>
      <c r="D340" s="290">
        <v>45961</v>
      </c>
      <c r="E340" s="291" t="s">
        <v>1378</v>
      </c>
      <c r="F340" s="292">
        <v>187.25</v>
      </c>
    </row>
    <row r="341" spans="1:6" ht="34.5" customHeight="1">
      <c r="A341" s="67">
        <v>144</v>
      </c>
      <c r="B341" s="309" t="s">
        <v>620</v>
      </c>
      <c r="C341" s="106" t="s">
        <v>927</v>
      </c>
      <c r="D341" s="290">
        <v>45961</v>
      </c>
      <c r="E341" s="291" t="s">
        <v>1379</v>
      </c>
      <c r="F341" s="292">
        <v>1348.2</v>
      </c>
    </row>
    <row r="342" spans="1:6" ht="34.5" customHeight="1">
      <c r="A342" s="67">
        <v>145</v>
      </c>
      <c r="B342" s="309" t="s">
        <v>611</v>
      </c>
      <c r="C342" s="106" t="s">
        <v>929</v>
      </c>
      <c r="D342" s="290">
        <v>45959</v>
      </c>
      <c r="E342" s="291" t="s">
        <v>1380</v>
      </c>
      <c r="F342" s="292">
        <v>37.450000000000003</v>
      </c>
    </row>
    <row r="343" spans="1:6" ht="34.5" customHeight="1">
      <c r="A343" s="67">
        <v>146</v>
      </c>
      <c r="B343" s="260" t="s">
        <v>42</v>
      </c>
      <c r="C343" s="106" t="s">
        <v>931</v>
      </c>
      <c r="D343" s="290">
        <v>45958</v>
      </c>
      <c r="E343" s="291" t="s">
        <v>1381</v>
      </c>
      <c r="F343" s="292">
        <v>12861.4</v>
      </c>
    </row>
    <row r="344" spans="1:6" ht="34.5" customHeight="1">
      <c r="A344" s="67">
        <v>149</v>
      </c>
      <c r="B344" s="260" t="s">
        <v>941</v>
      </c>
      <c r="C344" s="106" t="s">
        <v>942</v>
      </c>
      <c r="D344" s="290">
        <v>45961</v>
      </c>
      <c r="E344" s="291" t="s">
        <v>1382</v>
      </c>
      <c r="F344" s="292">
        <v>1112.8</v>
      </c>
    </row>
    <row r="345" spans="1:6" ht="34.5" customHeight="1">
      <c r="A345" s="67">
        <v>150</v>
      </c>
      <c r="B345" s="260" t="s">
        <v>62</v>
      </c>
      <c r="C345" s="106" t="s">
        <v>942</v>
      </c>
      <c r="D345" s="290">
        <v>45954</v>
      </c>
      <c r="E345" s="291" t="s">
        <v>1383</v>
      </c>
      <c r="F345" s="292">
        <v>1080.7</v>
      </c>
    </row>
    <row r="346" spans="1:6" ht="34.5" customHeight="1">
      <c r="A346" s="67">
        <v>151</v>
      </c>
      <c r="B346" s="260" t="s">
        <v>945</v>
      </c>
      <c r="C346" s="106" t="s">
        <v>946</v>
      </c>
      <c r="D346" s="290">
        <v>45961</v>
      </c>
      <c r="E346" s="291" t="s">
        <v>1384</v>
      </c>
      <c r="F346" s="292">
        <v>588.5</v>
      </c>
    </row>
    <row r="347" spans="1:6" ht="34.5" customHeight="1">
      <c r="A347" s="67">
        <v>152</v>
      </c>
      <c r="B347" s="260" t="s">
        <v>507</v>
      </c>
      <c r="C347" s="106" t="s">
        <v>948</v>
      </c>
      <c r="D347" s="290">
        <v>45961</v>
      </c>
      <c r="E347" s="291" t="s">
        <v>1385</v>
      </c>
      <c r="F347" s="292">
        <v>59.92</v>
      </c>
    </row>
    <row r="348" spans="1:6" ht="34.5" customHeight="1">
      <c r="A348" s="67">
        <v>153</v>
      </c>
      <c r="B348" s="260" t="s">
        <v>631</v>
      </c>
      <c r="C348" s="106" t="s">
        <v>950</v>
      </c>
      <c r="D348" s="290">
        <v>45957</v>
      </c>
      <c r="E348" s="291" t="s">
        <v>1386</v>
      </c>
      <c r="F348" s="292">
        <v>179.76</v>
      </c>
    </row>
    <row r="349" spans="1:6" ht="34.5" customHeight="1">
      <c r="A349" s="67">
        <v>154</v>
      </c>
      <c r="B349" s="270" t="s">
        <v>634</v>
      </c>
      <c r="C349" s="106" t="s">
        <v>952</v>
      </c>
      <c r="D349" s="290">
        <v>45957</v>
      </c>
      <c r="E349" s="291" t="s">
        <v>1387</v>
      </c>
      <c r="F349" s="292">
        <v>142.31</v>
      </c>
    </row>
    <row r="350" spans="1:6" ht="34.5" customHeight="1">
      <c r="A350" s="67">
        <v>155</v>
      </c>
      <c r="B350" s="270" t="s">
        <v>634</v>
      </c>
      <c r="C350" s="106" t="s">
        <v>954</v>
      </c>
      <c r="D350" s="290">
        <v>45957</v>
      </c>
      <c r="E350" s="291" t="s">
        <v>1388</v>
      </c>
      <c r="F350" s="292">
        <v>1250.83</v>
      </c>
    </row>
    <row r="351" spans="1:6" ht="34.5" customHeight="1">
      <c r="A351" s="67">
        <v>156</v>
      </c>
      <c r="B351" s="270" t="s">
        <v>395</v>
      </c>
      <c r="C351" s="106" t="s">
        <v>956</v>
      </c>
      <c r="D351" s="290">
        <v>45957</v>
      </c>
      <c r="E351" s="291" t="s">
        <v>1389</v>
      </c>
      <c r="F351" s="292">
        <v>314.58</v>
      </c>
    </row>
    <row r="352" spans="1:6" ht="34.5" customHeight="1">
      <c r="A352" s="67">
        <v>157</v>
      </c>
      <c r="B352" s="270" t="s">
        <v>641</v>
      </c>
      <c r="C352" s="106" t="s">
        <v>958</v>
      </c>
      <c r="D352" s="290">
        <v>45957</v>
      </c>
      <c r="E352" s="291" t="s">
        <v>1390</v>
      </c>
      <c r="F352" s="292">
        <v>719.04</v>
      </c>
    </row>
    <row r="353" spans="1:6" ht="34.5" customHeight="1">
      <c r="A353" s="67">
        <v>158</v>
      </c>
      <c r="B353" s="260" t="s">
        <v>641</v>
      </c>
      <c r="C353" s="106" t="s">
        <v>960</v>
      </c>
      <c r="D353" s="290">
        <v>45957</v>
      </c>
      <c r="E353" s="291" t="s">
        <v>1391</v>
      </c>
      <c r="F353" s="292">
        <v>194.74</v>
      </c>
    </row>
    <row r="354" spans="1:6" ht="34.5" customHeight="1">
      <c r="A354" s="67">
        <v>159</v>
      </c>
      <c r="B354" s="260" t="s">
        <v>634</v>
      </c>
      <c r="C354" s="106" t="s">
        <v>962</v>
      </c>
      <c r="D354" s="290">
        <v>45957</v>
      </c>
      <c r="E354" s="291" t="s">
        <v>1392</v>
      </c>
      <c r="F354" s="292">
        <v>584.22</v>
      </c>
    </row>
    <row r="355" spans="1:6" ht="34.5" customHeight="1">
      <c r="A355" s="67">
        <v>160</v>
      </c>
      <c r="B355" s="260" t="s">
        <v>68</v>
      </c>
      <c r="C355" s="106" t="s">
        <v>713</v>
      </c>
      <c r="D355" s="290">
        <v>45957</v>
      </c>
      <c r="E355" s="291" t="s">
        <v>1393</v>
      </c>
      <c r="F355" s="292">
        <v>3092.3</v>
      </c>
    </row>
    <row r="356" spans="1:6" ht="34.5" customHeight="1">
      <c r="A356" s="67">
        <v>161</v>
      </c>
      <c r="B356" s="260" t="s">
        <v>965</v>
      </c>
      <c r="C356" s="106" t="s">
        <v>966</v>
      </c>
      <c r="D356" s="290">
        <v>45958</v>
      </c>
      <c r="E356" s="291" t="s">
        <v>1394</v>
      </c>
      <c r="F356" s="292">
        <v>3500</v>
      </c>
    </row>
    <row r="357" spans="1:6" ht="34.5" customHeight="1">
      <c r="A357" s="67">
        <v>162</v>
      </c>
      <c r="B357" s="260" t="s">
        <v>968</v>
      </c>
      <c r="C357" s="106" t="s">
        <v>969</v>
      </c>
      <c r="D357" s="290">
        <v>45954</v>
      </c>
      <c r="E357" s="291" t="s">
        <v>1395</v>
      </c>
      <c r="F357" s="292">
        <v>2300.5</v>
      </c>
    </row>
    <row r="358" spans="1:6" ht="34.5" customHeight="1">
      <c r="A358" s="67">
        <v>163</v>
      </c>
      <c r="B358" s="260" t="s">
        <v>968</v>
      </c>
      <c r="C358" s="106" t="s">
        <v>971</v>
      </c>
      <c r="D358" s="290">
        <v>45954</v>
      </c>
      <c r="E358" s="291" t="s">
        <v>1395</v>
      </c>
      <c r="F358" s="292">
        <v>684.8</v>
      </c>
    </row>
    <row r="359" spans="1:6" ht="34.5" customHeight="1">
      <c r="A359" s="67">
        <v>164</v>
      </c>
      <c r="B359" s="260" t="s">
        <v>972</v>
      </c>
      <c r="C359" s="106" t="s">
        <v>973</v>
      </c>
      <c r="D359" s="290">
        <v>45959</v>
      </c>
      <c r="E359" s="291" t="s">
        <v>1396</v>
      </c>
      <c r="F359" s="292">
        <v>37.450000000000003</v>
      </c>
    </row>
    <row r="360" spans="1:6" ht="34.5" customHeight="1">
      <c r="A360" s="67">
        <v>165</v>
      </c>
      <c r="B360" s="260" t="s">
        <v>624</v>
      </c>
      <c r="C360" s="106" t="s">
        <v>975</v>
      </c>
      <c r="D360" s="290">
        <v>45957</v>
      </c>
      <c r="E360" s="291" t="s">
        <v>1397</v>
      </c>
      <c r="F360" s="292">
        <v>239.68</v>
      </c>
    </row>
    <row r="361" spans="1:6" ht="34.5" customHeight="1">
      <c r="A361" s="67">
        <v>166</v>
      </c>
      <c r="B361" s="260" t="s">
        <v>977</v>
      </c>
      <c r="C361" s="106" t="s">
        <v>969</v>
      </c>
      <c r="D361" s="290">
        <v>45952</v>
      </c>
      <c r="E361" s="291" t="s">
        <v>1398</v>
      </c>
      <c r="F361" s="292">
        <v>1091.4000000000001</v>
      </c>
    </row>
    <row r="362" spans="1:6" ht="34.5" customHeight="1">
      <c r="A362" s="67">
        <v>167</v>
      </c>
      <c r="B362" s="260" t="s">
        <v>979</v>
      </c>
      <c r="C362" s="106" t="s">
        <v>980</v>
      </c>
      <c r="D362" s="290">
        <v>45960</v>
      </c>
      <c r="E362" s="291" t="s">
        <v>1399</v>
      </c>
      <c r="F362" s="292">
        <v>53.5</v>
      </c>
    </row>
    <row r="363" spans="1:6" ht="34.5" customHeight="1">
      <c r="A363" s="67">
        <v>168</v>
      </c>
      <c r="B363" s="260" t="s">
        <v>982</v>
      </c>
      <c r="C363" s="106" t="s">
        <v>980</v>
      </c>
      <c r="D363" s="290">
        <v>45954</v>
      </c>
      <c r="E363" s="291" t="s">
        <v>1400</v>
      </c>
      <c r="F363" s="292">
        <v>2011.6</v>
      </c>
    </row>
    <row r="364" spans="1:6" ht="34.5" customHeight="1">
      <c r="A364" s="67">
        <v>169</v>
      </c>
      <c r="B364" s="260" t="s">
        <v>984</v>
      </c>
      <c r="C364" s="106" t="s">
        <v>985</v>
      </c>
      <c r="D364" s="290">
        <v>45947</v>
      </c>
      <c r="E364" s="291" t="s">
        <v>1401</v>
      </c>
      <c r="F364" s="292">
        <v>428</v>
      </c>
    </row>
    <row r="365" spans="1:6" ht="34.5" customHeight="1">
      <c r="A365" s="67">
        <v>170</v>
      </c>
      <c r="B365" s="260" t="s">
        <v>987</v>
      </c>
      <c r="C365" s="106" t="s">
        <v>902</v>
      </c>
      <c r="D365" s="290">
        <v>45961</v>
      </c>
      <c r="E365" s="291" t="s">
        <v>1402</v>
      </c>
      <c r="F365" s="292">
        <v>2749.9</v>
      </c>
    </row>
    <row r="366" spans="1:6" ht="34.5" customHeight="1">
      <c r="A366" s="67">
        <v>171</v>
      </c>
      <c r="B366" s="260" t="s">
        <v>989</v>
      </c>
      <c r="C366" s="106" t="s">
        <v>990</v>
      </c>
      <c r="D366" s="290">
        <v>45960</v>
      </c>
      <c r="E366" s="291" t="s">
        <v>1403</v>
      </c>
      <c r="F366" s="292">
        <v>53.5</v>
      </c>
    </row>
    <row r="367" spans="1:6" ht="34.5" customHeight="1">
      <c r="A367" s="67">
        <v>172</v>
      </c>
      <c r="B367" s="260" t="s">
        <v>648</v>
      </c>
      <c r="C367" s="106" t="s">
        <v>992</v>
      </c>
      <c r="D367" s="290">
        <v>45958</v>
      </c>
      <c r="E367" s="291" t="s">
        <v>1404</v>
      </c>
      <c r="F367" s="292">
        <v>471.87</v>
      </c>
    </row>
    <row r="368" spans="1:6" ht="34.5" customHeight="1">
      <c r="A368" s="67">
        <v>173</v>
      </c>
      <c r="B368" s="260" t="s">
        <v>994</v>
      </c>
      <c r="C368" s="106" t="s">
        <v>911</v>
      </c>
      <c r="D368" s="290">
        <v>45957</v>
      </c>
      <c r="E368" s="291" t="s">
        <v>1405</v>
      </c>
      <c r="F368" s="292">
        <v>1455.2</v>
      </c>
    </row>
    <row r="369" spans="1:9" ht="34.5" customHeight="1">
      <c r="A369" s="67">
        <v>174</v>
      </c>
      <c r="B369" s="260" t="s">
        <v>996</v>
      </c>
      <c r="C369" s="106" t="s">
        <v>969</v>
      </c>
      <c r="D369" s="290">
        <v>45961</v>
      </c>
      <c r="E369" s="291" t="s">
        <v>1406</v>
      </c>
      <c r="F369" s="292">
        <v>53.5</v>
      </c>
    </row>
    <row r="370" spans="1:9" ht="34.5" customHeight="1">
      <c r="A370" s="67">
        <v>175</v>
      </c>
      <c r="B370" s="260" t="s">
        <v>658</v>
      </c>
      <c r="C370" s="106" t="s">
        <v>998</v>
      </c>
      <c r="D370" s="290">
        <v>45961</v>
      </c>
      <c r="E370" s="291" t="s">
        <v>1407</v>
      </c>
      <c r="F370" s="292">
        <v>727.6</v>
      </c>
    </row>
    <row r="371" spans="1:9" ht="34.5" customHeight="1">
      <c r="A371" s="67">
        <v>176</v>
      </c>
      <c r="B371" s="310" t="s">
        <v>1000</v>
      </c>
      <c r="C371" s="173" t="s">
        <v>969</v>
      </c>
      <c r="D371" s="290">
        <v>45954</v>
      </c>
      <c r="E371" s="291" t="s">
        <v>1408</v>
      </c>
      <c r="F371" s="292">
        <v>738.3</v>
      </c>
    </row>
    <row r="372" spans="1:9" ht="34.5" customHeight="1">
      <c r="A372" s="67">
        <v>177</v>
      </c>
      <c r="B372" s="311" t="s">
        <v>1002</v>
      </c>
      <c r="C372" s="312" t="s">
        <v>899</v>
      </c>
      <c r="D372" s="290">
        <v>45961</v>
      </c>
      <c r="E372" s="291" t="s">
        <v>1409</v>
      </c>
      <c r="F372" s="292">
        <v>1722.7</v>
      </c>
    </row>
    <row r="373" spans="1:9" ht="34.5" customHeight="1">
      <c r="A373" s="67">
        <v>178</v>
      </c>
      <c r="B373" s="314" t="s">
        <v>1004</v>
      </c>
      <c r="C373" s="183" t="s">
        <v>1005</v>
      </c>
      <c r="D373" s="290">
        <v>45952</v>
      </c>
      <c r="E373" s="291" t="s">
        <v>1410</v>
      </c>
      <c r="F373" s="292">
        <v>1005.8</v>
      </c>
    </row>
    <row r="374" spans="1:9" ht="34.5" customHeight="1">
      <c r="A374" s="67">
        <v>179</v>
      </c>
      <c r="B374" s="316" t="s">
        <v>1007</v>
      </c>
      <c r="C374" s="317" t="s">
        <v>1005</v>
      </c>
      <c r="D374" s="290">
        <v>45952</v>
      </c>
      <c r="E374" s="291" t="s">
        <v>1411</v>
      </c>
      <c r="F374" s="292">
        <v>53.5</v>
      </c>
    </row>
    <row r="375" spans="1:9" ht="34.5" customHeight="1">
      <c r="A375" s="67">
        <v>180</v>
      </c>
      <c r="B375" s="319" t="s">
        <v>855</v>
      </c>
      <c r="C375" s="320" t="s">
        <v>1009</v>
      </c>
      <c r="D375" s="301">
        <v>45952</v>
      </c>
      <c r="E375" s="302" t="s">
        <v>1412</v>
      </c>
      <c r="F375" s="303">
        <v>363.8</v>
      </c>
    </row>
    <row r="376" spans="1:9" ht="34.5" customHeight="1">
      <c r="A376" s="67">
        <v>181</v>
      </c>
      <c r="B376" s="319" t="s">
        <v>1011</v>
      </c>
      <c r="C376" s="320" t="s">
        <v>1005</v>
      </c>
      <c r="D376" s="290">
        <v>45954</v>
      </c>
      <c r="E376" s="291" t="s">
        <v>1413</v>
      </c>
      <c r="F376" s="292">
        <v>9255.5</v>
      </c>
    </row>
    <row r="377" spans="1:9" ht="34.5" customHeight="1">
      <c r="A377" s="67">
        <v>182</v>
      </c>
      <c r="B377" s="319" t="s">
        <v>1011</v>
      </c>
      <c r="C377" s="320" t="s">
        <v>1005</v>
      </c>
      <c r="D377" s="290">
        <v>45954</v>
      </c>
      <c r="E377" s="291" t="s">
        <v>1413</v>
      </c>
      <c r="F377" s="292">
        <v>1776.2</v>
      </c>
    </row>
    <row r="378" spans="1:9" ht="34.5" customHeight="1">
      <c r="A378" s="67">
        <v>183</v>
      </c>
      <c r="B378" s="319" t="s">
        <v>653</v>
      </c>
      <c r="C378" s="320" t="s">
        <v>1013</v>
      </c>
      <c r="D378" s="290">
        <v>45961</v>
      </c>
      <c r="E378" s="291" t="s">
        <v>1414</v>
      </c>
      <c r="F378" s="292">
        <v>1177</v>
      </c>
    </row>
    <row r="379" spans="1:9" ht="34.5" customHeight="1">
      <c r="A379" s="67">
        <v>184</v>
      </c>
      <c r="B379" s="319" t="s">
        <v>1015</v>
      </c>
      <c r="C379" s="320" t="s">
        <v>1016</v>
      </c>
      <c r="D379" s="290">
        <v>45952</v>
      </c>
      <c r="E379" s="291" t="s">
        <v>1415</v>
      </c>
      <c r="F379" s="292">
        <v>53.5</v>
      </c>
    </row>
    <row r="380" spans="1:9" ht="34.5" customHeight="1" thickBot="1">
      <c r="A380" s="322"/>
      <c r="B380" s="100" t="s">
        <v>19</v>
      </c>
      <c r="C380" s="101"/>
      <c r="D380" s="103"/>
      <c r="E380" s="103"/>
      <c r="F380" s="155">
        <v>237811.80999999994</v>
      </c>
      <c r="H380" s="508">
        <f>SUM(F232:F379)</f>
        <v>237811.80999999994</v>
      </c>
    </row>
    <row r="381" spans="1:9" s="386" customFormat="1" ht="48" customHeight="1" thickTop="1">
      <c r="A381" s="1332" t="s">
        <v>1023</v>
      </c>
      <c r="B381" s="1332"/>
      <c r="C381" s="1332"/>
      <c r="D381" s="1332"/>
      <c r="E381" s="1332"/>
      <c r="F381" s="1332"/>
      <c r="I381" s="516"/>
    </row>
    <row r="382" spans="1:9" ht="34.5" customHeight="1">
      <c r="A382" s="243">
        <v>1</v>
      </c>
      <c r="B382" s="393" t="s">
        <v>1024</v>
      </c>
      <c r="C382" s="394" t="s">
        <v>1025</v>
      </c>
      <c r="D382" s="396">
        <v>45960</v>
      </c>
      <c r="E382" s="397" t="s">
        <v>1416</v>
      </c>
      <c r="F382" s="398">
        <v>100</v>
      </c>
      <c r="H382" s="508">
        <f>SUM(F382)</f>
        <v>100</v>
      </c>
    </row>
    <row r="383" spans="1:9" ht="34.5" customHeight="1" thickBot="1">
      <c r="A383" s="284"/>
      <c r="B383" s="257" t="s">
        <v>19</v>
      </c>
      <c r="C383" s="160"/>
      <c r="D383" s="105"/>
      <c r="E383" s="105"/>
      <c r="F383" s="104">
        <v>100</v>
      </c>
    </row>
    <row r="384" spans="1:9" s="386" customFormat="1" ht="34.5" customHeight="1" thickTop="1">
      <c r="A384" s="385"/>
      <c r="C384" s="387"/>
      <c r="D384" s="391"/>
      <c r="E384" s="391"/>
      <c r="F384" s="390"/>
      <c r="I384" s="516"/>
    </row>
    <row r="385" spans="1:9" s="403" customFormat="1" ht="34.5" customHeight="1">
      <c r="A385" s="480"/>
      <c r="B385" s="481"/>
      <c r="C385" s="482"/>
      <c r="D385" s="484"/>
      <c r="E385" s="484"/>
      <c r="F385" s="483"/>
    </row>
    <row r="386" spans="1:9" ht="34.5" customHeight="1" thickBot="1">
      <c r="A386" s="486"/>
      <c r="B386" s="487"/>
      <c r="C386" s="488" t="s">
        <v>1066</v>
      </c>
      <c r="D386" s="491"/>
      <c r="E386" s="488"/>
      <c r="F386" s="492">
        <v>667863.05000000005</v>
      </c>
    </row>
    <row r="387" spans="1:9" ht="34.5" customHeight="1" thickTop="1"/>
    <row r="388" spans="1:9" s="403" customFormat="1" ht="43.5" customHeight="1">
      <c r="A388" s="1332" t="s">
        <v>1067</v>
      </c>
      <c r="B388" s="1332"/>
      <c r="C388" s="1332"/>
      <c r="D388" s="1332"/>
      <c r="E388" s="1332"/>
      <c r="F388" s="1332"/>
    </row>
    <row r="389" spans="1:9" ht="34.5" customHeight="1">
      <c r="A389" s="243">
        <v>1</v>
      </c>
      <c r="B389" s="266" t="s">
        <v>1068</v>
      </c>
      <c r="C389" s="394" t="s">
        <v>235</v>
      </c>
      <c r="D389" s="290">
        <v>45961</v>
      </c>
      <c r="E389" s="291" t="s">
        <v>1417</v>
      </c>
      <c r="F389" s="292">
        <v>6118</v>
      </c>
    </row>
    <row r="390" spans="1:9" ht="34.5" customHeight="1">
      <c r="A390" s="243">
        <v>2</v>
      </c>
      <c r="B390" s="503" t="s">
        <v>1068</v>
      </c>
      <c r="C390" s="504" t="s">
        <v>1072</v>
      </c>
      <c r="D390" s="290">
        <v>45961</v>
      </c>
      <c r="E390" s="291" t="s">
        <v>1418</v>
      </c>
      <c r="F390" s="292">
        <v>112.35</v>
      </c>
    </row>
    <row r="391" spans="1:9" ht="34.5" customHeight="1">
      <c r="A391" s="243">
        <v>3</v>
      </c>
      <c r="B391" s="503" t="s">
        <v>1068</v>
      </c>
      <c r="C391" s="504" t="s">
        <v>771</v>
      </c>
      <c r="D391" s="290">
        <v>45961</v>
      </c>
      <c r="E391" s="291" t="s">
        <v>1419</v>
      </c>
      <c r="F391" s="292">
        <v>584.22</v>
      </c>
    </row>
    <row r="392" spans="1:9" ht="34.5" customHeight="1" thickBot="1">
      <c r="A392" s="426"/>
      <c r="B392" s="257" t="s">
        <v>19</v>
      </c>
      <c r="C392" s="427"/>
      <c r="D392" s="476">
        <v>0</v>
      </c>
      <c r="E392" s="476">
        <v>0</v>
      </c>
      <c r="F392" s="430">
        <v>6814.5700000000006</v>
      </c>
      <c r="H392" s="508">
        <f>SUM(F389:F391)</f>
        <v>6814.5700000000006</v>
      </c>
    </row>
    <row r="393" spans="1:9" s="446" customFormat="1" ht="34.200000000000003" thickTop="1">
      <c r="B393" s="494"/>
      <c r="C393" s="495"/>
      <c r="D393" s="498"/>
      <c r="E393" s="297"/>
      <c r="F393" s="499"/>
      <c r="I393" s="517"/>
    </row>
    <row r="394" spans="1:9">
      <c r="I394" s="518">
        <f>SUM(H11:H392)</f>
        <v>674677.61999999988</v>
      </c>
    </row>
  </sheetData>
  <mergeCells count="14">
    <mergeCell ref="A1:F1"/>
    <mergeCell ref="A2:F2"/>
    <mergeCell ref="A3:F3"/>
    <mergeCell ref="A4:A6"/>
    <mergeCell ref="B4:B6"/>
    <mergeCell ref="C4:C6"/>
    <mergeCell ref="D4:F4"/>
    <mergeCell ref="A388:F388"/>
    <mergeCell ref="G30:H30"/>
    <mergeCell ref="B82:C82"/>
    <mergeCell ref="A381:F381"/>
    <mergeCell ref="D5:D6"/>
    <mergeCell ref="E5:E6"/>
    <mergeCell ref="F5:F6"/>
  </mergeCells>
  <pageMargins left="0.16" right="0.16" top="0.16" bottom="0.16" header="0.16" footer="0.3"/>
  <pageSetup scale="3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8448-E62A-4A6B-AD2A-C5A5F01F4CA1}">
  <sheetPr codeName="Sheet26">
    <tabColor rgb="FF92D050"/>
  </sheetPr>
  <dimension ref="A1:O131"/>
  <sheetViews>
    <sheetView zoomScale="50" zoomScaleNormal="50" workbookViewId="0">
      <pane ySplit="9" topLeftCell="A120" activePane="bottomLeft" state="frozen"/>
      <selection pane="bottomLeft" activeCell="D145" sqref="D145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547"/>
    <col min="5" max="5" width="24" style="297" customWidth="1"/>
    <col min="6" max="6" width="9.5546875" style="446" customWidth="1"/>
    <col min="7" max="7" width="27.6640625" style="249"/>
    <col min="8" max="9" width="27.6640625" style="2"/>
    <col min="10" max="10" width="27.6640625" style="512"/>
    <col min="11" max="16384" width="27.6640625" style="2"/>
  </cols>
  <sheetData>
    <row r="1" spans="1:9" ht="34.5" customHeight="1">
      <c r="A1" s="1334" t="s">
        <v>0</v>
      </c>
      <c r="B1" s="1334"/>
      <c r="C1" s="1334"/>
      <c r="D1" s="1334"/>
      <c r="E1" s="1334"/>
      <c r="F1" s="1334"/>
      <c r="G1" s="1334"/>
    </row>
    <row r="2" spans="1:9" ht="34.5" customHeight="1">
      <c r="A2" s="1334" t="s">
        <v>1</v>
      </c>
      <c r="B2" s="1334"/>
      <c r="C2" s="1334"/>
      <c r="D2" s="1334"/>
      <c r="E2" s="1334"/>
      <c r="F2" s="1334"/>
      <c r="G2" s="1334"/>
    </row>
    <row r="3" spans="1:9" ht="34.5" customHeight="1">
      <c r="A3" s="1335" t="s">
        <v>1075</v>
      </c>
      <c r="B3" s="1335"/>
      <c r="C3" s="1335"/>
      <c r="D3" s="1335"/>
      <c r="E3" s="1335"/>
      <c r="F3" s="1335"/>
      <c r="G3" s="1335"/>
    </row>
    <row r="4" spans="1:9" ht="34.5" customHeight="1">
      <c r="A4" s="1336" t="s">
        <v>3</v>
      </c>
      <c r="B4" s="1338" t="s">
        <v>4</v>
      </c>
      <c r="C4" s="1340" t="s">
        <v>5</v>
      </c>
      <c r="D4" s="519"/>
      <c r="E4" s="1342" t="s">
        <v>9</v>
      </c>
      <c r="F4" s="1343"/>
      <c r="G4" s="1344"/>
    </row>
    <row r="5" spans="1:9" ht="34.5" customHeight="1">
      <c r="A5" s="1337"/>
      <c r="B5" s="1339"/>
      <c r="C5" s="1341"/>
      <c r="D5" s="520" t="s">
        <v>44</v>
      </c>
      <c r="E5" s="1345" t="s">
        <v>10</v>
      </c>
      <c r="F5" s="1336" t="s">
        <v>11</v>
      </c>
      <c r="G5" s="9"/>
    </row>
    <row r="6" spans="1:9" ht="34.200000000000003" customHeight="1">
      <c r="A6" s="1337"/>
      <c r="B6" s="1339"/>
      <c r="C6" s="1341"/>
      <c r="D6" s="521"/>
      <c r="E6" s="1346"/>
      <c r="F6" s="1337"/>
      <c r="G6" s="14" t="s">
        <v>19</v>
      </c>
    </row>
    <row r="7" spans="1:9" ht="46.95" hidden="1" customHeight="1">
      <c r="A7" s="15"/>
      <c r="B7" s="16" t="s">
        <v>20</v>
      </c>
      <c r="C7" s="17"/>
      <c r="D7" s="522"/>
      <c r="E7" s="19"/>
      <c r="F7" s="20"/>
      <c r="G7" s="29"/>
    </row>
    <row r="8" spans="1:9" ht="52.95" hidden="1" customHeight="1" thickBot="1">
      <c r="A8" s="30">
        <v>1</v>
      </c>
      <c r="B8" s="31"/>
      <c r="C8" s="32"/>
      <c r="D8" s="523"/>
      <c r="E8" s="10"/>
      <c r="F8" s="4"/>
      <c r="G8" s="41"/>
    </row>
    <row r="9" spans="1:9" ht="1.2" customHeight="1" thickBot="1">
      <c r="A9" s="30"/>
      <c r="B9" s="42" t="s">
        <v>19</v>
      </c>
      <c r="C9" s="43"/>
      <c r="D9" s="524"/>
      <c r="E9" s="50"/>
      <c r="F9" s="44"/>
      <c r="G9" s="51">
        <v>0</v>
      </c>
    </row>
    <row r="10" spans="1:9" ht="34.5" customHeight="1" thickTop="1">
      <c r="A10" s="30"/>
      <c r="B10" s="52" t="s">
        <v>21</v>
      </c>
      <c r="C10" s="53"/>
      <c r="D10" s="525"/>
      <c r="E10" s="61"/>
      <c r="F10" s="62"/>
      <c r="G10" s="66"/>
    </row>
    <row r="11" spans="1:9" ht="34.5" customHeight="1">
      <c r="A11" s="67">
        <v>1</v>
      </c>
      <c r="B11" s="68" t="s">
        <v>22</v>
      </c>
      <c r="C11" s="69" t="s">
        <v>23</v>
      </c>
      <c r="D11" s="526"/>
      <c r="E11" s="78" t="s">
        <v>1078</v>
      </c>
      <c r="F11" s="79">
        <v>1</v>
      </c>
      <c r="G11" s="66">
        <v>18138.639999999996</v>
      </c>
    </row>
    <row r="12" spans="1:9" ht="34.5" customHeight="1">
      <c r="A12" s="67">
        <v>2</v>
      </c>
      <c r="B12" s="81" t="s">
        <v>28</v>
      </c>
      <c r="C12" s="69" t="s">
        <v>23</v>
      </c>
      <c r="D12" s="526"/>
      <c r="E12" s="86" t="s">
        <v>1078</v>
      </c>
      <c r="F12" s="87">
        <v>1</v>
      </c>
      <c r="G12" s="66">
        <v>8360.9799999999886</v>
      </c>
    </row>
    <row r="13" spans="1:9" ht="34.5" customHeight="1" thickBot="1">
      <c r="A13" s="99"/>
      <c r="B13" s="100" t="s">
        <v>19</v>
      </c>
      <c r="C13" s="101"/>
      <c r="D13" s="527"/>
      <c r="E13" s="105"/>
      <c r="F13" s="104"/>
      <c r="G13" s="104">
        <v>26499.619999999984</v>
      </c>
      <c r="I13" s="497">
        <f>SUM(G11:G12)</f>
        <v>26499.619999999984</v>
      </c>
    </row>
    <row r="14" spans="1:9" ht="34.5" customHeight="1" thickTop="1">
      <c r="A14" s="30"/>
      <c r="B14" s="52" t="s">
        <v>31</v>
      </c>
      <c r="C14" s="53"/>
      <c r="D14" s="525"/>
      <c r="E14" s="61"/>
      <c r="F14" s="62"/>
      <c r="G14" s="66"/>
    </row>
    <row r="15" spans="1:9" ht="34.5" customHeight="1">
      <c r="A15" s="67">
        <v>1</v>
      </c>
      <c r="B15" s="106" t="s">
        <v>39</v>
      </c>
      <c r="C15" s="106" t="s">
        <v>40</v>
      </c>
      <c r="D15" s="528"/>
      <c r="E15" s="19" t="s">
        <v>1095</v>
      </c>
      <c r="F15" s="67">
        <v>1</v>
      </c>
      <c r="G15" s="66">
        <v>321</v>
      </c>
    </row>
    <row r="16" spans="1:9" ht="34.5" customHeight="1">
      <c r="A16" s="67">
        <v>2</v>
      </c>
      <c r="B16" s="106" t="s">
        <v>50</v>
      </c>
      <c r="C16" s="106" t="s">
        <v>51</v>
      </c>
      <c r="D16" s="528">
        <v>963</v>
      </c>
      <c r="E16" s="122"/>
      <c r="F16" s="67"/>
      <c r="G16" s="66"/>
    </row>
    <row r="17" spans="1:15" ht="34.5" customHeight="1">
      <c r="A17" s="67">
        <v>3</v>
      </c>
      <c r="B17" s="125" t="s">
        <v>52</v>
      </c>
      <c r="C17" s="125" t="s">
        <v>53</v>
      </c>
      <c r="D17" s="528">
        <v>1926</v>
      </c>
      <c r="E17" s="122"/>
      <c r="F17" s="127"/>
      <c r="G17" s="66"/>
    </row>
    <row r="18" spans="1:15" ht="34.5" customHeight="1">
      <c r="A18" s="67">
        <v>4</v>
      </c>
      <c r="B18" s="125" t="s">
        <v>54</v>
      </c>
      <c r="C18" s="125" t="s">
        <v>55</v>
      </c>
      <c r="D18" s="528">
        <v>321</v>
      </c>
      <c r="E18" s="128"/>
      <c r="F18" s="127"/>
      <c r="G18" s="66"/>
    </row>
    <row r="19" spans="1:15" ht="34.5" customHeight="1">
      <c r="A19" s="67">
        <v>5</v>
      </c>
      <c r="B19" s="125" t="s">
        <v>57</v>
      </c>
      <c r="C19" s="125" t="s">
        <v>58</v>
      </c>
      <c r="D19" s="528">
        <v>321</v>
      </c>
      <c r="E19" s="128"/>
      <c r="F19" s="127"/>
      <c r="G19" s="66"/>
    </row>
    <row r="20" spans="1:15" ht="34.5" customHeight="1">
      <c r="A20" s="67">
        <v>6</v>
      </c>
      <c r="B20" s="106" t="s">
        <v>74</v>
      </c>
      <c r="C20" s="106" t="s">
        <v>75</v>
      </c>
      <c r="D20" s="528"/>
      <c r="E20" s="122" t="s">
        <v>1095</v>
      </c>
      <c r="F20" s="67">
        <v>1</v>
      </c>
      <c r="G20" s="66">
        <v>3595.2</v>
      </c>
    </row>
    <row r="21" spans="1:15" ht="34.5" customHeight="1" thickBot="1">
      <c r="A21" s="99"/>
      <c r="B21" s="100" t="s">
        <v>19</v>
      </c>
      <c r="C21" s="101"/>
      <c r="D21" s="527"/>
      <c r="E21" s="129"/>
      <c r="F21" s="102"/>
      <c r="G21" s="104">
        <v>3916.2</v>
      </c>
      <c r="I21" s="497">
        <f>SUM(G15:G20)</f>
        <v>3916.2</v>
      </c>
    </row>
    <row r="22" spans="1:15" ht="34.5" customHeight="1" thickTop="1">
      <c r="A22" s="30"/>
      <c r="B22" s="52" t="s">
        <v>79</v>
      </c>
      <c r="C22" s="53"/>
      <c r="D22" s="525"/>
      <c r="E22" s="61"/>
      <c r="F22" s="62"/>
      <c r="G22" s="66"/>
    </row>
    <row r="23" spans="1:15" ht="34.5" customHeight="1">
      <c r="A23" s="130">
        <v>1</v>
      </c>
      <c r="B23" s="131" t="s">
        <v>80</v>
      </c>
      <c r="C23" s="132" t="s">
        <v>81</v>
      </c>
      <c r="D23" s="529"/>
      <c r="E23" s="108" t="s">
        <v>1078</v>
      </c>
      <c r="F23" s="79">
        <v>1</v>
      </c>
      <c r="G23" s="66">
        <v>10337.807499999995</v>
      </c>
      <c r="H23" s="1405"/>
      <c r="I23" s="1406"/>
      <c r="J23" s="1406"/>
      <c r="K23" s="1406"/>
      <c r="L23" s="1406"/>
      <c r="M23" s="1406"/>
      <c r="N23" s="1406"/>
      <c r="O23" s="1407"/>
    </row>
    <row r="24" spans="1:15" ht="34.5" customHeight="1">
      <c r="A24" s="130">
        <v>2</v>
      </c>
      <c r="B24" s="131" t="s">
        <v>85</v>
      </c>
      <c r="C24" s="132" t="s">
        <v>81</v>
      </c>
      <c r="D24" s="529"/>
      <c r="E24" s="108" t="s">
        <v>1078</v>
      </c>
      <c r="F24" s="79">
        <v>1</v>
      </c>
      <c r="G24" s="66">
        <v>3091.2225000000053</v>
      </c>
    </row>
    <row r="25" spans="1:15" ht="34.5" customHeight="1">
      <c r="A25" s="130">
        <v>3</v>
      </c>
      <c r="B25" s="131" t="s">
        <v>88</v>
      </c>
      <c r="C25" s="132" t="s">
        <v>81</v>
      </c>
      <c r="D25" s="529"/>
      <c r="E25" s="108" t="s">
        <v>1078</v>
      </c>
      <c r="F25" s="79">
        <v>1</v>
      </c>
      <c r="G25" s="66">
        <v>1938.0399999999991</v>
      </c>
    </row>
    <row r="26" spans="1:15" ht="34.5" customHeight="1">
      <c r="A26" s="130">
        <v>7</v>
      </c>
      <c r="B26" s="140" t="s">
        <v>98</v>
      </c>
      <c r="C26" s="141" t="s">
        <v>81</v>
      </c>
      <c r="D26" s="529"/>
      <c r="E26" s="108" t="s">
        <v>1094</v>
      </c>
      <c r="F26" s="79">
        <v>1</v>
      </c>
      <c r="G26" s="66">
        <v>645.21</v>
      </c>
    </row>
    <row r="27" spans="1:15" ht="34.5" customHeight="1">
      <c r="A27" s="130">
        <v>8</v>
      </c>
      <c r="B27" s="140" t="s">
        <v>100</v>
      </c>
      <c r="C27" s="141" t="s">
        <v>81</v>
      </c>
      <c r="D27" s="529"/>
      <c r="E27" s="108" t="s">
        <v>1078</v>
      </c>
      <c r="F27" s="79">
        <v>1</v>
      </c>
      <c r="G27" s="66">
        <v>0</v>
      </c>
    </row>
    <row r="28" spans="1:15" ht="34.5" customHeight="1">
      <c r="A28" s="130">
        <v>9</v>
      </c>
      <c r="B28" s="131" t="s">
        <v>103</v>
      </c>
      <c r="C28" s="141" t="s">
        <v>81</v>
      </c>
      <c r="D28" s="529"/>
      <c r="E28" s="108" t="s">
        <v>1094</v>
      </c>
      <c r="F28" s="79">
        <v>1</v>
      </c>
      <c r="G28" s="66">
        <v>2571.2050000000008</v>
      </c>
    </row>
    <row r="29" spans="1:15" ht="34.5" customHeight="1">
      <c r="A29" s="130">
        <v>10</v>
      </c>
      <c r="B29" s="140" t="s">
        <v>105</v>
      </c>
      <c r="C29" s="141" t="s">
        <v>81</v>
      </c>
      <c r="D29" s="529"/>
      <c r="E29" s="108" t="s">
        <v>1094</v>
      </c>
      <c r="F29" s="79">
        <v>1</v>
      </c>
      <c r="G29" s="66">
        <v>375.57</v>
      </c>
    </row>
    <row r="30" spans="1:15" ht="34.5" customHeight="1">
      <c r="A30" s="130">
        <v>11</v>
      </c>
      <c r="B30" s="140" t="s">
        <v>107</v>
      </c>
      <c r="C30" s="141" t="s">
        <v>81</v>
      </c>
      <c r="D30" s="529"/>
      <c r="E30" s="108" t="s">
        <v>1094</v>
      </c>
      <c r="F30" s="79">
        <v>1</v>
      </c>
      <c r="G30" s="66">
        <v>375.57500000000005</v>
      </c>
    </row>
    <row r="31" spans="1:15" ht="34.5" customHeight="1">
      <c r="A31" s="130">
        <v>12</v>
      </c>
      <c r="B31" s="131" t="s">
        <v>109</v>
      </c>
      <c r="C31" s="141" t="s">
        <v>81</v>
      </c>
      <c r="D31" s="529"/>
      <c r="E31" s="148" t="s">
        <v>1094</v>
      </c>
      <c r="F31" s="144">
        <v>1</v>
      </c>
      <c r="G31" s="66">
        <v>74.627499999999984</v>
      </c>
    </row>
    <row r="32" spans="1:15" ht="34.5" customHeight="1">
      <c r="A32" s="149">
        <v>13</v>
      </c>
      <c r="B32" s="150" t="s">
        <v>111</v>
      </c>
      <c r="C32" s="141" t="s">
        <v>81</v>
      </c>
      <c r="D32" s="529"/>
      <c r="E32" s="148" t="s">
        <v>1094</v>
      </c>
      <c r="F32" s="144">
        <v>1</v>
      </c>
      <c r="G32" s="66">
        <v>346.67499999999995</v>
      </c>
    </row>
    <row r="33" spans="1:10" ht="34.5" customHeight="1">
      <c r="A33" s="149">
        <v>14</v>
      </c>
      <c r="B33" s="151" t="s">
        <v>113</v>
      </c>
      <c r="C33" s="152" t="s">
        <v>81</v>
      </c>
      <c r="D33" s="529"/>
      <c r="E33" s="148" t="s">
        <v>1078</v>
      </c>
      <c r="F33" s="144">
        <v>1</v>
      </c>
      <c r="G33" s="66">
        <v>6057.27</v>
      </c>
    </row>
    <row r="34" spans="1:10" ht="34.5" customHeight="1" thickBot="1">
      <c r="A34" s="99"/>
      <c r="B34" s="100" t="s">
        <v>19</v>
      </c>
      <c r="C34" s="101"/>
      <c r="D34" s="527"/>
      <c r="E34" s="129"/>
      <c r="F34" s="102"/>
      <c r="G34" s="155">
        <v>25813.202499999999</v>
      </c>
      <c r="I34" s="497">
        <f>SUM(G23:G33)</f>
        <v>25813.202499999999</v>
      </c>
    </row>
    <row r="35" spans="1:10" ht="34.5" customHeight="1" thickTop="1">
      <c r="A35" s="30"/>
      <c r="B35" s="52" t="s">
        <v>117</v>
      </c>
      <c r="C35" s="53"/>
      <c r="D35" s="525"/>
      <c r="E35" s="61"/>
      <c r="F35" s="62"/>
      <c r="G35" s="66"/>
    </row>
    <row r="36" spans="1:10" ht="34.5" customHeight="1">
      <c r="A36" s="30">
        <v>1</v>
      </c>
      <c r="B36" s="163" t="s">
        <v>22</v>
      </c>
      <c r="C36" s="164" t="s">
        <v>118</v>
      </c>
      <c r="D36" s="531"/>
      <c r="E36" s="170" t="s">
        <v>1078</v>
      </c>
      <c r="F36" s="20">
        <v>1</v>
      </c>
      <c r="G36" s="66">
        <v>3627.7299999999941</v>
      </c>
    </row>
    <row r="37" spans="1:10" ht="34.5" customHeight="1">
      <c r="A37" s="30">
        <v>2</v>
      </c>
      <c r="B37" s="68" t="s">
        <v>28</v>
      </c>
      <c r="C37" s="173" t="s">
        <v>118</v>
      </c>
      <c r="D37" s="526"/>
      <c r="E37" s="170" t="s">
        <v>1078</v>
      </c>
      <c r="F37" s="67">
        <v>1</v>
      </c>
      <c r="G37" s="66">
        <v>1672.2000000000003</v>
      </c>
    </row>
    <row r="38" spans="1:10" ht="34.5" customHeight="1" thickBot="1">
      <c r="A38" s="99"/>
      <c r="B38" s="100" t="s">
        <v>19</v>
      </c>
      <c r="C38" s="101"/>
      <c r="D38" s="527"/>
      <c r="E38" s="129"/>
      <c r="F38" s="102"/>
      <c r="G38" s="162">
        <v>5299.9299999999948</v>
      </c>
      <c r="I38" s="497">
        <f>SUM(G36:G37)</f>
        <v>5299.9299999999948</v>
      </c>
    </row>
    <row r="39" spans="1:10" ht="34.5" customHeight="1" thickTop="1">
      <c r="A39" s="30"/>
      <c r="B39" s="52" t="s">
        <v>121</v>
      </c>
      <c r="C39" s="53"/>
      <c r="D39" s="525"/>
      <c r="E39" s="61"/>
      <c r="F39" s="62"/>
      <c r="G39" s="66"/>
    </row>
    <row r="40" spans="1:10" s="181" customFormat="1" ht="34.200000000000003" customHeight="1">
      <c r="A40" s="67">
        <v>1</v>
      </c>
      <c r="B40" s="173" t="s">
        <v>133</v>
      </c>
      <c r="C40" s="173" t="s">
        <v>131</v>
      </c>
      <c r="D40" s="526">
        <v>2140</v>
      </c>
      <c r="E40" s="182"/>
      <c r="F40" s="67"/>
      <c r="G40" s="66"/>
      <c r="J40" s="513"/>
    </row>
    <row r="41" spans="1:10" s="181" customFormat="1" ht="34.5" customHeight="1">
      <c r="A41" s="67">
        <v>2</v>
      </c>
      <c r="B41" s="173" t="s">
        <v>133</v>
      </c>
      <c r="C41" s="173" t="s">
        <v>135</v>
      </c>
      <c r="D41" s="526">
        <v>3210</v>
      </c>
      <c r="E41" s="182"/>
      <c r="F41" s="67"/>
      <c r="G41" s="66"/>
      <c r="J41" s="513"/>
    </row>
    <row r="42" spans="1:10" ht="34.5" customHeight="1">
      <c r="A42" s="67">
        <v>3</v>
      </c>
      <c r="B42" s="183" t="s">
        <v>137</v>
      </c>
      <c r="C42" s="183" t="s">
        <v>138</v>
      </c>
      <c r="D42" s="521"/>
      <c r="E42" s="188" t="s">
        <v>1094</v>
      </c>
      <c r="F42" s="144">
        <v>1</v>
      </c>
      <c r="G42" s="66">
        <v>2247</v>
      </c>
    </row>
    <row r="43" spans="1:10" ht="34.5" customHeight="1" thickBot="1">
      <c r="A43" s="99"/>
      <c r="B43" s="100" t="s">
        <v>19</v>
      </c>
      <c r="C43" s="101"/>
      <c r="D43" s="527"/>
      <c r="E43" s="129"/>
      <c r="F43" s="102"/>
      <c r="G43" s="104">
        <v>2247</v>
      </c>
      <c r="I43" s="497">
        <f>SUM(G42)</f>
        <v>2247</v>
      </c>
    </row>
    <row r="44" spans="1:10" ht="34.5" customHeight="1" thickTop="1">
      <c r="A44" s="30"/>
      <c r="B44" s="193" t="s">
        <v>144</v>
      </c>
      <c r="C44" s="194"/>
      <c r="D44" s="532"/>
      <c r="E44" s="197"/>
      <c r="F44" s="127"/>
      <c r="G44" s="66"/>
    </row>
    <row r="45" spans="1:10" ht="34.5" customHeight="1">
      <c r="A45" s="67">
        <v>1</v>
      </c>
      <c r="B45" s="173" t="s">
        <v>145</v>
      </c>
      <c r="C45" s="69" t="s">
        <v>146</v>
      </c>
      <c r="D45" s="526"/>
      <c r="E45" s="128" t="s">
        <v>1095</v>
      </c>
      <c r="F45" s="67">
        <v>1</v>
      </c>
      <c r="G45" s="203">
        <v>9126</v>
      </c>
    </row>
    <row r="46" spans="1:10" ht="34.5" customHeight="1">
      <c r="A46" s="67">
        <v>2</v>
      </c>
      <c r="B46" s="68" t="s">
        <v>164</v>
      </c>
      <c r="C46" s="69" t="s">
        <v>165</v>
      </c>
      <c r="D46" s="526">
        <v>4563</v>
      </c>
      <c r="E46" s="128"/>
      <c r="F46" s="67"/>
      <c r="G46" s="206"/>
    </row>
    <row r="47" spans="1:10" ht="34.5" customHeight="1">
      <c r="A47" s="67">
        <v>3</v>
      </c>
      <c r="B47" s="68" t="s">
        <v>164</v>
      </c>
      <c r="C47" s="69" t="s">
        <v>167</v>
      </c>
      <c r="D47" s="526">
        <v>4563</v>
      </c>
      <c r="E47" s="128"/>
      <c r="F47" s="67"/>
      <c r="G47" s="206"/>
    </row>
    <row r="48" spans="1:10" ht="34.5" customHeight="1">
      <c r="A48" s="67">
        <v>4</v>
      </c>
      <c r="B48" s="207" t="s">
        <v>169</v>
      </c>
      <c r="C48" s="69" t="s">
        <v>170</v>
      </c>
      <c r="D48" s="526">
        <v>4563</v>
      </c>
      <c r="E48" s="128"/>
      <c r="F48" s="67"/>
      <c r="G48" s="206"/>
    </row>
    <row r="49" spans="1:10" s="219" customFormat="1" ht="34.5" customHeight="1">
      <c r="A49" s="67">
        <v>5</v>
      </c>
      <c r="B49" s="209" t="s">
        <v>178</v>
      </c>
      <c r="C49" s="210" t="s">
        <v>179</v>
      </c>
      <c r="D49" s="533">
        <v>4563</v>
      </c>
      <c r="E49" s="216"/>
      <c r="F49" s="213"/>
      <c r="G49" s="218"/>
      <c r="J49" s="514"/>
    </row>
    <row r="50" spans="1:10" ht="34.5" customHeight="1">
      <c r="A50" s="67">
        <v>6</v>
      </c>
      <c r="B50" s="68" t="s">
        <v>184</v>
      </c>
      <c r="C50" s="69" t="s">
        <v>185</v>
      </c>
      <c r="D50" s="526">
        <v>4563</v>
      </c>
      <c r="E50" s="128"/>
      <c r="F50" s="67"/>
      <c r="G50" s="206"/>
    </row>
    <row r="51" spans="1:10" ht="34.5" customHeight="1">
      <c r="A51" s="67">
        <v>7</v>
      </c>
      <c r="B51" s="68" t="s">
        <v>187</v>
      </c>
      <c r="C51" s="69" t="s">
        <v>188</v>
      </c>
      <c r="D51" s="526">
        <v>4563</v>
      </c>
      <c r="E51" s="128"/>
      <c r="F51" s="67"/>
      <c r="G51" s="206"/>
    </row>
    <row r="52" spans="1:10" ht="34.5" customHeight="1">
      <c r="A52" s="67">
        <v>8</v>
      </c>
      <c r="B52" s="68" t="s">
        <v>190</v>
      </c>
      <c r="C52" s="69" t="s">
        <v>191</v>
      </c>
      <c r="D52" s="526"/>
      <c r="E52" s="128" t="s">
        <v>1095</v>
      </c>
      <c r="F52" s="67">
        <v>1</v>
      </c>
      <c r="G52" s="203">
        <v>2281.5</v>
      </c>
    </row>
    <row r="53" spans="1:10" ht="34.5" customHeight="1">
      <c r="A53" s="67">
        <v>9</v>
      </c>
      <c r="B53" s="68" t="s">
        <v>197</v>
      </c>
      <c r="C53" s="69" t="s">
        <v>198</v>
      </c>
      <c r="D53" s="526"/>
      <c r="E53" s="128" t="s">
        <v>1095</v>
      </c>
      <c r="F53" s="67">
        <v>1</v>
      </c>
      <c r="G53" s="203">
        <v>4563</v>
      </c>
    </row>
    <row r="54" spans="1:10" ht="34.5" customHeight="1">
      <c r="A54" s="67">
        <v>10</v>
      </c>
      <c r="B54" s="68" t="s">
        <v>200</v>
      </c>
      <c r="C54" s="69" t="s">
        <v>201</v>
      </c>
      <c r="D54" s="526">
        <v>4563</v>
      </c>
      <c r="E54" s="128"/>
      <c r="F54" s="67"/>
      <c r="G54" s="206"/>
    </row>
    <row r="55" spans="1:10" ht="34.5" customHeight="1">
      <c r="A55" s="67">
        <v>11</v>
      </c>
      <c r="B55" s="68" t="s">
        <v>203</v>
      </c>
      <c r="C55" s="69" t="s">
        <v>204</v>
      </c>
      <c r="D55" s="526">
        <v>4563</v>
      </c>
      <c r="E55" s="128"/>
      <c r="F55" s="67"/>
      <c r="G55" s="206"/>
    </row>
    <row r="56" spans="1:10" ht="34.5" customHeight="1">
      <c r="A56" s="67">
        <v>12</v>
      </c>
      <c r="B56" s="68" t="s">
        <v>209</v>
      </c>
      <c r="C56" s="69" t="s">
        <v>210</v>
      </c>
      <c r="D56" s="526">
        <v>4563</v>
      </c>
      <c r="E56" s="128"/>
      <c r="F56" s="67"/>
      <c r="G56" s="203"/>
    </row>
    <row r="57" spans="1:10" ht="34.5" customHeight="1">
      <c r="A57" s="67">
        <v>13</v>
      </c>
      <c r="B57" s="68" t="s">
        <v>212</v>
      </c>
      <c r="C57" s="69" t="s">
        <v>213</v>
      </c>
      <c r="D57" s="526">
        <v>4563</v>
      </c>
      <c r="E57" s="128"/>
      <c r="F57" s="67"/>
      <c r="G57" s="203"/>
    </row>
    <row r="58" spans="1:10" ht="34.5" customHeight="1">
      <c r="A58" s="67">
        <v>14</v>
      </c>
      <c r="B58" s="68" t="s">
        <v>221</v>
      </c>
      <c r="C58" s="69" t="s">
        <v>222</v>
      </c>
      <c r="D58" s="526">
        <v>4563</v>
      </c>
      <c r="E58" s="128"/>
      <c r="F58" s="67"/>
      <c r="G58" s="203"/>
    </row>
    <row r="59" spans="1:10" ht="34.5" customHeight="1">
      <c r="A59" s="67">
        <v>15</v>
      </c>
      <c r="B59" s="68" t="s">
        <v>224</v>
      </c>
      <c r="C59" s="69" t="s">
        <v>225</v>
      </c>
      <c r="D59" s="526"/>
      <c r="E59" s="128" t="s">
        <v>1095</v>
      </c>
      <c r="F59" s="67">
        <v>1</v>
      </c>
      <c r="G59" s="203">
        <v>4563</v>
      </c>
    </row>
    <row r="60" spans="1:10" ht="34.5" customHeight="1">
      <c r="A60" s="67">
        <v>16</v>
      </c>
      <c r="B60" s="68" t="s">
        <v>227</v>
      </c>
      <c r="C60" s="69" t="s">
        <v>228</v>
      </c>
      <c r="D60" s="526"/>
      <c r="E60" s="128" t="s">
        <v>1095</v>
      </c>
      <c r="F60" s="67">
        <v>1</v>
      </c>
      <c r="G60" s="203">
        <v>4563</v>
      </c>
    </row>
    <row r="61" spans="1:10" ht="34.5" customHeight="1">
      <c r="A61" s="223"/>
      <c r="B61" s="1364" t="s">
        <v>19</v>
      </c>
      <c r="C61" s="1364"/>
      <c r="D61" s="534"/>
      <c r="E61" s="224"/>
      <c r="F61" s="223"/>
      <c r="G61" s="227">
        <v>25096.5</v>
      </c>
      <c r="I61" s="497">
        <f>SUM(G45:G60)</f>
        <v>25096.5</v>
      </c>
    </row>
    <row r="62" spans="1:10" ht="34.5" customHeight="1">
      <c r="A62" s="30"/>
      <c r="B62" s="231" t="s">
        <v>233</v>
      </c>
      <c r="C62" s="232"/>
      <c r="D62" s="523"/>
      <c r="E62" s="237"/>
      <c r="F62" s="238"/>
      <c r="G62" s="203"/>
    </row>
    <row r="63" spans="1:10" ht="34.5" customHeight="1">
      <c r="A63" s="67">
        <v>1</v>
      </c>
      <c r="B63" s="68" t="s">
        <v>234</v>
      </c>
      <c r="C63" s="173" t="s">
        <v>235</v>
      </c>
      <c r="D63" s="535">
        <v>2645</v>
      </c>
      <c r="E63" s="242"/>
      <c r="F63" s="243"/>
      <c r="G63" s="189"/>
    </row>
    <row r="64" spans="1:10" ht="34.5" customHeight="1" thickBot="1">
      <c r="A64" s="99"/>
      <c r="B64" s="100" t="s">
        <v>19</v>
      </c>
      <c r="C64" s="101"/>
      <c r="D64" s="527"/>
      <c r="E64" s="129"/>
      <c r="F64" s="102"/>
      <c r="G64" s="162"/>
    </row>
    <row r="65" spans="1:10" ht="34.5" customHeight="1" thickTop="1">
      <c r="A65" s="30"/>
      <c r="B65" s="52" t="s">
        <v>239</v>
      </c>
      <c r="C65" s="53"/>
      <c r="D65" s="523"/>
      <c r="E65" s="237"/>
      <c r="F65" s="238"/>
      <c r="G65" s="66"/>
    </row>
    <row r="66" spans="1:10" ht="34.5" customHeight="1">
      <c r="A66" s="67">
        <v>1</v>
      </c>
      <c r="B66" s="68" t="s">
        <v>281</v>
      </c>
      <c r="C66" s="69" t="s">
        <v>282</v>
      </c>
      <c r="D66" s="521"/>
      <c r="E66" s="250" t="s">
        <v>1095</v>
      </c>
      <c r="F66" s="243">
        <v>1</v>
      </c>
      <c r="G66" s="203">
        <v>50</v>
      </c>
    </row>
    <row r="67" spans="1:10" ht="34.5" customHeight="1">
      <c r="A67" s="67">
        <v>2</v>
      </c>
      <c r="B67" s="68" t="s">
        <v>286</v>
      </c>
      <c r="C67" s="69" t="s">
        <v>287</v>
      </c>
      <c r="D67" s="521"/>
      <c r="E67" s="246" t="s">
        <v>1095</v>
      </c>
      <c r="F67" s="243">
        <v>1</v>
      </c>
      <c r="G67" s="203">
        <v>100</v>
      </c>
    </row>
    <row r="68" spans="1:10" ht="34.5" customHeight="1">
      <c r="A68" s="67">
        <v>3</v>
      </c>
      <c r="B68" s="68" t="s">
        <v>300</v>
      </c>
      <c r="C68" s="69" t="s">
        <v>301</v>
      </c>
      <c r="D68" s="521"/>
      <c r="E68" s="246" t="s">
        <v>1095</v>
      </c>
      <c r="F68" s="246">
        <v>1</v>
      </c>
      <c r="G68" s="203">
        <v>100</v>
      </c>
    </row>
    <row r="69" spans="1:10" ht="34.5" customHeight="1">
      <c r="A69" s="67">
        <v>4</v>
      </c>
      <c r="B69" s="68" t="s">
        <v>227</v>
      </c>
      <c r="C69" s="69" t="s">
        <v>316</v>
      </c>
      <c r="D69" s="521"/>
      <c r="E69" s="250">
        <v>25112</v>
      </c>
      <c r="F69" s="243">
        <v>1</v>
      </c>
      <c r="G69" s="203">
        <v>100</v>
      </c>
    </row>
    <row r="70" spans="1:10" ht="34.5" customHeight="1" thickBot="1">
      <c r="A70" s="99"/>
      <c r="B70" s="100" t="s">
        <v>19</v>
      </c>
      <c r="C70" s="101"/>
      <c r="D70" s="527"/>
      <c r="E70" s="257"/>
      <c r="F70" s="258"/>
      <c r="G70" s="227">
        <v>350</v>
      </c>
      <c r="I70" s="497">
        <f>SUM(G66:G69)</f>
        <v>350</v>
      </c>
    </row>
    <row r="71" spans="1:10" ht="34.5" customHeight="1" thickTop="1">
      <c r="A71" s="30"/>
      <c r="B71" s="52" t="s">
        <v>321</v>
      </c>
      <c r="C71" s="53"/>
      <c r="D71" s="523"/>
      <c r="E71" s="237"/>
      <c r="F71" s="238"/>
      <c r="G71" s="66"/>
    </row>
    <row r="72" spans="1:10" ht="34.5" customHeight="1">
      <c r="A72" s="67">
        <v>1</v>
      </c>
      <c r="B72" s="263" t="s">
        <v>355</v>
      </c>
      <c r="C72" s="260" t="s">
        <v>356</v>
      </c>
      <c r="D72" s="528"/>
      <c r="E72" s="250">
        <v>25112</v>
      </c>
      <c r="F72" s="243">
        <v>1</v>
      </c>
      <c r="G72" s="203">
        <v>374.5</v>
      </c>
    </row>
    <row r="73" spans="1:10" ht="34.5" customHeight="1">
      <c r="A73" s="67">
        <v>2</v>
      </c>
      <c r="B73" s="263" t="s">
        <v>286</v>
      </c>
      <c r="C73" s="260" t="s">
        <v>363</v>
      </c>
      <c r="D73" s="528"/>
      <c r="E73" s="246" t="s">
        <v>1095</v>
      </c>
      <c r="F73" s="243">
        <v>1</v>
      </c>
      <c r="G73" s="203">
        <v>561.75</v>
      </c>
    </row>
    <row r="74" spans="1:10" ht="34.5" customHeight="1">
      <c r="A74" s="67">
        <v>3</v>
      </c>
      <c r="B74" s="263" t="s">
        <v>300</v>
      </c>
      <c r="C74" s="260" t="s">
        <v>374</v>
      </c>
      <c r="D74" s="528"/>
      <c r="E74" s="246" t="s">
        <v>1095</v>
      </c>
      <c r="F74" s="243">
        <v>1</v>
      </c>
      <c r="G74" s="203">
        <v>187.25</v>
      </c>
    </row>
    <row r="75" spans="1:10" ht="34.5" customHeight="1">
      <c r="A75" s="67">
        <v>4</v>
      </c>
      <c r="B75" s="263" t="s">
        <v>227</v>
      </c>
      <c r="C75" s="260" t="s">
        <v>385</v>
      </c>
      <c r="D75" s="528"/>
      <c r="E75" s="250">
        <v>25112</v>
      </c>
      <c r="F75" s="243">
        <v>1</v>
      </c>
      <c r="G75" s="203">
        <v>262.14999999999998</v>
      </c>
    </row>
    <row r="76" spans="1:10" ht="34.5" customHeight="1">
      <c r="A76" s="67">
        <v>5</v>
      </c>
      <c r="B76" s="263" t="s">
        <v>459</v>
      </c>
      <c r="C76" s="260" t="s">
        <v>460</v>
      </c>
      <c r="D76" s="528"/>
      <c r="E76" s="250">
        <v>25112</v>
      </c>
      <c r="F76" s="243">
        <v>1</v>
      </c>
      <c r="G76" s="203">
        <v>1123.5</v>
      </c>
    </row>
    <row r="77" spans="1:10" ht="34.5" customHeight="1">
      <c r="A77" s="67">
        <v>6</v>
      </c>
      <c r="B77" s="263" t="s">
        <v>513</v>
      </c>
      <c r="C77" s="260" t="s">
        <v>514</v>
      </c>
      <c r="D77" s="528"/>
      <c r="E77" s="246" t="s">
        <v>1095</v>
      </c>
      <c r="F77" s="243">
        <v>1</v>
      </c>
      <c r="G77" s="203">
        <v>262.14999999999998</v>
      </c>
    </row>
    <row r="78" spans="1:10" ht="34.5" customHeight="1">
      <c r="A78" s="67">
        <v>7</v>
      </c>
      <c r="B78" s="106" t="s">
        <v>525</v>
      </c>
      <c r="C78" s="260" t="s">
        <v>526</v>
      </c>
      <c r="D78" s="528"/>
      <c r="E78" s="250">
        <v>25112</v>
      </c>
      <c r="F78" s="243">
        <v>1</v>
      </c>
      <c r="G78" s="203">
        <v>2658.95</v>
      </c>
    </row>
    <row r="79" spans="1:10" ht="34.5" customHeight="1">
      <c r="A79" s="67">
        <v>8</v>
      </c>
      <c r="B79" s="267" t="s">
        <v>603</v>
      </c>
      <c r="C79" s="260" t="s">
        <v>604</v>
      </c>
      <c r="D79" s="528"/>
      <c r="E79" s="250">
        <v>25112</v>
      </c>
      <c r="F79" s="243">
        <v>1</v>
      </c>
      <c r="G79" s="203">
        <v>262.14999999999998</v>
      </c>
    </row>
    <row r="80" spans="1:10" s="42" customFormat="1" ht="34.5" customHeight="1" thickBot="1">
      <c r="A80" s="284"/>
      <c r="B80" s="100" t="s">
        <v>19</v>
      </c>
      <c r="C80" s="101"/>
      <c r="D80" s="527"/>
      <c r="E80" s="257"/>
      <c r="F80" s="258"/>
      <c r="G80" s="227">
        <v>5692.4</v>
      </c>
      <c r="H80" s="288"/>
      <c r="I80" s="548">
        <f>SUM(G72:G79)</f>
        <v>5692.4</v>
      </c>
      <c r="J80" s="515"/>
    </row>
    <row r="81" spans="1:11" ht="34.5" customHeight="1" thickTop="1">
      <c r="A81" s="30"/>
      <c r="B81" s="231" t="s">
        <v>661</v>
      </c>
      <c r="C81" s="232"/>
      <c r="D81" s="523"/>
      <c r="E81" s="237"/>
      <c r="F81" s="238"/>
      <c r="G81" s="203"/>
    </row>
    <row r="82" spans="1:11" ht="34.5" customHeight="1">
      <c r="A82" s="67">
        <v>18</v>
      </c>
      <c r="B82" s="296" t="s">
        <v>694</v>
      </c>
      <c r="C82" s="260" t="s">
        <v>695</v>
      </c>
      <c r="D82" s="528"/>
      <c r="E82" s="297" t="s">
        <v>1095</v>
      </c>
      <c r="F82" s="246">
        <v>1</v>
      </c>
      <c r="G82" s="295">
        <v>1071.07</v>
      </c>
    </row>
    <row r="83" spans="1:11" ht="34.5" customHeight="1">
      <c r="A83" s="67">
        <v>21</v>
      </c>
      <c r="B83" s="263" t="s">
        <v>286</v>
      </c>
      <c r="C83" s="260" t="s">
        <v>701</v>
      </c>
      <c r="D83" s="528"/>
      <c r="E83" s="246" t="s">
        <v>1095</v>
      </c>
      <c r="F83" s="243">
        <v>1</v>
      </c>
      <c r="G83" s="295">
        <v>4023.2</v>
      </c>
    </row>
    <row r="84" spans="1:11" ht="34.5" customHeight="1">
      <c r="A84" s="67">
        <v>26</v>
      </c>
      <c r="B84" s="263" t="s">
        <v>300</v>
      </c>
      <c r="C84" s="260" t="s">
        <v>711</v>
      </c>
      <c r="D84" s="528"/>
      <c r="E84" s="246" t="s">
        <v>1095</v>
      </c>
      <c r="F84" s="243">
        <v>1</v>
      </c>
      <c r="G84" s="295">
        <v>172.27</v>
      </c>
    </row>
    <row r="85" spans="1:11" ht="34.5" customHeight="1">
      <c r="A85" s="67">
        <v>27</v>
      </c>
      <c r="B85" s="263" t="s">
        <v>300</v>
      </c>
      <c r="C85" s="260" t="s">
        <v>713</v>
      </c>
      <c r="D85" s="528"/>
      <c r="E85" s="246" t="s">
        <v>1095</v>
      </c>
      <c r="F85" s="243">
        <v>1</v>
      </c>
      <c r="G85" s="295">
        <v>53.5</v>
      </c>
    </row>
    <row r="86" spans="1:11" ht="34.5" customHeight="1">
      <c r="A86" s="67">
        <v>32</v>
      </c>
      <c r="B86" s="263" t="s">
        <v>227</v>
      </c>
      <c r="C86" s="260" t="s">
        <v>724</v>
      </c>
      <c r="D86" s="528"/>
      <c r="E86" s="250">
        <v>25112</v>
      </c>
      <c r="F86" s="243">
        <v>1</v>
      </c>
      <c r="G86" s="295">
        <v>426.93</v>
      </c>
    </row>
    <row r="87" spans="1:11" ht="34.5" customHeight="1">
      <c r="A87" s="67">
        <v>66</v>
      </c>
      <c r="B87" s="263" t="s">
        <v>459</v>
      </c>
      <c r="C87" s="260" t="s">
        <v>779</v>
      </c>
      <c r="D87" s="528"/>
      <c r="E87" s="250">
        <v>25112</v>
      </c>
      <c r="F87" s="243">
        <v>1</v>
      </c>
      <c r="G87" s="295">
        <v>2741.34</v>
      </c>
    </row>
    <row r="88" spans="1:11" ht="34.5" customHeight="1">
      <c r="A88" s="67">
        <v>96</v>
      </c>
      <c r="B88" s="263" t="s">
        <v>823</v>
      </c>
      <c r="C88" s="260" t="s">
        <v>824</v>
      </c>
      <c r="D88" s="528"/>
      <c r="E88" s="246" t="s">
        <v>1095</v>
      </c>
      <c r="F88" s="243">
        <v>1</v>
      </c>
      <c r="G88" s="295">
        <v>569.24</v>
      </c>
    </row>
    <row r="89" spans="1:11" ht="34.5" customHeight="1">
      <c r="A89" s="67">
        <v>101</v>
      </c>
      <c r="B89" s="106" t="s">
        <v>50</v>
      </c>
      <c r="C89" s="260" t="s">
        <v>834</v>
      </c>
      <c r="D89" s="528"/>
      <c r="E89" s="250">
        <v>25112</v>
      </c>
      <c r="F89" s="243">
        <v>1</v>
      </c>
      <c r="G89" s="295">
        <v>1408.12</v>
      </c>
    </row>
    <row r="90" spans="1:11" ht="34.5" customHeight="1">
      <c r="A90" s="67">
        <v>133</v>
      </c>
      <c r="B90" s="263" t="s">
        <v>898</v>
      </c>
      <c r="C90" s="106" t="s">
        <v>899</v>
      </c>
      <c r="D90" s="528"/>
      <c r="E90" s="246" t="s">
        <v>1095</v>
      </c>
      <c r="F90" s="243">
        <v>1</v>
      </c>
      <c r="G90" s="295">
        <v>11363.4</v>
      </c>
    </row>
    <row r="91" spans="1:11" ht="34.5" customHeight="1">
      <c r="A91" s="67">
        <v>138</v>
      </c>
      <c r="B91" s="260" t="s">
        <v>913</v>
      </c>
      <c r="C91" s="260" t="s">
        <v>899</v>
      </c>
      <c r="D91" s="528"/>
      <c r="E91" s="250">
        <v>25112</v>
      </c>
      <c r="F91" s="243">
        <v>1</v>
      </c>
      <c r="G91" s="295">
        <v>3905.5</v>
      </c>
    </row>
    <row r="92" spans="1:11" ht="34.5" customHeight="1">
      <c r="A92" s="67">
        <v>147</v>
      </c>
      <c r="B92" s="260" t="s">
        <v>933</v>
      </c>
      <c r="C92" s="106" t="s">
        <v>934</v>
      </c>
      <c r="D92" s="528"/>
      <c r="E92" s="246" t="s">
        <v>1095</v>
      </c>
      <c r="F92" s="243">
        <v>1</v>
      </c>
      <c r="G92" s="295">
        <v>545.70000000000005</v>
      </c>
    </row>
    <row r="93" spans="1:11" ht="34.5" customHeight="1">
      <c r="A93" s="67">
        <v>148</v>
      </c>
      <c r="B93" s="260" t="s">
        <v>937</v>
      </c>
      <c r="C93" s="106" t="s">
        <v>938</v>
      </c>
      <c r="D93" s="528"/>
      <c r="E93" s="246" t="s">
        <v>1095</v>
      </c>
      <c r="F93" s="243">
        <v>1</v>
      </c>
      <c r="G93" s="295">
        <v>3659.4</v>
      </c>
    </row>
    <row r="94" spans="1:11" ht="34.5" customHeight="1" thickBot="1">
      <c r="A94" s="322"/>
      <c r="B94" s="100" t="s">
        <v>19</v>
      </c>
      <c r="C94" s="101"/>
      <c r="D94" s="527"/>
      <c r="E94" s="257"/>
      <c r="F94" s="258"/>
      <c r="G94" s="104">
        <v>29939.670000000002</v>
      </c>
      <c r="I94" s="508">
        <f>SUM(G82:G93)</f>
        <v>29939.670000000002</v>
      </c>
    </row>
    <row r="95" spans="1:11" s="376" customFormat="1" ht="37.5" customHeight="1" thickTop="1">
      <c r="A95" s="372"/>
      <c r="B95" s="373"/>
      <c r="C95" s="373"/>
      <c r="D95" s="536"/>
      <c r="E95" s="375"/>
      <c r="F95" s="374"/>
      <c r="G95" s="374"/>
    </row>
    <row r="96" spans="1:11" ht="34.5" customHeight="1" thickBot="1">
      <c r="A96" s="377"/>
      <c r="B96" s="378" t="s">
        <v>1022</v>
      </c>
      <c r="C96" s="379"/>
      <c r="D96" s="537"/>
      <c r="E96" s="384"/>
      <c r="F96" s="382"/>
      <c r="G96" s="382">
        <v>124854.52249999998</v>
      </c>
      <c r="J96" s="518">
        <f>SUM(H13:O94)</f>
        <v>124854.52249999998</v>
      </c>
      <c r="K96" s="2" t="s">
        <v>1421</v>
      </c>
    </row>
    <row r="97" spans="1:11" s="386" customFormat="1" ht="34.5" customHeight="1" thickTop="1">
      <c r="A97" s="385"/>
      <c r="C97" s="387"/>
      <c r="D97" s="538"/>
      <c r="E97" s="392"/>
      <c r="F97" s="390"/>
      <c r="G97" s="390"/>
      <c r="J97" s="516"/>
    </row>
    <row r="98" spans="1:11" s="386" customFormat="1" ht="48" customHeight="1">
      <c r="A98" s="1332" t="s">
        <v>1023</v>
      </c>
      <c r="B98" s="1332"/>
      <c r="C98" s="1332"/>
      <c r="D98" s="1332"/>
      <c r="E98" s="1332"/>
      <c r="F98" s="1332"/>
      <c r="G98" s="1332"/>
      <c r="J98" s="516"/>
    </row>
    <row r="99" spans="1:11" ht="34.5" customHeight="1">
      <c r="A99" s="243">
        <v>1</v>
      </c>
      <c r="B99" s="393" t="s">
        <v>1024</v>
      </c>
      <c r="C99" s="394" t="s">
        <v>1025</v>
      </c>
      <c r="D99" s="539"/>
      <c r="E99" s="293"/>
      <c r="F99" s="243"/>
      <c r="G99" s="203">
        <v>15371.5</v>
      </c>
    </row>
    <row r="100" spans="1:11" ht="34.5" customHeight="1">
      <c r="A100" s="243">
        <v>2</v>
      </c>
      <c r="B100" s="394" t="s">
        <v>1028</v>
      </c>
      <c r="C100" s="394" t="s">
        <v>1029</v>
      </c>
      <c r="D100" s="539"/>
      <c r="E100" s="401" t="s">
        <v>1030</v>
      </c>
      <c r="F100" s="402"/>
      <c r="G100" s="203">
        <v>3545.5</v>
      </c>
    </row>
    <row r="101" spans="1:11" ht="34.5" customHeight="1" thickBot="1">
      <c r="A101" s="284"/>
      <c r="B101" s="257" t="s">
        <v>19</v>
      </c>
      <c r="C101" s="160"/>
      <c r="D101" s="530"/>
      <c r="E101" s="105"/>
      <c r="F101" s="104"/>
      <c r="G101" s="104">
        <v>18917</v>
      </c>
      <c r="I101" s="497">
        <f>SUM(G99:G100)</f>
        <v>18917</v>
      </c>
      <c r="J101" s="518">
        <f>SUM(J96+I101)</f>
        <v>143771.52249999996</v>
      </c>
      <c r="K101" s="2" t="s">
        <v>1422</v>
      </c>
    </row>
    <row r="102" spans="1:11" s="386" customFormat="1" ht="34.5" customHeight="1" thickTop="1">
      <c r="A102" s="385"/>
      <c r="C102" s="387"/>
      <c r="D102" s="538"/>
      <c r="E102" s="392"/>
      <c r="F102" s="390"/>
      <c r="G102" s="390"/>
      <c r="J102" s="516"/>
    </row>
    <row r="103" spans="1:11" s="403" customFormat="1" ht="43.5" customHeight="1">
      <c r="A103" s="1332" t="s">
        <v>1032</v>
      </c>
      <c r="B103" s="1332"/>
      <c r="C103" s="1332"/>
      <c r="D103" s="1332"/>
      <c r="E103" s="1332"/>
      <c r="F103" s="1332"/>
      <c r="G103" s="1332"/>
    </row>
    <row r="104" spans="1:11" s="414" customFormat="1" ht="34.5" customHeight="1">
      <c r="A104" s="404">
        <v>1</v>
      </c>
      <c r="B104" s="405" t="s">
        <v>1033</v>
      </c>
      <c r="C104" s="406" t="s">
        <v>1034</v>
      </c>
      <c r="D104" s="540"/>
      <c r="E104" s="408" t="s">
        <v>1035</v>
      </c>
      <c r="F104" s="413">
        <v>4</v>
      </c>
      <c r="G104" s="410">
        <v>14582</v>
      </c>
    </row>
    <row r="105" spans="1:11" s="414" customFormat="1" ht="34.5" customHeight="1">
      <c r="A105" s="404">
        <v>2</v>
      </c>
      <c r="B105" s="405" t="s">
        <v>1033</v>
      </c>
      <c r="C105" s="406" t="s">
        <v>1036</v>
      </c>
      <c r="D105" s="540"/>
      <c r="E105" s="408" t="s">
        <v>1037</v>
      </c>
      <c r="F105" s="413">
        <v>4</v>
      </c>
      <c r="G105" s="410">
        <v>400</v>
      </c>
    </row>
    <row r="106" spans="1:11" s="414" customFormat="1" ht="34.5" customHeight="1">
      <c r="A106" s="404">
        <v>3</v>
      </c>
      <c r="B106" s="405" t="s">
        <v>1033</v>
      </c>
      <c r="C106" s="406" t="s">
        <v>1038</v>
      </c>
      <c r="D106" s="540"/>
      <c r="E106" s="408" t="s">
        <v>1039</v>
      </c>
      <c r="F106" s="413">
        <v>5</v>
      </c>
      <c r="G106" s="410">
        <v>19211.849999999999</v>
      </c>
    </row>
    <row r="107" spans="1:11" s="414" customFormat="1" ht="34.5" customHeight="1">
      <c r="A107" s="404">
        <v>4</v>
      </c>
      <c r="B107" s="405" t="s">
        <v>1033</v>
      </c>
      <c r="C107" s="406" t="s">
        <v>1040</v>
      </c>
      <c r="D107" s="540"/>
      <c r="E107" s="408" t="s">
        <v>1041</v>
      </c>
      <c r="F107" s="413">
        <v>6</v>
      </c>
      <c r="G107" s="410">
        <v>2070.4499999999998</v>
      </c>
    </row>
    <row r="108" spans="1:11" s="416" customFormat="1" ht="34.5" customHeight="1">
      <c r="A108" s="404">
        <v>5</v>
      </c>
      <c r="B108" s="405" t="s">
        <v>1033</v>
      </c>
      <c r="C108" s="406" t="s">
        <v>902</v>
      </c>
      <c r="D108" s="540"/>
      <c r="E108" s="408" t="s">
        <v>1041</v>
      </c>
      <c r="F108" s="413">
        <v>6</v>
      </c>
      <c r="G108" s="410">
        <v>47508</v>
      </c>
    </row>
    <row r="109" spans="1:11" s="425" customFormat="1" ht="34.5" customHeight="1">
      <c r="A109" s="1365" t="s">
        <v>1042</v>
      </c>
      <c r="B109" s="1366"/>
      <c r="C109" s="1366"/>
      <c r="D109" s="541"/>
      <c r="E109" s="417"/>
      <c r="F109" s="419"/>
      <c r="G109" s="424"/>
    </row>
    <row r="110" spans="1:11" ht="34.5" customHeight="1" thickBot="1">
      <c r="A110" s="426"/>
      <c r="B110" s="257" t="s">
        <v>19</v>
      </c>
      <c r="C110" s="427"/>
      <c r="D110" s="542"/>
      <c r="E110" s="429">
        <v>0</v>
      </c>
      <c r="F110" s="428"/>
      <c r="G110" s="430">
        <v>83772.299999999988</v>
      </c>
      <c r="I110" s="499">
        <f>SUM(G104:G108)</f>
        <v>83772.299999999988</v>
      </c>
    </row>
    <row r="111" spans="1:11" ht="34.5" customHeight="1" thickTop="1">
      <c r="A111" s="433"/>
      <c r="B111" s="297"/>
      <c r="C111" s="2"/>
      <c r="D111" s="512"/>
      <c r="E111" s="417"/>
      <c r="F111" s="419"/>
      <c r="G111" s="419"/>
    </row>
    <row r="112" spans="1:11" s="386" customFormat="1" ht="40.5" customHeight="1">
      <c r="A112" s="1332" t="s">
        <v>1044</v>
      </c>
      <c r="B112" s="1332"/>
      <c r="C112" s="1332"/>
      <c r="D112" s="1332"/>
      <c r="E112" s="1332"/>
      <c r="F112" s="1332"/>
      <c r="G112" s="1332"/>
      <c r="J112" s="516"/>
    </row>
    <row r="113" spans="1:11" s="414" customFormat="1" ht="34.5" customHeight="1">
      <c r="A113" s="404">
        <v>1</v>
      </c>
      <c r="B113" s="406" t="s">
        <v>1045</v>
      </c>
      <c r="C113" s="455" t="s">
        <v>1046</v>
      </c>
      <c r="D113" s="540"/>
      <c r="E113" s="457" t="s">
        <v>1047</v>
      </c>
      <c r="F113" s="402" t="s">
        <v>1048</v>
      </c>
      <c r="G113" s="410">
        <v>234301.93</v>
      </c>
    </row>
    <row r="114" spans="1:11" s="414" customFormat="1" ht="34.5" customHeight="1">
      <c r="A114" s="404">
        <v>2</v>
      </c>
      <c r="B114" s="406" t="s">
        <v>1045</v>
      </c>
      <c r="C114" s="455" t="s">
        <v>1049</v>
      </c>
      <c r="D114" s="540"/>
      <c r="E114" s="457" t="s">
        <v>1050</v>
      </c>
      <c r="F114" s="402" t="s">
        <v>1048</v>
      </c>
      <c r="G114" s="410">
        <v>90261.49</v>
      </c>
    </row>
    <row r="115" spans="1:11" s="414" customFormat="1" ht="34.5" customHeight="1">
      <c r="A115" s="404">
        <v>3</v>
      </c>
      <c r="B115" s="406" t="s">
        <v>1045</v>
      </c>
      <c r="C115" s="455" t="s">
        <v>1051</v>
      </c>
      <c r="D115" s="540"/>
      <c r="E115" s="457" t="s">
        <v>1050</v>
      </c>
      <c r="F115" s="402" t="s">
        <v>1048</v>
      </c>
      <c r="G115" s="410">
        <v>49535.47</v>
      </c>
    </row>
    <row r="116" spans="1:11" s="414" customFormat="1" ht="34.5" customHeight="1">
      <c r="A116" s="404"/>
      <c r="B116" s="464" t="s">
        <v>1052</v>
      </c>
      <c r="C116" s="455"/>
      <c r="D116" s="540"/>
      <c r="E116" s="457"/>
      <c r="F116" s="402"/>
      <c r="G116" s="410"/>
    </row>
    <row r="117" spans="1:11" s="414" customFormat="1" ht="34.5" customHeight="1">
      <c r="A117" s="404">
        <v>4</v>
      </c>
      <c r="B117" s="406" t="s">
        <v>1053</v>
      </c>
      <c r="C117" s="455" t="s">
        <v>1054</v>
      </c>
      <c r="D117" s="540"/>
      <c r="E117" s="457" t="s">
        <v>1055</v>
      </c>
      <c r="F117" s="402">
        <v>8</v>
      </c>
      <c r="G117" s="410">
        <v>15916</v>
      </c>
    </row>
    <row r="118" spans="1:11" s="414" customFormat="1" ht="34.5" customHeight="1">
      <c r="A118" s="404">
        <v>5</v>
      </c>
      <c r="B118" s="406" t="s">
        <v>1053</v>
      </c>
      <c r="C118" s="455" t="s">
        <v>1056</v>
      </c>
      <c r="D118" s="540"/>
      <c r="E118" s="457" t="s">
        <v>1057</v>
      </c>
      <c r="F118" s="402">
        <v>7</v>
      </c>
      <c r="G118" s="410">
        <v>1123.5</v>
      </c>
    </row>
    <row r="119" spans="1:11" s="414" customFormat="1" ht="34.5" customHeight="1">
      <c r="A119" s="404">
        <v>6</v>
      </c>
      <c r="B119" s="406" t="s">
        <v>1053</v>
      </c>
      <c r="C119" s="455" t="s">
        <v>1058</v>
      </c>
      <c r="D119" s="540"/>
      <c r="E119" s="457" t="s">
        <v>1057</v>
      </c>
      <c r="F119" s="402">
        <v>7</v>
      </c>
      <c r="G119" s="410">
        <v>283.55</v>
      </c>
    </row>
    <row r="120" spans="1:11" s="414" customFormat="1" ht="34.5" customHeight="1">
      <c r="A120" s="404">
        <v>7</v>
      </c>
      <c r="B120" s="406" t="s">
        <v>1053</v>
      </c>
      <c r="C120" s="455" t="s">
        <v>1059</v>
      </c>
      <c r="D120" s="540"/>
      <c r="E120" s="457" t="s">
        <v>1060</v>
      </c>
      <c r="F120" s="402"/>
      <c r="G120" s="410">
        <v>11685.69</v>
      </c>
    </row>
    <row r="121" spans="1:11" s="414" customFormat="1" ht="34.5" customHeight="1">
      <c r="A121" s="404">
        <v>8</v>
      </c>
      <c r="B121" s="455" t="s">
        <v>1061</v>
      </c>
      <c r="C121" s="406" t="s">
        <v>1062</v>
      </c>
      <c r="D121" s="540"/>
      <c r="E121" s="465" t="s">
        <v>1063</v>
      </c>
      <c r="F121" s="407"/>
      <c r="G121" s="410">
        <v>1946.33</v>
      </c>
    </row>
    <row r="122" spans="1:11" s="414" customFormat="1" ht="34.5" customHeight="1">
      <c r="A122" s="466"/>
      <c r="B122" s="467" t="s">
        <v>1064</v>
      </c>
      <c r="C122" s="468"/>
      <c r="D122" s="543"/>
      <c r="E122" s="470"/>
      <c r="F122" s="469"/>
      <c r="G122" s="471"/>
    </row>
    <row r="123" spans="1:11" s="479" customFormat="1" ht="34.5" customHeight="1" thickBot="1">
      <c r="A123" s="475"/>
      <c r="B123" s="1333" t="s">
        <v>1065</v>
      </c>
      <c r="C123" s="1333"/>
      <c r="D123" s="544"/>
      <c r="E123" s="429"/>
      <c r="F123" s="428"/>
      <c r="G123" s="478">
        <v>405053.96</v>
      </c>
      <c r="I123" s="479">
        <f>SUM(G113:G122)</f>
        <v>405053.96</v>
      </c>
    </row>
    <row r="124" spans="1:11" s="403" customFormat="1" ht="34.5" customHeight="1" thickTop="1">
      <c r="A124" s="480"/>
      <c r="B124" s="481"/>
      <c r="C124" s="482"/>
      <c r="D124" s="545"/>
      <c r="E124" s="484"/>
      <c r="F124" s="483"/>
      <c r="G124" s="485"/>
    </row>
    <row r="125" spans="1:11" ht="34.5" customHeight="1" thickBot="1">
      <c r="A125" s="486"/>
      <c r="B125" s="487"/>
      <c r="C125" s="488" t="s">
        <v>1066</v>
      </c>
      <c r="D125" s="546"/>
      <c r="E125" s="488"/>
      <c r="F125" s="486"/>
      <c r="G125" s="383">
        <v>632597.78249999997</v>
      </c>
      <c r="J125" s="549">
        <f>SUM(J101+I110+I123)</f>
        <v>632597.78249999997</v>
      </c>
      <c r="K125" s="2" t="s">
        <v>1423</v>
      </c>
    </row>
    <row r="126" spans="1:11" ht="34.5" customHeight="1" thickTop="1">
      <c r="G126" s="500"/>
    </row>
    <row r="127" spans="1:11" ht="34.5" customHeight="1">
      <c r="G127" s="500"/>
    </row>
    <row r="128" spans="1:11" s="403" customFormat="1" ht="43.5" customHeight="1">
      <c r="A128" s="1332" t="s">
        <v>1067</v>
      </c>
      <c r="B128" s="1332"/>
      <c r="C128" s="1332"/>
      <c r="D128" s="1332"/>
      <c r="E128" s="1332"/>
      <c r="F128" s="1332"/>
      <c r="G128" s="1332"/>
    </row>
    <row r="129" spans="1:11" ht="34.5" customHeight="1">
      <c r="A129" s="243">
        <v>1</v>
      </c>
      <c r="B129" s="266" t="s">
        <v>1068</v>
      </c>
      <c r="C129" s="394" t="s">
        <v>235</v>
      </c>
      <c r="D129" s="539"/>
      <c r="E129" s="246"/>
      <c r="F129" s="243"/>
      <c r="G129" s="66">
        <v>7082</v>
      </c>
    </row>
    <row r="130" spans="1:11" ht="34.5" customHeight="1" thickBot="1">
      <c r="A130" s="426"/>
      <c r="B130" s="257" t="s">
        <v>19</v>
      </c>
      <c r="C130" s="427"/>
      <c r="D130" s="542"/>
      <c r="E130" s="429">
        <v>0</v>
      </c>
      <c r="F130" s="428"/>
      <c r="G130" s="432">
        <v>7082</v>
      </c>
      <c r="I130" s="497">
        <f>SUM(G129)</f>
        <v>7082</v>
      </c>
      <c r="J130" s="549">
        <f>SUM(J125+I130)</f>
        <v>639679.78249999997</v>
      </c>
      <c r="K130" s="2" t="s">
        <v>1424</v>
      </c>
    </row>
    <row r="131" spans="1:11" s="446" customFormat="1" ht="34.200000000000003" thickTop="1">
      <c r="B131" s="494"/>
      <c r="C131" s="495"/>
      <c r="D131" s="547"/>
      <c r="E131" s="297"/>
      <c r="G131" s="249"/>
      <c r="H131" s="2"/>
      <c r="J131" s="517"/>
    </row>
  </sheetData>
  <mergeCells count="17">
    <mergeCell ref="A1:G1"/>
    <mergeCell ref="A2:G2"/>
    <mergeCell ref="A3:G3"/>
    <mergeCell ref="A4:A6"/>
    <mergeCell ref="B4:B6"/>
    <mergeCell ref="C4:C6"/>
    <mergeCell ref="E4:G4"/>
    <mergeCell ref="E5:E6"/>
    <mergeCell ref="F5:F6"/>
    <mergeCell ref="A112:G112"/>
    <mergeCell ref="B123:C123"/>
    <mergeCell ref="A128:G128"/>
    <mergeCell ref="H23:O23"/>
    <mergeCell ref="B61:C61"/>
    <mergeCell ref="A98:G98"/>
    <mergeCell ref="A103:G103"/>
    <mergeCell ref="A109:C109"/>
  </mergeCells>
  <pageMargins left="0.16" right="0.16" top="0.16" bottom="0.16" header="0.16" footer="0.3"/>
  <pageSetup scale="32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1FBA-2648-44E1-87E5-0C6D0C420C76}">
  <sheetPr codeName="Sheet27">
    <tabColor rgb="FF92D050"/>
  </sheetPr>
  <dimension ref="A1:O90"/>
  <sheetViews>
    <sheetView zoomScale="50" zoomScaleNormal="50" workbookViewId="0">
      <pane ySplit="6" topLeftCell="A72" activePane="bottomLeft" state="frozen"/>
      <selection pane="bottomLeft" activeCell="K79" sqref="K79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4" style="297" customWidth="1"/>
    <col min="5" max="5" width="9.5546875" style="446" customWidth="1"/>
    <col min="6" max="6" width="27.6640625" style="249"/>
    <col min="7" max="8" width="27.6640625" style="2"/>
    <col min="9" max="9" width="27.6640625" style="512"/>
    <col min="10" max="16384" width="27.6640625" style="2"/>
  </cols>
  <sheetData>
    <row r="1" spans="1:15" ht="34.5" customHeight="1">
      <c r="A1" s="1334" t="s">
        <v>0</v>
      </c>
      <c r="B1" s="1334"/>
      <c r="C1" s="1334"/>
      <c r="D1" s="1334"/>
      <c r="E1" s="1334"/>
      <c r="F1" s="1334"/>
    </row>
    <row r="2" spans="1:15" ht="34.5" customHeight="1">
      <c r="A2" s="1334" t="s">
        <v>1</v>
      </c>
      <c r="B2" s="1334"/>
      <c r="C2" s="1334"/>
      <c r="D2" s="1334"/>
      <c r="E2" s="1334"/>
      <c r="F2" s="1334"/>
    </row>
    <row r="3" spans="1:15" ht="34.5" customHeight="1">
      <c r="A3" s="1335" t="s">
        <v>1075</v>
      </c>
      <c r="B3" s="1335"/>
      <c r="C3" s="1335"/>
      <c r="D3" s="1335"/>
      <c r="E3" s="1335"/>
      <c r="F3" s="1335"/>
    </row>
    <row r="4" spans="1:15" ht="34.5" customHeight="1">
      <c r="A4" s="1336" t="s">
        <v>3</v>
      </c>
      <c r="B4" s="1338" t="s">
        <v>4</v>
      </c>
      <c r="C4" s="1340" t="s">
        <v>5</v>
      </c>
      <c r="D4" s="1342" t="s">
        <v>9</v>
      </c>
      <c r="E4" s="1343"/>
      <c r="F4" s="1344"/>
    </row>
    <row r="5" spans="1:15" ht="34.5" customHeight="1">
      <c r="A5" s="1337"/>
      <c r="B5" s="1339"/>
      <c r="C5" s="1341"/>
      <c r="D5" s="1345" t="s">
        <v>10</v>
      </c>
      <c r="E5" s="1336" t="s">
        <v>11</v>
      </c>
      <c r="F5" s="9"/>
    </row>
    <row r="6" spans="1:15" s="512" customFormat="1" ht="34.200000000000003" customHeight="1">
      <c r="A6" s="1337"/>
      <c r="B6" s="1339"/>
      <c r="C6" s="1341"/>
      <c r="D6" s="1346"/>
      <c r="E6" s="1337"/>
      <c r="F6" s="14" t="s">
        <v>19</v>
      </c>
      <c r="G6" s="2"/>
      <c r="H6" s="2"/>
      <c r="J6" s="2"/>
      <c r="K6" s="2"/>
      <c r="L6" s="2"/>
      <c r="M6" s="2"/>
      <c r="N6" s="2"/>
      <c r="O6" s="2"/>
    </row>
    <row r="7" spans="1:15" s="512" customFormat="1" ht="34.200000000000003" customHeight="1">
      <c r="A7" s="4"/>
      <c r="B7" s="5" t="s">
        <v>1425</v>
      </c>
      <c r="C7" s="6"/>
      <c r="D7" s="10"/>
      <c r="E7" s="4"/>
      <c r="F7" s="14"/>
      <c r="G7" s="2"/>
      <c r="H7" s="2"/>
      <c r="J7" s="2"/>
      <c r="K7" s="2"/>
      <c r="L7" s="2"/>
      <c r="M7" s="2"/>
      <c r="N7" s="2"/>
      <c r="O7" s="2"/>
    </row>
    <row r="8" spans="1:15" s="512" customFormat="1" ht="34.5" customHeight="1">
      <c r="A8" s="67">
        <v>1</v>
      </c>
      <c r="B8" s="68" t="s">
        <v>22</v>
      </c>
      <c r="C8" s="69" t="s">
        <v>23</v>
      </c>
      <c r="D8" s="78" t="s">
        <v>1078</v>
      </c>
      <c r="E8" s="79">
        <v>1</v>
      </c>
      <c r="F8" s="66">
        <v>18138.639999999996</v>
      </c>
      <c r="G8" s="2"/>
      <c r="H8" s="2"/>
      <c r="J8" s="2"/>
      <c r="K8" s="2"/>
      <c r="L8" s="2"/>
      <c r="M8" s="2"/>
      <c r="N8" s="2"/>
      <c r="O8" s="2"/>
    </row>
    <row r="9" spans="1:15" s="512" customFormat="1" ht="34.5" customHeight="1">
      <c r="A9" s="67">
        <v>2</v>
      </c>
      <c r="B9" s="81" t="s">
        <v>28</v>
      </c>
      <c r="C9" s="69" t="s">
        <v>23</v>
      </c>
      <c r="D9" s="86" t="s">
        <v>1078</v>
      </c>
      <c r="E9" s="87">
        <v>1</v>
      </c>
      <c r="F9" s="66">
        <v>8360.9799999999886</v>
      </c>
      <c r="G9" s="2"/>
      <c r="H9" s="2"/>
      <c r="J9" s="2"/>
      <c r="K9" s="2"/>
      <c r="L9" s="2"/>
      <c r="M9" s="2"/>
      <c r="N9" s="2"/>
      <c r="O9" s="2"/>
    </row>
    <row r="10" spans="1:15" s="512" customFormat="1" ht="34.5" customHeight="1">
      <c r="A10" s="67">
        <v>3</v>
      </c>
      <c r="B10" s="106" t="s">
        <v>39</v>
      </c>
      <c r="C10" s="106" t="s">
        <v>40</v>
      </c>
      <c r="D10" s="19" t="s">
        <v>1095</v>
      </c>
      <c r="E10" s="67">
        <v>1</v>
      </c>
      <c r="F10" s="66">
        <v>321</v>
      </c>
      <c r="G10" s="2"/>
      <c r="H10" s="2"/>
      <c r="J10" s="2"/>
      <c r="K10" s="2"/>
      <c r="L10" s="2"/>
      <c r="M10" s="2"/>
      <c r="N10" s="2"/>
      <c r="O10" s="2"/>
    </row>
    <row r="11" spans="1:15" ht="34.5" customHeight="1">
      <c r="A11" s="67">
        <v>4</v>
      </c>
      <c r="B11" s="106" t="s">
        <v>74</v>
      </c>
      <c r="C11" s="106" t="s">
        <v>75</v>
      </c>
      <c r="D11" s="122" t="s">
        <v>1095</v>
      </c>
      <c r="E11" s="67">
        <v>1</v>
      </c>
      <c r="F11" s="66">
        <v>3595.2</v>
      </c>
    </row>
    <row r="12" spans="1:15" ht="34.5" customHeight="1">
      <c r="A12" s="67">
        <v>5</v>
      </c>
      <c r="B12" s="131" t="s">
        <v>80</v>
      </c>
      <c r="C12" s="132" t="s">
        <v>81</v>
      </c>
      <c r="D12" s="108" t="s">
        <v>1078</v>
      </c>
      <c r="E12" s="79">
        <v>1</v>
      </c>
      <c r="F12" s="66">
        <v>10337.807499999995</v>
      </c>
      <c r="G12" s="1405"/>
      <c r="H12" s="1406"/>
      <c r="I12" s="1406"/>
      <c r="J12" s="1406"/>
      <c r="K12" s="1406"/>
      <c r="L12" s="1406"/>
      <c r="M12" s="1406"/>
      <c r="N12" s="1407"/>
    </row>
    <row r="13" spans="1:15" ht="34.5" customHeight="1">
      <c r="A13" s="67">
        <v>6</v>
      </c>
      <c r="B13" s="131" t="s">
        <v>85</v>
      </c>
      <c r="C13" s="132" t="s">
        <v>81</v>
      </c>
      <c r="D13" s="108" t="s">
        <v>1078</v>
      </c>
      <c r="E13" s="79">
        <v>1</v>
      </c>
      <c r="F13" s="66">
        <v>3091.2225000000053</v>
      </c>
    </row>
    <row r="14" spans="1:15" ht="34.5" customHeight="1">
      <c r="A14" s="67">
        <v>7</v>
      </c>
      <c r="B14" s="131" t="s">
        <v>88</v>
      </c>
      <c r="C14" s="132" t="s">
        <v>81</v>
      </c>
      <c r="D14" s="108" t="s">
        <v>1078</v>
      </c>
      <c r="E14" s="79">
        <v>1</v>
      </c>
      <c r="F14" s="66">
        <v>1938.0399999999991</v>
      </c>
    </row>
    <row r="15" spans="1:15" ht="34.5" customHeight="1">
      <c r="A15" s="67">
        <v>8</v>
      </c>
      <c r="B15" s="140" t="s">
        <v>98</v>
      </c>
      <c r="C15" s="141" t="s">
        <v>81</v>
      </c>
      <c r="D15" s="108" t="s">
        <v>1094</v>
      </c>
      <c r="E15" s="79">
        <v>1</v>
      </c>
      <c r="F15" s="66">
        <v>645.21</v>
      </c>
    </row>
    <row r="16" spans="1:15" ht="34.5" customHeight="1">
      <c r="A16" s="67">
        <v>9</v>
      </c>
      <c r="B16" s="140" t="s">
        <v>100</v>
      </c>
      <c r="C16" s="141" t="s">
        <v>81</v>
      </c>
      <c r="D16" s="108" t="s">
        <v>1078</v>
      </c>
      <c r="E16" s="79">
        <v>1</v>
      </c>
      <c r="F16" s="66">
        <v>0</v>
      </c>
    </row>
    <row r="17" spans="1:6" ht="34.5" customHeight="1">
      <c r="A17" s="67">
        <v>10</v>
      </c>
      <c r="B17" s="131" t="s">
        <v>103</v>
      </c>
      <c r="C17" s="141" t="s">
        <v>81</v>
      </c>
      <c r="D17" s="108" t="s">
        <v>1094</v>
      </c>
      <c r="E17" s="79">
        <v>1</v>
      </c>
      <c r="F17" s="66">
        <v>2571.2050000000008</v>
      </c>
    </row>
    <row r="18" spans="1:6" ht="34.5" customHeight="1">
      <c r="A18" s="67">
        <v>11</v>
      </c>
      <c r="B18" s="140" t="s">
        <v>105</v>
      </c>
      <c r="C18" s="141" t="s">
        <v>81</v>
      </c>
      <c r="D18" s="108" t="s">
        <v>1094</v>
      </c>
      <c r="E18" s="79">
        <v>1</v>
      </c>
      <c r="F18" s="66">
        <v>375.57</v>
      </c>
    </row>
    <row r="19" spans="1:6" ht="34.5" customHeight="1">
      <c r="A19" s="67">
        <v>12</v>
      </c>
      <c r="B19" s="140" t="s">
        <v>107</v>
      </c>
      <c r="C19" s="141" t="s">
        <v>81</v>
      </c>
      <c r="D19" s="108" t="s">
        <v>1094</v>
      </c>
      <c r="E19" s="79">
        <v>1</v>
      </c>
      <c r="F19" s="66">
        <v>375.57500000000005</v>
      </c>
    </row>
    <row r="20" spans="1:6" ht="34.5" customHeight="1">
      <c r="A20" s="67">
        <v>13</v>
      </c>
      <c r="B20" s="131" t="s">
        <v>109</v>
      </c>
      <c r="C20" s="141" t="s">
        <v>81</v>
      </c>
      <c r="D20" s="148" t="s">
        <v>1094</v>
      </c>
      <c r="E20" s="144">
        <v>1</v>
      </c>
      <c r="F20" s="66">
        <v>74.627499999999984</v>
      </c>
    </row>
    <row r="21" spans="1:6" ht="34.5" customHeight="1">
      <c r="A21" s="67">
        <v>14</v>
      </c>
      <c r="B21" s="150" t="s">
        <v>111</v>
      </c>
      <c r="C21" s="141" t="s">
        <v>81</v>
      </c>
      <c r="D21" s="148" t="s">
        <v>1094</v>
      </c>
      <c r="E21" s="144">
        <v>1</v>
      </c>
      <c r="F21" s="66">
        <v>346.67499999999995</v>
      </c>
    </row>
    <row r="22" spans="1:6" ht="34.5" customHeight="1">
      <c r="A22" s="67">
        <v>15</v>
      </c>
      <c r="B22" s="151" t="s">
        <v>113</v>
      </c>
      <c r="C22" s="152" t="s">
        <v>81</v>
      </c>
      <c r="D22" s="148" t="s">
        <v>1078</v>
      </c>
      <c r="E22" s="144">
        <v>1</v>
      </c>
      <c r="F22" s="66">
        <v>6057.27</v>
      </c>
    </row>
    <row r="23" spans="1:6" ht="34.5" customHeight="1">
      <c r="A23" s="67">
        <v>16</v>
      </c>
      <c r="B23" s="163" t="s">
        <v>22</v>
      </c>
      <c r="C23" s="164" t="s">
        <v>118</v>
      </c>
      <c r="D23" s="170" t="s">
        <v>1078</v>
      </c>
      <c r="E23" s="20">
        <v>1</v>
      </c>
      <c r="F23" s="66">
        <v>3627.7299999999941</v>
      </c>
    </row>
    <row r="24" spans="1:6" ht="34.5" customHeight="1">
      <c r="A24" s="67">
        <v>17</v>
      </c>
      <c r="B24" s="68" t="s">
        <v>28</v>
      </c>
      <c r="C24" s="173" t="s">
        <v>118</v>
      </c>
      <c r="D24" s="170" t="s">
        <v>1078</v>
      </c>
      <c r="E24" s="67">
        <v>1</v>
      </c>
      <c r="F24" s="66">
        <v>1672.2000000000003</v>
      </c>
    </row>
    <row r="25" spans="1:6" ht="34.5" customHeight="1">
      <c r="A25" s="67">
        <v>18</v>
      </c>
      <c r="B25" s="183" t="s">
        <v>137</v>
      </c>
      <c r="C25" s="183" t="s">
        <v>138</v>
      </c>
      <c r="D25" s="188" t="s">
        <v>1094</v>
      </c>
      <c r="E25" s="144">
        <v>1</v>
      </c>
      <c r="F25" s="66">
        <v>2247</v>
      </c>
    </row>
    <row r="26" spans="1:6" ht="34.5" customHeight="1">
      <c r="A26" s="67">
        <v>19</v>
      </c>
      <c r="B26" s="173" t="s">
        <v>145</v>
      </c>
      <c r="C26" s="69" t="s">
        <v>146</v>
      </c>
      <c r="D26" s="128" t="s">
        <v>1095</v>
      </c>
      <c r="E26" s="67">
        <v>1</v>
      </c>
      <c r="F26" s="203">
        <v>9126</v>
      </c>
    </row>
    <row r="27" spans="1:6" ht="34.5" customHeight="1">
      <c r="A27" s="67">
        <v>20</v>
      </c>
      <c r="B27" s="68" t="s">
        <v>190</v>
      </c>
      <c r="C27" s="69" t="s">
        <v>191</v>
      </c>
      <c r="D27" s="128" t="s">
        <v>1095</v>
      </c>
      <c r="E27" s="67">
        <v>1</v>
      </c>
      <c r="F27" s="203">
        <v>2281.5</v>
      </c>
    </row>
    <row r="28" spans="1:6" ht="34.5" customHeight="1">
      <c r="A28" s="67">
        <v>21</v>
      </c>
      <c r="B28" s="68" t="s">
        <v>197</v>
      </c>
      <c r="C28" s="69" t="s">
        <v>198</v>
      </c>
      <c r="D28" s="128" t="s">
        <v>1095</v>
      </c>
      <c r="E28" s="67">
        <v>1</v>
      </c>
      <c r="F28" s="203">
        <v>4563</v>
      </c>
    </row>
    <row r="29" spans="1:6" ht="34.5" customHeight="1">
      <c r="A29" s="67">
        <v>22</v>
      </c>
      <c r="B29" s="68" t="s">
        <v>224</v>
      </c>
      <c r="C29" s="69" t="s">
        <v>225</v>
      </c>
      <c r="D29" s="128" t="s">
        <v>1095</v>
      </c>
      <c r="E29" s="67">
        <v>1</v>
      </c>
      <c r="F29" s="203">
        <v>4563</v>
      </c>
    </row>
    <row r="30" spans="1:6" ht="34.5" customHeight="1">
      <c r="A30" s="67">
        <v>23</v>
      </c>
      <c r="B30" s="68" t="s">
        <v>227</v>
      </c>
      <c r="C30" s="69" t="s">
        <v>228</v>
      </c>
      <c r="D30" s="128" t="s">
        <v>1095</v>
      </c>
      <c r="E30" s="67">
        <v>1</v>
      </c>
      <c r="F30" s="203">
        <v>4563</v>
      </c>
    </row>
    <row r="31" spans="1:6" ht="34.5" customHeight="1">
      <c r="A31" s="67">
        <v>24</v>
      </c>
      <c r="B31" s="68" t="s">
        <v>281</v>
      </c>
      <c r="C31" s="69" t="s">
        <v>282</v>
      </c>
      <c r="D31" s="250" t="s">
        <v>1095</v>
      </c>
      <c r="E31" s="243">
        <v>1</v>
      </c>
      <c r="F31" s="203">
        <v>50</v>
      </c>
    </row>
    <row r="32" spans="1:6" ht="34.5" customHeight="1">
      <c r="A32" s="67">
        <v>25</v>
      </c>
      <c r="B32" s="68" t="s">
        <v>286</v>
      </c>
      <c r="C32" s="69" t="s">
        <v>287</v>
      </c>
      <c r="D32" s="246" t="s">
        <v>1095</v>
      </c>
      <c r="E32" s="243">
        <v>1</v>
      </c>
      <c r="F32" s="203">
        <v>100</v>
      </c>
    </row>
    <row r="33" spans="1:6" ht="34.5" customHeight="1">
      <c r="A33" s="67">
        <v>26</v>
      </c>
      <c r="B33" s="68" t="s">
        <v>300</v>
      </c>
      <c r="C33" s="69" t="s">
        <v>301</v>
      </c>
      <c r="D33" s="246" t="s">
        <v>1095</v>
      </c>
      <c r="E33" s="246">
        <v>1</v>
      </c>
      <c r="F33" s="203">
        <v>100</v>
      </c>
    </row>
    <row r="34" spans="1:6" ht="34.5" customHeight="1">
      <c r="A34" s="67">
        <v>27</v>
      </c>
      <c r="B34" s="68" t="s">
        <v>227</v>
      </c>
      <c r="C34" s="69" t="s">
        <v>316</v>
      </c>
      <c r="D34" s="250">
        <v>25112</v>
      </c>
      <c r="E34" s="243">
        <v>1</v>
      </c>
      <c r="F34" s="203">
        <v>100</v>
      </c>
    </row>
    <row r="35" spans="1:6" ht="34.5" customHeight="1">
      <c r="A35" s="67">
        <v>28</v>
      </c>
      <c r="B35" s="263" t="s">
        <v>355</v>
      </c>
      <c r="C35" s="260" t="s">
        <v>356</v>
      </c>
      <c r="D35" s="250">
        <v>25112</v>
      </c>
      <c r="E35" s="243">
        <v>1</v>
      </c>
      <c r="F35" s="203">
        <v>374.5</v>
      </c>
    </row>
    <row r="36" spans="1:6" ht="34.5" customHeight="1">
      <c r="A36" s="67">
        <v>29</v>
      </c>
      <c r="B36" s="263" t="s">
        <v>286</v>
      </c>
      <c r="C36" s="260" t="s">
        <v>363</v>
      </c>
      <c r="D36" s="246" t="s">
        <v>1095</v>
      </c>
      <c r="E36" s="243">
        <v>1</v>
      </c>
      <c r="F36" s="203">
        <v>561.75</v>
      </c>
    </row>
    <row r="37" spans="1:6" ht="34.5" customHeight="1">
      <c r="A37" s="67">
        <v>30</v>
      </c>
      <c r="B37" s="263" t="s">
        <v>300</v>
      </c>
      <c r="C37" s="260" t="s">
        <v>374</v>
      </c>
      <c r="D37" s="246" t="s">
        <v>1095</v>
      </c>
      <c r="E37" s="243">
        <v>1</v>
      </c>
      <c r="F37" s="203">
        <v>187.25</v>
      </c>
    </row>
    <row r="38" spans="1:6" ht="34.5" customHeight="1">
      <c r="A38" s="67">
        <v>31</v>
      </c>
      <c r="B38" s="263" t="s">
        <v>227</v>
      </c>
      <c r="C38" s="260" t="s">
        <v>385</v>
      </c>
      <c r="D38" s="250">
        <v>25112</v>
      </c>
      <c r="E38" s="243">
        <v>1</v>
      </c>
      <c r="F38" s="203">
        <v>262.14999999999998</v>
      </c>
    </row>
    <row r="39" spans="1:6" ht="34.5" customHeight="1">
      <c r="A39" s="67">
        <v>32</v>
      </c>
      <c r="B39" s="263" t="s">
        <v>459</v>
      </c>
      <c r="C39" s="260" t="s">
        <v>460</v>
      </c>
      <c r="D39" s="250">
        <v>25112</v>
      </c>
      <c r="E39" s="243">
        <v>1</v>
      </c>
      <c r="F39" s="203">
        <v>1123.5</v>
      </c>
    </row>
    <row r="40" spans="1:6" ht="34.5" customHeight="1">
      <c r="A40" s="67">
        <v>33</v>
      </c>
      <c r="B40" s="263" t="s">
        <v>513</v>
      </c>
      <c r="C40" s="260" t="s">
        <v>514</v>
      </c>
      <c r="D40" s="246" t="s">
        <v>1095</v>
      </c>
      <c r="E40" s="243">
        <v>1</v>
      </c>
      <c r="F40" s="203">
        <v>262.14999999999998</v>
      </c>
    </row>
    <row r="41" spans="1:6" ht="34.5" customHeight="1">
      <c r="A41" s="67">
        <v>34</v>
      </c>
      <c r="B41" s="106" t="s">
        <v>525</v>
      </c>
      <c r="C41" s="260" t="s">
        <v>526</v>
      </c>
      <c r="D41" s="250">
        <v>25112</v>
      </c>
      <c r="E41" s="243">
        <v>1</v>
      </c>
      <c r="F41" s="203">
        <v>2658.95</v>
      </c>
    </row>
    <row r="42" spans="1:6" ht="34.5" customHeight="1">
      <c r="A42" s="67">
        <v>35</v>
      </c>
      <c r="B42" s="267" t="s">
        <v>603</v>
      </c>
      <c r="C42" s="260" t="s">
        <v>604</v>
      </c>
      <c r="D42" s="250">
        <v>25112</v>
      </c>
      <c r="E42" s="243">
        <v>1</v>
      </c>
      <c r="F42" s="203">
        <v>262.14999999999998</v>
      </c>
    </row>
    <row r="43" spans="1:6" ht="34.5" customHeight="1">
      <c r="A43" s="67">
        <v>36</v>
      </c>
      <c r="B43" s="296" t="s">
        <v>694</v>
      </c>
      <c r="C43" s="260" t="s">
        <v>695</v>
      </c>
      <c r="D43" s="297" t="s">
        <v>1095</v>
      </c>
      <c r="E43" s="246">
        <v>1</v>
      </c>
      <c r="F43" s="295">
        <v>1071.07</v>
      </c>
    </row>
    <row r="44" spans="1:6" ht="34.5" customHeight="1">
      <c r="A44" s="67">
        <v>37</v>
      </c>
      <c r="B44" s="263" t="s">
        <v>286</v>
      </c>
      <c r="C44" s="260" t="s">
        <v>701</v>
      </c>
      <c r="D44" s="246" t="s">
        <v>1095</v>
      </c>
      <c r="E44" s="243">
        <v>1</v>
      </c>
      <c r="F44" s="295">
        <v>4023.2</v>
      </c>
    </row>
    <row r="45" spans="1:6" ht="34.5" customHeight="1">
      <c r="A45" s="67">
        <v>38</v>
      </c>
      <c r="B45" s="263" t="s">
        <v>300</v>
      </c>
      <c r="C45" s="260" t="s">
        <v>711</v>
      </c>
      <c r="D45" s="246" t="s">
        <v>1095</v>
      </c>
      <c r="E45" s="243">
        <v>1</v>
      </c>
      <c r="F45" s="295">
        <v>172.27</v>
      </c>
    </row>
    <row r="46" spans="1:6" ht="34.5" customHeight="1">
      <c r="A46" s="67">
        <v>39</v>
      </c>
      <c r="B46" s="263" t="s">
        <v>300</v>
      </c>
      <c r="C46" s="260" t="s">
        <v>713</v>
      </c>
      <c r="D46" s="246" t="s">
        <v>1095</v>
      </c>
      <c r="E46" s="243">
        <v>1</v>
      </c>
      <c r="F46" s="295">
        <v>53.5</v>
      </c>
    </row>
    <row r="47" spans="1:6" ht="34.5" customHeight="1">
      <c r="A47" s="67">
        <v>40</v>
      </c>
      <c r="B47" s="263" t="s">
        <v>227</v>
      </c>
      <c r="C47" s="260" t="s">
        <v>724</v>
      </c>
      <c r="D47" s="250">
        <v>25112</v>
      </c>
      <c r="E47" s="243">
        <v>1</v>
      </c>
      <c r="F47" s="295">
        <v>426.93</v>
      </c>
    </row>
    <row r="48" spans="1:6" ht="34.5" customHeight="1">
      <c r="A48" s="67">
        <v>41</v>
      </c>
      <c r="B48" s="263" t="s">
        <v>459</v>
      </c>
      <c r="C48" s="260" t="s">
        <v>779</v>
      </c>
      <c r="D48" s="250">
        <v>25112</v>
      </c>
      <c r="E48" s="243">
        <v>1</v>
      </c>
      <c r="F48" s="295">
        <v>2741.34</v>
      </c>
    </row>
    <row r="49" spans="1:10" ht="34.5" customHeight="1">
      <c r="A49" s="67">
        <v>42</v>
      </c>
      <c r="B49" s="263" t="s">
        <v>823</v>
      </c>
      <c r="C49" s="260" t="s">
        <v>824</v>
      </c>
      <c r="D49" s="246" t="s">
        <v>1095</v>
      </c>
      <c r="E49" s="243">
        <v>1</v>
      </c>
      <c r="F49" s="295">
        <v>569.24</v>
      </c>
    </row>
    <row r="50" spans="1:10" ht="34.5" customHeight="1">
      <c r="A50" s="67">
        <v>43</v>
      </c>
      <c r="B50" s="106" t="s">
        <v>50</v>
      </c>
      <c r="C50" s="260" t="s">
        <v>834</v>
      </c>
      <c r="D50" s="250">
        <v>25112</v>
      </c>
      <c r="E50" s="243">
        <v>1</v>
      </c>
      <c r="F50" s="295">
        <v>1408.12</v>
      </c>
    </row>
    <row r="51" spans="1:10" ht="34.5" customHeight="1">
      <c r="A51" s="67">
        <v>44</v>
      </c>
      <c r="B51" s="263" t="s">
        <v>898</v>
      </c>
      <c r="C51" s="106" t="s">
        <v>899</v>
      </c>
      <c r="D51" s="246" t="s">
        <v>1095</v>
      </c>
      <c r="E51" s="243">
        <v>1</v>
      </c>
      <c r="F51" s="295">
        <v>11363.4</v>
      </c>
    </row>
    <row r="52" spans="1:10" ht="34.5" customHeight="1">
      <c r="A52" s="67">
        <v>45</v>
      </c>
      <c r="B52" s="260" t="s">
        <v>913</v>
      </c>
      <c r="C52" s="260" t="s">
        <v>899</v>
      </c>
      <c r="D52" s="250">
        <v>25112</v>
      </c>
      <c r="E52" s="243">
        <v>1</v>
      </c>
      <c r="F52" s="295">
        <v>3905.5</v>
      </c>
    </row>
    <row r="53" spans="1:10" ht="34.5" customHeight="1">
      <c r="A53" s="67">
        <v>46</v>
      </c>
      <c r="B53" s="260" t="s">
        <v>933</v>
      </c>
      <c r="C53" s="106" t="s">
        <v>934</v>
      </c>
      <c r="D53" s="246" t="s">
        <v>1095</v>
      </c>
      <c r="E53" s="243">
        <v>1</v>
      </c>
      <c r="F53" s="295">
        <v>545.70000000000005</v>
      </c>
    </row>
    <row r="54" spans="1:10" ht="34.5" customHeight="1">
      <c r="A54" s="67">
        <v>47</v>
      </c>
      <c r="B54" s="260" t="s">
        <v>937</v>
      </c>
      <c r="C54" s="106" t="s">
        <v>938</v>
      </c>
      <c r="D54" s="246" t="s">
        <v>1095</v>
      </c>
      <c r="E54" s="243">
        <v>1</v>
      </c>
      <c r="F54" s="295">
        <v>3659.4</v>
      </c>
    </row>
    <row r="55" spans="1:10" ht="34.5" customHeight="1" thickBot="1">
      <c r="A55" s="377"/>
      <c r="B55" s="378" t="s">
        <v>1022</v>
      </c>
      <c r="C55" s="379"/>
      <c r="D55" s="384"/>
      <c r="E55" s="382"/>
      <c r="F55" s="382">
        <v>124854.52249999998</v>
      </c>
      <c r="I55" s="518">
        <f>SUM(F8:F54)</f>
        <v>124854.52249999995</v>
      </c>
      <c r="J55" s="2" t="s">
        <v>1421</v>
      </c>
    </row>
    <row r="56" spans="1:10" s="386" customFormat="1" ht="34.5" customHeight="1" thickTop="1">
      <c r="A56" s="385"/>
      <c r="C56" s="387"/>
      <c r="D56" s="392"/>
      <c r="E56" s="390"/>
      <c r="F56" s="390"/>
      <c r="I56" s="516"/>
    </row>
    <row r="57" spans="1:10" s="386" customFormat="1" ht="48" customHeight="1">
      <c r="A57" s="1332" t="s">
        <v>1023</v>
      </c>
      <c r="B57" s="1332"/>
      <c r="C57" s="1332"/>
      <c r="D57" s="1332"/>
      <c r="E57" s="1332"/>
      <c r="F57" s="1332"/>
      <c r="I57" s="516"/>
    </row>
    <row r="58" spans="1:10" ht="34.5" customHeight="1">
      <c r="A58" s="243">
        <v>1</v>
      </c>
      <c r="B58" s="393" t="s">
        <v>1024</v>
      </c>
      <c r="C58" s="394" t="s">
        <v>1025</v>
      </c>
      <c r="D58" s="293"/>
      <c r="E58" s="243"/>
      <c r="F58" s="203">
        <v>15371.5</v>
      </c>
    </row>
    <row r="59" spans="1:10" ht="34.5" customHeight="1">
      <c r="A59" s="243">
        <v>2</v>
      </c>
      <c r="B59" s="394" t="s">
        <v>1028</v>
      </c>
      <c r="C59" s="394" t="s">
        <v>1029</v>
      </c>
      <c r="D59" s="401" t="s">
        <v>1030</v>
      </c>
      <c r="E59" s="402"/>
      <c r="F59" s="203">
        <v>3545.5</v>
      </c>
    </row>
    <row r="60" spans="1:10" ht="34.5" customHeight="1" thickBot="1">
      <c r="A60" s="284"/>
      <c r="B60" s="257" t="s">
        <v>19</v>
      </c>
      <c r="C60" s="160"/>
      <c r="D60" s="105"/>
      <c r="E60" s="104"/>
      <c r="F60" s="104">
        <v>18917</v>
      </c>
      <c r="H60" s="497">
        <v>18917</v>
      </c>
      <c r="I60" s="518">
        <v>143771.52249999996</v>
      </c>
      <c r="J60" s="2" t="s">
        <v>1422</v>
      </c>
    </row>
    <row r="61" spans="1:10" s="386" customFormat="1" ht="34.5" customHeight="1" thickTop="1">
      <c r="A61" s="385"/>
      <c r="C61" s="387"/>
      <c r="D61" s="392"/>
      <c r="E61" s="390"/>
      <c r="F61" s="390"/>
      <c r="I61" s="516"/>
    </row>
    <row r="62" spans="1:10" s="403" customFormat="1" ht="43.5" customHeight="1">
      <c r="A62" s="1332" t="s">
        <v>1032</v>
      </c>
      <c r="B62" s="1332"/>
      <c r="C62" s="1332"/>
      <c r="D62" s="1332"/>
      <c r="E62" s="1332"/>
      <c r="F62" s="1332"/>
    </row>
    <row r="63" spans="1:10" s="414" customFormat="1" ht="34.5" customHeight="1">
      <c r="A63" s="404">
        <v>1</v>
      </c>
      <c r="B63" s="405" t="s">
        <v>1033</v>
      </c>
      <c r="C63" s="406" t="s">
        <v>1034</v>
      </c>
      <c r="D63" s="408" t="s">
        <v>1035</v>
      </c>
      <c r="E63" s="413">
        <v>4</v>
      </c>
      <c r="F63" s="410">
        <v>14582</v>
      </c>
    </row>
    <row r="64" spans="1:10" s="414" customFormat="1" ht="34.5" customHeight="1">
      <c r="A64" s="404">
        <v>2</v>
      </c>
      <c r="B64" s="405" t="s">
        <v>1033</v>
      </c>
      <c r="C64" s="406" t="s">
        <v>1036</v>
      </c>
      <c r="D64" s="408" t="s">
        <v>1037</v>
      </c>
      <c r="E64" s="413">
        <v>4</v>
      </c>
      <c r="F64" s="410">
        <v>400</v>
      </c>
    </row>
    <row r="65" spans="1:9" s="414" customFormat="1" ht="34.5" customHeight="1">
      <c r="A65" s="404">
        <v>3</v>
      </c>
      <c r="B65" s="405" t="s">
        <v>1033</v>
      </c>
      <c r="C65" s="406" t="s">
        <v>1038</v>
      </c>
      <c r="D65" s="408" t="s">
        <v>1039</v>
      </c>
      <c r="E65" s="413">
        <v>5</v>
      </c>
      <c r="F65" s="410">
        <v>19211.849999999999</v>
      </c>
    </row>
    <row r="66" spans="1:9" s="414" customFormat="1" ht="34.5" customHeight="1">
      <c r="A66" s="404">
        <v>4</v>
      </c>
      <c r="B66" s="405" t="s">
        <v>1033</v>
      </c>
      <c r="C66" s="406" t="s">
        <v>1040</v>
      </c>
      <c r="D66" s="408" t="s">
        <v>1041</v>
      </c>
      <c r="E66" s="413">
        <v>6</v>
      </c>
      <c r="F66" s="410">
        <v>2070.4499999999998</v>
      </c>
    </row>
    <row r="67" spans="1:9" s="416" customFormat="1" ht="34.5" customHeight="1">
      <c r="A67" s="404">
        <v>5</v>
      </c>
      <c r="B67" s="405" t="s">
        <v>1033</v>
      </c>
      <c r="C67" s="406" t="s">
        <v>902</v>
      </c>
      <c r="D67" s="408" t="s">
        <v>1041</v>
      </c>
      <c r="E67" s="413">
        <v>6</v>
      </c>
      <c r="F67" s="410">
        <v>47508</v>
      </c>
    </row>
    <row r="68" spans="1:9" s="425" customFormat="1" ht="34.5" customHeight="1">
      <c r="A68" s="1365" t="s">
        <v>1042</v>
      </c>
      <c r="B68" s="1366"/>
      <c r="C68" s="1366"/>
      <c r="D68" s="417"/>
      <c r="E68" s="419"/>
      <c r="F68" s="424"/>
    </row>
    <row r="69" spans="1:9" ht="34.5" customHeight="1" thickBot="1">
      <c r="A69" s="426"/>
      <c r="B69" s="257" t="s">
        <v>19</v>
      </c>
      <c r="C69" s="427"/>
      <c r="D69" s="429">
        <v>0</v>
      </c>
      <c r="E69" s="428"/>
      <c r="F69" s="430">
        <v>83772.299999999988</v>
      </c>
      <c r="H69" s="499">
        <v>83772.299999999988</v>
      </c>
    </row>
    <row r="70" spans="1:9" ht="34.5" customHeight="1" thickTop="1">
      <c r="A70" s="433"/>
      <c r="B70" s="297"/>
      <c r="C70" s="2"/>
      <c r="D70" s="417"/>
      <c r="E70" s="419"/>
      <c r="F70" s="419"/>
    </row>
    <row r="71" spans="1:9" s="386" customFormat="1" ht="40.5" customHeight="1">
      <c r="A71" s="1332" t="s">
        <v>1044</v>
      </c>
      <c r="B71" s="1332"/>
      <c r="C71" s="1332"/>
      <c r="D71" s="1332"/>
      <c r="E71" s="1332"/>
      <c r="F71" s="1332"/>
      <c r="I71" s="516"/>
    </row>
    <row r="72" spans="1:9" s="414" customFormat="1" ht="34.5" customHeight="1">
      <c r="A72" s="404">
        <v>1</v>
      </c>
      <c r="B72" s="406" t="s">
        <v>1045</v>
      </c>
      <c r="C72" s="455" t="s">
        <v>1046</v>
      </c>
      <c r="D72" s="457" t="s">
        <v>1047</v>
      </c>
      <c r="E72" s="402" t="s">
        <v>1048</v>
      </c>
      <c r="F72" s="410">
        <v>234301.93</v>
      </c>
    </row>
    <row r="73" spans="1:9" s="414" customFormat="1" ht="34.5" customHeight="1">
      <c r="A73" s="404">
        <v>2</v>
      </c>
      <c r="B73" s="406" t="s">
        <v>1045</v>
      </c>
      <c r="C73" s="455" t="s">
        <v>1049</v>
      </c>
      <c r="D73" s="457" t="s">
        <v>1050</v>
      </c>
      <c r="E73" s="402" t="s">
        <v>1048</v>
      </c>
      <c r="F73" s="410">
        <v>90261.49</v>
      </c>
    </row>
    <row r="74" spans="1:9" s="414" customFormat="1" ht="34.5" customHeight="1">
      <c r="A74" s="404">
        <v>3</v>
      </c>
      <c r="B74" s="406" t="s">
        <v>1045</v>
      </c>
      <c r="C74" s="455" t="s">
        <v>1051</v>
      </c>
      <c r="D74" s="457" t="s">
        <v>1050</v>
      </c>
      <c r="E74" s="402" t="s">
        <v>1048</v>
      </c>
      <c r="F74" s="410">
        <v>49535.47</v>
      </c>
    </row>
    <row r="75" spans="1:9" s="414" customFormat="1" ht="34.5" customHeight="1">
      <c r="A75" s="404"/>
      <c r="B75" s="464" t="s">
        <v>1052</v>
      </c>
      <c r="C75" s="455"/>
      <c r="D75" s="457"/>
      <c r="E75" s="402"/>
      <c r="F75" s="410"/>
    </row>
    <row r="76" spans="1:9" s="414" customFormat="1" ht="34.5" customHeight="1">
      <c r="A76" s="404">
        <v>4</v>
      </c>
      <c r="B76" s="406" t="s">
        <v>1053</v>
      </c>
      <c r="C76" s="455" t="s">
        <v>1054</v>
      </c>
      <c r="D76" s="457" t="s">
        <v>1055</v>
      </c>
      <c r="E76" s="402">
        <v>8</v>
      </c>
      <c r="F76" s="410">
        <v>15916</v>
      </c>
    </row>
    <row r="77" spans="1:9" s="414" customFormat="1" ht="34.5" customHeight="1">
      <c r="A77" s="404">
        <v>5</v>
      </c>
      <c r="B77" s="406" t="s">
        <v>1053</v>
      </c>
      <c r="C77" s="455" t="s">
        <v>1056</v>
      </c>
      <c r="D77" s="457" t="s">
        <v>1057</v>
      </c>
      <c r="E77" s="402">
        <v>7</v>
      </c>
      <c r="F77" s="410">
        <v>1123.5</v>
      </c>
    </row>
    <row r="78" spans="1:9" s="414" customFormat="1" ht="34.5" customHeight="1">
      <c r="A78" s="404">
        <v>6</v>
      </c>
      <c r="B78" s="406" t="s">
        <v>1053</v>
      </c>
      <c r="C78" s="455" t="s">
        <v>1058</v>
      </c>
      <c r="D78" s="457" t="s">
        <v>1057</v>
      </c>
      <c r="E78" s="402">
        <v>7</v>
      </c>
      <c r="F78" s="410">
        <v>283.55</v>
      </c>
    </row>
    <row r="79" spans="1:9" s="414" customFormat="1" ht="34.5" customHeight="1">
      <c r="A79" s="404">
        <v>7</v>
      </c>
      <c r="B79" s="406" t="s">
        <v>1053</v>
      </c>
      <c r="C79" s="455" t="s">
        <v>1059</v>
      </c>
      <c r="D79" s="457" t="s">
        <v>1060</v>
      </c>
      <c r="E79" s="402"/>
      <c r="F79" s="410">
        <v>11685.69</v>
      </c>
    </row>
    <row r="80" spans="1:9" s="414" customFormat="1" ht="34.5" customHeight="1">
      <c r="A80" s="404">
        <v>8</v>
      </c>
      <c r="B80" s="455" t="s">
        <v>1061</v>
      </c>
      <c r="C80" s="406" t="s">
        <v>1062</v>
      </c>
      <c r="D80" s="465" t="s">
        <v>1063</v>
      </c>
      <c r="E80" s="407"/>
      <c r="F80" s="410">
        <v>1946.33</v>
      </c>
    </row>
    <row r="81" spans="1:10" s="414" customFormat="1" ht="34.5" customHeight="1">
      <c r="A81" s="466"/>
      <c r="B81" s="467" t="s">
        <v>1064</v>
      </c>
      <c r="C81" s="468"/>
      <c r="D81" s="470"/>
      <c r="E81" s="469"/>
      <c r="F81" s="471"/>
    </row>
    <row r="82" spans="1:10" s="479" customFormat="1" ht="34.5" customHeight="1" thickBot="1">
      <c r="A82" s="475"/>
      <c r="B82" s="1333" t="s">
        <v>1065</v>
      </c>
      <c r="C82" s="1333"/>
      <c r="D82" s="429"/>
      <c r="E82" s="428"/>
      <c r="F82" s="478">
        <v>405053.96</v>
      </c>
      <c r="H82" s="479">
        <v>405053.96</v>
      </c>
    </row>
    <row r="83" spans="1:10" s="403" customFormat="1" ht="34.5" customHeight="1" thickTop="1">
      <c r="A83" s="480"/>
      <c r="B83" s="481"/>
      <c r="C83" s="482"/>
      <c r="D83" s="484"/>
      <c r="E83" s="483"/>
      <c r="F83" s="485"/>
    </row>
    <row r="84" spans="1:10" ht="34.5" customHeight="1" thickBot="1">
      <c r="A84" s="486"/>
      <c r="B84" s="487"/>
      <c r="C84" s="488" t="s">
        <v>1066</v>
      </c>
      <c r="D84" s="488"/>
      <c r="E84" s="486"/>
      <c r="F84" s="383">
        <v>632597.78249999997</v>
      </c>
      <c r="I84" s="549">
        <v>632597.78249999997</v>
      </c>
      <c r="J84" s="2" t="s">
        <v>1423</v>
      </c>
    </row>
    <row r="85" spans="1:10" ht="34.5" customHeight="1" thickTop="1">
      <c r="F85" s="500"/>
    </row>
    <row r="86" spans="1:10" ht="34.5" customHeight="1">
      <c r="F86" s="500"/>
    </row>
    <row r="87" spans="1:10" s="403" customFormat="1" ht="43.5" customHeight="1">
      <c r="A87" s="1332" t="s">
        <v>1067</v>
      </c>
      <c r="B87" s="1332"/>
      <c r="C87" s="1332"/>
      <c r="D87" s="1332"/>
      <c r="E87" s="1332"/>
      <c r="F87" s="1332"/>
    </row>
    <row r="88" spans="1:10" ht="34.5" customHeight="1">
      <c r="A88" s="243">
        <v>1</v>
      </c>
      <c r="B88" s="266" t="s">
        <v>1068</v>
      </c>
      <c r="C88" s="394" t="s">
        <v>235</v>
      </c>
      <c r="D88" s="246"/>
      <c r="E88" s="243"/>
      <c r="F88" s="66">
        <v>7082</v>
      </c>
    </row>
    <row r="89" spans="1:10" ht="34.5" customHeight="1" thickBot="1">
      <c r="A89" s="426"/>
      <c r="B89" s="257" t="s">
        <v>19</v>
      </c>
      <c r="C89" s="427"/>
      <c r="D89" s="429">
        <v>0</v>
      </c>
      <c r="E89" s="428"/>
      <c r="F89" s="432">
        <v>7082</v>
      </c>
      <c r="H89" s="497">
        <v>7082</v>
      </c>
      <c r="I89" s="549">
        <v>639679.78249999997</v>
      </c>
      <c r="J89" s="2" t="s">
        <v>1424</v>
      </c>
    </row>
    <row r="90" spans="1:10" s="446" customFormat="1" ht="34.200000000000003" thickTop="1">
      <c r="B90" s="494"/>
      <c r="C90" s="495"/>
      <c r="D90" s="297"/>
      <c r="F90" s="249"/>
      <c r="G90" s="2"/>
      <c r="I90" s="517"/>
    </row>
  </sheetData>
  <mergeCells count="16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B82:C82"/>
    <mergeCell ref="A87:F87"/>
    <mergeCell ref="G12:N12"/>
    <mergeCell ref="A57:F57"/>
    <mergeCell ref="A62:F62"/>
    <mergeCell ref="A68:C68"/>
    <mergeCell ref="A71:F71"/>
  </mergeCells>
  <pageMargins left="0.16" right="0.16" top="0.16" bottom="0.16" header="0.16" footer="0.3"/>
  <pageSetup scale="3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FEBC-E2D1-434E-80E2-C4ACC02E336E}">
  <sheetPr codeName="Sheet28"/>
  <dimension ref="A1:AA528"/>
  <sheetViews>
    <sheetView zoomScale="50" zoomScaleNormal="50" workbookViewId="0">
      <pane ySplit="9" topLeftCell="A91" activePane="bottomLeft" state="frozen"/>
      <selection pane="bottomLeft" activeCell="N104" sqref="N104:S104"/>
    </sheetView>
  </sheetViews>
  <sheetFormatPr defaultColWidth="27.6640625" defaultRowHeight="33.6"/>
  <cols>
    <col min="1" max="1" width="8.109375" style="446" customWidth="1"/>
    <col min="2" max="2" width="40.33203125" style="494" customWidth="1"/>
    <col min="3" max="3" width="27.6640625" style="495"/>
    <col min="4" max="4" width="27.6640625" style="496"/>
    <col min="5" max="5" width="28" style="1" customWidth="1"/>
    <col min="6" max="6" width="11.33203125" style="446" customWidth="1"/>
    <col min="7" max="7" width="12" style="446" customWidth="1"/>
    <col min="8" max="8" width="27.6640625" style="442"/>
    <col min="9" max="9" width="27.6640625" style="441"/>
    <col min="10" max="10" width="27.6640625" style="497"/>
    <col min="11" max="11" width="21.33203125" style="498" customWidth="1"/>
    <col min="12" max="12" width="27.6640625" style="297"/>
    <col min="13" max="13" width="27.6640625" style="499"/>
    <col min="14" max="14" width="24" style="297" customWidth="1"/>
    <col min="15" max="15" width="9.5546875" style="446" customWidth="1"/>
    <col min="16" max="16" width="8.6640625" style="446" customWidth="1"/>
    <col min="17" max="17" width="27.6640625" style="507"/>
    <col min="18" max="18" width="23.6640625" style="507" customWidth="1"/>
    <col min="19" max="19" width="27.6640625" style="249"/>
    <col min="20" max="16384" width="27.6640625" style="2"/>
  </cols>
  <sheetData>
    <row r="1" spans="1:19" ht="34.5" customHeight="1">
      <c r="A1" s="1334" t="s">
        <v>0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  <c r="R1" s="1334"/>
      <c r="S1" s="1334"/>
    </row>
    <row r="2" spans="1:19" ht="34.5" customHeight="1">
      <c r="A2" s="1334" t="s">
        <v>1</v>
      </c>
      <c r="B2" s="1334"/>
      <c r="C2" s="1334"/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</row>
    <row r="3" spans="1:19" ht="34.5" customHeight="1">
      <c r="A3" s="1335" t="s">
        <v>2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</row>
    <row r="4" spans="1:19" ht="34.5" customHeight="1">
      <c r="A4" s="1336" t="s">
        <v>3</v>
      </c>
      <c r="B4" s="1338" t="s">
        <v>4</v>
      </c>
      <c r="C4" s="1340" t="s">
        <v>5</v>
      </c>
      <c r="D4" s="1347" t="s">
        <v>6</v>
      </c>
      <c r="E4" s="1342" t="s">
        <v>7</v>
      </c>
      <c r="F4" s="1343"/>
      <c r="G4" s="1343"/>
      <c r="H4" s="1343"/>
      <c r="I4" s="1343"/>
      <c r="J4" s="1344"/>
      <c r="K4" s="1349" t="s">
        <v>8</v>
      </c>
      <c r="L4" s="1350"/>
      <c r="M4" s="1351"/>
      <c r="N4" s="1342" t="s">
        <v>9</v>
      </c>
      <c r="O4" s="1343"/>
      <c r="P4" s="1343"/>
      <c r="Q4" s="1343"/>
      <c r="R4" s="1343"/>
      <c r="S4" s="1344"/>
    </row>
    <row r="5" spans="1:19" ht="34.5" customHeight="1">
      <c r="A5" s="1337"/>
      <c r="B5" s="1339"/>
      <c r="C5" s="1341"/>
      <c r="D5" s="1348"/>
      <c r="E5" s="1345" t="s">
        <v>10</v>
      </c>
      <c r="F5" s="1336" t="s">
        <v>11</v>
      </c>
      <c r="G5" s="3" t="s">
        <v>12</v>
      </c>
      <c r="H5" s="1352" t="s">
        <v>13</v>
      </c>
      <c r="I5" s="1353"/>
      <c r="J5" s="1354"/>
      <c r="K5" s="1355" t="s">
        <v>14</v>
      </c>
      <c r="L5" s="1357" t="s">
        <v>15</v>
      </c>
      <c r="M5" s="1359" t="s">
        <v>16</v>
      </c>
      <c r="N5" s="1345" t="s">
        <v>10</v>
      </c>
      <c r="O5" s="1336" t="s">
        <v>11</v>
      </c>
      <c r="P5" s="3" t="s">
        <v>12</v>
      </c>
      <c r="Q5" s="1361" t="s">
        <v>13</v>
      </c>
      <c r="R5" s="1362"/>
      <c r="S5" s="1363"/>
    </row>
    <row r="6" spans="1:19" ht="34.200000000000003" customHeight="1">
      <c r="A6" s="1337"/>
      <c r="B6" s="1339"/>
      <c r="C6" s="1341"/>
      <c r="D6" s="1348"/>
      <c r="E6" s="1346"/>
      <c r="F6" s="1337"/>
      <c r="G6" s="4" t="s">
        <v>17</v>
      </c>
      <c r="H6" s="11" t="s">
        <v>16</v>
      </c>
      <c r="I6" s="12" t="s">
        <v>18</v>
      </c>
      <c r="J6" s="12" t="s">
        <v>19</v>
      </c>
      <c r="K6" s="1356"/>
      <c r="L6" s="1358"/>
      <c r="M6" s="1360"/>
      <c r="N6" s="1346"/>
      <c r="O6" s="1337"/>
      <c r="P6" s="4" t="s">
        <v>17</v>
      </c>
      <c r="Q6" s="13" t="s">
        <v>16</v>
      </c>
      <c r="R6" s="13" t="s">
        <v>18</v>
      </c>
      <c r="S6" s="14" t="s">
        <v>19</v>
      </c>
    </row>
    <row r="7" spans="1:19" ht="46.95" hidden="1" customHeight="1">
      <c r="A7" s="15"/>
      <c r="B7" s="16" t="s">
        <v>20</v>
      </c>
      <c r="C7" s="17"/>
      <c r="D7" s="18"/>
      <c r="E7" s="19"/>
      <c r="F7" s="20"/>
      <c r="G7" s="21"/>
      <c r="H7" s="22"/>
      <c r="I7" s="23"/>
      <c r="J7" s="24"/>
      <c r="K7" s="25"/>
      <c r="L7" s="26"/>
      <c r="M7" s="27"/>
      <c r="N7" s="19"/>
      <c r="O7" s="20"/>
      <c r="P7" s="21"/>
      <c r="Q7" s="28"/>
      <c r="R7" s="28"/>
      <c r="S7" s="29"/>
    </row>
    <row r="8" spans="1:19" ht="52.95" hidden="1" customHeight="1">
      <c r="A8" s="30">
        <v>1</v>
      </c>
      <c r="B8" s="31"/>
      <c r="C8" s="32"/>
      <c r="D8" s="33"/>
      <c r="E8" s="34"/>
      <c r="F8" s="33"/>
      <c r="G8" s="33"/>
      <c r="H8" s="35"/>
      <c r="I8" s="35"/>
      <c r="J8" s="35"/>
      <c r="K8" s="36"/>
      <c r="L8" s="37"/>
      <c r="M8" s="38"/>
      <c r="N8" s="10"/>
      <c r="O8" s="4"/>
      <c r="P8" s="39"/>
      <c r="Q8" s="40"/>
      <c r="R8" s="40"/>
      <c r="S8" s="41"/>
    </row>
    <row r="9" spans="1:19" ht="1.2" customHeight="1" thickBot="1">
      <c r="A9" s="30"/>
      <c r="B9" s="42" t="s">
        <v>19</v>
      </c>
      <c r="C9" s="43"/>
      <c r="D9" s="44">
        <v>0</v>
      </c>
      <c r="E9" s="45"/>
      <c r="F9" s="44"/>
      <c r="G9" s="44"/>
      <c r="H9" s="46">
        <v>0</v>
      </c>
      <c r="I9" s="46">
        <v>0</v>
      </c>
      <c r="J9" s="46">
        <v>0</v>
      </c>
      <c r="K9" s="47"/>
      <c r="L9" s="48"/>
      <c r="M9" s="49">
        <v>0</v>
      </c>
      <c r="N9" s="50"/>
      <c r="O9" s="44"/>
      <c r="P9" s="44"/>
      <c r="Q9" s="46">
        <v>0</v>
      </c>
      <c r="R9" s="46">
        <v>0</v>
      </c>
      <c r="S9" s="51">
        <v>0</v>
      </c>
    </row>
    <row r="10" spans="1:19" ht="34.5" customHeight="1" thickTop="1">
      <c r="A10" s="30"/>
      <c r="B10" s="52" t="s">
        <v>21</v>
      </c>
      <c r="C10" s="53"/>
      <c r="D10" s="54"/>
      <c r="E10" s="55"/>
      <c r="F10" s="54"/>
      <c r="G10" s="56"/>
      <c r="H10" s="57"/>
      <c r="I10" s="57"/>
      <c r="J10" s="57"/>
      <c r="K10" s="58"/>
      <c r="L10" s="59"/>
      <c r="M10" s="60"/>
      <c r="N10" s="61"/>
      <c r="O10" s="62"/>
      <c r="P10" s="63"/>
      <c r="Q10" s="64"/>
      <c r="R10" s="65"/>
      <c r="S10" s="66"/>
    </row>
    <row r="11" spans="1:19" ht="34.5" customHeight="1">
      <c r="A11" s="67">
        <v>1</v>
      </c>
      <c r="B11" s="68" t="s">
        <v>22</v>
      </c>
      <c r="C11" s="69" t="s">
        <v>23</v>
      </c>
      <c r="D11" s="70">
        <v>28364.63</v>
      </c>
      <c r="E11" s="71" t="s">
        <v>24</v>
      </c>
      <c r="F11" s="67">
        <v>1</v>
      </c>
      <c r="G11" s="67">
        <v>1</v>
      </c>
      <c r="H11" s="72">
        <v>6936</v>
      </c>
      <c r="I11" s="73">
        <v>485.52</v>
      </c>
      <c r="J11" s="74">
        <v>7421.52</v>
      </c>
      <c r="K11" s="75" t="s">
        <v>25</v>
      </c>
      <c r="L11" s="76" t="s">
        <v>26</v>
      </c>
      <c r="M11" s="77">
        <v>24402.420000000002</v>
      </c>
      <c r="N11" s="78" t="s">
        <v>27</v>
      </c>
      <c r="O11" s="79">
        <v>1</v>
      </c>
      <c r="P11" s="79"/>
      <c r="Q11" s="73">
        <f t="shared" ref="Q11:Q12" si="0">ROUND(S11*100/107,2)</f>
        <v>10639</v>
      </c>
      <c r="R11" s="80">
        <f t="shared" ref="R11:R12" si="1">ROUND((Q11*0.07),2)</f>
        <v>744.73</v>
      </c>
      <c r="S11" s="66">
        <f t="shared" ref="S11:S12" si="2">+D11+J11-M11</f>
        <v>11383.73</v>
      </c>
    </row>
    <row r="12" spans="1:19" ht="34.5" customHeight="1">
      <c r="A12" s="67">
        <v>2</v>
      </c>
      <c r="B12" s="81" t="s">
        <v>28</v>
      </c>
      <c r="C12" s="69" t="s">
        <v>23</v>
      </c>
      <c r="D12" s="82">
        <v>14388.829999999998</v>
      </c>
      <c r="E12" s="71" t="s">
        <v>24</v>
      </c>
      <c r="F12" s="67">
        <v>1</v>
      </c>
      <c r="G12" s="67">
        <v>1</v>
      </c>
      <c r="H12" s="72">
        <v>11210</v>
      </c>
      <c r="I12" s="73">
        <v>784.7</v>
      </c>
      <c r="J12" s="74">
        <v>11994.69999999999</v>
      </c>
      <c r="K12" s="83" t="s">
        <v>29</v>
      </c>
      <c r="L12" s="84" t="s">
        <v>30</v>
      </c>
      <c r="M12" s="85">
        <v>18171.810000000001</v>
      </c>
      <c r="N12" s="86" t="s">
        <v>27</v>
      </c>
      <c r="O12" s="87">
        <v>1</v>
      </c>
      <c r="P12" s="87"/>
      <c r="Q12" s="73">
        <f t="shared" si="0"/>
        <v>7674.5</v>
      </c>
      <c r="R12" s="80">
        <f t="shared" si="1"/>
        <v>537.22</v>
      </c>
      <c r="S12" s="66">
        <f t="shared" si="2"/>
        <v>8211.7199999999866</v>
      </c>
    </row>
    <row r="13" spans="1:19" ht="34.5" customHeight="1">
      <c r="A13" s="20"/>
      <c r="B13" s="88"/>
      <c r="C13" s="6"/>
      <c r="D13" s="89"/>
      <c r="E13" s="90"/>
      <c r="F13" s="4"/>
      <c r="G13" s="4"/>
      <c r="H13" s="35"/>
      <c r="I13" s="91"/>
      <c r="J13" s="92"/>
      <c r="K13" s="93"/>
      <c r="L13" s="94"/>
      <c r="M13" s="95"/>
      <c r="N13" s="96"/>
      <c r="O13" s="97"/>
      <c r="P13" s="97"/>
      <c r="Q13" s="91"/>
      <c r="R13" s="98"/>
      <c r="S13" s="66"/>
    </row>
    <row r="14" spans="1:19" ht="34.5" customHeight="1" thickBot="1">
      <c r="A14" s="99"/>
      <c r="B14" s="100" t="s">
        <v>19</v>
      </c>
      <c r="C14" s="101"/>
      <c r="D14" s="102">
        <f>SUM(D11:D12)</f>
        <v>42753.46</v>
      </c>
      <c r="E14" s="103"/>
      <c r="F14" s="102"/>
      <c r="G14" s="102"/>
      <c r="H14" s="104">
        <f>SUM(H11:H13)</f>
        <v>18146</v>
      </c>
      <c r="I14" s="104">
        <f t="shared" ref="I14:J14" si="3">SUM(I11:I13)</f>
        <v>1270.22</v>
      </c>
      <c r="J14" s="104">
        <f t="shared" si="3"/>
        <v>19416.21999999999</v>
      </c>
      <c r="K14" s="105"/>
      <c r="L14" s="105"/>
      <c r="M14" s="104">
        <f>SUM(M11:M13)</f>
        <v>42574.23</v>
      </c>
      <c r="N14" s="105"/>
      <c r="O14" s="104"/>
      <c r="P14" s="104"/>
      <c r="Q14" s="104">
        <f t="shared" ref="Q14:S14" si="4">SUM(Q11:Q13)</f>
        <v>18313.5</v>
      </c>
      <c r="R14" s="104">
        <f t="shared" si="4"/>
        <v>1281.95</v>
      </c>
      <c r="S14" s="104">
        <f t="shared" si="4"/>
        <v>19595.449999999986</v>
      </c>
    </row>
    <row r="15" spans="1:19" ht="34.5" customHeight="1" thickTop="1">
      <c r="A15" s="30"/>
      <c r="B15" s="52" t="s">
        <v>31</v>
      </c>
      <c r="C15" s="53"/>
      <c r="D15" s="54"/>
      <c r="E15" s="55"/>
      <c r="F15" s="54"/>
      <c r="G15" s="56"/>
      <c r="H15" s="57"/>
      <c r="I15" s="57"/>
      <c r="J15" s="57"/>
      <c r="K15" s="58"/>
      <c r="L15" s="59"/>
      <c r="M15" s="60"/>
      <c r="N15" s="61"/>
      <c r="O15" s="62"/>
      <c r="P15" s="63"/>
      <c r="Q15" s="64"/>
      <c r="R15" s="65"/>
      <c r="S15" s="66"/>
    </row>
    <row r="16" spans="1:19" ht="34.5" customHeight="1">
      <c r="A16" s="67">
        <v>1</v>
      </c>
      <c r="B16" s="106" t="s">
        <v>32</v>
      </c>
      <c r="C16" s="106" t="s">
        <v>33</v>
      </c>
      <c r="D16" s="107">
        <v>321</v>
      </c>
      <c r="E16" s="108"/>
      <c r="F16" s="109"/>
      <c r="G16" s="109"/>
      <c r="H16" s="110">
        <v>0</v>
      </c>
      <c r="I16" s="110">
        <v>0</v>
      </c>
      <c r="J16" s="111">
        <v>0</v>
      </c>
      <c r="K16" s="112">
        <v>45904</v>
      </c>
      <c r="L16" s="113" t="s">
        <v>34</v>
      </c>
      <c r="M16" s="114">
        <v>321</v>
      </c>
      <c r="N16" s="19"/>
      <c r="O16" s="67"/>
      <c r="P16" s="67"/>
      <c r="Q16" s="73">
        <f t="shared" ref="Q16:Q31" si="5">ROUND(S16*100/107,2)</f>
        <v>0</v>
      </c>
      <c r="R16" s="80">
        <f t="shared" ref="R16:R31" si="6">ROUND((Q16*0.07),2)</f>
        <v>0</v>
      </c>
      <c r="S16" s="66">
        <f t="shared" ref="S16:S31" si="7">+D16+J16-M16</f>
        <v>0</v>
      </c>
    </row>
    <row r="17" spans="1:19" ht="34.5" customHeight="1">
      <c r="A17" s="67">
        <v>2</v>
      </c>
      <c r="B17" s="106" t="s">
        <v>35</v>
      </c>
      <c r="C17" s="106" t="s">
        <v>36</v>
      </c>
      <c r="D17" s="107">
        <v>321</v>
      </c>
      <c r="E17" s="108" t="s">
        <v>37</v>
      </c>
      <c r="F17" s="109">
        <v>1</v>
      </c>
      <c r="G17" s="109">
        <v>1</v>
      </c>
      <c r="H17" s="110">
        <v>300</v>
      </c>
      <c r="I17" s="110">
        <v>21</v>
      </c>
      <c r="J17" s="111">
        <v>321</v>
      </c>
      <c r="K17" s="112">
        <v>45910</v>
      </c>
      <c r="L17" s="113" t="s">
        <v>38</v>
      </c>
      <c r="M17" s="114">
        <v>642</v>
      </c>
      <c r="N17" s="19"/>
      <c r="O17" s="67"/>
      <c r="P17" s="67"/>
      <c r="Q17" s="73">
        <f t="shared" si="5"/>
        <v>0</v>
      </c>
      <c r="R17" s="80">
        <f t="shared" si="6"/>
        <v>0</v>
      </c>
      <c r="S17" s="66">
        <f t="shared" si="7"/>
        <v>0</v>
      </c>
    </row>
    <row r="18" spans="1:19" ht="34.5" customHeight="1">
      <c r="A18" s="67">
        <v>3</v>
      </c>
      <c r="B18" s="106" t="s">
        <v>39</v>
      </c>
      <c r="C18" s="106" t="s">
        <v>40</v>
      </c>
      <c r="D18" s="107">
        <v>321</v>
      </c>
      <c r="E18" s="108"/>
      <c r="F18" s="109"/>
      <c r="G18" s="109"/>
      <c r="H18" s="110">
        <v>0</v>
      </c>
      <c r="I18" s="110">
        <v>0</v>
      </c>
      <c r="J18" s="111">
        <v>0</v>
      </c>
      <c r="K18" s="112">
        <v>45924</v>
      </c>
      <c r="L18" s="113" t="s">
        <v>41</v>
      </c>
      <c r="M18" s="114">
        <v>321</v>
      </c>
      <c r="N18" s="19"/>
      <c r="O18" s="67"/>
      <c r="P18" s="67"/>
      <c r="Q18" s="73">
        <f t="shared" si="5"/>
        <v>0</v>
      </c>
      <c r="R18" s="80">
        <f t="shared" si="6"/>
        <v>0</v>
      </c>
      <c r="S18" s="66">
        <f t="shared" si="7"/>
        <v>0</v>
      </c>
    </row>
    <row r="19" spans="1:19" ht="34.5" customHeight="1">
      <c r="A19" s="67">
        <v>4</v>
      </c>
      <c r="B19" s="115" t="s">
        <v>42</v>
      </c>
      <c r="C19" s="115" t="s">
        <v>43</v>
      </c>
      <c r="D19" s="116">
        <v>321</v>
      </c>
      <c r="E19" s="117" t="s">
        <v>44</v>
      </c>
      <c r="F19" s="118"/>
      <c r="G19" s="118"/>
      <c r="H19" s="110">
        <v>-300</v>
      </c>
      <c r="I19" s="110">
        <v>-21</v>
      </c>
      <c r="J19" s="111">
        <v>-321</v>
      </c>
      <c r="K19" s="119"/>
      <c r="L19" s="120"/>
      <c r="M19" s="121">
        <v>0</v>
      </c>
      <c r="N19" s="122"/>
      <c r="O19" s="67"/>
      <c r="P19" s="67"/>
      <c r="Q19" s="73">
        <f t="shared" si="5"/>
        <v>0</v>
      </c>
      <c r="R19" s="80">
        <f t="shared" si="6"/>
        <v>0</v>
      </c>
      <c r="S19" s="66">
        <f t="shared" si="7"/>
        <v>0</v>
      </c>
    </row>
    <row r="20" spans="1:19" ht="34.5" customHeight="1">
      <c r="A20" s="67">
        <v>5</v>
      </c>
      <c r="B20" s="106" t="s">
        <v>45</v>
      </c>
      <c r="C20" s="123" t="s">
        <v>46</v>
      </c>
      <c r="D20" s="107">
        <v>321</v>
      </c>
      <c r="E20" s="108" t="s">
        <v>44</v>
      </c>
      <c r="F20" s="109"/>
      <c r="G20" s="109"/>
      <c r="H20" s="110">
        <v>-300</v>
      </c>
      <c r="I20" s="110">
        <v>-21</v>
      </c>
      <c r="J20" s="111">
        <v>-321</v>
      </c>
      <c r="K20" s="112"/>
      <c r="L20" s="113"/>
      <c r="M20" s="114">
        <v>0</v>
      </c>
      <c r="N20" s="19"/>
      <c r="O20" s="67"/>
      <c r="P20" s="67"/>
      <c r="Q20" s="73">
        <f t="shared" si="5"/>
        <v>0</v>
      </c>
      <c r="R20" s="80">
        <f t="shared" si="6"/>
        <v>0</v>
      </c>
      <c r="S20" s="66">
        <f t="shared" si="7"/>
        <v>0</v>
      </c>
    </row>
    <row r="21" spans="1:19" ht="34.5" customHeight="1">
      <c r="A21" s="67">
        <v>6</v>
      </c>
      <c r="B21" s="106" t="s">
        <v>47</v>
      </c>
      <c r="C21" s="106" t="s">
        <v>48</v>
      </c>
      <c r="D21" s="107">
        <v>321</v>
      </c>
      <c r="E21" s="108"/>
      <c r="F21" s="109"/>
      <c r="G21" s="109"/>
      <c r="H21" s="110">
        <v>0</v>
      </c>
      <c r="I21" s="110">
        <v>0</v>
      </c>
      <c r="J21" s="111">
        <v>0</v>
      </c>
      <c r="K21" s="112">
        <v>45924</v>
      </c>
      <c r="L21" s="113" t="s">
        <v>49</v>
      </c>
      <c r="M21" s="114">
        <v>321</v>
      </c>
      <c r="N21" s="19"/>
      <c r="O21" s="67"/>
      <c r="P21" s="67"/>
      <c r="Q21" s="73">
        <f t="shared" si="5"/>
        <v>0</v>
      </c>
      <c r="R21" s="80">
        <f t="shared" si="6"/>
        <v>0</v>
      </c>
      <c r="S21" s="66">
        <f t="shared" si="7"/>
        <v>0</v>
      </c>
    </row>
    <row r="22" spans="1:19" ht="34.5" customHeight="1">
      <c r="A22" s="67">
        <v>7</v>
      </c>
      <c r="B22" s="106" t="s">
        <v>50</v>
      </c>
      <c r="C22" s="106" t="s">
        <v>51</v>
      </c>
      <c r="D22" s="107">
        <v>321</v>
      </c>
      <c r="E22" s="108" t="s">
        <v>44</v>
      </c>
      <c r="F22" s="109"/>
      <c r="G22" s="109"/>
      <c r="H22" s="110">
        <v>-300</v>
      </c>
      <c r="I22" s="110">
        <v>-21</v>
      </c>
      <c r="J22" s="111">
        <v>-321</v>
      </c>
      <c r="K22" s="112"/>
      <c r="L22" s="124"/>
      <c r="M22" s="114">
        <v>0</v>
      </c>
      <c r="N22" s="122"/>
      <c r="O22" s="67"/>
      <c r="P22" s="67"/>
      <c r="Q22" s="73">
        <f t="shared" si="5"/>
        <v>0</v>
      </c>
      <c r="R22" s="80">
        <f t="shared" si="6"/>
        <v>0</v>
      </c>
      <c r="S22" s="66">
        <f t="shared" si="7"/>
        <v>0</v>
      </c>
    </row>
    <row r="23" spans="1:19" ht="34.5" customHeight="1">
      <c r="A23" s="67">
        <v>8</v>
      </c>
      <c r="B23" s="125" t="s">
        <v>52</v>
      </c>
      <c r="C23" s="125" t="s">
        <v>53</v>
      </c>
      <c r="D23" s="126">
        <v>963</v>
      </c>
      <c r="E23" s="108" t="s">
        <v>44</v>
      </c>
      <c r="F23" s="109"/>
      <c r="G23" s="109"/>
      <c r="H23" s="110">
        <v>-900</v>
      </c>
      <c r="I23" s="110">
        <v>-63</v>
      </c>
      <c r="J23" s="111">
        <v>-963</v>
      </c>
      <c r="K23" s="112"/>
      <c r="L23" s="113"/>
      <c r="M23" s="114">
        <v>0</v>
      </c>
      <c r="N23" s="122"/>
      <c r="O23" s="127"/>
      <c r="P23" s="127"/>
      <c r="Q23" s="73">
        <f t="shared" si="5"/>
        <v>0</v>
      </c>
      <c r="R23" s="80">
        <f t="shared" si="6"/>
        <v>0</v>
      </c>
      <c r="S23" s="66">
        <f t="shared" si="7"/>
        <v>0</v>
      </c>
    </row>
    <row r="24" spans="1:19" ht="34.5" customHeight="1">
      <c r="A24" s="67">
        <v>9</v>
      </c>
      <c r="B24" s="125" t="s">
        <v>54</v>
      </c>
      <c r="C24" s="125" t="s">
        <v>55</v>
      </c>
      <c r="D24" s="126">
        <v>321</v>
      </c>
      <c r="E24" s="108"/>
      <c r="F24" s="109"/>
      <c r="G24" s="109"/>
      <c r="H24" s="110">
        <v>0</v>
      </c>
      <c r="I24" s="110">
        <v>0</v>
      </c>
      <c r="J24" s="111">
        <v>0</v>
      </c>
      <c r="K24" s="112">
        <v>45904</v>
      </c>
      <c r="L24" s="124" t="s">
        <v>56</v>
      </c>
      <c r="M24" s="114">
        <v>321</v>
      </c>
      <c r="N24" s="128"/>
      <c r="O24" s="127"/>
      <c r="P24" s="127"/>
      <c r="Q24" s="73">
        <f t="shared" si="5"/>
        <v>0</v>
      </c>
      <c r="R24" s="80">
        <f t="shared" si="6"/>
        <v>0</v>
      </c>
      <c r="S24" s="66">
        <f t="shared" si="7"/>
        <v>0</v>
      </c>
    </row>
    <row r="25" spans="1:19" ht="34.5" customHeight="1">
      <c r="A25" s="67">
        <v>10</v>
      </c>
      <c r="B25" s="125" t="s">
        <v>57</v>
      </c>
      <c r="C25" s="125" t="s">
        <v>58</v>
      </c>
      <c r="D25" s="126">
        <v>321</v>
      </c>
      <c r="E25" s="108"/>
      <c r="F25" s="109"/>
      <c r="G25" s="109"/>
      <c r="H25" s="110">
        <v>0</v>
      </c>
      <c r="I25" s="110">
        <v>0</v>
      </c>
      <c r="J25" s="111">
        <v>0</v>
      </c>
      <c r="K25" s="112">
        <v>45904</v>
      </c>
      <c r="L25" s="124" t="s">
        <v>59</v>
      </c>
      <c r="M25" s="114">
        <v>321</v>
      </c>
      <c r="N25" s="128"/>
      <c r="O25" s="127"/>
      <c r="P25" s="127"/>
      <c r="Q25" s="73">
        <f t="shared" si="5"/>
        <v>0</v>
      </c>
      <c r="R25" s="80">
        <f t="shared" si="6"/>
        <v>0</v>
      </c>
      <c r="S25" s="66">
        <f t="shared" si="7"/>
        <v>0</v>
      </c>
    </row>
    <row r="26" spans="1:19" ht="34.5" customHeight="1">
      <c r="A26" s="67">
        <v>11</v>
      </c>
      <c r="B26" s="115" t="s">
        <v>60</v>
      </c>
      <c r="C26" s="106" t="s">
        <v>61</v>
      </c>
      <c r="D26" s="107">
        <v>321</v>
      </c>
      <c r="E26" s="108" t="s">
        <v>44</v>
      </c>
      <c r="F26" s="109"/>
      <c r="G26" s="109"/>
      <c r="H26" s="110">
        <v>-300</v>
      </c>
      <c r="I26" s="110">
        <v>-21</v>
      </c>
      <c r="J26" s="111">
        <v>-321</v>
      </c>
      <c r="K26" s="112"/>
      <c r="L26" s="113"/>
      <c r="M26" s="114">
        <v>0</v>
      </c>
      <c r="N26" s="19"/>
      <c r="O26" s="67"/>
      <c r="P26" s="67"/>
      <c r="Q26" s="73">
        <f t="shared" si="5"/>
        <v>0</v>
      </c>
      <c r="R26" s="80">
        <f t="shared" si="6"/>
        <v>0</v>
      </c>
      <c r="S26" s="66">
        <f t="shared" si="7"/>
        <v>0</v>
      </c>
    </row>
    <row r="27" spans="1:19" ht="34.5" customHeight="1">
      <c r="A27" s="67">
        <v>12</v>
      </c>
      <c r="B27" s="125" t="s">
        <v>62</v>
      </c>
      <c r="C27" s="125" t="s">
        <v>63</v>
      </c>
      <c r="D27" s="126">
        <v>642</v>
      </c>
      <c r="E27" s="108"/>
      <c r="F27" s="109"/>
      <c r="G27" s="109"/>
      <c r="H27" s="110">
        <v>0</v>
      </c>
      <c r="I27" s="110">
        <v>0</v>
      </c>
      <c r="J27" s="111">
        <v>0</v>
      </c>
      <c r="K27" s="112">
        <v>45919</v>
      </c>
      <c r="L27" s="113" t="s">
        <v>64</v>
      </c>
      <c r="M27" s="114">
        <v>642</v>
      </c>
      <c r="N27" s="128"/>
      <c r="O27" s="127"/>
      <c r="P27" s="127"/>
      <c r="Q27" s="73">
        <f t="shared" si="5"/>
        <v>0</v>
      </c>
      <c r="R27" s="80">
        <f t="shared" si="6"/>
        <v>0</v>
      </c>
      <c r="S27" s="66">
        <f t="shared" si="7"/>
        <v>0</v>
      </c>
    </row>
    <row r="28" spans="1:19" ht="34.5" customHeight="1">
      <c r="A28" s="67">
        <v>13</v>
      </c>
      <c r="B28" s="106" t="s">
        <v>65</v>
      </c>
      <c r="C28" s="106" t="s">
        <v>66</v>
      </c>
      <c r="D28" s="107">
        <v>963</v>
      </c>
      <c r="E28" s="108"/>
      <c r="F28" s="109"/>
      <c r="G28" s="109"/>
      <c r="H28" s="110">
        <v>0</v>
      </c>
      <c r="I28" s="110">
        <v>0</v>
      </c>
      <c r="J28" s="111">
        <v>0</v>
      </c>
      <c r="K28" s="112">
        <v>45922</v>
      </c>
      <c r="L28" s="113" t="s">
        <v>67</v>
      </c>
      <c r="M28" s="114">
        <v>963</v>
      </c>
      <c r="N28" s="128"/>
      <c r="O28" s="67"/>
      <c r="P28" s="67"/>
      <c r="Q28" s="73">
        <f t="shared" si="5"/>
        <v>0</v>
      </c>
      <c r="R28" s="80">
        <f t="shared" si="6"/>
        <v>0</v>
      </c>
      <c r="S28" s="66">
        <f t="shared" si="7"/>
        <v>0</v>
      </c>
    </row>
    <row r="29" spans="1:19" ht="34.5" customHeight="1">
      <c r="A29" s="67">
        <v>14</v>
      </c>
      <c r="B29" s="106" t="s">
        <v>68</v>
      </c>
      <c r="C29" s="106" t="s">
        <v>69</v>
      </c>
      <c r="D29" s="107">
        <v>963</v>
      </c>
      <c r="E29" s="108" t="s">
        <v>37</v>
      </c>
      <c r="F29" s="109">
        <v>1</v>
      </c>
      <c r="G29" s="109">
        <v>1</v>
      </c>
      <c r="H29" s="110">
        <v>900</v>
      </c>
      <c r="I29" s="110">
        <v>63</v>
      </c>
      <c r="J29" s="111">
        <v>963</v>
      </c>
      <c r="K29" s="112" t="s">
        <v>70</v>
      </c>
      <c r="L29" s="113" t="s">
        <v>71</v>
      </c>
      <c r="M29" s="114">
        <v>1926</v>
      </c>
      <c r="N29" s="128"/>
      <c r="O29" s="67"/>
      <c r="P29" s="67"/>
      <c r="Q29" s="73">
        <f t="shared" si="5"/>
        <v>0</v>
      </c>
      <c r="R29" s="80">
        <f t="shared" si="6"/>
        <v>0</v>
      </c>
      <c r="S29" s="66">
        <f t="shared" si="7"/>
        <v>0</v>
      </c>
    </row>
    <row r="30" spans="1:19" ht="34.5" customHeight="1">
      <c r="A30" s="67">
        <v>15</v>
      </c>
      <c r="B30" s="106" t="s">
        <v>72</v>
      </c>
      <c r="C30" s="106" t="s">
        <v>66</v>
      </c>
      <c r="D30" s="107">
        <v>1926</v>
      </c>
      <c r="E30" s="108"/>
      <c r="F30" s="109"/>
      <c r="G30" s="109"/>
      <c r="H30" s="110">
        <v>0</v>
      </c>
      <c r="I30" s="110">
        <v>0</v>
      </c>
      <c r="J30" s="111">
        <v>0</v>
      </c>
      <c r="K30" s="112">
        <v>45929</v>
      </c>
      <c r="L30" s="113" t="s">
        <v>73</v>
      </c>
      <c r="M30" s="114">
        <v>1926</v>
      </c>
      <c r="N30" s="128"/>
      <c r="O30" s="67"/>
      <c r="P30" s="67"/>
      <c r="Q30" s="73">
        <f t="shared" si="5"/>
        <v>0</v>
      </c>
      <c r="R30" s="80">
        <f t="shared" si="6"/>
        <v>0</v>
      </c>
      <c r="S30" s="66">
        <f t="shared" si="7"/>
        <v>0</v>
      </c>
    </row>
    <row r="31" spans="1:19" ht="34.5" customHeight="1">
      <c r="A31" s="67">
        <v>16</v>
      </c>
      <c r="B31" s="106" t="s">
        <v>74</v>
      </c>
      <c r="C31" s="106" t="s">
        <v>75</v>
      </c>
      <c r="D31" s="107">
        <v>2771.3</v>
      </c>
      <c r="E31" s="108" t="s">
        <v>76</v>
      </c>
      <c r="F31" s="109">
        <v>1</v>
      </c>
      <c r="G31" s="109">
        <v>1</v>
      </c>
      <c r="H31" s="110">
        <v>2590</v>
      </c>
      <c r="I31" s="110">
        <v>181.3</v>
      </c>
      <c r="J31" s="111">
        <v>2771.3</v>
      </c>
      <c r="K31" s="112">
        <v>45930</v>
      </c>
      <c r="L31" s="113" t="s">
        <v>77</v>
      </c>
      <c r="M31" s="114">
        <v>2771.3</v>
      </c>
      <c r="N31" s="122" t="s">
        <v>78</v>
      </c>
      <c r="O31" s="67">
        <v>1</v>
      </c>
      <c r="P31" s="67"/>
      <c r="Q31" s="73">
        <f t="shared" si="5"/>
        <v>2590</v>
      </c>
      <c r="R31" s="80">
        <f t="shared" si="6"/>
        <v>181.3</v>
      </c>
      <c r="S31" s="66">
        <f t="shared" si="7"/>
        <v>2771.3</v>
      </c>
    </row>
    <row r="32" spans="1:19" ht="34.5" customHeight="1" thickBot="1">
      <c r="A32" s="99"/>
      <c r="B32" s="100" t="s">
        <v>19</v>
      </c>
      <c r="C32" s="101"/>
      <c r="D32" s="102">
        <f>SUM(D16:D31)</f>
        <v>11438.3</v>
      </c>
      <c r="E32" s="103"/>
      <c r="F32" s="102"/>
      <c r="G32" s="102"/>
      <c r="H32" s="104">
        <f>SUM(H16:H31)-H20-H19-H22-H23-H26</f>
        <v>3790</v>
      </c>
      <c r="I32" s="104">
        <f t="shared" ref="I32:J32" si="8">SUM(I16:I31)-I20-I19-I22-I23-I26</f>
        <v>265.3</v>
      </c>
      <c r="J32" s="104">
        <f t="shared" si="8"/>
        <v>4055.3</v>
      </c>
      <c r="K32" s="103"/>
      <c r="L32" s="103"/>
      <c r="M32" s="102">
        <f>SUM(M16:M31)</f>
        <v>10475.299999999999</v>
      </c>
      <c r="N32" s="129"/>
      <c r="O32" s="102"/>
      <c r="P32" s="102"/>
      <c r="Q32" s="104">
        <f>SUM(Q16:Q31)-Q20-Q19-Q22-Q23-Q26</f>
        <v>2590</v>
      </c>
      <c r="R32" s="104">
        <f t="shared" ref="R32:S32" si="9">SUM(R16:R31)-R20-R19-R22-R23-R26</f>
        <v>181.3</v>
      </c>
      <c r="S32" s="104">
        <f t="shared" si="9"/>
        <v>2771.3</v>
      </c>
    </row>
    <row r="33" spans="1:27" ht="34.5" customHeight="1" thickTop="1">
      <c r="A33" s="30"/>
      <c r="B33" s="52" t="s">
        <v>79</v>
      </c>
      <c r="C33" s="53"/>
      <c r="D33" s="54"/>
      <c r="E33" s="55"/>
      <c r="F33" s="54"/>
      <c r="G33" s="56"/>
      <c r="H33" s="57"/>
      <c r="I33" s="57"/>
      <c r="J33" s="57"/>
      <c r="K33" s="58"/>
      <c r="L33" s="59"/>
      <c r="M33" s="60"/>
      <c r="N33" s="61"/>
      <c r="O33" s="62"/>
      <c r="P33" s="63"/>
      <c r="Q33" s="64"/>
      <c r="R33" s="65"/>
      <c r="S33" s="66"/>
    </row>
    <row r="34" spans="1:27" ht="34.5" customHeight="1">
      <c r="A34" s="130">
        <v>1</v>
      </c>
      <c r="B34" s="131" t="s">
        <v>80</v>
      </c>
      <c r="C34" s="132" t="s">
        <v>81</v>
      </c>
      <c r="D34" s="133">
        <v>29263.162499999999</v>
      </c>
      <c r="E34" s="78" t="s">
        <v>24</v>
      </c>
      <c r="F34" s="79">
        <v>1</v>
      </c>
      <c r="G34" s="127">
        <v>1</v>
      </c>
      <c r="H34" s="72">
        <v>8835.75</v>
      </c>
      <c r="I34" s="73">
        <v>618.5</v>
      </c>
      <c r="J34" s="74">
        <v>9454.25</v>
      </c>
      <c r="K34" s="112" t="s">
        <v>82</v>
      </c>
      <c r="L34" s="113" t="s">
        <v>83</v>
      </c>
      <c r="M34" s="134">
        <v>27796.99</v>
      </c>
      <c r="N34" s="108" t="s">
        <v>27</v>
      </c>
      <c r="O34" s="79">
        <v>1</v>
      </c>
      <c r="P34" s="67"/>
      <c r="Q34" s="73">
        <f t="shared" ref="Q34:Q47" si="10">ROUND(S34*100/107,2)</f>
        <v>10206</v>
      </c>
      <c r="R34" s="80">
        <f t="shared" ref="R34:R47" si="11">ROUND((Q34*0.07),2)</f>
        <v>714.42</v>
      </c>
      <c r="S34" s="66">
        <f>+D34+J34-M34</f>
        <v>10920.422499999997</v>
      </c>
      <c r="T34" s="1405"/>
      <c r="U34" s="1406"/>
      <c r="V34" s="1406"/>
      <c r="W34" s="1406"/>
      <c r="X34" s="1406"/>
      <c r="Y34" s="1406"/>
      <c r="Z34" s="1406"/>
      <c r="AA34" s="1407"/>
    </row>
    <row r="35" spans="1:27" ht="34.5" customHeight="1">
      <c r="A35" s="135" t="s">
        <v>84</v>
      </c>
      <c r="B35" s="136"/>
      <c r="C35" s="136"/>
      <c r="D35" s="137"/>
      <c r="E35" s="138"/>
      <c r="F35" s="138"/>
      <c r="G35" s="138"/>
      <c r="H35" s="138"/>
      <c r="I35" s="138"/>
      <c r="J35" s="139"/>
      <c r="K35" s="112"/>
      <c r="L35" s="113"/>
      <c r="M35" s="134"/>
      <c r="N35" s="108"/>
      <c r="O35" s="79"/>
      <c r="P35" s="67"/>
      <c r="Q35" s="73"/>
      <c r="R35" s="80"/>
      <c r="S35" s="66"/>
    </row>
    <row r="36" spans="1:27" ht="34.5" customHeight="1">
      <c r="A36" s="130">
        <v>2</v>
      </c>
      <c r="B36" s="131" t="s">
        <v>85</v>
      </c>
      <c r="C36" s="132" t="s">
        <v>81</v>
      </c>
      <c r="D36" s="133">
        <v>17073.990000000002</v>
      </c>
      <c r="E36" s="78" t="s">
        <v>24</v>
      </c>
      <c r="F36" s="79">
        <v>1</v>
      </c>
      <c r="G36" s="127">
        <v>1</v>
      </c>
      <c r="H36" s="72">
        <v>7044.75</v>
      </c>
      <c r="I36" s="73">
        <v>493.13</v>
      </c>
      <c r="J36" s="74">
        <v>7537.8775000000023</v>
      </c>
      <c r="K36" s="112" t="s">
        <v>86</v>
      </c>
      <c r="L36" s="113" t="s">
        <v>87</v>
      </c>
      <c r="M36" s="134">
        <v>19931.689999999999</v>
      </c>
      <c r="N36" s="108" t="s">
        <v>27</v>
      </c>
      <c r="O36" s="79">
        <v>1</v>
      </c>
      <c r="P36" s="67"/>
      <c r="Q36" s="73">
        <f t="shared" si="10"/>
        <v>4374</v>
      </c>
      <c r="R36" s="80">
        <f t="shared" si="11"/>
        <v>306.18</v>
      </c>
      <c r="S36" s="66">
        <f>+D36+J36-M36</f>
        <v>4680.1775000000052</v>
      </c>
    </row>
    <row r="37" spans="1:27" ht="34.5" customHeight="1">
      <c r="A37" s="130">
        <v>3</v>
      </c>
      <c r="B37" s="131" t="s">
        <v>88</v>
      </c>
      <c r="C37" s="132" t="s">
        <v>81</v>
      </c>
      <c r="D37" s="133">
        <v>2771.0324999999998</v>
      </c>
      <c r="E37" s="78" t="s">
        <v>24</v>
      </c>
      <c r="F37" s="79">
        <v>1</v>
      </c>
      <c r="G37" s="127">
        <v>1</v>
      </c>
      <c r="H37" s="72">
        <v>1779.75</v>
      </c>
      <c r="I37" s="73">
        <v>124.58</v>
      </c>
      <c r="J37" s="74">
        <v>1904.3299999999997</v>
      </c>
      <c r="K37" s="112" t="s">
        <v>89</v>
      </c>
      <c r="L37" s="113" t="s">
        <v>90</v>
      </c>
      <c r="M37" s="134">
        <v>3493.2799999999997</v>
      </c>
      <c r="N37" s="108" t="s">
        <v>27</v>
      </c>
      <c r="O37" s="79">
        <v>1</v>
      </c>
      <c r="P37" s="67"/>
      <c r="Q37" s="73">
        <f t="shared" si="10"/>
        <v>1104.75</v>
      </c>
      <c r="R37" s="80">
        <f t="shared" si="11"/>
        <v>77.33</v>
      </c>
      <c r="S37" s="66">
        <f>+D37+J37-M37</f>
        <v>1182.0824999999995</v>
      </c>
    </row>
    <row r="38" spans="1:27" ht="34.5" customHeight="1">
      <c r="A38" s="130">
        <v>4</v>
      </c>
      <c r="B38" s="131" t="s">
        <v>91</v>
      </c>
      <c r="C38" s="132" t="s">
        <v>92</v>
      </c>
      <c r="D38" s="133">
        <v>0</v>
      </c>
      <c r="E38" s="78" t="s">
        <v>24</v>
      </c>
      <c r="F38" s="79">
        <v>1</v>
      </c>
      <c r="G38" s="127">
        <v>1</v>
      </c>
      <c r="H38" s="72">
        <v>2466</v>
      </c>
      <c r="I38" s="73">
        <v>172.62</v>
      </c>
      <c r="J38" s="74">
        <v>2638.6174999999976</v>
      </c>
      <c r="K38" s="112">
        <v>45930</v>
      </c>
      <c r="L38" s="113" t="s">
        <v>93</v>
      </c>
      <c r="M38" s="134">
        <v>2638.62</v>
      </c>
      <c r="N38" s="108"/>
      <c r="O38" s="79"/>
      <c r="P38" s="67"/>
      <c r="Q38" s="73">
        <f t="shared" si="10"/>
        <v>0</v>
      </c>
      <c r="R38" s="80">
        <f t="shared" si="11"/>
        <v>0</v>
      </c>
      <c r="S38" s="66">
        <f t="shared" ref="S38:S47" si="12">+D38+J38-M38</f>
        <v>-2.5000000023283064E-3</v>
      </c>
    </row>
    <row r="39" spans="1:27" ht="34.5" customHeight="1">
      <c r="A39" s="130">
        <v>5</v>
      </c>
      <c r="B39" s="131" t="s">
        <v>91</v>
      </c>
      <c r="C39" s="132" t="s">
        <v>94</v>
      </c>
      <c r="D39" s="133">
        <v>0</v>
      </c>
      <c r="E39" s="78" t="s">
        <v>24</v>
      </c>
      <c r="F39" s="79">
        <v>1</v>
      </c>
      <c r="G39" s="127">
        <v>1</v>
      </c>
      <c r="H39" s="72">
        <v>2358</v>
      </c>
      <c r="I39" s="73">
        <v>165.06</v>
      </c>
      <c r="J39" s="74">
        <v>2523.0624999999982</v>
      </c>
      <c r="K39" s="112">
        <v>45930</v>
      </c>
      <c r="L39" s="113" t="s">
        <v>95</v>
      </c>
      <c r="M39" s="134">
        <v>2523.06</v>
      </c>
      <c r="N39" s="108"/>
      <c r="O39" s="79"/>
      <c r="P39" s="67"/>
      <c r="Q39" s="73">
        <f t="shared" si="10"/>
        <v>0</v>
      </c>
      <c r="R39" s="80">
        <f t="shared" si="11"/>
        <v>0</v>
      </c>
      <c r="S39" s="66">
        <f t="shared" si="12"/>
        <v>2.4999999982355803E-3</v>
      </c>
    </row>
    <row r="40" spans="1:27" ht="34.5" customHeight="1">
      <c r="A40" s="130">
        <v>6</v>
      </c>
      <c r="B40" s="131" t="s">
        <v>91</v>
      </c>
      <c r="C40" s="132" t="s">
        <v>96</v>
      </c>
      <c r="D40" s="133">
        <v>0</v>
      </c>
      <c r="E40" s="78" t="s">
        <v>24</v>
      </c>
      <c r="F40" s="79">
        <v>1</v>
      </c>
      <c r="G40" s="127">
        <v>1</v>
      </c>
      <c r="H40" s="72">
        <v>3078</v>
      </c>
      <c r="I40" s="73">
        <v>215.46</v>
      </c>
      <c r="J40" s="74">
        <v>3293.4625000000015</v>
      </c>
      <c r="K40" s="112">
        <v>45930</v>
      </c>
      <c r="L40" s="113" t="s">
        <v>97</v>
      </c>
      <c r="M40" s="134">
        <v>3293.46</v>
      </c>
      <c r="N40" s="108"/>
      <c r="O40" s="79"/>
      <c r="P40" s="67"/>
      <c r="Q40" s="73">
        <f t="shared" si="10"/>
        <v>0</v>
      </c>
      <c r="R40" s="80">
        <f t="shared" si="11"/>
        <v>0</v>
      </c>
      <c r="S40" s="66">
        <f t="shared" si="12"/>
        <v>2.5000000014188117E-3</v>
      </c>
    </row>
    <row r="41" spans="1:27" ht="34.5" customHeight="1">
      <c r="A41" s="130">
        <v>7</v>
      </c>
      <c r="B41" s="140" t="s">
        <v>98</v>
      </c>
      <c r="C41" s="141" t="s">
        <v>81</v>
      </c>
      <c r="D41" s="133">
        <v>428.53500000000003</v>
      </c>
      <c r="E41" s="78" t="s">
        <v>76</v>
      </c>
      <c r="F41" s="79">
        <v>1</v>
      </c>
      <c r="G41" s="127">
        <v>1</v>
      </c>
      <c r="H41" s="72">
        <v>420.75</v>
      </c>
      <c r="I41" s="73">
        <v>29.45</v>
      </c>
      <c r="J41" s="74">
        <v>450.20499999999998</v>
      </c>
      <c r="K41" s="112">
        <v>45926</v>
      </c>
      <c r="L41" s="113" t="s">
        <v>99</v>
      </c>
      <c r="M41" s="134">
        <v>450.2</v>
      </c>
      <c r="N41" s="108" t="s">
        <v>78</v>
      </c>
      <c r="O41" s="79">
        <v>1</v>
      </c>
      <c r="P41" s="67"/>
      <c r="Q41" s="73">
        <f t="shared" si="10"/>
        <v>400.5</v>
      </c>
      <c r="R41" s="80">
        <f t="shared" si="11"/>
        <v>28.04</v>
      </c>
      <c r="S41" s="66">
        <f t="shared" si="12"/>
        <v>428.54</v>
      </c>
    </row>
    <row r="42" spans="1:27" ht="34.5" customHeight="1">
      <c r="A42" s="130">
        <v>8</v>
      </c>
      <c r="B42" s="140" t="s">
        <v>100</v>
      </c>
      <c r="C42" s="141" t="s">
        <v>81</v>
      </c>
      <c r="D42" s="133">
        <v>1569.69</v>
      </c>
      <c r="E42" s="78" t="s">
        <v>24</v>
      </c>
      <c r="F42" s="79">
        <v>1</v>
      </c>
      <c r="G42" s="127">
        <v>1</v>
      </c>
      <c r="H42" s="72">
        <v>378</v>
      </c>
      <c r="I42" s="73">
        <v>26.46</v>
      </c>
      <c r="J42" s="74">
        <v>404.45999999999958</v>
      </c>
      <c r="K42" s="112" t="s">
        <v>101</v>
      </c>
      <c r="L42" s="113" t="s">
        <v>102</v>
      </c>
      <c r="M42" s="134">
        <v>751.14</v>
      </c>
      <c r="N42" s="108" t="s">
        <v>27</v>
      </c>
      <c r="O42" s="79">
        <v>1</v>
      </c>
      <c r="P42" s="67"/>
      <c r="Q42" s="73">
        <f t="shared" si="10"/>
        <v>1143</v>
      </c>
      <c r="R42" s="80">
        <f t="shared" si="11"/>
        <v>80.010000000000005</v>
      </c>
      <c r="S42" s="66">
        <f t="shared" si="12"/>
        <v>1223.0099999999998</v>
      </c>
    </row>
    <row r="43" spans="1:27" ht="34.5" customHeight="1">
      <c r="A43" s="130">
        <v>9</v>
      </c>
      <c r="B43" s="131" t="s">
        <v>103</v>
      </c>
      <c r="C43" s="141" t="s">
        <v>81</v>
      </c>
      <c r="D43" s="133">
        <v>2111.3775000000001</v>
      </c>
      <c r="E43" s="78" t="s">
        <v>76</v>
      </c>
      <c r="F43" s="79">
        <v>1</v>
      </c>
      <c r="G43" s="67">
        <v>1</v>
      </c>
      <c r="H43" s="142">
        <v>1881</v>
      </c>
      <c r="I43" s="73">
        <v>131.66999999999999</v>
      </c>
      <c r="J43" s="74">
        <v>2012.6675000000009</v>
      </c>
      <c r="K43" s="112">
        <v>45925</v>
      </c>
      <c r="L43" s="113" t="s">
        <v>104</v>
      </c>
      <c r="M43" s="134">
        <v>2012.67</v>
      </c>
      <c r="N43" s="108" t="s">
        <v>78</v>
      </c>
      <c r="O43" s="79">
        <v>1</v>
      </c>
      <c r="P43" s="67"/>
      <c r="Q43" s="73">
        <f>ROUND(S43*100/107,2)</f>
        <v>1973.25</v>
      </c>
      <c r="R43" s="80">
        <f t="shared" si="11"/>
        <v>138.13</v>
      </c>
      <c r="S43" s="66">
        <f>+D43+J43-M43</f>
        <v>2111.3750000000009</v>
      </c>
    </row>
    <row r="44" spans="1:27" ht="34.5" customHeight="1">
      <c r="A44" s="130">
        <v>10</v>
      </c>
      <c r="B44" s="140" t="s">
        <v>105</v>
      </c>
      <c r="C44" s="141" t="s">
        <v>81</v>
      </c>
      <c r="D44" s="133">
        <v>308.16000000000003</v>
      </c>
      <c r="E44" s="78" t="s">
        <v>76</v>
      </c>
      <c r="F44" s="79">
        <v>1</v>
      </c>
      <c r="G44" s="67">
        <v>1</v>
      </c>
      <c r="H44" s="142">
        <v>180</v>
      </c>
      <c r="I44" s="73">
        <v>12.6</v>
      </c>
      <c r="J44" s="74">
        <v>192.60000000000002</v>
      </c>
      <c r="K44" s="112">
        <v>45929</v>
      </c>
      <c r="L44" s="113" t="s">
        <v>106</v>
      </c>
      <c r="M44" s="134">
        <v>192.6</v>
      </c>
      <c r="N44" s="108" t="s">
        <v>78</v>
      </c>
      <c r="O44" s="79">
        <v>1</v>
      </c>
      <c r="P44" s="67"/>
      <c r="Q44" s="73">
        <f t="shared" si="10"/>
        <v>288</v>
      </c>
      <c r="R44" s="80">
        <f t="shared" si="11"/>
        <v>20.16</v>
      </c>
      <c r="S44" s="66">
        <f t="shared" si="12"/>
        <v>308.16000000000008</v>
      </c>
    </row>
    <row r="45" spans="1:27" ht="34.5" customHeight="1">
      <c r="A45" s="130">
        <v>11</v>
      </c>
      <c r="B45" s="140" t="s">
        <v>107</v>
      </c>
      <c r="C45" s="141" t="s">
        <v>81</v>
      </c>
      <c r="D45" s="133">
        <v>228.71250000000001</v>
      </c>
      <c r="E45" s="78" t="s">
        <v>76</v>
      </c>
      <c r="F45" s="79">
        <v>1</v>
      </c>
      <c r="G45" s="67">
        <v>1</v>
      </c>
      <c r="H45" s="142">
        <v>333</v>
      </c>
      <c r="I45" s="73">
        <v>23.31</v>
      </c>
      <c r="J45" s="74">
        <v>356.31250000000006</v>
      </c>
      <c r="K45" s="112">
        <v>45930</v>
      </c>
      <c r="L45" s="113" t="s">
        <v>108</v>
      </c>
      <c r="M45" s="134">
        <v>356.31</v>
      </c>
      <c r="N45" s="108" t="s">
        <v>78</v>
      </c>
      <c r="O45" s="79">
        <v>1</v>
      </c>
      <c r="P45" s="67"/>
      <c r="Q45" s="73">
        <f t="shared" si="10"/>
        <v>213.75</v>
      </c>
      <c r="R45" s="80">
        <f t="shared" si="11"/>
        <v>14.96</v>
      </c>
      <c r="S45" s="66">
        <f t="shared" si="12"/>
        <v>228.71500000000009</v>
      </c>
    </row>
    <row r="46" spans="1:27" ht="34.5" customHeight="1">
      <c r="A46" s="130">
        <v>12</v>
      </c>
      <c r="B46" s="131" t="s">
        <v>109</v>
      </c>
      <c r="C46" s="141" t="s">
        <v>81</v>
      </c>
      <c r="D46" s="133">
        <v>26.482500000000002</v>
      </c>
      <c r="E46" s="143" t="s">
        <v>76</v>
      </c>
      <c r="F46" s="144">
        <v>1</v>
      </c>
      <c r="G46" s="4">
        <v>1</v>
      </c>
      <c r="H46" s="35">
        <v>20.25</v>
      </c>
      <c r="I46" s="91">
        <v>1.42</v>
      </c>
      <c r="J46" s="92">
        <v>21.662499999999994</v>
      </c>
      <c r="K46" s="145">
        <v>45929</v>
      </c>
      <c r="L46" s="146" t="s">
        <v>110</v>
      </c>
      <c r="M46" s="147">
        <v>21.67</v>
      </c>
      <c r="N46" s="148" t="s">
        <v>78</v>
      </c>
      <c r="O46" s="144">
        <v>1</v>
      </c>
      <c r="P46" s="4"/>
      <c r="Q46" s="73">
        <f t="shared" si="10"/>
        <v>24.74</v>
      </c>
      <c r="R46" s="80">
        <f t="shared" si="11"/>
        <v>1.73</v>
      </c>
      <c r="S46" s="66">
        <f t="shared" si="12"/>
        <v>26.474999999999994</v>
      </c>
    </row>
    <row r="47" spans="1:27" ht="34.5" customHeight="1">
      <c r="A47" s="149">
        <v>13</v>
      </c>
      <c r="B47" s="150" t="s">
        <v>111</v>
      </c>
      <c r="C47" s="141" t="s">
        <v>81</v>
      </c>
      <c r="D47" s="133">
        <v>293.71499999999997</v>
      </c>
      <c r="E47" s="143" t="s">
        <v>76</v>
      </c>
      <c r="F47" s="144">
        <v>1</v>
      </c>
      <c r="G47" s="4">
        <v>1</v>
      </c>
      <c r="H47" s="35">
        <v>240.75</v>
      </c>
      <c r="I47" s="91">
        <v>16.850000000000001</v>
      </c>
      <c r="J47" s="92">
        <v>257.60000000000002</v>
      </c>
      <c r="K47" s="145">
        <v>45924</v>
      </c>
      <c r="L47" s="146" t="s">
        <v>112</v>
      </c>
      <c r="M47" s="147">
        <v>257.60000000000002</v>
      </c>
      <c r="N47" s="148" t="s">
        <v>78</v>
      </c>
      <c r="O47" s="144">
        <v>1</v>
      </c>
      <c r="P47" s="4"/>
      <c r="Q47" s="73">
        <f t="shared" si="10"/>
        <v>274.5</v>
      </c>
      <c r="R47" s="80">
        <f t="shared" si="11"/>
        <v>19.22</v>
      </c>
      <c r="S47" s="66">
        <f t="shared" si="12"/>
        <v>293.71500000000003</v>
      </c>
    </row>
    <row r="48" spans="1:27" ht="34.5" customHeight="1">
      <c r="A48" s="149">
        <v>14</v>
      </c>
      <c r="B48" s="151" t="s">
        <v>113</v>
      </c>
      <c r="C48" s="152" t="s">
        <v>81</v>
      </c>
      <c r="D48" s="153">
        <v>22611.24</v>
      </c>
      <c r="E48" s="143"/>
      <c r="F48" s="144"/>
      <c r="G48" s="4"/>
      <c r="H48" s="35"/>
      <c r="I48" s="91"/>
      <c r="J48" s="92"/>
      <c r="K48" s="145">
        <v>45926</v>
      </c>
      <c r="L48" s="146" t="s">
        <v>114</v>
      </c>
      <c r="M48" s="147">
        <v>16226.55</v>
      </c>
      <c r="N48" s="148" t="s">
        <v>27</v>
      </c>
      <c r="O48" s="144">
        <v>1</v>
      </c>
      <c r="P48" s="4"/>
      <c r="Q48" s="91"/>
      <c r="R48" s="98"/>
      <c r="S48" s="51"/>
    </row>
    <row r="49" spans="1:19" ht="34.5" customHeight="1" thickBot="1">
      <c r="A49" s="99"/>
      <c r="B49" s="100" t="s">
        <v>19</v>
      </c>
      <c r="C49" s="101"/>
      <c r="D49" s="154">
        <f>SUM(D34:D46)</f>
        <v>53781.142500000009</v>
      </c>
      <c r="E49" s="103"/>
      <c r="F49" s="102"/>
      <c r="G49" s="102"/>
      <c r="H49" s="104">
        <f>SUM(H34:H47)</f>
        <v>29016</v>
      </c>
      <c r="I49" s="104">
        <f>SUM(I34:I47)</f>
        <v>2031.11</v>
      </c>
      <c r="J49" s="104">
        <f>SUM(J34:J47)</f>
        <v>31047.107499999995</v>
      </c>
      <c r="K49" s="103"/>
      <c r="L49" s="103"/>
      <c r="M49" s="102">
        <f>SUM(M34:M48)</f>
        <v>79945.839999999982</v>
      </c>
      <c r="N49" s="129"/>
      <c r="O49" s="102"/>
      <c r="P49" s="102"/>
      <c r="Q49" s="104">
        <f>SUM(Q34:Q47)</f>
        <v>20002.490000000002</v>
      </c>
      <c r="R49" s="155">
        <f>SUM(R34:R47)</f>
        <v>1400.1799999999998</v>
      </c>
      <c r="S49" s="155">
        <f>SUM(S34:S47)-S38</f>
        <v>21402.677500000002</v>
      </c>
    </row>
    <row r="50" spans="1:19" ht="34.5" customHeight="1" thickTop="1">
      <c r="A50" s="30"/>
      <c r="B50" s="52" t="s">
        <v>115</v>
      </c>
      <c r="C50" s="53"/>
      <c r="D50" s="54"/>
      <c r="E50" s="55"/>
      <c r="F50" s="54"/>
      <c r="G50" s="56"/>
      <c r="H50" s="57"/>
      <c r="I50" s="57"/>
      <c r="J50" s="57"/>
      <c r="K50" s="58"/>
      <c r="L50" s="59"/>
      <c r="M50" s="60"/>
      <c r="N50" s="61"/>
      <c r="O50" s="62"/>
      <c r="P50" s="63"/>
      <c r="Q50" s="64"/>
      <c r="R50" s="65"/>
      <c r="S50" s="66"/>
    </row>
    <row r="51" spans="1:19" ht="34.5" customHeight="1">
      <c r="A51" s="30">
        <v>1</v>
      </c>
      <c r="B51" s="31" t="s">
        <v>116</v>
      </c>
      <c r="C51" s="32"/>
      <c r="D51" s="33"/>
      <c r="E51" s="34"/>
      <c r="F51" s="33"/>
      <c r="G51" s="33"/>
      <c r="H51" s="35"/>
      <c r="I51" s="35"/>
      <c r="J51" s="35"/>
      <c r="K51" s="156"/>
      <c r="L51" s="157"/>
      <c r="M51" s="158"/>
      <c r="N51" s="10"/>
      <c r="O51" s="4"/>
      <c r="P51" s="39"/>
      <c r="Q51" s="40"/>
      <c r="R51" s="159"/>
      <c r="S51" s="66"/>
    </row>
    <row r="52" spans="1:19" ht="34.5" customHeight="1" thickBot="1">
      <c r="A52" s="99"/>
      <c r="B52" s="100" t="s">
        <v>19</v>
      </c>
      <c r="C52" s="160"/>
      <c r="D52" s="102">
        <v>0</v>
      </c>
      <c r="E52" s="103"/>
      <c r="F52" s="102"/>
      <c r="G52" s="102"/>
      <c r="H52" s="104">
        <v>0</v>
      </c>
      <c r="I52" s="104">
        <v>0</v>
      </c>
      <c r="J52" s="104">
        <v>0</v>
      </c>
      <c r="K52" s="161"/>
      <c r="L52" s="103"/>
      <c r="M52" s="102">
        <v>0</v>
      </c>
      <c r="N52" s="129"/>
      <c r="O52" s="102"/>
      <c r="P52" s="102"/>
      <c r="Q52" s="104">
        <v>0</v>
      </c>
      <c r="R52" s="155">
        <v>0</v>
      </c>
      <c r="S52" s="162">
        <v>0</v>
      </c>
    </row>
    <row r="53" spans="1:19" ht="34.5" customHeight="1" thickTop="1">
      <c r="A53" s="30"/>
      <c r="B53" s="52" t="s">
        <v>117</v>
      </c>
      <c r="C53" s="53"/>
      <c r="D53" s="54"/>
      <c r="E53" s="55"/>
      <c r="F53" s="54"/>
      <c r="G53" s="56"/>
      <c r="H53" s="57"/>
      <c r="I53" s="57"/>
      <c r="J53" s="57"/>
      <c r="K53" s="58"/>
      <c r="L53" s="59"/>
      <c r="M53" s="60"/>
      <c r="N53" s="61"/>
      <c r="O53" s="62"/>
      <c r="P53" s="63"/>
      <c r="Q53" s="64"/>
      <c r="R53" s="65"/>
      <c r="S53" s="66"/>
    </row>
    <row r="54" spans="1:19" ht="34.5" customHeight="1">
      <c r="A54" s="30">
        <v>1</v>
      </c>
      <c r="B54" s="163" t="s">
        <v>22</v>
      </c>
      <c r="C54" s="164" t="s">
        <v>118</v>
      </c>
      <c r="D54" s="165">
        <v>5672.93</v>
      </c>
      <c r="E54" s="166" t="s">
        <v>24</v>
      </c>
      <c r="F54" s="20">
        <v>1</v>
      </c>
      <c r="G54" s="167">
        <v>1</v>
      </c>
      <c r="H54" s="168">
        <v>1387.2</v>
      </c>
      <c r="I54" s="73">
        <v>97.1</v>
      </c>
      <c r="J54" s="74">
        <v>1484.2999999999947</v>
      </c>
      <c r="K54" s="112" t="s">
        <v>25</v>
      </c>
      <c r="L54" s="113" t="s">
        <v>119</v>
      </c>
      <c r="M54" s="169">
        <v>4880.4799999999996</v>
      </c>
      <c r="N54" s="170" t="s">
        <v>27</v>
      </c>
      <c r="O54" s="20">
        <v>1</v>
      </c>
      <c r="P54" s="21"/>
      <c r="Q54" s="171">
        <f t="shared" ref="Q54:Q55" si="13">ROUND(S54*100/107,2)</f>
        <v>2127.8000000000002</v>
      </c>
      <c r="R54" s="172">
        <f t="shared" ref="R54:R55" si="14">ROUND((Q54*0.07),2)</f>
        <v>148.94999999999999</v>
      </c>
      <c r="S54" s="66">
        <f>+D54+J54-M54</f>
        <v>2276.7499999999955</v>
      </c>
    </row>
    <row r="55" spans="1:19" ht="34.5" customHeight="1">
      <c r="A55" s="30">
        <v>2</v>
      </c>
      <c r="B55" s="68" t="s">
        <v>28</v>
      </c>
      <c r="C55" s="173" t="s">
        <v>118</v>
      </c>
      <c r="D55" s="165">
        <v>2619.79</v>
      </c>
      <c r="E55" s="174" t="s">
        <v>24</v>
      </c>
      <c r="F55" s="67">
        <v>1</v>
      </c>
      <c r="G55" s="175">
        <v>1</v>
      </c>
      <c r="H55" s="176">
        <v>2242</v>
      </c>
      <c r="I55" s="73">
        <v>156.94</v>
      </c>
      <c r="J55" s="74">
        <v>2398.9399999999996</v>
      </c>
      <c r="K55" s="112" t="s">
        <v>29</v>
      </c>
      <c r="L55" s="113" t="s">
        <v>120</v>
      </c>
      <c r="M55" s="169">
        <v>3634.36</v>
      </c>
      <c r="N55" s="170" t="s">
        <v>27</v>
      </c>
      <c r="O55" s="67">
        <v>1</v>
      </c>
      <c r="P55" s="177"/>
      <c r="Q55" s="171">
        <f t="shared" si="13"/>
        <v>1293.8</v>
      </c>
      <c r="R55" s="172">
        <f t="shared" si="14"/>
        <v>90.57</v>
      </c>
      <c r="S55" s="66">
        <f>+D55+J55-M55</f>
        <v>1384.3699999999994</v>
      </c>
    </row>
    <row r="56" spans="1:19" ht="34.5" customHeight="1" thickBot="1">
      <c r="A56" s="99"/>
      <c r="B56" s="100" t="s">
        <v>19</v>
      </c>
      <c r="C56" s="101"/>
      <c r="D56" s="102">
        <f>SUM(D54:D55)</f>
        <v>8292.7200000000012</v>
      </c>
      <c r="E56" s="103"/>
      <c r="F56" s="102"/>
      <c r="G56" s="102"/>
      <c r="H56" s="104">
        <f>SUM(H54:H55)</f>
        <v>3629.2</v>
      </c>
      <c r="I56" s="104">
        <f t="shared" ref="I56:J56" si="15">SUM(I54:I55)</f>
        <v>254.04</v>
      </c>
      <c r="J56" s="104">
        <f t="shared" si="15"/>
        <v>3883.2399999999943</v>
      </c>
      <c r="K56" s="103"/>
      <c r="L56" s="103"/>
      <c r="M56" s="102">
        <f>SUM(M54:M55)</f>
        <v>8514.84</v>
      </c>
      <c r="N56" s="129"/>
      <c r="O56" s="102"/>
      <c r="P56" s="102"/>
      <c r="Q56" s="104">
        <f>SUM(Q54:Q55)</f>
        <v>3421.6000000000004</v>
      </c>
      <c r="R56" s="155">
        <f>SUM(R54:R55)</f>
        <v>239.51999999999998</v>
      </c>
      <c r="S56" s="162">
        <f>SUM(S54:S55)</f>
        <v>3661.1199999999949</v>
      </c>
    </row>
    <row r="57" spans="1:19" ht="34.5" customHeight="1" thickTop="1">
      <c r="A57" s="30"/>
      <c r="B57" s="52" t="s">
        <v>121</v>
      </c>
      <c r="C57" s="53"/>
      <c r="D57" s="54"/>
      <c r="E57" s="55"/>
      <c r="F57" s="54"/>
      <c r="G57" s="56"/>
      <c r="H57" s="57"/>
      <c r="I57" s="57"/>
      <c r="J57" s="57"/>
      <c r="K57" s="58"/>
      <c r="L57" s="59"/>
      <c r="M57" s="60"/>
      <c r="N57" s="61"/>
      <c r="O57" s="62"/>
      <c r="P57" s="63"/>
      <c r="Q57" s="64"/>
      <c r="R57" s="65"/>
      <c r="S57" s="66"/>
    </row>
    <row r="58" spans="1:19" s="181" customFormat="1" ht="34.5" customHeight="1">
      <c r="A58" s="67">
        <v>1</v>
      </c>
      <c r="B58" s="173" t="s">
        <v>122</v>
      </c>
      <c r="C58" s="173" t="s">
        <v>123</v>
      </c>
      <c r="D58" s="178">
        <v>2000</v>
      </c>
      <c r="E58" s="71"/>
      <c r="F58" s="67"/>
      <c r="G58" s="127"/>
      <c r="H58" s="72">
        <v>0</v>
      </c>
      <c r="I58" s="73">
        <v>0</v>
      </c>
      <c r="J58" s="74">
        <v>0</v>
      </c>
      <c r="K58" s="75">
        <v>45929</v>
      </c>
      <c r="L58" s="179" t="s">
        <v>124</v>
      </c>
      <c r="M58" s="180">
        <v>2000</v>
      </c>
      <c r="N58" s="170"/>
      <c r="O58" s="79"/>
      <c r="P58" s="67"/>
      <c r="Q58" s="73">
        <f t="shared" ref="Q58:Q65" si="16">ROUND(S58*100/107,2)</f>
        <v>0</v>
      </c>
      <c r="R58" s="80">
        <f t="shared" ref="R58:R65" si="17">ROUND((Q58*0.07),2)</f>
        <v>0</v>
      </c>
      <c r="S58" s="66">
        <f t="shared" ref="S58:S65" si="18">+D58+J58-M58</f>
        <v>0</v>
      </c>
    </row>
    <row r="59" spans="1:19" s="181" customFormat="1" ht="34.5" customHeight="1">
      <c r="A59" s="67">
        <v>2</v>
      </c>
      <c r="B59" s="173" t="s">
        <v>125</v>
      </c>
      <c r="C59" s="173" t="s">
        <v>123</v>
      </c>
      <c r="D59" s="178">
        <v>2000</v>
      </c>
      <c r="E59" s="71"/>
      <c r="F59" s="67"/>
      <c r="G59" s="127"/>
      <c r="H59" s="72">
        <v>0</v>
      </c>
      <c r="I59" s="73">
        <v>0</v>
      </c>
      <c r="J59" s="74">
        <v>0</v>
      </c>
      <c r="K59" s="75">
        <v>45923</v>
      </c>
      <c r="L59" s="76" t="s">
        <v>126</v>
      </c>
      <c r="M59" s="180">
        <v>2000</v>
      </c>
      <c r="N59" s="128"/>
      <c r="O59" s="67"/>
      <c r="P59" s="67"/>
      <c r="Q59" s="73">
        <f t="shared" si="16"/>
        <v>0</v>
      </c>
      <c r="R59" s="80">
        <f t="shared" si="17"/>
        <v>0</v>
      </c>
      <c r="S59" s="66">
        <f t="shared" si="18"/>
        <v>0</v>
      </c>
    </row>
    <row r="60" spans="1:19" s="181" customFormat="1" ht="34.5" customHeight="1">
      <c r="A60" s="67">
        <v>3</v>
      </c>
      <c r="B60" s="173" t="s">
        <v>127</v>
      </c>
      <c r="C60" s="173" t="s">
        <v>123</v>
      </c>
      <c r="D60" s="178">
        <v>2000</v>
      </c>
      <c r="E60" s="71"/>
      <c r="F60" s="67"/>
      <c r="G60" s="127"/>
      <c r="H60" s="72">
        <v>0</v>
      </c>
      <c r="I60" s="73">
        <v>0</v>
      </c>
      <c r="J60" s="74">
        <v>0</v>
      </c>
      <c r="K60" s="75">
        <v>45923</v>
      </c>
      <c r="L60" s="76" t="s">
        <v>128</v>
      </c>
      <c r="M60" s="180">
        <v>2000</v>
      </c>
      <c r="N60" s="128"/>
      <c r="O60" s="67"/>
      <c r="P60" s="67"/>
      <c r="Q60" s="73">
        <f t="shared" si="16"/>
        <v>0</v>
      </c>
      <c r="R60" s="80">
        <f t="shared" si="17"/>
        <v>0</v>
      </c>
      <c r="S60" s="66">
        <f t="shared" si="18"/>
        <v>0</v>
      </c>
    </row>
    <row r="61" spans="1:19" s="181" customFormat="1" ht="34.5" customHeight="1">
      <c r="A61" s="67">
        <v>4</v>
      </c>
      <c r="B61" s="173" t="s">
        <v>91</v>
      </c>
      <c r="C61" s="173" t="s">
        <v>129</v>
      </c>
      <c r="D61" s="178">
        <v>3210</v>
      </c>
      <c r="E61" s="71"/>
      <c r="F61" s="67"/>
      <c r="G61" s="127"/>
      <c r="H61" s="72">
        <v>0</v>
      </c>
      <c r="I61" s="73">
        <v>0</v>
      </c>
      <c r="J61" s="74">
        <v>0</v>
      </c>
      <c r="K61" s="75">
        <v>45905</v>
      </c>
      <c r="L61" s="76" t="s">
        <v>130</v>
      </c>
      <c r="M61" s="180">
        <v>3210</v>
      </c>
      <c r="N61" s="128"/>
      <c r="O61" s="67"/>
      <c r="P61" s="67"/>
      <c r="Q61" s="73">
        <f t="shared" si="16"/>
        <v>0</v>
      </c>
      <c r="R61" s="80">
        <f t="shared" si="17"/>
        <v>0</v>
      </c>
      <c r="S61" s="66">
        <f t="shared" si="18"/>
        <v>0</v>
      </c>
    </row>
    <row r="62" spans="1:19" s="181" customFormat="1" ht="34.5" customHeight="1">
      <c r="A62" s="67">
        <v>5</v>
      </c>
      <c r="B62" s="173" t="s">
        <v>91</v>
      </c>
      <c r="C62" s="173" t="s">
        <v>131</v>
      </c>
      <c r="D62" s="178">
        <v>2140</v>
      </c>
      <c r="E62" s="71"/>
      <c r="F62" s="67"/>
      <c r="G62" s="127"/>
      <c r="H62" s="72">
        <v>0</v>
      </c>
      <c r="I62" s="73">
        <v>0</v>
      </c>
      <c r="J62" s="74">
        <v>0</v>
      </c>
      <c r="K62" s="75">
        <v>45905</v>
      </c>
      <c r="L62" s="76" t="s">
        <v>132</v>
      </c>
      <c r="M62" s="180">
        <v>2140</v>
      </c>
      <c r="N62" s="128"/>
      <c r="O62" s="67"/>
      <c r="P62" s="67"/>
      <c r="Q62" s="73">
        <f t="shared" si="16"/>
        <v>0</v>
      </c>
      <c r="R62" s="80">
        <f t="shared" si="17"/>
        <v>0</v>
      </c>
      <c r="S62" s="66">
        <f t="shared" si="18"/>
        <v>0</v>
      </c>
    </row>
    <row r="63" spans="1:19" s="181" customFormat="1" ht="34.5" customHeight="1">
      <c r="A63" s="67">
        <v>6</v>
      </c>
      <c r="B63" s="173" t="s">
        <v>133</v>
      </c>
      <c r="C63" s="173" t="s">
        <v>131</v>
      </c>
      <c r="D63" s="178">
        <v>2140</v>
      </c>
      <c r="E63" s="71" t="s">
        <v>44</v>
      </c>
      <c r="F63" s="67"/>
      <c r="G63" s="127"/>
      <c r="H63" s="72">
        <v>-2000</v>
      </c>
      <c r="I63" s="73">
        <v>-140</v>
      </c>
      <c r="J63" s="74">
        <v>-2140</v>
      </c>
      <c r="K63" s="75">
        <v>45919</v>
      </c>
      <c r="L63" s="76" t="s">
        <v>134</v>
      </c>
      <c r="M63" s="180">
        <v>2140</v>
      </c>
      <c r="N63" s="182"/>
      <c r="O63" s="67"/>
      <c r="P63" s="67"/>
      <c r="Q63" s="73">
        <f t="shared" si="16"/>
        <v>-2000</v>
      </c>
      <c r="R63" s="80">
        <f t="shared" si="17"/>
        <v>-140</v>
      </c>
      <c r="S63" s="66">
        <f t="shared" si="18"/>
        <v>-2140</v>
      </c>
    </row>
    <row r="64" spans="1:19" s="181" customFormat="1" ht="34.5" customHeight="1">
      <c r="A64" s="67">
        <v>7</v>
      </c>
      <c r="B64" s="173" t="s">
        <v>133</v>
      </c>
      <c r="C64" s="173" t="s">
        <v>135</v>
      </c>
      <c r="D64" s="178">
        <v>3210</v>
      </c>
      <c r="E64" s="71" t="s">
        <v>44</v>
      </c>
      <c r="F64" s="67"/>
      <c r="G64" s="127"/>
      <c r="H64" s="72">
        <v>-3000</v>
      </c>
      <c r="I64" s="73">
        <v>-210</v>
      </c>
      <c r="J64" s="74">
        <v>-3210</v>
      </c>
      <c r="K64" s="75">
        <v>45919</v>
      </c>
      <c r="L64" s="76" t="s">
        <v>136</v>
      </c>
      <c r="M64" s="180">
        <v>3210</v>
      </c>
      <c r="N64" s="182"/>
      <c r="O64" s="67"/>
      <c r="P64" s="67"/>
      <c r="Q64" s="73">
        <f t="shared" si="16"/>
        <v>-3000</v>
      </c>
      <c r="R64" s="80">
        <f t="shared" si="17"/>
        <v>-210</v>
      </c>
      <c r="S64" s="66">
        <f t="shared" si="18"/>
        <v>-3210</v>
      </c>
    </row>
    <row r="65" spans="1:19" ht="34.5" customHeight="1">
      <c r="A65" s="20">
        <v>8</v>
      </c>
      <c r="B65" s="183" t="s">
        <v>137</v>
      </c>
      <c r="C65" s="183" t="s">
        <v>138</v>
      </c>
      <c r="D65" s="184">
        <v>2889</v>
      </c>
      <c r="E65" s="90" t="s">
        <v>76</v>
      </c>
      <c r="F65" s="4">
        <v>1</v>
      </c>
      <c r="G65" s="4">
        <v>1</v>
      </c>
      <c r="H65" s="35">
        <v>2850</v>
      </c>
      <c r="I65" s="91">
        <v>199.5</v>
      </c>
      <c r="J65" s="92">
        <v>3049.5</v>
      </c>
      <c r="K65" s="185">
        <v>45926</v>
      </c>
      <c r="L65" s="186" t="s">
        <v>139</v>
      </c>
      <c r="M65" s="187">
        <v>3049.5</v>
      </c>
      <c r="N65" s="188" t="s">
        <v>78</v>
      </c>
      <c r="O65" s="144">
        <v>1</v>
      </c>
      <c r="P65" s="4"/>
      <c r="Q65" s="73">
        <f t="shared" si="16"/>
        <v>2700</v>
      </c>
      <c r="R65" s="80">
        <f t="shared" si="17"/>
        <v>189</v>
      </c>
      <c r="S65" s="66">
        <f t="shared" si="18"/>
        <v>2889</v>
      </c>
    </row>
    <row r="66" spans="1:19" ht="34.5" customHeight="1" thickBot="1">
      <c r="A66" s="99"/>
      <c r="B66" s="100" t="s">
        <v>19</v>
      </c>
      <c r="C66" s="101"/>
      <c r="D66" s="102">
        <f>SUM(D58:D65)</f>
        <v>19589</v>
      </c>
      <c r="E66" s="103"/>
      <c r="F66" s="102"/>
      <c r="G66" s="102"/>
      <c r="H66" s="104">
        <f>SUM(H65:H65)</f>
        <v>2850</v>
      </c>
      <c r="I66" s="104">
        <f>SUM(I65:I65)</f>
        <v>199.5</v>
      </c>
      <c r="J66" s="104">
        <f>SUM(J65:J65)</f>
        <v>3049.5</v>
      </c>
      <c r="K66" s="103"/>
      <c r="L66" s="103"/>
      <c r="M66" s="102">
        <f>SUM(M58:M65)</f>
        <v>19749.5</v>
      </c>
      <c r="N66" s="129"/>
      <c r="O66" s="102"/>
      <c r="P66" s="102"/>
      <c r="Q66" s="104">
        <f>SUM(Q65:Q65)</f>
        <v>2700</v>
      </c>
      <c r="R66" s="104">
        <f>SUM(R65:R65)</f>
        <v>189</v>
      </c>
      <c r="S66" s="104">
        <f>SUM(S65:S65)</f>
        <v>2889</v>
      </c>
    </row>
    <row r="67" spans="1:19" ht="34.5" customHeight="1" thickTop="1">
      <c r="A67" s="30"/>
      <c r="B67" s="52" t="s">
        <v>140</v>
      </c>
      <c r="C67" s="53"/>
      <c r="D67" s="54"/>
      <c r="E67" s="55"/>
      <c r="F67" s="54"/>
      <c r="G67" s="56"/>
      <c r="H67" s="57"/>
      <c r="I67" s="57"/>
      <c r="J67" s="57"/>
      <c r="K67" s="58"/>
      <c r="L67" s="59"/>
      <c r="M67" s="60"/>
      <c r="N67" s="61"/>
      <c r="O67" s="62"/>
      <c r="P67" s="63"/>
      <c r="Q67" s="64"/>
      <c r="R67" s="65"/>
      <c r="S67" s="189"/>
    </row>
    <row r="68" spans="1:19" ht="34.5" customHeight="1">
      <c r="A68" s="30">
        <v>1</v>
      </c>
      <c r="B68" s="31"/>
      <c r="C68" s="32"/>
      <c r="D68" s="33"/>
      <c r="E68" s="34"/>
      <c r="F68" s="33"/>
      <c r="G68" s="33"/>
      <c r="H68" s="35"/>
      <c r="I68" s="35"/>
      <c r="J68" s="35"/>
      <c r="K68" s="156"/>
      <c r="L68" s="157"/>
      <c r="M68" s="158"/>
      <c r="N68" s="10"/>
      <c r="O68" s="4"/>
      <c r="P68" s="39"/>
      <c r="Q68" s="40"/>
      <c r="R68" s="159"/>
      <c r="S68" s="66"/>
    </row>
    <row r="69" spans="1:19" ht="34.5" customHeight="1" thickBot="1">
      <c r="A69" s="99"/>
      <c r="B69" s="100" t="s">
        <v>19</v>
      </c>
      <c r="C69" s="160"/>
      <c r="D69" s="102">
        <v>0</v>
      </c>
      <c r="E69" s="103"/>
      <c r="F69" s="102"/>
      <c r="G69" s="102"/>
      <c r="H69" s="104">
        <v>0</v>
      </c>
      <c r="I69" s="104">
        <v>0</v>
      </c>
      <c r="J69" s="104">
        <v>0</v>
      </c>
      <c r="K69" s="161"/>
      <c r="L69" s="103"/>
      <c r="M69" s="102">
        <v>0</v>
      </c>
      <c r="N69" s="129"/>
      <c r="O69" s="102"/>
      <c r="P69" s="102"/>
      <c r="Q69" s="104">
        <v>0</v>
      </c>
      <c r="R69" s="155">
        <v>0</v>
      </c>
      <c r="S69" s="162">
        <v>0</v>
      </c>
    </row>
    <row r="70" spans="1:19" ht="34.5" customHeight="1" thickTop="1">
      <c r="A70" s="30"/>
      <c r="B70" s="52" t="s">
        <v>141</v>
      </c>
      <c r="C70" s="53"/>
      <c r="D70" s="54"/>
      <c r="E70" s="55"/>
      <c r="F70" s="54"/>
      <c r="G70" s="56"/>
      <c r="H70" s="57"/>
      <c r="I70" s="57"/>
      <c r="J70" s="57"/>
      <c r="K70" s="58"/>
      <c r="L70" s="59"/>
      <c r="M70" s="60"/>
      <c r="N70" s="61"/>
      <c r="O70" s="62"/>
      <c r="P70" s="63"/>
      <c r="Q70" s="64"/>
      <c r="R70" s="65"/>
      <c r="S70" s="66"/>
    </row>
    <row r="71" spans="1:19" ht="34.5" customHeight="1">
      <c r="A71" s="30"/>
      <c r="B71" s="190" t="s">
        <v>142</v>
      </c>
      <c r="C71" s="32"/>
      <c r="D71" s="33"/>
      <c r="E71" s="34"/>
      <c r="F71" s="33"/>
      <c r="G71" s="191"/>
      <c r="H71" s="192"/>
      <c r="I71" s="192"/>
      <c r="J71" s="192"/>
      <c r="K71" s="156"/>
      <c r="L71" s="157"/>
      <c r="M71" s="158"/>
      <c r="N71" s="10"/>
      <c r="O71" s="4"/>
      <c r="P71" s="39"/>
      <c r="Q71" s="40"/>
      <c r="R71" s="159"/>
      <c r="S71" s="66"/>
    </row>
    <row r="72" spans="1:19" ht="34.5" customHeight="1" thickBot="1">
      <c r="A72" s="99"/>
      <c r="B72" s="100" t="s">
        <v>19</v>
      </c>
      <c r="C72" s="101"/>
      <c r="D72" s="102" t="e">
        <f>SUM(#REF!)</f>
        <v>#REF!</v>
      </c>
      <c r="E72" s="103"/>
      <c r="F72" s="102"/>
      <c r="G72" s="102"/>
      <c r="H72" s="104"/>
      <c r="I72" s="104"/>
      <c r="J72" s="104"/>
      <c r="K72" s="103"/>
      <c r="L72" s="103"/>
      <c r="M72" s="102"/>
      <c r="N72" s="129"/>
      <c r="O72" s="102"/>
      <c r="P72" s="102"/>
      <c r="Q72" s="104"/>
      <c r="R72" s="155"/>
      <c r="S72" s="162"/>
    </row>
    <row r="73" spans="1:19" ht="34.5" customHeight="1" thickTop="1">
      <c r="A73" s="30"/>
      <c r="B73" s="52" t="s">
        <v>143</v>
      </c>
      <c r="C73" s="53"/>
      <c r="D73" s="54"/>
      <c r="E73" s="55"/>
      <c r="F73" s="54"/>
      <c r="G73" s="56"/>
      <c r="H73" s="57"/>
      <c r="I73" s="57"/>
      <c r="J73" s="57"/>
      <c r="K73" s="58"/>
      <c r="L73" s="59"/>
      <c r="M73" s="60"/>
      <c r="N73" s="61"/>
      <c r="O73" s="62"/>
      <c r="P73" s="63"/>
      <c r="Q73" s="64"/>
      <c r="R73" s="65"/>
      <c r="S73" s="66"/>
    </row>
    <row r="74" spans="1:19" ht="34.5" customHeight="1">
      <c r="A74" s="30">
        <v>1</v>
      </c>
      <c r="B74" s="31"/>
      <c r="C74" s="32"/>
      <c r="D74" s="33"/>
      <c r="E74" s="34"/>
      <c r="F74" s="33"/>
      <c r="G74" s="33"/>
      <c r="H74" s="35"/>
      <c r="I74" s="35"/>
      <c r="J74" s="35"/>
      <c r="K74" s="156"/>
      <c r="L74" s="157"/>
      <c r="M74" s="158"/>
      <c r="N74" s="10"/>
      <c r="O74" s="4"/>
      <c r="P74" s="39"/>
      <c r="Q74" s="40"/>
      <c r="R74" s="159"/>
      <c r="S74" s="66"/>
    </row>
    <row r="75" spans="1:19" ht="34.5" customHeight="1" thickBot="1">
      <c r="A75" s="99"/>
      <c r="B75" s="100" t="s">
        <v>19</v>
      </c>
      <c r="C75" s="160"/>
      <c r="D75" s="102">
        <v>0</v>
      </c>
      <c r="E75" s="103"/>
      <c r="F75" s="102"/>
      <c r="G75" s="102"/>
      <c r="H75" s="104">
        <v>0</v>
      </c>
      <c r="I75" s="104">
        <v>0</v>
      </c>
      <c r="J75" s="104">
        <v>0</v>
      </c>
      <c r="K75" s="161"/>
      <c r="L75" s="103"/>
      <c r="M75" s="102">
        <v>0</v>
      </c>
      <c r="N75" s="129"/>
      <c r="O75" s="102"/>
      <c r="P75" s="102"/>
      <c r="Q75" s="104">
        <v>0</v>
      </c>
      <c r="R75" s="155">
        <v>0</v>
      </c>
      <c r="S75" s="162">
        <v>0</v>
      </c>
    </row>
    <row r="76" spans="1:19" ht="34.5" customHeight="1" thickTop="1">
      <c r="A76" s="30"/>
      <c r="B76" s="193" t="s">
        <v>144</v>
      </c>
      <c r="C76" s="194"/>
      <c r="D76" s="195"/>
      <c r="E76" s="174"/>
      <c r="F76" s="195"/>
      <c r="G76" s="196"/>
      <c r="H76" s="176"/>
      <c r="I76" s="176"/>
      <c r="J76" s="176"/>
      <c r="K76" s="25"/>
      <c r="L76" s="26"/>
      <c r="M76" s="27"/>
      <c r="N76" s="197"/>
      <c r="O76" s="127"/>
      <c r="P76" s="198"/>
      <c r="Q76" s="199"/>
      <c r="R76" s="200"/>
      <c r="S76" s="66"/>
    </row>
    <row r="77" spans="1:19" ht="34.5" customHeight="1">
      <c r="A77" s="67">
        <v>1</v>
      </c>
      <c r="B77" s="173" t="s">
        <v>145</v>
      </c>
      <c r="C77" s="69" t="s">
        <v>146</v>
      </c>
      <c r="D77" s="201">
        <v>9126</v>
      </c>
      <c r="E77" s="71" t="s">
        <v>37</v>
      </c>
      <c r="F77" s="67">
        <v>1</v>
      </c>
      <c r="G77" s="67">
        <v>1</v>
      </c>
      <c r="H77" s="73">
        <v>9126</v>
      </c>
      <c r="I77" s="73"/>
      <c r="J77" s="142">
        <v>9126</v>
      </c>
      <c r="K77" s="83" t="s">
        <v>147</v>
      </c>
      <c r="L77" s="84" t="s">
        <v>148</v>
      </c>
      <c r="M77" s="202">
        <v>18252</v>
      </c>
      <c r="N77" s="128"/>
      <c r="O77" s="67"/>
      <c r="P77" s="67"/>
      <c r="Q77" s="73">
        <f t="shared" ref="Q77:Q105" si="19">S77</f>
        <v>0</v>
      </c>
      <c r="R77" s="80"/>
      <c r="S77" s="203">
        <f t="shared" ref="S77:S105" si="20">+D77+J77-M77</f>
        <v>0</v>
      </c>
    </row>
    <row r="78" spans="1:19" ht="34.5" customHeight="1">
      <c r="A78" s="67">
        <v>2</v>
      </c>
      <c r="B78" s="173" t="s">
        <v>149</v>
      </c>
      <c r="C78" s="69" t="s">
        <v>150</v>
      </c>
      <c r="D78" s="201">
        <v>4563</v>
      </c>
      <c r="E78" s="128"/>
      <c r="F78" s="67"/>
      <c r="G78" s="67"/>
      <c r="H78" s="73">
        <v>0</v>
      </c>
      <c r="I78" s="73"/>
      <c r="J78" s="142">
        <v>0</v>
      </c>
      <c r="K78" s="83">
        <v>45929</v>
      </c>
      <c r="L78" s="84" t="s">
        <v>151</v>
      </c>
      <c r="M78" s="202">
        <v>4563</v>
      </c>
      <c r="N78" s="128"/>
      <c r="O78" s="67"/>
      <c r="P78" s="67"/>
      <c r="Q78" s="73">
        <f t="shared" si="19"/>
        <v>0</v>
      </c>
      <c r="R78" s="80"/>
      <c r="S78" s="203">
        <f t="shared" si="20"/>
        <v>0</v>
      </c>
    </row>
    <row r="79" spans="1:19" ht="34.5" customHeight="1">
      <c r="A79" s="67">
        <v>3</v>
      </c>
      <c r="B79" s="173" t="s">
        <v>152</v>
      </c>
      <c r="C79" s="69" t="s">
        <v>153</v>
      </c>
      <c r="D79" s="201">
        <v>4563</v>
      </c>
      <c r="E79" s="128"/>
      <c r="F79" s="67"/>
      <c r="G79" s="67"/>
      <c r="H79" s="73">
        <v>0</v>
      </c>
      <c r="I79" s="73"/>
      <c r="J79" s="142">
        <v>0</v>
      </c>
      <c r="K79" s="83">
        <v>45922</v>
      </c>
      <c r="L79" s="84" t="s">
        <v>154</v>
      </c>
      <c r="M79" s="202">
        <v>4563</v>
      </c>
      <c r="N79" s="128"/>
      <c r="O79" s="67"/>
      <c r="P79" s="67"/>
      <c r="Q79" s="73">
        <f t="shared" si="19"/>
        <v>0</v>
      </c>
      <c r="R79" s="80"/>
      <c r="S79" s="203">
        <f t="shared" si="20"/>
        <v>0</v>
      </c>
    </row>
    <row r="80" spans="1:19" ht="34.5" customHeight="1">
      <c r="A80" s="67">
        <v>4</v>
      </c>
      <c r="B80" s="173" t="s">
        <v>155</v>
      </c>
      <c r="C80" s="69" t="s">
        <v>156</v>
      </c>
      <c r="D80" s="201">
        <v>4563</v>
      </c>
      <c r="E80" s="128"/>
      <c r="F80" s="67"/>
      <c r="G80" s="67"/>
      <c r="H80" s="73">
        <v>0</v>
      </c>
      <c r="I80" s="73"/>
      <c r="J80" s="142">
        <v>0</v>
      </c>
      <c r="K80" s="83">
        <v>45922</v>
      </c>
      <c r="L80" s="84" t="s">
        <v>157</v>
      </c>
      <c r="M80" s="202">
        <v>4563</v>
      </c>
      <c r="N80" s="128"/>
      <c r="O80" s="67"/>
      <c r="P80" s="67"/>
      <c r="Q80" s="73">
        <f t="shared" si="19"/>
        <v>0</v>
      </c>
      <c r="R80" s="80"/>
      <c r="S80" s="203">
        <f t="shared" si="20"/>
        <v>0</v>
      </c>
    </row>
    <row r="81" spans="1:19" ht="34.5" customHeight="1">
      <c r="A81" s="67">
        <v>5</v>
      </c>
      <c r="B81" s="68" t="s">
        <v>158</v>
      </c>
      <c r="C81" s="69" t="s">
        <v>159</v>
      </c>
      <c r="D81" s="201">
        <v>4563</v>
      </c>
      <c r="E81" s="128"/>
      <c r="F81" s="67"/>
      <c r="G81" s="67"/>
      <c r="H81" s="73">
        <v>0</v>
      </c>
      <c r="I81" s="73"/>
      <c r="J81" s="142">
        <v>0</v>
      </c>
      <c r="K81" s="83">
        <v>45925</v>
      </c>
      <c r="L81" s="84" t="s">
        <v>160</v>
      </c>
      <c r="M81" s="202">
        <v>4563</v>
      </c>
      <c r="N81" s="128"/>
      <c r="O81" s="67"/>
      <c r="P81" s="67"/>
      <c r="Q81" s="73">
        <f t="shared" si="19"/>
        <v>0</v>
      </c>
      <c r="R81" s="80"/>
      <c r="S81" s="203">
        <f t="shared" si="20"/>
        <v>0</v>
      </c>
    </row>
    <row r="82" spans="1:19" ht="34.5" customHeight="1">
      <c r="A82" s="67">
        <v>6</v>
      </c>
      <c r="B82" s="68" t="s">
        <v>161</v>
      </c>
      <c r="C82" s="69" t="s">
        <v>162</v>
      </c>
      <c r="D82" s="201">
        <v>4563</v>
      </c>
      <c r="E82" s="71"/>
      <c r="F82" s="67"/>
      <c r="G82" s="67"/>
      <c r="H82" s="73">
        <v>0</v>
      </c>
      <c r="I82" s="73"/>
      <c r="J82" s="142">
        <v>0</v>
      </c>
      <c r="K82" s="83">
        <v>45929</v>
      </c>
      <c r="L82" s="84" t="s">
        <v>163</v>
      </c>
      <c r="M82" s="202">
        <v>4563</v>
      </c>
      <c r="N82" s="128"/>
      <c r="O82" s="67"/>
      <c r="P82" s="67"/>
      <c r="Q82" s="73">
        <f t="shared" si="19"/>
        <v>0</v>
      </c>
      <c r="R82" s="80"/>
      <c r="S82" s="203">
        <f t="shared" si="20"/>
        <v>0</v>
      </c>
    </row>
    <row r="83" spans="1:19" ht="34.5" customHeight="1">
      <c r="A83" s="67">
        <v>7</v>
      </c>
      <c r="B83" s="68" t="s">
        <v>164</v>
      </c>
      <c r="C83" s="69" t="s">
        <v>165</v>
      </c>
      <c r="D83" s="201">
        <v>4563</v>
      </c>
      <c r="E83" s="71"/>
      <c r="F83" s="67"/>
      <c r="G83" s="67"/>
      <c r="H83" s="73">
        <v>-4563</v>
      </c>
      <c r="I83" s="73"/>
      <c r="J83" s="142">
        <v>-4563</v>
      </c>
      <c r="K83" s="83">
        <v>45930</v>
      </c>
      <c r="L83" s="84" t="s">
        <v>166</v>
      </c>
      <c r="M83" s="202">
        <v>4563</v>
      </c>
      <c r="N83" s="128"/>
      <c r="O83" s="67"/>
      <c r="P83" s="67"/>
      <c r="Q83" s="204">
        <f t="shared" si="19"/>
        <v>-4563</v>
      </c>
      <c r="R83" s="205"/>
      <c r="S83" s="206">
        <f t="shared" si="20"/>
        <v>-4563</v>
      </c>
    </row>
    <row r="84" spans="1:19" ht="34.5" customHeight="1">
      <c r="A84" s="67">
        <v>8</v>
      </c>
      <c r="B84" s="68" t="s">
        <v>164</v>
      </c>
      <c r="C84" s="69" t="s">
        <v>167</v>
      </c>
      <c r="D84" s="201">
        <v>4563</v>
      </c>
      <c r="E84" s="128"/>
      <c r="F84" s="67"/>
      <c r="G84" s="67"/>
      <c r="H84" s="73">
        <v>-4563</v>
      </c>
      <c r="I84" s="73"/>
      <c r="J84" s="142">
        <v>-4563</v>
      </c>
      <c r="K84" s="83">
        <v>45930</v>
      </c>
      <c r="L84" s="84" t="s">
        <v>168</v>
      </c>
      <c r="M84" s="202">
        <v>4563</v>
      </c>
      <c r="N84" s="128"/>
      <c r="O84" s="67"/>
      <c r="P84" s="67"/>
      <c r="Q84" s="204">
        <f t="shared" si="19"/>
        <v>-4563</v>
      </c>
      <c r="R84" s="205"/>
      <c r="S84" s="206">
        <f t="shared" si="20"/>
        <v>-4563</v>
      </c>
    </row>
    <row r="85" spans="1:19" ht="34.5" customHeight="1">
      <c r="A85" s="67">
        <v>9</v>
      </c>
      <c r="B85" s="207" t="s">
        <v>169</v>
      </c>
      <c r="C85" s="69" t="s">
        <v>170</v>
      </c>
      <c r="D85" s="201">
        <v>4563</v>
      </c>
      <c r="E85" s="128"/>
      <c r="F85" s="67"/>
      <c r="G85" s="67"/>
      <c r="H85" s="73">
        <v>-4563</v>
      </c>
      <c r="I85" s="73"/>
      <c r="J85" s="142">
        <v>-4563</v>
      </c>
      <c r="K85" s="83">
        <v>45929</v>
      </c>
      <c r="L85" s="84" t="s">
        <v>171</v>
      </c>
      <c r="M85" s="202">
        <v>4563</v>
      </c>
      <c r="N85" s="128"/>
      <c r="O85" s="67"/>
      <c r="P85" s="67"/>
      <c r="Q85" s="204">
        <f t="shared" si="19"/>
        <v>-4563</v>
      </c>
      <c r="R85" s="205"/>
      <c r="S85" s="206">
        <f t="shared" si="20"/>
        <v>-4563</v>
      </c>
    </row>
    <row r="86" spans="1:19" ht="34.5" customHeight="1">
      <c r="A86" s="67">
        <v>10</v>
      </c>
      <c r="B86" s="68" t="s">
        <v>172</v>
      </c>
      <c r="C86" s="69" t="s">
        <v>173</v>
      </c>
      <c r="D86" s="201">
        <v>4563</v>
      </c>
      <c r="E86" s="128"/>
      <c r="F86" s="67"/>
      <c r="G86" s="67"/>
      <c r="H86" s="73">
        <v>0</v>
      </c>
      <c r="I86" s="73"/>
      <c r="J86" s="142">
        <v>0</v>
      </c>
      <c r="K86" s="83">
        <v>45923</v>
      </c>
      <c r="L86" s="84" t="s">
        <v>174</v>
      </c>
      <c r="M86" s="202">
        <v>4563</v>
      </c>
      <c r="N86" s="128"/>
      <c r="O86" s="67"/>
      <c r="P86" s="67"/>
      <c r="Q86" s="73">
        <f t="shared" si="19"/>
        <v>0</v>
      </c>
      <c r="R86" s="80"/>
      <c r="S86" s="203">
        <f t="shared" si="20"/>
        <v>0</v>
      </c>
    </row>
    <row r="87" spans="1:19" ht="34.5" customHeight="1">
      <c r="A87" s="67">
        <v>11</v>
      </c>
      <c r="B87" s="68" t="s">
        <v>175</v>
      </c>
      <c r="C87" s="69" t="s">
        <v>176</v>
      </c>
      <c r="D87" s="201">
        <v>9126</v>
      </c>
      <c r="E87" s="71"/>
      <c r="F87" s="67"/>
      <c r="G87" s="67"/>
      <c r="H87" s="73">
        <v>0</v>
      </c>
      <c r="I87" s="73"/>
      <c r="J87" s="142">
        <v>0</v>
      </c>
      <c r="K87" s="83">
        <v>45922</v>
      </c>
      <c r="L87" s="84" t="s">
        <v>177</v>
      </c>
      <c r="M87" s="202">
        <v>9126</v>
      </c>
      <c r="N87" s="128"/>
      <c r="O87" s="67"/>
      <c r="P87" s="67"/>
      <c r="Q87" s="73">
        <f t="shared" si="19"/>
        <v>0</v>
      </c>
      <c r="R87" s="80"/>
      <c r="S87" s="203">
        <f t="shared" si="20"/>
        <v>0</v>
      </c>
    </row>
    <row r="88" spans="1:19" s="219" customFormat="1" ht="34.5" customHeight="1">
      <c r="A88" s="208">
        <v>12</v>
      </c>
      <c r="B88" s="209" t="s">
        <v>178</v>
      </c>
      <c r="C88" s="210" t="s">
        <v>179</v>
      </c>
      <c r="D88" s="211">
        <v>4563</v>
      </c>
      <c r="E88" s="212"/>
      <c r="F88" s="213"/>
      <c r="G88" s="213"/>
      <c r="H88" s="214">
        <v>-4563</v>
      </c>
      <c r="I88" s="214"/>
      <c r="J88" s="215">
        <v>-4563</v>
      </c>
      <c r="K88" s="83">
        <v>45922</v>
      </c>
      <c r="L88" s="84" t="s">
        <v>180</v>
      </c>
      <c r="M88" s="202">
        <v>4563</v>
      </c>
      <c r="N88" s="216"/>
      <c r="O88" s="213"/>
      <c r="P88" s="213"/>
      <c r="Q88" s="214">
        <f t="shared" si="19"/>
        <v>-4563</v>
      </c>
      <c r="R88" s="217"/>
      <c r="S88" s="218">
        <f t="shared" si="20"/>
        <v>-4563</v>
      </c>
    </row>
    <row r="89" spans="1:19" ht="34.5" customHeight="1">
      <c r="A89" s="67">
        <v>13</v>
      </c>
      <c r="B89" s="68" t="s">
        <v>181</v>
      </c>
      <c r="C89" s="69" t="s">
        <v>182</v>
      </c>
      <c r="D89" s="201">
        <v>4563</v>
      </c>
      <c r="E89" s="128"/>
      <c r="F89" s="67"/>
      <c r="G89" s="67"/>
      <c r="H89" s="73">
        <v>0</v>
      </c>
      <c r="I89" s="73"/>
      <c r="J89" s="142">
        <v>0</v>
      </c>
      <c r="K89" s="83">
        <v>45923</v>
      </c>
      <c r="L89" s="84" t="s">
        <v>183</v>
      </c>
      <c r="M89" s="202">
        <v>4563</v>
      </c>
      <c r="N89" s="128"/>
      <c r="O89" s="67"/>
      <c r="P89" s="67"/>
      <c r="Q89" s="73">
        <f t="shared" si="19"/>
        <v>0</v>
      </c>
      <c r="R89" s="80"/>
      <c r="S89" s="203">
        <f t="shared" si="20"/>
        <v>0</v>
      </c>
    </row>
    <row r="90" spans="1:19" ht="34.5" customHeight="1">
      <c r="A90" s="67">
        <v>14</v>
      </c>
      <c r="B90" s="68" t="s">
        <v>184</v>
      </c>
      <c r="C90" s="69" t="s">
        <v>185</v>
      </c>
      <c r="D90" s="201">
        <v>4563</v>
      </c>
      <c r="E90" s="71"/>
      <c r="F90" s="67"/>
      <c r="G90" s="67"/>
      <c r="H90" s="73">
        <v>-4563</v>
      </c>
      <c r="I90" s="73"/>
      <c r="J90" s="142">
        <v>-4563</v>
      </c>
      <c r="K90" s="83">
        <v>45922</v>
      </c>
      <c r="L90" s="84" t="s">
        <v>186</v>
      </c>
      <c r="M90" s="202">
        <v>4563</v>
      </c>
      <c r="N90" s="128"/>
      <c r="O90" s="67"/>
      <c r="P90" s="67"/>
      <c r="Q90" s="204">
        <f t="shared" si="19"/>
        <v>-4563</v>
      </c>
      <c r="R90" s="205"/>
      <c r="S90" s="206">
        <f t="shared" si="20"/>
        <v>-4563</v>
      </c>
    </row>
    <row r="91" spans="1:19" ht="34.5" customHeight="1">
      <c r="A91" s="67">
        <v>15</v>
      </c>
      <c r="B91" s="68" t="s">
        <v>187</v>
      </c>
      <c r="C91" s="69" t="s">
        <v>188</v>
      </c>
      <c r="D91" s="201">
        <v>4563</v>
      </c>
      <c r="E91" s="128"/>
      <c r="F91" s="67"/>
      <c r="G91" s="67"/>
      <c r="H91" s="73">
        <v>-4563</v>
      </c>
      <c r="I91" s="73"/>
      <c r="J91" s="142">
        <v>-4563</v>
      </c>
      <c r="K91" s="83">
        <v>45922</v>
      </c>
      <c r="L91" s="84" t="s">
        <v>189</v>
      </c>
      <c r="M91" s="202">
        <v>4563</v>
      </c>
      <c r="N91" s="128"/>
      <c r="O91" s="67"/>
      <c r="P91" s="67"/>
      <c r="Q91" s="204">
        <f t="shared" si="19"/>
        <v>-4563</v>
      </c>
      <c r="R91" s="205"/>
      <c r="S91" s="206">
        <f t="shared" si="20"/>
        <v>-4563</v>
      </c>
    </row>
    <row r="92" spans="1:19" ht="34.5" customHeight="1">
      <c r="A92" s="67">
        <v>16</v>
      </c>
      <c r="B92" s="68" t="s">
        <v>190</v>
      </c>
      <c r="C92" s="69" t="s">
        <v>191</v>
      </c>
      <c r="D92" s="201">
        <v>4563</v>
      </c>
      <c r="E92" s="71" t="s">
        <v>37</v>
      </c>
      <c r="F92" s="67">
        <v>1</v>
      </c>
      <c r="G92" s="67">
        <v>1</v>
      </c>
      <c r="H92" s="73">
        <v>2281.5</v>
      </c>
      <c r="I92" s="73"/>
      <c r="J92" s="142">
        <v>2281.5</v>
      </c>
      <c r="K92" s="83" t="s">
        <v>192</v>
      </c>
      <c r="L92" s="84" t="s">
        <v>193</v>
      </c>
      <c r="M92" s="202">
        <v>6844.5</v>
      </c>
      <c r="N92" s="128"/>
      <c r="O92" s="67"/>
      <c r="P92" s="67"/>
      <c r="Q92" s="73">
        <f t="shared" si="19"/>
        <v>0</v>
      </c>
      <c r="R92" s="80"/>
      <c r="S92" s="203">
        <f t="shared" si="20"/>
        <v>0</v>
      </c>
    </row>
    <row r="93" spans="1:19" ht="34.5" customHeight="1">
      <c r="A93" s="67">
        <v>17</v>
      </c>
      <c r="B93" s="68" t="s">
        <v>194</v>
      </c>
      <c r="C93" s="69" t="s">
        <v>195</v>
      </c>
      <c r="D93" s="201">
        <v>9126</v>
      </c>
      <c r="E93" s="71"/>
      <c r="F93" s="67"/>
      <c r="G93" s="67"/>
      <c r="H93" s="73">
        <v>0</v>
      </c>
      <c r="I93" s="73"/>
      <c r="J93" s="142">
        <v>0</v>
      </c>
      <c r="K93" s="83">
        <v>45922</v>
      </c>
      <c r="L93" s="84" t="s">
        <v>196</v>
      </c>
      <c r="M93" s="202">
        <v>9126</v>
      </c>
      <c r="N93" s="128"/>
      <c r="O93" s="67"/>
      <c r="P93" s="67"/>
      <c r="Q93" s="73">
        <f t="shared" si="19"/>
        <v>0</v>
      </c>
      <c r="R93" s="80"/>
      <c r="S93" s="203">
        <f t="shared" si="20"/>
        <v>0</v>
      </c>
    </row>
    <row r="94" spans="1:19" ht="34.5" customHeight="1">
      <c r="A94" s="67">
        <v>18</v>
      </c>
      <c r="B94" s="68" t="s">
        <v>197</v>
      </c>
      <c r="C94" s="69" t="s">
        <v>198</v>
      </c>
      <c r="D94" s="201">
        <v>4563</v>
      </c>
      <c r="E94" s="128"/>
      <c r="F94" s="67"/>
      <c r="G94" s="67"/>
      <c r="H94" s="73">
        <v>0</v>
      </c>
      <c r="I94" s="73"/>
      <c r="J94" s="142">
        <v>0</v>
      </c>
      <c r="K94" s="83">
        <v>45924</v>
      </c>
      <c r="L94" s="84" t="s">
        <v>199</v>
      </c>
      <c r="M94" s="202">
        <v>4563</v>
      </c>
      <c r="N94" s="128"/>
      <c r="O94" s="67"/>
      <c r="P94" s="67"/>
      <c r="Q94" s="73">
        <f t="shared" si="19"/>
        <v>0</v>
      </c>
      <c r="R94" s="80"/>
      <c r="S94" s="203">
        <f t="shared" si="20"/>
        <v>0</v>
      </c>
    </row>
    <row r="95" spans="1:19" ht="34.5" customHeight="1">
      <c r="A95" s="67">
        <v>19</v>
      </c>
      <c r="B95" s="68" t="s">
        <v>200</v>
      </c>
      <c r="C95" s="69" t="s">
        <v>201</v>
      </c>
      <c r="D95" s="201">
        <v>4563</v>
      </c>
      <c r="E95" s="128"/>
      <c r="F95" s="67"/>
      <c r="G95" s="67"/>
      <c r="H95" s="73">
        <v>-4563</v>
      </c>
      <c r="I95" s="73"/>
      <c r="J95" s="142">
        <v>-4563</v>
      </c>
      <c r="K95" s="83">
        <v>45922</v>
      </c>
      <c r="L95" s="84" t="s">
        <v>202</v>
      </c>
      <c r="M95" s="202">
        <v>4563</v>
      </c>
      <c r="N95" s="128"/>
      <c r="O95" s="67"/>
      <c r="P95" s="67"/>
      <c r="Q95" s="204">
        <f t="shared" si="19"/>
        <v>-4563</v>
      </c>
      <c r="R95" s="205"/>
      <c r="S95" s="206">
        <f t="shared" si="20"/>
        <v>-4563</v>
      </c>
    </row>
    <row r="96" spans="1:19" ht="34.5" customHeight="1">
      <c r="A96" s="67">
        <v>20</v>
      </c>
      <c r="B96" s="68" t="s">
        <v>203</v>
      </c>
      <c r="C96" s="69" t="s">
        <v>204</v>
      </c>
      <c r="D96" s="201">
        <v>4563</v>
      </c>
      <c r="E96" s="128"/>
      <c r="F96" s="67"/>
      <c r="G96" s="67"/>
      <c r="H96" s="73">
        <v>-4563</v>
      </c>
      <c r="I96" s="73"/>
      <c r="J96" s="142">
        <v>-4563</v>
      </c>
      <c r="K96" s="83">
        <v>45922</v>
      </c>
      <c r="L96" s="84" t="s">
        <v>205</v>
      </c>
      <c r="M96" s="202">
        <v>4563</v>
      </c>
      <c r="N96" s="128"/>
      <c r="O96" s="67"/>
      <c r="P96" s="67"/>
      <c r="Q96" s="204">
        <f t="shared" si="19"/>
        <v>-4563</v>
      </c>
      <c r="R96" s="205"/>
      <c r="S96" s="206">
        <f t="shared" si="20"/>
        <v>-4563</v>
      </c>
    </row>
    <row r="97" spans="1:19" ht="34.5" customHeight="1">
      <c r="A97" s="67">
        <v>21</v>
      </c>
      <c r="B97" s="68" t="s">
        <v>206</v>
      </c>
      <c r="C97" s="69" t="s">
        <v>207</v>
      </c>
      <c r="D97" s="201">
        <v>4563</v>
      </c>
      <c r="E97" s="128"/>
      <c r="F97" s="67"/>
      <c r="G97" s="67"/>
      <c r="H97" s="73">
        <v>0</v>
      </c>
      <c r="I97" s="73"/>
      <c r="J97" s="142">
        <v>0</v>
      </c>
      <c r="K97" s="83">
        <v>45926</v>
      </c>
      <c r="L97" s="84" t="s">
        <v>208</v>
      </c>
      <c r="M97" s="202">
        <v>4563</v>
      </c>
      <c r="N97" s="128"/>
      <c r="O97" s="67"/>
      <c r="P97" s="67"/>
      <c r="Q97" s="73">
        <f t="shared" si="19"/>
        <v>0</v>
      </c>
      <c r="R97" s="80"/>
      <c r="S97" s="203">
        <f t="shared" si="20"/>
        <v>0</v>
      </c>
    </row>
    <row r="98" spans="1:19" ht="34.5" customHeight="1">
      <c r="A98" s="67">
        <v>22</v>
      </c>
      <c r="B98" s="68" t="s">
        <v>209</v>
      </c>
      <c r="C98" s="69" t="s">
        <v>210</v>
      </c>
      <c r="D98" s="201">
        <v>4563</v>
      </c>
      <c r="E98" s="71"/>
      <c r="F98" s="67"/>
      <c r="G98" s="67"/>
      <c r="H98" s="73">
        <v>-4563</v>
      </c>
      <c r="I98" s="73"/>
      <c r="J98" s="142">
        <v>-4563</v>
      </c>
      <c r="K98" s="83">
        <v>45929</v>
      </c>
      <c r="L98" s="84" t="s">
        <v>211</v>
      </c>
      <c r="M98" s="202">
        <v>4563</v>
      </c>
      <c r="N98" s="128"/>
      <c r="O98" s="67"/>
      <c r="P98" s="67"/>
      <c r="Q98" s="73">
        <f t="shared" si="19"/>
        <v>-4563</v>
      </c>
      <c r="R98" s="80"/>
      <c r="S98" s="203">
        <f t="shared" si="20"/>
        <v>-4563</v>
      </c>
    </row>
    <row r="99" spans="1:19" ht="34.5" customHeight="1">
      <c r="A99" s="67">
        <v>23</v>
      </c>
      <c r="B99" s="68" t="s">
        <v>212</v>
      </c>
      <c r="C99" s="69" t="s">
        <v>213</v>
      </c>
      <c r="D99" s="201">
        <v>4563</v>
      </c>
      <c r="E99" s="128"/>
      <c r="F99" s="67"/>
      <c r="G99" s="67"/>
      <c r="H99" s="73">
        <v>-4563</v>
      </c>
      <c r="I99" s="73"/>
      <c r="J99" s="142">
        <v>-4563</v>
      </c>
      <c r="K99" s="83">
        <v>45919</v>
      </c>
      <c r="L99" s="84" t="s">
        <v>214</v>
      </c>
      <c r="M99" s="202">
        <v>4563</v>
      </c>
      <c r="N99" s="128"/>
      <c r="O99" s="67"/>
      <c r="P99" s="67"/>
      <c r="Q99" s="73">
        <v>-4563</v>
      </c>
      <c r="R99" s="80"/>
      <c r="S99" s="203">
        <v>-4563</v>
      </c>
    </row>
    <row r="100" spans="1:19" ht="34.5" customHeight="1">
      <c r="A100" s="67">
        <v>24</v>
      </c>
      <c r="B100" s="68" t="s">
        <v>215</v>
      </c>
      <c r="C100" s="69" t="s">
        <v>216</v>
      </c>
      <c r="D100" s="201">
        <v>4563</v>
      </c>
      <c r="E100" s="128"/>
      <c r="F100" s="67"/>
      <c r="G100" s="67"/>
      <c r="H100" s="73">
        <v>0</v>
      </c>
      <c r="I100" s="73"/>
      <c r="J100" s="142">
        <v>0</v>
      </c>
      <c r="K100" s="83">
        <v>45925</v>
      </c>
      <c r="L100" s="84" t="s">
        <v>217</v>
      </c>
      <c r="M100" s="202">
        <v>4563</v>
      </c>
      <c r="N100" s="128"/>
      <c r="O100" s="67"/>
      <c r="P100" s="67"/>
      <c r="Q100" s="73">
        <f t="shared" si="19"/>
        <v>0</v>
      </c>
      <c r="R100" s="80"/>
      <c r="S100" s="203">
        <f t="shared" si="20"/>
        <v>0</v>
      </c>
    </row>
    <row r="101" spans="1:19" ht="34.5" customHeight="1">
      <c r="A101" s="67">
        <v>25</v>
      </c>
      <c r="B101" s="68" t="s">
        <v>218</v>
      </c>
      <c r="C101" s="69" t="s">
        <v>219</v>
      </c>
      <c r="D101" s="201">
        <v>4563</v>
      </c>
      <c r="E101" s="128"/>
      <c r="F101" s="67"/>
      <c r="G101" s="67"/>
      <c r="H101" s="73">
        <v>0</v>
      </c>
      <c r="I101" s="73"/>
      <c r="J101" s="142">
        <v>0</v>
      </c>
      <c r="K101" s="83">
        <v>45925</v>
      </c>
      <c r="L101" s="84" t="s">
        <v>220</v>
      </c>
      <c r="M101" s="202">
        <v>4563</v>
      </c>
      <c r="N101" s="128"/>
      <c r="O101" s="67"/>
      <c r="P101" s="67"/>
      <c r="Q101" s="73">
        <f t="shared" si="19"/>
        <v>0</v>
      </c>
      <c r="R101" s="80"/>
      <c r="S101" s="203">
        <f t="shared" si="20"/>
        <v>0</v>
      </c>
    </row>
    <row r="102" spans="1:19" ht="34.5" customHeight="1">
      <c r="A102" s="67">
        <v>26</v>
      </c>
      <c r="B102" s="68" t="s">
        <v>221</v>
      </c>
      <c r="C102" s="69" t="s">
        <v>222</v>
      </c>
      <c r="D102" s="201">
        <v>4563</v>
      </c>
      <c r="E102" s="71"/>
      <c r="F102" s="67"/>
      <c r="G102" s="67"/>
      <c r="H102" s="73">
        <v>-4563</v>
      </c>
      <c r="I102" s="73"/>
      <c r="J102" s="142">
        <v>-4563</v>
      </c>
      <c r="K102" s="83">
        <v>45929</v>
      </c>
      <c r="L102" s="84" t="s">
        <v>223</v>
      </c>
      <c r="M102" s="202">
        <v>4563</v>
      </c>
      <c r="N102" s="128"/>
      <c r="O102" s="67"/>
      <c r="P102" s="67"/>
      <c r="Q102" s="73">
        <f t="shared" si="19"/>
        <v>-4563</v>
      </c>
      <c r="R102" s="80"/>
      <c r="S102" s="203">
        <f t="shared" si="20"/>
        <v>-4563</v>
      </c>
    </row>
    <row r="103" spans="1:19" ht="34.5" customHeight="1">
      <c r="A103" s="67">
        <v>27</v>
      </c>
      <c r="B103" s="68" t="s">
        <v>224</v>
      </c>
      <c r="C103" s="69" t="s">
        <v>225</v>
      </c>
      <c r="D103" s="201">
        <v>4563</v>
      </c>
      <c r="E103" s="71" t="s">
        <v>37</v>
      </c>
      <c r="F103" s="67">
        <v>1</v>
      </c>
      <c r="G103" s="67">
        <v>1</v>
      </c>
      <c r="H103" s="73">
        <v>4563</v>
      </c>
      <c r="I103" s="73"/>
      <c r="J103" s="142">
        <v>4563</v>
      </c>
      <c r="K103" s="83" t="s">
        <v>101</v>
      </c>
      <c r="L103" s="84" t="s">
        <v>226</v>
      </c>
      <c r="M103" s="202">
        <v>9126</v>
      </c>
      <c r="N103" s="128"/>
      <c r="O103" s="67"/>
      <c r="P103" s="67"/>
      <c r="Q103" s="73">
        <f t="shared" si="19"/>
        <v>0</v>
      </c>
      <c r="R103" s="80"/>
      <c r="S103" s="203">
        <f t="shared" si="20"/>
        <v>0</v>
      </c>
    </row>
    <row r="104" spans="1:19" ht="34.5" customHeight="1">
      <c r="A104" s="67">
        <v>28</v>
      </c>
      <c r="B104" s="68" t="s">
        <v>227</v>
      </c>
      <c r="C104" s="69" t="s">
        <v>228</v>
      </c>
      <c r="D104" s="201">
        <v>4563</v>
      </c>
      <c r="E104" s="71"/>
      <c r="F104" s="67"/>
      <c r="G104" s="67"/>
      <c r="H104" s="73">
        <v>0</v>
      </c>
      <c r="I104" s="73"/>
      <c r="J104" s="142">
        <v>0</v>
      </c>
      <c r="K104" s="83" t="s">
        <v>89</v>
      </c>
      <c r="L104" s="84" t="s">
        <v>229</v>
      </c>
      <c r="M104" s="202">
        <v>9126</v>
      </c>
      <c r="N104" s="128"/>
      <c r="O104" s="67"/>
      <c r="P104" s="67"/>
      <c r="Q104" s="73">
        <f t="shared" si="19"/>
        <v>-4563</v>
      </c>
      <c r="R104" s="80"/>
      <c r="S104" s="203">
        <f t="shared" si="20"/>
        <v>-4563</v>
      </c>
    </row>
    <row r="105" spans="1:19" ht="34.5" customHeight="1">
      <c r="A105" s="67">
        <v>29</v>
      </c>
      <c r="B105" s="220" t="s">
        <v>230</v>
      </c>
      <c r="C105" s="221" t="s">
        <v>231</v>
      </c>
      <c r="D105" s="222">
        <v>13689</v>
      </c>
      <c r="E105" s="71"/>
      <c r="F105" s="67"/>
      <c r="G105" s="67"/>
      <c r="H105" s="73">
        <v>0</v>
      </c>
      <c r="I105" s="73"/>
      <c r="J105" s="142">
        <v>0</v>
      </c>
      <c r="K105" s="83">
        <v>45923</v>
      </c>
      <c r="L105" s="84" t="s">
        <v>232</v>
      </c>
      <c r="M105" s="202">
        <v>13689</v>
      </c>
      <c r="N105" s="197"/>
      <c r="O105" s="127"/>
      <c r="P105" s="127"/>
      <c r="Q105" s="171">
        <f t="shared" si="19"/>
        <v>0</v>
      </c>
      <c r="R105" s="172"/>
      <c r="S105" s="203">
        <f t="shared" si="20"/>
        <v>0</v>
      </c>
    </row>
    <row r="106" spans="1:19" ht="34.5" customHeight="1">
      <c r="A106" s="223"/>
      <c r="B106" s="1364" t="s">
        <v>19</v>
      </c>
      <c r="C106" s="1364"/>
      <c r="D106" s="225">
        <f>SUM(D77:D105)</f>
        <v>155142</v>
      </c>
      <c r="E106" s="226"/>
      <c r="F106" s="223"/>
      <c r="G106" s="223"/>
      <c r="H106" s="227">
        <f>SUM(H77+H92+H103+H105)</f>
        <v>15970.5</v>
      </c>
      <c r="I106" s="227">
        <f t="shared" ref="I106:J106" si="21">SUM(I77+I92+I103+I105)</f>
        <v>0</v>
      </c>
      <c r="J106" s="227">
        <f t="shared" si="21"/>
        <v>15970.5</v>
      </c>
      <c r="K106" s="228"/>
      <c r="L106" s="229"/>
      <c r="M106" s="230">
        <f>SUM(M77:M105)</f>
        <v>175675.5</v>
      </c>
      <c r="N106" s="224"/>
      <c r="O106" s="223"/>
      <c r="P106" s="223"/>
      <c r="Q106" s="227">
        <f>SUM(Q77+Q92+Q103)</f>
        <v>0</v>
      </c>
      <c r="R106" s="227">
        <f t="shared" ref="R106:S106" si="22">SUM(R77+R92+R103)</f>
        <v>0</v>
      </c>
      <c r="S106" s="227">
        <f t="shared" si="22"/>
        <v>0</v>
      </c>
    </row>
    <row r="107" spans="1:19" ht="34.5" customHeight="1">
      <c r="A107" s="30"/>
      <c r="B107" s="231" t="s">
        <v>233</v>
      </c>
      <c r="C107" s="232"/>
      <c r="D107" s="18"/>
      <c r="E107" s="166"/>
      <c r="F107" s="18"/>
      <c r="G107" s="233"/>
      <c r="H107" s="168"/>
      <c r="I107" s="168"/>
      <c r="J107" s="168"/>
      <c r="K107" s="234"/>
      <c r="L107" s="235"/>
      <c r="M107" s="236"/>
      <c r="N107" s="237"/>
      <c r="O107" s="238"/>
      <c r="P107" s="238"/>
      <c r="Q107" s="239"/>
      <c r="R107" s="240"/>
      <c r="S107" s="203"/>
    </row>
    <row r="108" spans="1:19" ht="34.5" customHeight="1">
      <c r="A108" s="67">
        <v>1</v>
      </c>
      <c r="B108" s="68" t="s">
        <v>234</v>
      </c>
      <c r="C108" s="173" t="s">
        <v>235</v>
      </c>
      <c r="D108" s="201">
        <v>2645</v>
      </c>
      <c r="E108" s="71"/>
      <c r="F108" s="67"/>
      <c r="G108" s="67"/>
      <c r="H108" s="142">
        <v>-2645</v>
      </c>
      <c r="I108" s="241"/>
      <c r="J108" s="74">
        <v>-2645</v>
      </c>
      <c r="K108" s="75">
        <v>45924</v>
      </c>
      <c r="L108" s="76" t="s">
        <v>236</v>
      </c>
      <c r="M108" s="77">
        <v>2645</v>
      </c>
      <c r="N108" s="242"/>
      <c r="O108" s="243"/>
      <c r="P108" s="243"/>
      <c r="Q108" s="189">
        <f t="shared" ref="Q108:Q109" si="23">S108</f>
        <v>-2645</v>
      </c>
      <c r="R108" s="8"/>
      <c r="S108" s="189">
        <f t="shared" ref="S108:S109" si="24">+D108+J108-M108</f>
        <v>-2645</v>
      </c>
    </row>
    <row r="109" spans="1:19" ht="34.5" customHeight="1">
      <c r="A109" s="67">
        <v>2</v>
      </c>
      <c r="B109" s="244" t="s">
        <v>91</v>
      </c>
      <c r="C109" s="245" t="s">
        <v>237</v>
      </c>
      <c r="D109" s="201">
        <v>18000</v>
      </c>
      <c r="E109" s="71"/>
      <c r="F109" s="67"/>
      <c r="G109" s="67"/>
      <c r="H109" s="142">
        <v>0</v>
      </c>
      <c r="I109" s="241"/>
      <c r="J109" s="74">
        <v>0</v>
      </c>
      <c r="K109" s="83">
        <v>45905</v>
      </c>
      <c r="L109" s="84" t="s">
        <v>238</v>
      </c>
      <c r="M109" s="85">
        <v>18000</v>
      </c>
      <c r="N109" s="246"/>
      <c r="O109" s="243"/>
      <c r="P109" s="243"/>
      <c r="Q109" s="189">
        <f t="shared" si="23"/>
        <v>0</v>
      </c>
      <c r="R109" s="8"/>
      <c r="S109" s="203">
        <f t="shared" si="24"/>
        <v>0</v>
      </c>
    </row>
    <row r="110" spans="1:19" ht="34.5" customHeight="1" thickBot="1">
      <c r="A110" s="99"/>
      <c r="B110" s="100" t="s">
        <v>19</v>
      </c>
      <c r="C110" s="101"/>
      <c r="D110" s="102">
        <f>SUM(D108:D109)</f>
        <v>20645</v>
      </c>
      <c r="E110" s="103"/>
      <c r="F110" s="102"/>
      <c r="G110" s="102"/>
      <c r="H110" s="104"/>
      <c r="I110" s="104"/>
      <c r="J110" s="104"/>
      <c r="K110" s="103"/>
      <c r="L110" s="103"/>
      <c r="M110" s="247">
        <f>SUM(M108:M109)</f>
        <v>20645</v>
      </c>
      <c r="N110" s="129"/>
      <c r="O110" s="102"/>
      <c r="P110" s="102"/>
      <c r="Q110" s="104"/>
      <c r="R110" s="155">
        <v>0</v>
      </c>
      <c r="S110" s="162"/>
    </row>
    <row r="111" spans="1:19" ht="34.5" customHeight="1" thickTop="1">
      <c r="A111" s="30"/>
      <c r="B111" s="52" t="s">
        <v>239</v>
      </c>
      <c r="C111" s="53"/>
      <c r="D111" s="54"/>
      <c r="E111" s="55"/>
      <c r="F111" s="54"/>
      <c r="G111" s="56"/>
      <c r="H111" s="57"/>
      <c r="I111" s="57"/>
      <c r="J111" s="57"/>
      <c r="K111" s="58"/>
      <c r="L111" s="59"/>
      <c r="M111" s="248"/>
      <c r="N111" s="237"/>
      <c r="O111" s="238"/>
      <c r="P111" s="238"/>
      <c r="Q111" s="239"/>
      <c r="R111" s="240"/>
      <c r="S111" s="66"/>
    </row>
    <row r="112" spans="1:19" ht="34.5" customHeight="1">
      <c r="A112" s="67">
        <v>1</v>
      </c>
      <c r="B112" s="173" t="s">
        <v>240</v>
      </c>
      <c r="C112" s="69" t="s">
        <v>241</v>
      </c>
      <c r="D112" s="201">
        <v>100</v>
      </c>
      <c r="E112" s="128"/>
      <c r="F112" s="67"/>
      <c r="G112" s="67"/>
      <c r="H112" s="73">
        <v>0</v>
      </c>
      <c r="I112" s="73">
        <v>0</v>
      </c>
      <c r="J112" s="249">
        <v>0</v>
      </c>
      <c r="K112" s="75">
        <v>45925</v>
      </c>
      <c r="L112" s="76" t="s">
        <v>242</v>
      </c>
      <c r="M112" s="77">
        <v>100</v>
      </c>
      <c r="N112" s="250"/>
      <c r="O112" s="243"/>
      <c r="P112" s="243"/>
      <c r="Q112" s="189">
        <f t="shared" ref="Q112:Q140" si="25">ROUND(S112*100/107,2)</f>
        <v>0</v>
      </c>
      <c r="R112" s="8">
        <f>ROUND((Q112*0.07),2)</f>
        <v>0</v>
      </c>
      <c r="S112" s="203">
        <f t="shared" ref="S112:S140" si="26">+D112+J112-M112</f>
        <v>0</v>
      </c>
    </row>
    <row r="113" spans="1:19" ht="34.5" customHeight="1">
      <c r="A113" s="67">
        <v>2</v>
      </c>
      <c r="B113" s="173" t="s">
        <v>243</v>
      </c>
      <c r="C113" s="69" t="s">
        <v>244</v>
      </c>
      <c r="D113" s="201">
        <v>100</v>
      </c>
      <c r="E113" s="128"/>
      <c r="F113" s="67"/>
      <c r="G113" s="67"/>
      <c r="H113" s="73">
        <v>0</v>
      </c>
      <c r="I113" s="73">
        <v>0</v>
      </c>
      <c r="J113" s="142">
        <v>0</v>
      </c>
      <c r="K113" s="75">
        <v>45929</v>
      </c>
      <c r="L113" s="76" t="s">
        <v>245</v>
      </c>
      <c r="M113" s="77">
        <v>100</v>
      </c>
      <c r="N113" s="246"/>
      <c r="O113" s="243"/>
      <c r="P113" s="243"/>
      <c r="Q113" s="189">
        <f t="shared" si="25"/>
        <v>0</v>
      </c>
      <c r="R113" s="8">
        <f t="shared" ref="R113:R140" si="27">ROUND((Q113*0.07),2)</f>
        <v>0</v>
      </c>
      <c r="S113" s="203">
        <f t="shared" si="26"/>
        <v>0</v>
      </c>
    </row>
    <row r="114" spans="1:19" ht="34.5" customHeight="1">
      <c r="A114" s="67">
        <v>3</v>
      </c>
      <c r="B114" s="173" t="s">
        <v>246</v>
      </c>
      <c r="C114" s="69" t="s">
        <v>247</v>
      </c>
      <c r="D114" s="201">
        <v>100</v>
      </c>
      <c r="E114" s="128"/>
      <c r="F114" s="67"/>
      <c r="G114" s="67"/>
      <c r="H114" s="73">
        <v>0</v>
      </c>
      <c r="I114" s="73">
        <v>0</v>
      </c>
      <c r="J114" s="142">
        <v>0</v>
      </c>
      <c r="K114" s="75">
        <v>45922</v>
      </c>
      <c r="L114" s="76" t="s">
        <v>248</v>
      </c>
      <c r="M114" s="77">
        <v>100</v>
      </c>
      <c r="N114" s="246"/>
      <c r="O114" s="243"/>
      <c r="P114" s="243"/>
      <c r="Q114" s="189">
        <f t="shared" si="25"/>
        <v>0</v>
      </c>
      <c r="R114" s="8">
        <f t="shared" si="27"/>
        <v>0</v>
      </c>
      <c r="S114" s="203">
        <f t="shared" si="26"/>
        <v>0</v>
      </c>
    </row>
    <row r="115" spans="1:19" ht="34.5" customHeight="1">
      <c r="A115" s="67">
        <v>4</v>
      </c>
      <c r="B115" s="173" t="s">
        <v>249</v>
      </c>
      <c r="C115" s="69" t="s">
        <v>250</v>
      </c>
      <c r="D115" s="201">
        <v>100</v>
      </c>
      <c r="E115" s="128"/>
      <c r="F115" s="67"/>
      <c r="G115" s="67"/>
      <c r="H115" s="73">
        <v>0</v>
      </c>
      <c r="I115" s="73">
        <v>0</v>
      </c>
      <c r="J115" s="142">
        <v>0</v>
      </c>
      <c r="K115" s="75">
        <v>45922</v>
      </c>
      <c r="L115" s="76" t="s">
        <v>251</v>
      </c>
      <c r="M115" s="77">
        <v>100</v>
      </c>
      <c r="N115" s="246"/>
      <c r="O115" s="243"/>
      <c r="P115" s="243"/>
      <c r="Q115" s="189">
        <f t="shared" si="25"/>
        <v>0</v>
      </c>
      <c r="R115" s="8">
        <f t="shared" si="27"/>
        <v>0</v>
      </c>
      <c r="S115" s="203">
        <f t="shared" si="26"/>
        <v>0</v>
      </c>
    </row>
    <row r="116" spans="1:19" ht="34.5" customHeight="1">
      <c r="A116" s="67">
        <v>5</v>
      </c>
      <c r="B116" s="68" t="s">
        <v>252</v>
      </c>
      <c r="C116" s="69" t="s">
        <v>253</v>
      </c>
      <c r="D116" s="201">
        <v>100</v>
      </c>
      <c r="E116" s="128"/>
      <c r="F116" s="67"/>
      <c r="G116" s="67"/>
      <c r="H116" s="73">
        <v>0</v>
      </c>
      <c r="I116" s="73">
        <v>0</v>
      </c>
      <c r="J116" s="142">
        <v>0</v>
      </c>
      <c r="K116" s="75">
        <v>45925</v>
      </c>
      <c r="L116" s="76" t="s">
        <v>254</v>
      </c>
      <c r="M116" s="77">
        <v>100</v>
      </c>
      <c r="N116" s="246"/>
      <c r="O116" s="243"/>
      <c r="P116" s="243"/>
      <c r="Q116" s="189">
        <f t="shared" si="25"/>
        <v>0</v>
      </c>
      <c r="R116" s="8">
        <f t="shared" si="27"/>
        <v>0</v>
      </c>
      <c r="S116" s="203">
        <f t="shared" si="26"/>
        <v>0</v>
      </c>
    </row>
    <row r="117" spans="1:19" ht="34.5" customHeight="1">
      <c r="A117" s="67">
        <v>6</v>
      </c>
      <c r="B117" s="68" t="s">
        <v>161</v>
      </c>
      <c r="C117" s="69" t="s">
        <v>255</v>
      </c>
      <c r="D117" s="201">
        <v>100</v>
      </c>
      <c r="E117" s="128"/>
      <c r="F117" s="67"/>
      <c r="G117" s="67"/>
      <c r="H117" s="73">
        <v>0</v>
      </c>
      <c r="I117" s="73">
        <v>0</v>
      </c>
      <c r="J117" s="142">
        <v>0</v>
      </c>
      <c r="K117" s="75">
        <v>45929</v>
      </c>
      <c r="L117" s="76" t="s">
        <v>256</v>
      </c>
      <c r="M117" s="77">
        <v>100</v>
      </c>
      <c r="N117" s="246"/>
      <c r="O117" s="243"/>
      <c r="P117" s="243"/>
      <c r="Q117" s="189">
        <f t="shared" si="25"/>
        <v>0</v>
      </c>
      <c r="R117" s="8">
        <f t="shared" si="27"/>
        <v>0</v>
      </c>
      <c r="S117" s="203">
        <f t="shared" si="26"/>
        <v>0</v>
      </c>
    </row>
    <row r="118" spans="1:19" ht="34.5" customHeight="1">
      <c r="A118" s="67">
        <v>7</v>
      </c>
      <c r="B118" s="68" t="s">
        <v>257</v>
      </c>
      <c r="C118" s="69" t="s">
        <v>258</v>
      </c>
      <c r="D118" s="201">
        <v>100</v>
      </c>
      <c r="E118" s="71"/>
      <c r="F118" s="67"/>
      <c r="G118" s="67"/>
      <c r="H118" s="73">
        <v>0</v>
      </c>
      <c r="I118" s="73">
        <v>0</v>
      </c>
      <c r="J118" s="142">
        <v>0</v>
      </c>
      <c r="K118" s="75">
        <v>45930</v>
      </c>
      <c r="L118" s="76" t="s">
        <v>259</v>
      </c>
      <c r="M118" s="77">
        <v>100</v>
      </c>
      <c r="N118" s="246"/>
      <c r="O118" s="243"/>
      <c r="P118" s="243"/>
      <c r="Q118" s="189">
        <f t="shared" si="25"/>
        <v>0</v>
      </c>
      <c r="R118" s="8">
        <f t="shared" si="27"/>
        <v>0</v>
      </c>
      <c r="S118" s="203">
        <f t="shared" si="26"/>
        <v>0</v>
      </c>
    </row>
    <row r="119" spans="1:19" ht="34.5" customHeight="1">
      <c r="A119" s="67">
        <v>8</v>
      </c>
      <c r="B119" s="68" t="s">
        <v>260</v>
      </c>
      <c r="C119" s="69" t="s">
        <v>261</v>
      </c>
      <c r="D119" s="201">
        <v>100</v>
      </c>
      <c r="E119" s="128"/>
      <c r="F119" s="67"/>
      <c r="G119" s="67"/>
      <c r="H119" s="73">
        <v>0</v>
      </c>
      <c r="I119" s="73">
        <v>0</v>
      </c>
      <c r="J119" s="142">
        <v>0</v>
      </c>
      <c r="K119" s="75">
        <v>45930</v>
      </c>
      <c r="L119" s="76" t="s">
        <v>262</v>
      </c>
      <c r="M119" s="77">
        <v>100</v>
      </c>
      <c r="N119" s="246"/>
      <c r="O119" s="243"/>
      <c r="P119" s="243"/>
      <c r="Q119" s="189">
        <f t="shared" si="25"/>
        <v>0</v>
      </c>
      <c r="R119" s="8">
        <f t="shared" si="27"/>
        <v>0</v>
      </c>
      <c r="S119" s="203">
        <f t="shared" si="26"/>
        <v>0</v>
      </c>
    </row>
    <row r="120" spans="1:19" ht="34.5" customHeight="1">
      <c r="A120" s="67">
        <v>9</v>
      </c>
      <c r="B120" s="68" t="s">
        <v>169</v>
      </c>
      <c r="C120" s="69" t="s">
        <v>263</v>
      </c>
      <c r="D120" s="201">
        <v>100</v>
      </c>
      <c r="E120" s="71"/>
      <c r="F120" s="67"/>
      <c r="G120" s="67"/>
      <c r="H120" s="73">
        <v>0</v>
      </c>
      <c r="I120" s="73">
        <v>0</v>
      </c>
      <c r="J120" s="142">
        <v>0</v>
      </c>
      <c r="K120" s="75">
        <v>45929</v>
      </c>
      <c r="L120" s="76" t="s">
        <v>264</v>
      </c>
      <c r="M120" s="77">
        <v>100</v>
      </c>
      <c r="N120" s="246"/>
      <c r="O120" s="243"/>
      <c r="P120" s="243"/>
      <c r="Q120" s="189">
        <f t="shared" si="25"/>
        <v>0</v>
      </c>
      <c r="R120" s="8">
        <f t="shared" si="27"/>
        <v>0</v>
      </c>
      <c r="S120" s="203">
        <f t="shared" si="26"/>
        <v>0</v>
      </c>
    </row>
    <row r="121" spans="1:19" ht="34.5" customHeight="1">
      <c r="A121" s="67">
        <v>10</v>
      </c>
      <c r="B121" s="68" t="s">
        <v>172</v>
      </c>
      <c r="C121" s="69" t="s">
        <v>265</v>
      </c>
      <c r="D121" s="201">
        <v>100</v>
      </c>
      <c r="E121" s="128"/>
      <c r="F121" s="67"/>
      <c r="G121" s="67"/>
      <c r="H121" s="73">
        <v>0</v>
      </c>
      <c r="I121" s="73">
        <v>0</v>
      </c>
      <c r="J121" s="142">
        <v>0</v>
      </c>
      <c r="K121" s="75">
        <v>45923</v>
      </c>
      <c r="L121" s="76" t="s">
        <v>266</v>
      </c>
      <c r="M121" s="77">
        <v>100</v>
      </c>
      <c r="N121" s="246"/>
      <c r="O121" s="243"/>
      <c r="P121" s="243"/>
      <c r="Q121" s="189">
        <f t="shared" si="25"/>
        <v>0</v>
      </c>
      <c r="R121" s="8">
        <f t="shared" si="27"/>
        <v>0</v>
      </c>
      <c r="S121" s="203">
        <f t="shared" si="26"/>
        <v>0</v>
      </c>
    </row>
    <row r="122" spans="1:19" ht="34.5" customHeight="1">
      <c r="A122" s="67">
        <v>11</v>
      </c>
      <c r="B122" s="68" t="s">
        <v>267</v>
      </c>
      <c r="C122" s="69" t="s">
        <v>268</v>
      </c>
      <c r="D122" s="201">
        <v>100</v>
      </c>
      <c r="E122" s="128"/>
      <c r="F122" s="67"/>
      <c r="G122" s="67"/>
      <c r="H122" s="73">
        <v>0</v>
      </c>
      <c r="I122" s="73">
        <v>0</v>
      </c>
      <c r="J122" s="142">
        <v>0</v>
      </c>
      <c r="K122" s="75">
        <v>45922</v>
      </c>
      <c r="L122" s="76" t="s">
        <v>269</v>
      </c>
      <c r="M122" s="77">
        <v>100</v>
      </c>
      <c r="N122" s="246"/>
      <c r="O122" s="243"/>
      <c r="P122" s="243"/>
      <c r="Q122" s="189">
        <f t="shared" si="25"/>
        <v>0</v>
      </c>
      <c r="R122" s="8">
        <f t="shared" si="27"/>
        <v>0</v>
      </c>
      <c r="S122" s="203">
        <f t="shared" si="26"/>
        <v>0</v>
      </c>
    </row>
    <row r="123" spans="1:19" ht="34.5" customHeight="1">
      <c r="A123" s="67">
        <v>12</v>
      </c>
      <c r="B123" s="68" t="s">
        <v>178</v>
      </c>
      <c r="C123" s="69" t="s">
        <v>270</v>
      </c>
      <c r="D123" s="201">
        <v>100</v>
      </c>
      <c r="E123" s="71"/>
      <c r="F123" s="67"/>
      <c r="G123" s="67"/>
      <c r="H123" s="73">
        <v>0</v>
      </c>
      <c r="I123" s="73">
        <v>0</v>
      </c>
      <c r="J123" s="142">
        <v>0</v>
      </c>
      <c r="K123" s="75">
        <v>45922</v>
      </c>
      <c r="L123" s="76" t="s">
        <v>271</v>
      </c>
      <c r="M123" s="77">
        <v>100</v>
      </c>
      <c r="N123" s="246"/>
      <c r="O123" s="243"/>
      <c r="P123" s="243"/>
      <c r="Q123" s="189">
        <f t="shared" si="25"/>
        <v>0</v>
      </c>
      <c r="R123" s="8">
        <f t="shared" si="27"/>
        <v>0</v>
      </c>
      <c r="S123" s="203">
        <f t="shared" si="26"/>
        <v>0</v>
      </c>
    </row>
    <row r="124" spans="1:19" ht="34.5" customHeight="1">
      <c r="A124" s="67">
        <v>13</v>
      </c>
      <c r="B124" s="68" t="s">
        <v>272</v>
      </c>
      <c r="C124" s="69" t="s">
        <v>273</v>
      </c>
      <c r="D124" s="201">
        <v>100</v>
      </c>
      <c r="E124" s="128"/>
      <c r="F124" s="67"/>
      <c r="G124" s="67"/>
      <c r="H124" s="73">
        <v>0</v>
      </c>
      <c r="I124" s="73">
        <v>0</v>
      </c>
      <c r="J124" s="142">
        <v>0</v>
      </c>
      <c r="K124" s="75">
        <v>45923</v>
      </c>
      <c r="L124" s="76" t="s">
        <v>274</v>
      </c>
      <c r="M124" s="77">
        <v>100</v>
      </c>
      <c r="N124" s="246"/>
      <c r="O124" s="243"/>
      <c r="P124" s="243"/>
      <c r="Q124" s="189">
        <f t="shared" si="25"/>
        <v>0</v>
      </c>
      <c r="R124" s="8">
        <f t="shared" si="27"/>
        <v>0</v>
      </c>
      <c r="S124" s="203">
        <f t="shared" si="26"/>
        <v>0</v>
      </c>
    </row>
    <row r="125" spans="1:19" ht="34.5" customHeight="1">
      <c r="A125" s="67">
        <v>14</v>
      </c>
      <c r="B125" s="68" t="s">
        <v>275</v>
      </c>
      <c r="C125" s="69" t="s">
        <v>276</v>
      </c>
      <c r="D125" s="201">
        <v>100</v>
      </c>
      <c r="E125" s="128"/>
      <c r="F125" s="67"/>
      <c r="G125" s="67"/>
      <c r="H125" s="73">
        <v>0</v>
      </c>
      <c r="I125" s="73">
        <v>0</v>
      </c>
      <c r="J125" s="142">
        <v>0</v>
      </c>
      <c r="K125" s="75">
        <v>45922</v>
      </c>
      <c r="L125" s="76" t="s">
        <v>277</v>
      </c>
      <c r="M125" s="77">
        <v>100</v>
      </c>
      <c r="N125" s="246"/>
      <c r="O125" s="243"/>
      <c r="P125" s="243"/>
      <c r="Q125" s="189">
        <f t="shared" si="25"/>
        <v>0</v>
      </c>
      <c r="R125" s="8">
        <f t="shared" si="27"/>
        <v>0</v>
      </c>
      <c r="S125" s="203">
        <f t="shared" si="26"/>
        <v>0</v>
      </c>
    </row>
    <row r="126" spans="1:19" ht="34.5" customHeight="1">
      <c r="A126" s="67">
        <v>15</v>
      </c>
      <c r="B126" s="68" t="s">
        <v>278</v>
      </c>
      <c r="C126" s="69" t="s">
        <v>279</v>
      </c>
      <c r="D126" s="201">
        <v>100</v>
      </c>
      <c r="E126" s="128"/>
      <c r="F126" s="67"/>
      <c r="G126" s="67"/>
      <c r="H126" s="73">
        <v>0</v>
      </c>
      <c r="I126" s="73">
        <v>0</v>
      </c>
      <c r="J126" s="142">
        <v>0</v>
      </c>
      <c r="K126" s="75">
        <v>45922</v>
      </c>
      <c r="L126" s="76" t="s">
        <v>280</v>
      </c>
      <c r="M126" s="77">
        <v>100</v>
      </c>
      <c r="N126" s="246"/>
      <c r="O126" s="243"/>
      <c r="P126" s="243"/>
      <c r="Q126" s="189">
        <f t="shared" si="25"/>
        <v>0</v>
      </c>
      <c r="R126" s="8">
        <f t="shared" si="27"/>
        <v>0</v>
      </c>
      <c r="S126" s="203">
        <f t="shared" si="26"/>
        <v>0</v>
      </c>
    </row>
    <row r="127" spans="1:19" ht="34.5" customHeight="1">
      <c r="A127" s="67">
        <v>16</v>
      </c>
      <c r="B127" s="68" t="s">
        <v>281</v>
      </c>
      <c r="C127" s="69" t="s">
        <v>282</v>
      </c>
      <c r="D127" s="201">
        <v>100</v>
      </c>
      <c r="E127" s="71" t="s">
        <v>37</v>
      </c>
      <c r="F127" s="67">
        <v>1</v>
      </c>
      <c r="G127" s="67">
        <v>1</v>
      </c>
      <c r="H127" s="73">
        <v>46.73</v>
      </c>
      <c r="I127" s="73">
        <v>3.27</v>
      </c>
      <c r="J127" s="142">
        <v>50</v>
      </c>
      <c r="K127" s="75" t="s">
        <v>192</v>
      </c>
      <c r="L127" s="76" t="s">
        <v>283</v>
      </c>
      <c r="M127" s="77">
        <v>150</v>
      </c>
      <c r="N127" s="250"/>
      <c r="O127" s="243"/>
      <c r="P127" s="243"/>
      <c r="Q127" s="189">
        <f t="shared" si="25"/>
        <v>0</v>
      </c>
      <c r="R127" s="8">
        <f t="shared" si="27"/>
        <v>0</v>
      </c>
      <c r="S127" s="203">
        <f t="shared" si="26"/>
        <v>0</v>
      </c>
    </row>
    <row r="128" spans="1:19" ht="34.5" customHeight="1">
      <c r="A128" s="67">
        <v>17</v>
      </c>
      <c r="B128" s="68" t="s">
        <v>194</v>
      </c>
      <c r="C128" s="69" t="s">
        <v>284</v>
      </c>
      <c r="D128" s="201">
        <v>100</v>
      </c>
      <c r="E128" s="71"/>
      <c r="F128" s="67"/>
      <c r="G128" s="67"/>
      <c r="H128" s="73">
        <v>0</v>
      </c>
      <c r="I128" s="73">
        <v>0</v>
      </c>
      <c r="J128" s="142">
        <v>0</v>
      </c>
      <c r="K128" s="75">
        <v>45922</v>
      </c>
      <c r="L128" s="76" t="s">
        <v>285</v>
      </c>
      <c r="M128" s="77">
        <v>100</v>
      </c>
      <c r="N128" s="246"/>
      <c r="O128" s="243"/>
      <c r="P128" s="243"/>
      <c r="Q128" s="189">
        <f t="shared" si="25"/>
        <v>0</v>
      </c>
      <c r="R128" s="8">
        <f t="shared" si="27"/>
        <v>0</v>
      </c>
      <c r="S128" s="203">
        <f t="shared" si="26"/>
        <v>0</v>
      </c>
    </row>
    <row r="129" spans="1:19" ht="34.5" customHeight="1">
      <c r="A129" s="67">
        <v>18</v>
      </c>
      <c r="B129" s="68" t="s">
        <v>286</v>
      </c>
      <c r="C129" s="69" t="s">
        <v>287</v>
      </c>
      <c r="D129" s="201">
        <v>100</v>
      </c>
      <c r="E129" s="128"/>
      <c r="F129" s="67"/>
      <c r="G129" s="67"/>
      <c r="H129" s="73">
        <v>0</v>
      </c>
      <c r="I129" s="73">
        <v>0</v>
      </c>
      <c r="J129" s="142">
        <v>0</v>
      </c>
      <c r="K129" s="75">
        <v>45924</v>
      </c>
      <c r="L129" s="76" t="s">
        <v>288</v>
      </c>
      <c r="M129" s="77">
        <v>100</v>
      </c>
      <c r="N129" s="246"/>
      <c r="O129" s="243"/>
      <c r="P129" s="243"/>
      <c r="Q129" s="189">
        <f t="shared" si="25"/>
        <v>0</v>
      </c>
      <c r="R129" s="8">
        <f t="shared" si="27"/>
        <v>0</v>
      </c>
      <c r="S129" s="203">
        <f t="shared" si="26"/>
        <v>0</v>
      </c>
    </row>
    <row r="130" spans="1:19" ht="34.5" customHeight="1">
      <c r="A130" s="67">
        <v>19</v>
      </c>
      <c r="B130" s="68" t="s">
        <v>289</v>
      </c>
      <c r="C130" s="69" t="s">
        <v>290</v>
      </c>
      <c r="D130" s="201">
        <v>100</v>
      </c>
      <c r="E130" s="71"/>
      <c r="F130" s="67"/>
      <c r="G130" s="67"/>
      <c r="H130" s="73">
        <v>0</v>
      </c>
      <c r="I130" s="73">
        <v>0</v>
      </c>
      <c r="J130" s="142">
        <v>0</v>
      </c>
      <c r="K130" s="75">
        <v>45922</v>
      </c>
      <c r="L130" s="76" t="s">
        <v>291</v>
      </c>
      <c r="M130" s="77">
        <v>100</v>
      </c>
      <c r="N130" s="246"/>
      <c r="O130" s="243"/>
      <c r="P130" s="243"/>
      <c r="Q130" s="189">
        <f t="shared" si="25"/>
        <v>0</v>
      </c>
      <c r="R130" s="8">
        <f t="shared" si="27"/>
        <v>0</v>
      </c>
      <c r="S130" s="203">
        <f t="shared" si="26"/>
        <v>0</v>
      </c>
    </row>
    <row r="131" spans="1:19" ht="34.5" customHeight="1">
      <c r="A131" s="67">
        <v>20</v>
      </c>
      <c r="B131" s="68" t="s">
        <v>292</v>
      </c>
      <c r="C131" s="69" t="s">
        <v>293</v>
      </c>
      <c r="D131" s="201">
        <v>100</v>
      </c>
      <c r="E131" s="128"/>
      <c r="F131" s="67"/>
      <c r="G131" s="67"/>
      <c r="H131" s="73">
        <v>0</v>
      </c>
      <c r="I131" s="73">
        <v>0</v>
      </c>
      <c r="J131" s="142">
        <v>0</v>
      </c>
      <c r="K131" s="75">
        <v>45922</v>
      </c>
      <c r="L131" s="76" t="s">
        <v>294</v>
      </c>
      <c r="M131" s="77">
        <v>100</v>
      </c>
      <c r="N131" s="246"/>
      <c r="O131" s="243"/>
      <c r="P131" s="243"/>
      <c r="Q131" s="189">
        <f t="shared" si="25"/>
        <v>0</v>
      </c>
      <c r="R131" s="8">
        <f t="shared" si="27"/>
        <v>0</v>
      </c>
      <c r="S131" s="203">
        <f t="shared" si="26"/>
        <v>0</v>
      </c>
    </row>
    <row r="132" spans="1:19" ht="34.5" customHeight="1">
      <c r="A132" s="67">
        <v>21</v>
      </c>
      <c r="B132" s="68" t="s">
        <v>206</v>
      </c>
      <c r="C132" s="69" t="s">
        <v>295</v>
      </c>
      <c r="D132" s="201">
        <v>100</v>
      </c>
      <c r="E132" s="71"/>
      <c r="F132" s="67"/>
      <c r="G132" s="67"/>
      <c r="H132" s="73">
        <v>0</v>
      </c>
      <c r="I132" s="73">
        <v>0</v>
      </c>
      <c r="J132" s="142">
        <v>0</v>
      </c>
      <c r="K132" s="75">
        <v>45926</v>
      </c>
      <c r="L132" s="76" t="s">
        <v>296</v>
      </c>
      <c r="M132" s="77">
        <v>100</v>
      </c>
      <c r="N132" s="246"/>
      <c r="O132" s="243"/>
      <c r="P132" s="243"/>
      <c r="Q132" s="189">
        <f t="shared" si="25"/>
        <v>0</v>
      </c>
      <c r="R132" s="8">
        <f t="shared" si="27"/>
        <v>0</v>
      </c>
      <c r="S132" s="203">
        <f t="shared" si="26"/>
        <v>0</v>
      </c>
    </row>
    <row r="133" spans="1:19" ht="34.5" customHeight="1">
      <c r="A133" s="67">
        <v>22</v>
      </c>
      <c r="B133" s="68" t="s">
        <v>297</v>
      </c>
      <c r="C133" s="69" t="s">
        <v>298</v>
      </c>
      <c r="D133" s="201">
        <v>100</v>
      </c>
      <c r="E133" s="71"/>
      <c r="F133" s="67"/>
      <c r="G133" s="67"/>
      <c r="H133" s="73">
        <v>0</v>
      </c>
      <c r="I133" s="73">
        <v>0</v>
      </c>
      <c r="J133" s="142">
        <v>0</v>
      </c>
      <c r="K133" s="75">
        <v>45929</v>
      </c>
      <c r="L133" s="76" t="s">
        <v>299</v>
      </c>
      <c r="M133" s="77">
        <v>100</v>
      </c>
      <c r="N133" s="246"/>
      <c r="O133" s="243"/>
      <c r="P133" s="243"/>
      <c r="Q133" s="189">
        <f t="shared" si="25"/>
        <v>0</v>
      </c>
      <c r="R133" s="8">
        <f t="shared" si="27"/>
        <v>0</v>
      </c>
      <c r="S133" s="203">
        <f t="shared" si="26"/>
        <v>0</v>
      </c>
    </row>
    <row r="134" spans="1:19" ht="34.5" customHeight="1">
      <c r="A134" s="67">
        <v>23</v>
      </c>
      <c r="B134" s="68" t="s">
        <v>300</v>
      </c>
      <c r="C134" s="69" t="s">
        <v>301</v>
      </c>
      <c r="D134" s="201">
        <v>100</v>
      </c>
      <c r="E134" s="71" t="s">
        <v>37</v>
      </c>
      <c r="F134" s="67">
        <v>1</v>
      </c>
      <c r="G134" s="67">
        <v>1</v>
      </c>
      <c r="H134" s="73">
        <v>93.46</v>
      </c>
      <c r="I134" s="73">
        <v>6.54</v>
      </c>
      <c r="J134" s="142">
        <v>100</v>
      </c>
      <c r="K134" s="75" t="s">
        <v>302</v>
      </c>
      <c r="L134" s="76" t="s">
        <v>303</v>
      </c>
      <c r="M134" s="77">
        <v>200</v>
      </c>
      <c r="N134" s="246"/>
      <c r="O134" s="246"/>
      <c r="P134" s="243"/>
      <c r="Q134" s="189">
        <f t="shared" si="25"/>
        <v>0</v>
      </c>
      <c r="R134" s="8">
        <f t="shared" si="27"/>
        <v>0</v>
      </c>
      <c r="S134" s="203">
        <f t="shared" si="26"/>
        <v>0</v>
      </c>
    </row>
    <row r="135" spans="1:19" ht="34.5" customHeight="1">
      <c r="A135" s="67">
        <v>24</v>
      </c>
      <c r="B135" s="68" t="s">
        <v>304</v>
      </c>
      <c r="C135" s="69" t="s">
        <v>305</v>
      </c>
      <c r="D135" s="201">
        <v>100</v>
      </c>
      <c r="E135" s="71"/>
      <c r="F135" s="67"/>
      <c r="G135" s="67"/>
      <c r="H135" s="73">
        <v>0</v>
      </c>
      <c r="I135" s="73">
        <v>0</v>
      </c>
      <c r="J135" s="142">
        <v>0</v>
      </c>
      <c r="K135" s="75">
        <v>45925</v>
      </c>
      <c r="L135" s="76" t="s">
        <v>306</v>
      </c>
      <c r="M135" s="77">
        <v>100</v>
      </c>
      <c r="N135" s="246"/>
      <c r="O135" s="243"/>
      <c r="P135" s="243"/>
      <c r="Q135" s="189">
        <f t="shared" si="25"/>
        <v>0</v>
      </c>
      <c r="R135" s="8">
        <f t="shared" si="27"/>
        <v>0</v>
      </c>
      <c r="S135" s="203">
        <f t="shared" si="26"/>
        <v>0</v>
      </c>
    </row>
    <row r="136" spans="1:19" ht="34.5" customHeight="1">
      <c r="A136" s="67">
        <v>25</v>
      </c>
      <c r="B136" s="68" t="s">
        <v>307</v>
      </c>
      <c r="C136" s="69" t="s">
        <v>308</v>
      </c>
      <c r="D136" s="201">
        <v>100</v>
      </c>
      <c r="E136" s="128"/>
      <c r="F136" s="67"/>
      <c r="G136" s="67"/>
      <c r="H136" s="73">
        <v>0</v>
      </c>
      <c r="I136" s="73">
        <v>0</v>
      </c>
      <c r="J136" s="142">
        <v>0</v>
      </c>
      <c r="K136" s="75">
        <v>45925</v>
      </c>
      <c r="L136" s="76" t="s">
        <v>309</v>
      </c>
      <c r="M136" s="77">
        <v>100</v>
      </c>
      <c r="N136" s="246"/>
      <c r="O136" s="243"/>
      <c r="P136" s="243"/>
      <c r="Q136" s="189">
        <f t="shared" si="25"/>
        <v>0</v>
      </c>
      <c r="R136" s="8">
        <f t="shared" si="27"/>
        <v>0</v>
      </c>
      <c r="S136" s="203">
        <f t="shared" si="26"/>
        <v>0</v>
      </c>
    </row>
    <row r="137" spans="1:19" ht="34.5" customHeight="1">
      <c r="A137" s="67">
        <v>26</v>
      </c>
      <c r="B137" s="68" t="s">
        <v>310</v>
      </c>
      <c r="C137" s="69" t="s">
        <v>311</v>
      </c>
      <c r="D137" s="201">
        <v>100</v>
      </c>
      <c r="E137" s="71"/>
      <c r="F137" s="67"/>
      <c r="G137" s="67"/>
      <c r="H137" s="73">
        <v>0</v>
      </c>
      <c r="I137" s="73">
        <v>0</v>
      </c>
      <c r="J137" s="142">
        <v>0</v>
      </c>
      <c r="K137" s="75">
        <v>45929</v>
      </c>
      <c r="L137" s="76" t="s">
        <v>312</v>
      </c>
      <c r="M137" s="77">
        <v>100</v>
      </c>
      <c r="N137" s="246"/>
      <c r="O137" s="243"/>
      <c r="P137" s="243"/>
      <c r="Q137" s="189">
        <f t="shared" si="25"/>
        <v>0</v>
      </c>
      <c r="R137" s="8">
        <f t="shared" si="27"/>
        <v>0</v>
      </c>
      <c r="S137" s="203">
        <f t="shared" si="26"/>
        <v>0</v>
      </c>
    </row>
    <row r="138" spans="1:19" ht="34.5" customHeight="1">
      <c r="A138" s="67">
        <v>27</v>
      </c>
      <c r="B138" s="68" t="s">
        <v>313</v>
      </c>
      <c r="C138" s="69" t="s">
        <v>314</v>
      </c>
      <c r="D138" s="201">
        <v>100</v>
      </c>
      <c r="E138" s="71"/>
      <c r="F138" s="67"/>
      <c r="G138" s="67"/>
      <c r="H138" s="73">
        <v>0</v>
      </c>
      <c r="I138" s="73">
        <v>0</v>
      </c>
      <c r="J138" s="142">
        <v>0</v>
      </c>
      <c r="K138" s="75">
        <v>45924</v>
      </c>
      <c r="L138" s="76" t="s">
        <v>315</v>
      </c>
      <c r="M138" s="77">
        <v>100</v>
      </c>
      <c r="N138" s="246"/>
      <c r="O138" s="246"/>
      <c r="P138" s="246"/>
      <c r="Q138" s="189">
        <f t="shared" si="25"/>
        <v>0</v>
      </c>
      <c r="R138" s="8">
        <f t="shared" si="27"/>
        <v>0</v>
      </c>
      <c r="S138" s="203">
        <f t="shared" si="26"/>
        <v>0</v>
      </c>
    </row>
    <row r="139" spans="1:19" ht="34.5" customHeight="1">
      <c r="A139" s="67">
        <v>28</v>
      </c>
      <c r="B139" s="68" t="s">
        <v>227</v>
      </c>
      <c r="C139" s="69" t="s">
        <v>316</v>
      </c>
      <c r="D139" s="201">
        <v>100</v>
      </c>
      <c r="E139" s="71" t="s">
        <v>37</v>
      </c>
      <c r="F139" s="67">
        <v>1</v>
      </c>
      <c r="G139" s="67">
        <v>1</v>
      </c>
      <c r="H139" s="73">
        <v>93.46</v>
      </c>
      <c r="I139" s="73">
        <v>6.54</v>
      </c>
      <c r="J139" s="142">
        <v>100</v>
      </c>
      <c r="K139" s="75" t="s">
        <v>302</v>
      </c>
      <c r="L139" s="76" t="s">
        <v>317</v>
      </c>
      <c r="M139" s="77">
        <v>200</v>
      </c>
      <c r="N139" s="250"/>
      <c r="O139" s="243"/>
      <c r="P139" s="243"/>
      <c r="Q139" s="189">
        <f t="shared" si="25"/>
        <v>0</v>
      </c>
      <c r="R139" s="8">
        <f t="shared" si="27"/>
        <v>0</v>
      </c>
      <c r="S139" s="203">
        <f t="shared" si="26"/>
        <v>0</v>
      </c>
    </row>
    <row r="140" spans="1:19" ht="34.5" customHeight="1">
      <c r="A140" s="67">
        <v>29</v>
      </c>
      <c r="B140" s="68" t="s">
        <v>318</v>
      </c>
      <c r="C140" s="69" t="s">
        <v>319</v>
      </c>
      <c r="D140" s="201">
        <v>100</v>
      </c>
      <c r="E140" s="71"/>
      <c r="F140" s="67"/>
      <c r="G140" s="67"/>
      <c r="H140" s="73">
        <v>0</v>
      </c>
      <c r="I140" s="73">
        <v>0</v>
      </c>
      <c r="J140" s="142">
        <v>0</v>
      </c>
      <c r="K140" s="251">
        <v>45923</v>
      </c>
      <c r="L140" s="252" t="s">
        <v>320</v>
      </c>
      <c r="M140" s="253">
        <v>100</v>
      </c>
      <c r="N140" s="246"/>
      <c r="O140" s="243"/>
      <c r="P140" s="243"/>
      <c r="Q140" s="189">
        <f t="shared" si="25"/>
        <v>0</v>
      </c>
      <c r="R140" s="8">
        <f t="shared" si="27"/>
        <v>0</v>
      </c>
      <c r="S140" s="203">
        <f t="shared" si="26"/>
        <v>0</v>
      </c>
    </row>
    <row r="141" spans="1:19" ht="34.5" customHeight="1" thickBot="1">
      <c r="A141" s="99"/>
      <c r="B141" s="100" t="s">
        <v>19</v>
      </c>
      <c r="C141" s="101"/>
      <c r="D141" s="102">
        <f>SUM(D112:D140)</f>
        <v>2900</v>
      </c>
      <c r="E141" s="103"/>
      <c r="F141" s="102"/>
      <c r="G141" s="102"/>
      <c r="H141" s="104">
        <f>SUM(H112:H140)</f>
        <v>233.64999999999998</v>
      </c>
      <c r="I141" s="104">
        <f t="shared" ref="I141:J141" si="28">SUM(I112:I140)</f>
        <v>16.350000000000001</v>
      </c>
      <c r="J141" s="104">
        <f t="shared" si="28"/>
        <v>250</v>
      </c>
      <c r="K141" s="254"/>
      <c r="L141" s="255"/>
      <c r="M141" s="256">
        <f>SUM(M112:M140)</f>
        <v>3150</v>
      </c>
      <c r="N141" s="257"/>
      <c r="O141" s="258"/>
      <c r="P141" s="258"/>
      <c r="Q141" s="105">
        <f>SUM(Q112:Q140)</f>
        <v>0</v>
      </c>
      <c r="R141" s="259">
        <f t="shared" ref="R141" si="29">SUM(R112:R140)</f>
        <v>0</v>
      </c>
      <c r="S141" s="227">
        <f>SUM(S112:S140)</f>
        <v>0</v>
      </c>
    </row>
    <row r="142" spans="1:19" ht="34.5" customHeight="1" thickTop="1">
      <c r="A142" s="30"/>
      <c r="B142" s="52" t="s">
        <v>321</v>
      </c>
      <c r="C142" s="53"/>
      <c r="D142" s="54"/>
      <c r="E142" s="55"/>
      <c r="F142" s="54"/>
      <c r="G142" s="56"/>
      <c r="H142" s="57"/>
      <c r="I142" s="57"/>
      <c r="J142" s="57"/>
      <c r="K142" s="58"/>
      <c r="L142" s="59"/>
      <c r="M142" s="248"/>
      <c r="N142" s="237"/>
      <c r="O142" s="238"/>
      <c r="P142" s="238"/>
      <c r="Q142" s="239"/>
      <c r="R142" s="240"/>
      <c r="S142" s="66"/>
    </row>
    <row r="143" spans="1:19" ht="34.5" customHeight="1">
      <c r="A143" s="67">
        <v>1</v>
      </c>
      <c r="B143" s="106" t="s">
        <v>322</v>
      </c>
      <c r="C143" s="260" t="s">
        <v>323</v>
      </c>
      <c r="D143" s="261">
        <v>599.20000000000005</v>
      </c>
      <c r="E143" s="71"/>
      <c r="F143" s="67"/>
      <c r="G143" s="67"/>
      <c r="H143" s="73">
        <v>0</v>
      </c>
      <c r="I143" s="73">
        <v>0</v>
      </c>
      <c r="J143" s="142">
        <v>0</v>
      </c>
      <c r="K143" s="75">
        <v>45925</v>
      </c>
      <c r="L143" s="76" t="s">
        <v>324</v>
      </c>
      <c r="M143" s="77">
        <v>599.20000000000005</v>
      </c>
      <c r="N143" s="250"/>
      <c r="O143" s="243"/>
      <c r="P143" s="243"/>
      <c r="Q143" s="189">
        <f t="shared" ref="Q143:Q206" si="30">ROUND(S143*100/107,2)</f>
        <v>0</v>
      </c>
      <c r="R143" s="8">
        <f t="shared" ref="R143:R206" si="31">ROUND((Q143*0.07),2)</f>
        <v>0</v>
      </c>
      <c r="S143" s="203">
        <f t="shared" ref="S143:S206" si="32">+D143+J143-M143</f>
        <v>0</v>
      </c>
    </row>
    <row r="144" spans="1:19" ht="34.5" customHeight="1">
      <c r="A144" s="67">
        <v>2</v>
      </c>
      <c r="B144" s="106" t="s">
        <v>243</v>
      </c>
      <c r="C144" s="260" t="s">
        <v>325</v>
      </c>
      <c r="D144" s="261">
        <v>936.25</v>
      </c>
      <c r="E144" s="128"/>
      <c r="F144" s="67"/>
      <c r="G144" s="67"/>
      <c r="H144" s="73">
        <v>0</v>
      </c>
      <c r="I144" s="73">
        <v>0</v>
      </c>
      <c r="J144" s="142">
        <v>0</v>
      </c>
      <c r="K144" s="75">
        <v>45929</v>
      </c>
      <c r="L144" s="76" t="s">
        <v>326</v>
      </c>
      <c r="M144" s="77">
        <v>936.25</v>
      </c>
      <c r="N144" s="246"/>
      <c r="O144" s="243"/>
      <c r="P144" s="243"/>
      <c r="Q144" s="189">
        <f t="shared" si="30"/>
        <v>0</v>
      </c>
      <c r="R144" s="8">
        <f t="shared" si="31"/>
        <v>0</v>
      </c>
      <c r="S144" s="203">
        <f t="shared" si="32"/>
        <v>0</v>
      </c>
    </row>
    <row r="145" spans="1:19" ht="34.5" customHeight="1">
      <c r="A145" s="67">
        <v>3</v>
      </c>
      <c r="B145" s="106" t="s">
        <v>246</v>
      </c>
      <c r="C145" s="260" t="s">
        <v>327</v>
      </c>
      <c r="D145" s="262">
        <v>112.35</v>
      </c>
      <c r="E145" s="128"/>
      <c r="F145" s="67"/>
      <c r="G145" s="67"/>
      <c r="H145" s="73">
        <v>0</v>
      </c>
      <c r="I145" s="73">
        <v>0</v>
      </c>
      <c r="J145" s="142">
        <v>0</v>
      </c>
      <c r="K145" s="75">
        <v>45922</v>
      </c>
      <c r="L145" s="76" t="s">
        <v>328</v>
      </c>
      <c r="M145" s="77">
        <v>112.35</v>
      </c>
      <c r="N145" s="246"/>
      <c r="O145" s="243"/>
      <c r="P145" s="243"/>
      <c r="Q145" s="189">
        <f t="shared" si="30"/>
        <v>0</v>
      </c>
      <c r="R145" s="8">
        <f t="shared" si="31"/>
        <v>0</v>
      </c>
      <c r="S145" s="203">
        <f t="shared" si="32"/>
        <v>0</v>
      </c>
    </row>
    <row r="146" spans="1:19" ht="34.5" customHeight="1">
      <c r="A146" s="67">
        <v>4</v>
      </c>
      <c r="B146" s="106" t="s">
        <v>329</v>
      </c>
      <c r="C146" s="260" t="s">
        <v>330</v>
      </c>
      <c r="D146" s="262">
        <v>112.35</v>
      </c>
      <c r="E146" s="71"/>
      <c r="F146" s="67"/>
      <c r="G146" s="67"/>
      <c r="H146" s="73">
        <v>0</v>
      </c>
      <c r="I146" s="73">
        <v>0</v>
      </c>
      <c r="J146" s="142">
        <v>0</v>
      </c>
      <c r="K146" s="75">
        <v>45922</v>
      </c>
      <c r="L146" s="76" t="s">
        <v>331</v>
      </c>
      <c r="M146" s="77">
        <v>112.35</v>
      </c>
      <c r="N146" s="246"/>
      <c r="O146" s="243"/>
      <c r="P146" s="243"/>
      <c r="Q146" s="189">
        <f t="shared" si="30"/>
        <v>0</v>
      </c>
      <c r="R146" s="8">
        <f t="shared" si="31"/>
        <v>0</v>
      </c>
      <c r="S146" s="203">
        <f t="shared" si="32"/>
        <v>0</v>
      </c>
    </row>
    <row r="147" spans="1:19" ht="34.5" customHeight="1">
      <c r="A147" s="67">
        <v>5</v>
      </c>
      <c r="B147" s="263" t="s">
        <v>252</v>
      </c>
      <c r="C147" s="260" t="s">
        <v>332</v>
      </c>
      <c r="D147" s="262">
        <v>1572.9</v>
      </c>
      <c r="E147" s="128"/>
      <c r="F147" s="67"/>
      <c r="G147" s="67"/>
      <c r="H147" s="73">
        <v>0</v>
      </c>
      <c r="I147" s="73">
        <v>0</v>
      </c>
      <c r="J147" s="142">
        <v>0</v>
      </c>
      <c r="K147" s="75">
        <v>45925</v>
      </c>
      <c r="L147" s="76" t="s">
        <v>333</v>
      </c>
      <c r="M147" s="77">
        <v>1572.9</v>
      </c>
      <c r="N147" s="246"/>
      <c r="O147" s="243"/>
      <c r="P147" s="243"/>
      <c r="Q147" s="189">
        <f t="shared" si="30"/>
        <v>0</v>
      </c>
      <c r="R147" s="8">
        <f t="shared" si="31"/>
        <v>0</v>
      </c>
      <c r="S147" s="203">
        <f t="shared" si="32"/>
        <v>0</v>
      </c>
    </row>
    <row r="148" spans="1:19" ht="34.5" customHeight="1">
      <c r="A148" s="67">
        <v>6</v>
      </c>
      <c r="B148" s="263" t="s">
        <v>161</v>
      </c>
      <c r="C148" s="260" t="s">
        <v>334</v>
      </c>
      <c r="D148" s="262">
        <v>112.35</v>
      </c>
      <c r="E148" s="128"/>
      <c r="F148" s="67"/>
      <c r="G148" s="67"/>
      <c r="H148" s="73">
        <v>0</v>
      </c>
      <c r="I148" s="73">
        <v>0</v>
      </c>
      <c r="J148" s="142">
        <v>0</v>
      </c>
      <c r="K148" s="75">
        <v>45929</v>
      </c>
      <c r="L148" s="76" t="s">
        <v>335</v>
      </c>
      <c r="M148" s="77">
        <v>112.35</v>
      </c>
      <c r="N148" s="246"/>
      <c r="O148" s="243"/>
      <c r="P148" s="243"/>
      <c r="Q148" s="189">
        <f t="shared" si="30"/>
        <v>0</v>
      </c>
      <c r="R148" s="8">
        <f t="shared" si="31"/>
        <v>0</v>
      </c>
      <c r="S148" s="203">
        <f t="shared" si="32"/>
        <v>0</v>
      </c>
    </row>
    <row r="149" spans="1:19" ht="34.5" customHeight="1">
      <c r="A149" s="67">
        <v>7</v>
      </c>
      <c r="B149" s="263" t="s">
        <v>260</v>
      </c>
      <c r="C149" s="260" t="s">
        <v>336</v>
      </c>
      <c r="D149" s="262">
        <v>0</v>
      </c>
      <c r="E149" s="71"/>
      <c r="F149" s="67"/>
      <c r="G149" s="67"/>
      <c r="H149" s="73">
        <v>0</v>
      </c>
      <c r="I149" s="73">
        <v>0</v>
      </c>
      <c r="J149" s="142">
        <v>0</v>
      </c>
      <c r="K149" s="75"/>
      <c r="L149" s="76"/>
      <c r="M149" s="77"/>
      <c r="N149" s="246"/>
      <c r="O149" s="243"/>
      <c r="P149" s="243"/>
      <c r="Q149" s="189">
        <f t="shared" si="30"/>
        <v>0</v>
      </c>
      <c r="R149" s="8">
        <f t="shared" si="31"/>
        <v>0</v>
      </c>
      <c r="S149" s="203">
        <f t="shared" si="32"/>
        <v>0</v>
      </c>
    </row>
    <row r="150" spans="1:19" ht="34.5" customHeight="1">
      <c r="A150" s="67">
        <v>8</v>
      </c>
      <c r="B150" s="263" t="s">
        <v>260</v>
      </c>
      <c r="C150" s="260" t="s">
        <v>337</v>
      </c>
      <c r="D150" s="262">
        <v>1423.1</v>
      </c>
      <c r="E150" s="128"/>
      <c r="F150" s="67"/>
      <c r="G150" s="67"/>
      <c r="H150" s="73">
        <v>0</v>
      </c>
      <c r="I150" s="73">
        <v>0</v>
      </c>
      <c r="J150" s="142">
        <v>0</v>
      </c>
      <c r="K150" s="75">
        <v>45930</v>
      </c>
      <c r="L150" s="76" t="s">
        <v>338</v>
      </c>
      <c r="M150" s="77">
        <v>1423.1</v>
      </c>
      <c r="N150" s="246"/>
      <c r="O150" s="243"/>
      <c r="P150" s="243"/>
      <c r="Q150" s="189">
        <f t="shared" si="30"/>
        <v>0</v>
      </c>
      <c r="R150" s="8">
        <f t="shared" si="31"/>
        <v>0</v>
      </c>
      <c r="S150" s="203">
        <f t="shared" si="32"/>
        <v>0</v>
      </c>
    </row>
    <row r="151" spans="1:19" ht="34.5" customHeight="1">
      <c r="A151" s="67">
        <v>9</v>
      </c>
      <c r="B151" s="263" t="s">
        <v>169</v>
      </c>
      <c r="C151" s="260" t="s">
        <v>339</v>
      </c>
      <c r="D151" s="262">
        <v>674.1</v>
      </c>
      <c r="E151" s="71"/>
      <c r="F151" s="67"/>
      <c r="G151" s="67"/>
      <c r="H151" s="73">
        <v>0</v>
      </c>
      <c r="I151" s="73">
        <v>0</v>
      </c>
      <c r="J151" s="142">
        <v>0</v>
      </c>
      <c r="K151" s="75">
        <v>45929</v>
      </c>
      <c r="L151" s="76" t="s">
        <v>340</v>
      </c>
      <c r="M151" s="77">
        <v>674.1</v>
      </c>
      <c r="N151" s="246"/>
      <c r="O151" s="243"/>
      <c r="P151" s="243"/>
      <c r="Q151" s="189">
        <f t="shared" si="30"/>
        <v>0</v>
      </c>
      <c r="R151" s="8">
        <f t="shared" si="31"/>
        <v>0</v>
      </c>
      <c r="S151" s="203">
        <f t="shared" si="32"/>
        <v>0</v>
      </c>
    </row>
    <row r="152" spans="1:19" ht="34.5" customHeight="1">
      <c r="A152" s="67">
        <v>10</v>
      </c>
      <c r="B152" s="263" t="s">
        <v>341</v>
      </c>
      <c r="C152" s="260" t="s">
        <v>342</v>
      </c>
      <c r="D152" s="262">
        <v>599.20000000000005</v>
      </c>
      <c r="E152" s="128"/>
      <c r="F152" s="67"/>
      <c r="G152" s="67"/>
      <c r="H152" s="73">
        <v>0</v>
      </c>
      <c r="I152" s="73">
        <v>0</v>
      </c>
      <c r="J152" s="142">
        <v>0</v>
      </c>
      <c r="K152" s="75">
        <v>45923</v>
      </c>
      <c r="L152" s="76" t="s">
        <v>343</v>
      </c>
      <c r="M152" s="77">
        <v>599.20000000000005</v>
      </c>
      <c r="N152" s="246"/>
      <c r="O152" s="243"/>
      <c r="P152" s="243"/>
      <c r="Q152" s="189">
        <f t="shared" si="30"/>
        <v>0</v>
      </c>
      <c r="R152" s="8">
        <f t="shared" si="31"/>
        <v>0</v>
      </c>
      <c r="S152" s="203">
        <f t="shared" si="32"/>
        <v>0</v>
      </c>
    </row>
    <row r="153" spans="1:19" ht="34.5" customHeight="1">
      <c r="A153" s="67">
        <v>11</v>
      </c>
      <c r="B153" s="263" t="s">
        <v>267</v>
      </c>
      <c r="C153" s="260" t="s">
        <v>344</v>
      </c>
      <c r="D153" s="262">
        <v>1498</v>
      </c>
      <c r="E153" s="128"/>
      <c r="F153" s="67"/>
      <c r="G153" s="67"/>
      <c r="H153" s="73">
        <v>0</v>
      </c>
      <c r="I153" s="73">
        <v>0</v>
      </c>
      <c r="J153" s="142">
        <v>0</v>
      </c>
      <c r="K153" s="75">
        <v>45922</v>
      </c>
      <c r="L153" s="76" t="s">
        <v>345</v>
      </c>
      <c r="M153" s="77">
        <v>1498</v>
      </c>
      <c r="N153" s="246"/>
      <c r="O153" s="243"/>
      <c r="P153" s="243"/>
      <c r="Q153" s="189">
        <f t="shared" si="30"/>
        <v>0</v>
      </c>
      <c r="R153" s="8">
        <f t="shared" si="31"/>
        <v>0</v>
      </c>
      <c r="S153" s="203">
        <f t="shared" si="32"/>
        <v>0</v>
      </c>
    </row>
    <row r="154" spans="1:19" ht="34.5" customHeight="1">
      <c r="A154" s="67">
        <v>12</v>
      </c>
      <c r="B154" s="263" t="s">
        <v>178</v>
      </c>
      <c r="C154" s="260" t="s">
        <v>346</v>
      </c>
      <c r="D154" s="262">
        <v>1048.5999999999999</v>
      </c>
      <c r="E154" s="71"/>
      <c r="F154" s="67"/>
      <c r="G154" s="67"/>
      <c r="H154" s="73">
        <v>0</v>
      </c>
      <c r="I154" s="73">
        <v>0</v>
      </c>
      <c r="J154" s="142">
        <v>0</v>
      </c>
      <c r="K154" s="75">
        <v>45922</v>
      </c>
      <c r="L154" s="76" t="s">
        <v>347</v>
      </c>
      <c r="M154" s="77">
        <v>1048.5999999999999</v>
      </c>
      <c r="N154" s="246"/>
      <c r="O154" s="243"/>
      <c r="P154" s="243"/>
      <c r="Q154" s="189">
        <f t="shared" si="30"/>
        <v>0</v>
      </c>
      <c r="R154" s="8">
        <f t="shared" si="31"/>
        <v>0</v>
      </c>
      <c r="S154" s="203">
        <f t="shared" si="32"/>
        <v>0</v>
      </c>
    </row>
    <row r="155" spans="1:19" ht="34.5" customHeight="1">
      <c r="A155" s="67">
        <v>13</v>
      </c>
      <c r="B155" s="263" t="s">
        <v>272</v>
      </c>
      <c r="C155" s="260" t="s">
        <v>348</v>
      </c>
      <c r="D155" s="262">
        <v>112.35</v>
      </c>
      <c r="E155" s="128"/>
      <c r="F155" s="67"/>
      <c r="G155" s="67"/>
      <c r="H155" s="73">
        <v>0</v>
      </c>
      <c r="I155" s="73">
        <v>0</v>
      </c>
      <c r="J155" s="142">
        <v>0</v>
      </c>
      <c r="K155" s="75">
        <v>45923</v>
      </c>
      <c r="L155" s="76" t="s">
        <v>349</v>
      </c>
      <c r="M155" s="77">
        <v>112.35</v>
      </c>
      <c r="N155" s="246"/>
      <c r="O155" s="243"/>
      <c r="P155" s="243"/>
      <c r="Q155" s="189">
        <f t="shared" si="30"/>
        <v>0</v>
      </c>
      <c r="R155" s="8">
        <f t="shared" si="31"/>
        <v>0</v>
      </c>
      <c r="S155" s="203">
        <f t="shared" si="32"/>
        <v>0</v>
      </c>
    </row>
    <row r="156" spans="1:19" ht="34.5" customHeight="1">
      <c r="A156" s="67">
        <v>14</v>
      </c>
      <c r="B156" s="263" t="s">
        <v>275</v>
      </c>
      <c r="C156" s="260" t="s">
        <v>350</v>
      </c>
      <c r="D156" s="262">
        <v>1235.8499999999999</v>
      </c>
      <c r="E156" s="128"/>
      <c r="F156" s="67"/>
      <c r="G156" s="67"/>
      <c r="H156" s="73">
        <v>0</v>
      </c>
      <c r="I156" s="73">
        <v>0</v>
      </c>
      <c r="J156" s="142">
        <v>0</v>
      </c>
      <c r="K156" s="75">
        <v>45922</v>
      </c>
      <c r="L156" s="76" t="s">
        <v>351</v>
      </c>
      <c r="M156" s="77">
        <v>1235.8499999999999</v>
      </c>
      <c r="N156" s="246"/>
      <c r="O156" s="243"/>
      <c r="P156" s="243"/>
      <c r="Q156" s="189">
        <f t="shared" si="30"/>
        <v>0</v>
      </c>
      <c r="R156" s="8">
        <f t="shared" si="31"/>
        <v>0</v>
      </c>
      <c r="S156" s="203">
        <f t="shared" si="32"/>
        <v>0</v>
      </c>
    </row>
    <row r="157" spans="1:19" ht="34.5" customHeight="1">
      <c r="A157" s="67">
        <v>15</v>
      </c>
      <c r="B157" s="263" t="s">
        <v>352</v>
      </c>
      <c r="C157" s="260" t="s">
        <v>353</v>
      </c>
      <c r="D157" s="262">
        <v>823.9</v>
      </c>
      <c r="E157" s="128"/>
      <c r="F157" s="67"/>
      <c r="G157" s="67"/>
      <c r="H157" s="73">
        <v>0</v>
      </c>
      <c r="I157" s="73">
        <v>0</v>
      </c>
      <c r="J157" s="142">
        <v>0</v>
      </c>
      <c r="K157" s="75">
        <v>45922</v>
      </c>
      <c r="L157" s="76" t="s">
        <v>354</v>
      </c>
      <c r="M157" s="77">
        <v>823.9</v>
      </c>
      <c r="N157" s="246"/>
      <c r="O157" s="243"/>
      <c r="P157" s="243"/>
      <c r="Q157" s="189">
        <f t="shared" si="30"/>
        <v>0</v>
      </c>
      <c r="R157" s="8">
        <f t="shared" si="31"/>
        <v>0</v>
      </c>
      <c r="S157" s="203">
        <f t="shared" si="32"/>
        <v>0</v>
      </c>
    </row>
    <row r="158" spans="1:19" ht="34.5" customHeight="1">
      <c r="A158" s="67">
        <v>16</v>
      </c>
      <c r="B158" s="263" t="s">
        <v>355</v>
      </c>
      <c r="C158" s="260" t="s">
        <v>356</v>
      </c>
      <c r="D158" s="262">
        <v>374.5</v>
      </c>
      <c r="E158" s="71" t="s">
        <v>37</v>
      </c>
      <c r="F158" s="67">
        <v>1</v>
      </c>
      <c r="G158" s="67">
        <v>1</v>
      </c>
      <c r="H158" s="73">
        <v>560</v>
      </c>
      <c r="I158" s="73">
        <v>39.200000000000003</v>
      </c>
      <c r="J158" s="142">
        <v>599.19999999999993</v>
      </c>
      <c r="K158" s="75" t="s">
        <v>357</v>
      </c>
      <c r="L158" s="76" t="s">
        <v>358</v>
      </c>
      <c r="M158" s="77">
        <v>973.7</v>
      </c>
      <c r="N158" s="250"/>
      <c r="O158" s="243"/>
      <c r="P158" s="243"/>
      <c r="Q158" s="189">
        <f t="shared" si="30"/>
        <v>0</v>
      </c>
      <c r="R158" s="8">
        <f t="shared" si="31"/>
        <v>0</v>
      </c>
      <c r="S158" s="203">
        <f>+D158+J158-M158</f>
        <v>0</v>
      </c>
    </row>
    <row r="159" spans="1:19" ht="34.5" customHeight="1">
      <c r="A159" s="67">
        <v>17</v>
      </c>
      <c r="B159" s="263" t="s">
        <v>355</v>
      </c>
      <c r="C159" s="260" t="s">
        <v>356</v>
      </c>
      <c r="D159" s="262">
        <v>112.35</v>
      </c>
      <c r="E159" s="71"/>
      <c r="F159" s="67"/>
      <c r="G159" s="67"/>
      <c r="H159" s="73">
        <v>0</v>
      </c>
      <c r="I159" s="73">
        <v>0</v>
      </c>
      <c r="J159" s="142">
        <v>0</v>
      </c>
      <c r="K159" s="75">
        <v>45919</v>
      </c>
      <c r="L159" s="76" t="s">
        <v>359</v>
      </c>
      <c r="M159" s="77">
        <v>112.35</v>
      </c>
      <c r="N159" s="246"/>
      <c r="O159" s="243"/>
      <c r="P159" s="243"/>
      <c r="Q159" s="189">
        <f t="shared" si="30"/>
        <v>0</v>
      </c>
      <c r="R159" s="8">
        <f t="shared" si="31"/>
        <v>0</v>
      </c>
      <c r="S159" s="203">
        <f>+D159+J159-M159</f>
        <v>0</v>
      </c>
    </row>
    <row r="160" spans="1:19" ht="34.5" customHeight="1">
      <c r="A160" s="67">
        <v>18</v>
      </c>
      <c r="B160" s="263" t="s">
        <v>360</v>
      </c>
      <c r="C160" s="260" t="s">
        <v>361</v>
      </c>
      <c r="D160" s="262">
        <v>411.95</v>
      </c>
      <c r="E160" s="71"/>
      <c r="F160" s="67"/>
      <c r="G160" s="67"/>
      <c r="H160" s="73">
        <v>0</v>
      </c>
      <c r="I160" s="73">
        <v>0</v>
      </c>
      <c r="J160" s="142">
        <v>0</v>
      </c>
      <c r="K160" s="75">
        <v>45922</v>
      </c>
      <c r="L160" s="76" t="s">
        <v>362</v>
      </c>
      <c r="M160" s="77">
        <v>411.95</v>
      </c>
      <c r="N160" s="246"/>
      <c r="O160" s="243"/>
      <c r="P160" s="243"/>
      <c r="Q160" s="189">
        <f t="shared" si="30"/>
        <v>0</v>
      </c>
      <c r="R160" s="8">
        <f t="shared" si="31"/>
        <v>0</v>
      </c>
      <c r="S160" s="203">
        <f t="shared" si="32"/>
        <v>0</v>
      </c>
    </row>
    <row r="161" spans="1:19" ht="34.5" customHeight="1">
      <c r="A161" s="67">
        <v>19</v>
      </c>
      <c r="B161" s="263" t="s">
        <v>286</v>
      </c>
      <c r="C161" s="260" t="s">
        <v>363</v>
      </c>
      <c r="D161" s="262">
        <v>224.7</v>
      </c>
      <c r="E161" s="128"/>
      <c r="F161" s="67"/>
      <c r="G161" s="67"/>
      <c r="H161" s="73">
        <v>0</v>
      </c>
      <c r="I161" s="73">
        <v>0</v>
      </c>
      <c r="J161" s="142">
        <v>0</v>
      </c>
      <c r="K161" s="75">
        <v>45924</v>
      </c>
      <c r="L161" s="76" t="s">
        <v>364</v>
      </c>
      <c r="M161" s="77">
        <v>224.7</v>
      </c>
      <c r="N161" s="246"/>
      <c r="O161" s="243"/>
      <c r="P161" s="243"/>
      <c r="Q161" s="189">
        <f t="shared" si="30"/>
        <v>0</v>
      </c>
      <c r="R161" s="8">
        <f t="shared" si="31"/>
        <v>0</v>
      </c>
      <c r="S161" s="203">
        <f t="shared" si="32"/>
        <v>0</v>
      </c>
    </row>
    <row r="162" spans="1:19" ht="34.5" customHeight="1">
      <c r="A162" s="67">
        <v>20</v>
      </c>
      <c r="B162" s="263" t="s">
        <v>289</v>
      </c>
      <c r="C162" s="260" t="s">
        <v>365</v>
      </c>
      <c r="D162" s="262">
        <v>112.35</v>
      </c>
      <c r="E162" s="71"/>
      <c r="F162" s="67"/>
      <c r="G162" s="67"/>
      <c r="H162" s="73">
        <v>0</v>
      </c>
      <c r="I162" s="73">
        <v>0</v>
      </c>
      <c r="J162" s="142">
        <v>0</v>
      </c>
      <c r="K162" s="75">
        <v>45922</v>
      </c>
      <c r="L162" s="76" t="s">
        <v>366</v>
      </c>
      <c r="M162" s="77">
        <v>112.35</v>
      </c>
      <c r="N162" s="246"/>
      <c r="O162" s="243"/>
      <c r="P162" s="243"/>
      <c r="Q162" s="189">
        <f t="shared" si="30"/>
        <v>0</v>
      </c>
      <c r="R162" s="8">
        <f t="shared" si="31"/>
        <v>0</v>
      </c>
      <c r="S162" s="203">
        <f t="shared" si="32"/>
        <v>0</v>
      </c>
    </row>
    <row r="163" spans="1:19" ht="34.5" customHeight="1">
      <c r="A163" s="67">
        <v>21</v>
      </c>
      <c r="B163" s="263" t="s">
        <v>292</v>
      </c>
      <c r="C163" s="260" t="s">
        <v>367</v>
      </c>
      <c r="D163" s="262">
        <v>486.85</v>
      </c>
      <c r="E163" s="128"/>
      <c r="F163" s="67"/>
      <c r="G163" s="67"/>
      <c r="H163" s="73">
        <v>0</v>
      </c>
      <c r="I163" s="73">
        <v>0</v>
      </c>
      <c r="J163" s="142">
        <v>0</v>
      </c>
      <c r="K163" s="75">
        <v>45922</v>
      </c>
      <c r="L163" s="76" t="s">
        <v>368</v>
      </c>
      <c r="M163" s="77">
        <v>486.85</v>
      </c>
      <c r="N163" s="246"/>
      <c r="O163" s="243"/>
      <c r="P163" s="243"/>
      <c r="Q163" s="189">
        <f t="shared" si="30"/>
        <v>0</v>
      </c>
      <c r="R163" s="8">
        <f t="shared" si="31"/>
        <v>0</v>
      </c>
      <c r="S163" s="203">
        <f t="shared" si="32"/>
        <v>0</v>
      </c>
    </row>
    <row r="164" spans="1:19" ht="34.5" customHeight="1">
      <c r="A164" s="67">
        <v>22</v>
      </c>
      <c r="B164" s="263" t="s">
        <v>206</v>
      </c>
      <c r="C164" s="260" t="s">
        <v>369</v>
      </c>
      <c r="D164" s="262">
        <v>486.85</v>
      </c>
      <c r="E164" s="71"/>
      <c r="F164" s="67"/>
      <c r="G164" s="67"/>
      <c r="H164" s="73">
        <v>0</v>
      </c>
      <c r="I164" s="73">
        <v>0</v>
      </c>
      <c r="J164" s="142">
        <v>0</v>
      </c>
      <c r="K164" s="75">
        <v>45926</v>
      </c>
      <c r="L164" s="76" t="s">
        <v>370</v>
      </c>
      <c r="M164" s="77">
        <v>486.85</v>
      </c>
      <c r="N164" s="246"/>
      <c r="O164" s="243"/>
      <c r="P164" s="243"/>
      <c r="Q164" s="189">
        <f t="shared" si="30"/>
        <v>0</v>
      </c>
      <c r="R164" s="8">
        <f t="shared" si="31"/>
        <v>0</v>
      </c>
      <c r="S164" s="203">
        <f t="shared" si="32"/>
        <v>0</v>
      </c>
    </row>
    <row r="165" spans="1:19" ht="34.5" customHeight="1">
      <c r="A165" s="67">
        <v>23</v>
      </c>
      <c r="B165" s="263" t="s">
        <v>371</v>
      </c>
      <c r="C165" s="260" t="s">
        <v>372</v>
      </c>
      <c r="D165" s="262">
        <v>262.14999999999998</v>
      </c>
      <c r="E165" s="128"/>
      <c r="F165" s="67"/>
      <c r="G165" s="67"/>
      <c r="H165" s="73">
        <v>0</v>
      </c>
      <c r="I165" s="73">
        <v>0</v>
      </c>
      <c r="J165" s="142">
        <v>0</v>
      </c>
      <c r="K165" s="75">
        <v>45929</v>
      </c>
      <c r="L165" s="76" t="s">
        <v>373</v>
      </c>
      <c r="M165" s="77">
        <v>262.14999999999998</v>
      </c>
      <c r="N165" s="246"/>
      <c r="O165" s="243"/>
      <c r="P165" s="243"/>
      <c r="Q165" s="189">
        <f t="shared" si="30"/>
        <v>0</v>
      </c>
      <c r="R165" s="8">
        <f t="shared" si="31"/>
        <v>0</v>
      </c>
      <c r="S165" s="203">
        <f t="shared" si="32"/>
        <v>0</v>
      </c>
    </row>
    <row r="166" spans="1:19" ht="34.5" customHeight="1">
      <c r="A166" s="67">
        <v>24</v>
      </c>
      <c r="B166" s="263" t="s">
        <v>300</v>
      </c>
      <c r="C166" s="260" t="s">
        <v>374</v>
      </c>
      <c r="D166" s="262">
        <v>187.25</v>
      </c>
      <c r="E166" s="71" t="s">
        <v>37</v>
      </c>
      <c r="F166" s="67">
        <v>1</v>
      </c>
      <c r="G166" s="67">
        <v>1</v>
      </c>
      <c r="H166" s="73">
        <v>245</v>
      </c>
      <c r="I166" s="73">
        <v>17.149999999999999</v>
      </c>
      <c r="J166" s="142">
        <v>262.15000000000003</v>
      </c>
      <c r="K166" s="75" t="s">
        <v>302</v>
      </c>
      <c r="L166" s="76" t="s">
        <v>375</v>
      </c>
      <c r="M166" s="77">
        <v>449.4</v>
      </c>
      <c r="N166" s="246"/>
      <c r="O166" s="243"/>
      <c r="P166" s="243"/>
      <c r="Q166" s="189">
        <f t="shared" si="30"/>
        <v>0</v>
      </c>
      <c r="R166" s="8">
        <f t="shared" si="31"/>
        <v>0</v>
      </c>
      <c r="S166" s="203">
        <f t="shared" si="32"/>
        <v>0</v>
      </c>
    </row>
    <row r="167" spans="1:19" ht="34.5" customHeight="1">
      <c r="A167" s="67">
        <v>25</v>
      </c>
      <c r="B167" s="263" t="s">
        <v>304</v>
      </c>
      <c r="C167" s="260" t="s">
        <v>376</v>
      </c>
      <c r="D167" s="262">
        <v>112.35</v>
      </c>
      <c r="E167" s="71"/>
      <c r="F167" s="67"/>
      <c r="G167" s="67"/>
      <c r="H167" s="73">
        <v>0</v>
      </c>
      <c r="I167" s="73">
        <v>0</v>
      </c>
      <c r="J167" s="142">
        <v>0</v>
      </c>
      <c r="K167" s="75">
        <v>45925</v>
      </c>
      <c r="L167" s="76" t="s">
        <v>377</v>
      </c>
      <c r="M167" s="77">
        <v>112.35</v>
      </c>
      <c r="N167" s="246"/>
      <c r="O167" s="243"/>
      <c r="P167" s="243"/>
      <c r="Q167" s="189">
        <f t="shared" si="30"/>
        <v>0</v>
      </c>
      <c r="R167" s="8">
        <f t="shared" si="31"/>
        <v>0</v>
      </c>
      <c r="S167" s="203">
        <f t="shared" si="32"/>
        <v>0</v>
      </c>
    </row>
    <row r="168" spans="1:19" ht="34.5" customHeight="1">
      <c r="A168" s="67">
        <v>26</v>
      </c>
      <c r="B168" s="263" t="s">
        <v>378</v>
      </c>
      <c r="C168" s="260" t="s">
        <v>379</v>
      </c>
      <c r="D168" s="262">
        <v>149.80000000000001</v>
      </c>
      <c r="E168" s="128"/>
      <c r="F168" s="67"/>
      <c r="G168" s="67"/>
      <c r="H168" s="73">
        <v>0</v>
      </c>
      <c r="I168" s="73">
        <v>0</v>
      </c>
      <c r="J168" s="142">
        <v>0</v>
      </c>
      <c r="K168" s="75">
        <v>45925</v>
      </c>
      <c r="L168" s="76" t="s">
        <v>380</v>
      </c>
      <c r="M168" s="77">
        <v>149.80000000000001</v>
      </c>
      <c r="N168" s="246"/>
      <c r="O168" s="243"/>
      <c r="P168" s="243"/>
      <c r="Q168" s="189">
        <f t="shared" si="30"/>
        <v>0</v>
      </c>
      <c r="R168" s="8">
        <f t="shared" si="31"/>
        <v>0</v>
      </c>
      <c r="S168" s="203">
        <f t="shared" si="32"/>
        <v>0</v>
      </c>
    </row>
    <row r="169" spans="1:19" ht="34.5" customHeight="1">
      <c r="A169" s="67">
        <v>27</v>
      </c>
      <c r="B169" s="263" t="s">
        <v>310</v>
      </c>
      <c r="C169" s="260" t="s">
        <v>381</v>
      </c>
      <c r="D169" s="262">
        <v>561.75</v>
      </c>
      <c r="E169" s="71"/>
      <c r="F169" s="67"/>
      <c r="G169" s="67"/>
      <c r="H169" s="73">
        <v>0</v>
      </c>
      <c r="I169" s="73">
        <v>0</v>
      </c>
      <c r="J169" s="142">
        <v>0</v>
      </c>
      <c r="K169" s="75">
        <v>45929</v>
      </c>
      <c r="L169" s="76" t="s">
        <v>382</v>
      </c>
      <c r="M169" s="77">
        <v>561.75</v>
      </c>
      <c r="N169" s="246"/>
      <c r="O169" s="243"/>
      <c r="P169" s="243"/>
      <c r="Q169" s="189">
        <f t="shared" si="30"/>
        <v>0</v>
      </c>
      <c r="R169" s="8">
        <f t="shared" si="31"/>
        <v>0</v>
      </c>
      <c r="S169" s="203">
        <f t="shared" si="32"/>
        <v>0</v>
      </c>
    </row>
    <row r="170" spans="1:19" ht="34.5" customHeight="1">
      <c r="A170" s="67">
        <v>28</v>
      </c>
      <c r="B170" s="263" t="s">
        <v>313</v>
      </c>
      <c r="C170" s="260" t="s">
        <v>383</v>
      </c>
      <c r="D170" s="262">
        <v>299.60000000000002</v>
      </c>
      <c r="E170" s="71"/>
      <c r="F170" s="67"/>
      <c r="G170" s="67"/>
      <c r="H170" s="73">
        <v>0</v>
      </c>
      <c r="I170" s="73">
        <v>0</v>
      </c>
      <c r="J170" s="142">
        <v>0</v>
      </c>
      <c r="K170" s="75">
        <v>45924</v>
      </c>
      <c r="L170" s="76" t="s">
        <v>384</v>
      </c>
      <c r="M170" s="77">
        <v>299.60000000000002</v>
      </c>
      <c r="N170" s="250"/>
      <c r="O170" s="243"/>
      <c r="P170" s="243"/>
      <c r="Q170" s="189">
        <f t="shared" si="30"/>
        <v>0</v>
      </c>
      <c r="R170" s="8">
        <f t="shared" si="31"/>
        <v>0</v>
      </c>
      <c r="S170" s="203">
        <f t="shared" si="32"/>
        <v>0</v>
      </c>
    </row>
    <row r="171" spans="1:19" ht="34.5" customHeight="1">
      <c r="A171" s="67">
        <v>29</v>
      </c>
      <c r="B171" s="263" t="s">
        <v>227</v>
      </c>
      <c r="C171" s="260" t="s">
        <v>385</v>
      </c>
      <c r="D171" s="262">
        <v>224.7</v>
      </c>
      <c r="E171" s="71" t="s">
        <v>37</v>
      </c>
      <c r="F171" s="67">
        <v>1</v>
      </c>
      <c r="G171" s="67">
        <v>1</v>
      </c>
      <c r="H171" s="73">
        <v>175</v>
      </c>
      <c r="I171" s="73">
        <v>12.25</v>
      </c>
      <c r="J171" s="142">
        <v>187.25000000000011</v>
      </c>
      <c r="K171" s="75" t="s">
        <v>302</v>
      </c>
      <c r="L171" s="76" t="s">
        <v>386</v>
      </c>
      <c r="M171" s="77">
        <v>411.95</v>
      </c>
      <c r="N171" s="250"/>
      <c r="O171" s="243"/>
      <c r="P171" s="243"/>
      <c r="Q171" s="189">
        <f t="shared" si="30"/>
        <v>0</v>
      </c>
      <c r="R171" s="8">
        <f t="shared" si="31"/>
        <v>0</v>
      </c>
      <c r="S171" s="203">
        <f t="shared" si="32"/>
        <v>0</v>
      </c>
    </row>
    <row r="172" spans="1:19" ht="34.5" customHeight="1">
      <c r="A172" s="67">
        <v>30</v>
      </c>
      <c r="B172" s="263" t="s">
        <v>318</v>
      </c>
      <c r="C172" s="260" t="s">
        <v>387</v>
      </c>
      <c r="D172" s="262">
        <v>149.80000000000001</v>
      </c>
      <c r="E172" s="71"/>
      <c r="F172" s="67"/>
      <c r="G172" s="67"/>
      <c r="H172" s="73">
        <v>0</v>
      </c>
      <c r="I172" s="73">
        <v>0</v>
      </c>
      <c r="J172" s="142">
        <v>0</v>
      </c>
      <c r="K172" s="75">
        <v>45923</v>
      </c>
      <c r="L172" s="76" t="s">
        <v>388</v>
      </c>
      <c r="M172" s="77">
        <v>149.80000000000001</v>
      </c>
      <c r="N172" s="246"/>
      <c r="O172" s="243"/>
      <c r="P172" s="243"/>
      <c r="Q172" s="189">
        <f t="shared" si="30"/>
        <v>0</v>
      </c>
      <c r="R172" s="8">
        <f t="shared" si="31"/>
        <v>0</v>
      </c>
      <c r="S172" s="203">
        <f t="shared" si="32"/>
        <v>0</v>
      </c>
    </row>
    <row r="173" spans="1:19" ht="34.5" customHeight="1">
      <c r="A173" s="67">
        <v>31</v>
      </c>
      <c r="B173" s="263" t="s">
        <v>389</v>
      </c>
      <c r="C173" s="260" t="s">
        <v>390</v>
      </c>
      <c r="D173" s="262">
        <v>411.95</v>
      </c>
      <c r="E173" s="71"/>
      <c r="F173" s="67"/>
      <c r="G173" s="67"/>
      <c r="H173" s="73">
        <v>0</v>
      </c>
      <c r="I173" s="73">
        <v>0</v>
      </c>
      <c r="J173" s="142">
        <v>0</v>
      </c>
      <c r="K173" s="75">
        <v>45922</v>
      </c>
      <c r="L173" s="76" t="s">
        <v>391</v>
      </c>
      <c r="M173" s="77">
        <v>411.95</v>
      </c>
      <c r="N173" s="246"/>
      <c r="O173" s="243"/>
      <c r="P173" s="243"/>
      <c r="Q173" s="189">
        <f t="shared" si="30"/>
        <v>0</v>
      </c>
      <c r="R173" s="8">
        <f t="shared" si="31"/>
        <v>0</v>
      </c>
      <c r="S173" s="203">
        <f t="shared" si="32"/>
        <v>0</v>
      </c>
    </row>
    <row r="174" spans="1:19" ht="34.5" customHeight="1">
      <c r="A174" s="67">
        <v>32</v>
      </c>
      <c r="B174" s="263" t="s">
        <v>392</v>
      </c>
      <c r="C174" s="260" t="s">
        <v>393</v>
      </c>
      <c r="D174" s="262">
        <v>262.14999999999998</v>
      </c>
      <c r="E174" s="128"/>
      <c r="F174" s="67"/>
      <c r="G174" s="67"/>
      <c r="H174" s="73">
        <v>0</v>
      </c>
      <c r="I174" s="73">
        <v>0</v>
      </c>
      <c r="J174" s="142">
        <v>0</v>
      </c>
      <c r="K174" s="75">
        <v>45922</v>
      </c>
      <c r="L174" s="76" t="s">
        <v>394</v>
      </c>
      <c r="M174" s="77">
        <v>262.14999999999998</v>
      </c>
      <c r="N174" s="246"/>
      <c r="O174" s="243"/>
      <c r="P174" s="243"/>
      <c r="Q174" s="189">
        <f t="shared" si="30"/>
        <v>0</v>
      </c>
      <c r="R174" s="8">
        <f t="shared" si="31"/>
        <v>0</v>
      </c>
      <c r="S174" s="203">
        <f t="shared" si="32"/>
        <v>0</v>
      </c>
    </row>
    <row r="175" spans="1:19" ht="34.5" customHeight="1">
      <c r="A175" s="67">
        <v>33</v>
      </c>
      <c r="B175" s="263" t="s">
        <v>395</v>
      </c>
      <c r="C175" s="260" t="s">
        <v>396</v>
      </c>
      <c r="D175" s="262">
        <v>262.14999999999998</v>
      </c>
      <c r="E175" s="71"/>
      <c r="F175" s="67"/>
      <c r="G175" s="67"/>
      <c r="H175" s="73">
        <v>0</v>
      </c>
      <c r="I175" s="73">
        <v>0</v>
      </c>
      <c r="J175" s="142">
        <v>0</v>
      </c>
      <c r="K175" s="75">
        <v>45922</v>
      </c>
      <c r="L175" s="76" t="s">
        <v>397</v>
      </c>
      <c r="M175" s="77">
        <v>262.14999999999998</v>
      </c>
      <c r="N175" s="246"/>
      <c r="O175" s="243"/>
      <c r="P175" s="243"/>
      <c r="Q175" s="189">
        <f t="shared" si="30"/>
        <v>0</v>
      </c>
      <c r="R175" s="8">
        <f t="shared" si="31"/>
        <v>0</v>
      </c>
      <c r="S175" s="203">
        <f t="shared" si="32"/>
        <v>0</v>
      </c>
    </row>
    <row r="176" spans="1:19" ht="34.5" customHeight="1">
      <c r="A176" s="67">
        <v>34</v>
      </c>
      <c r="B176" s="263" t="s">
        <v>398</v>
      </c>
      <c r="C176" s="260" t="s">
        <v>399</v>
      </c>
      <c r="D176" s="262">
        <v>0</v>
      </c>
      <c r="E176" s="71"/>
      <c r="F176" s="67"/>
      <c r="G176" s="67"/>
      <c r="H176" s="73">
        <v>0</v>
      </c>
      <c r="I176" s="73">
        <v>0</v>
      </c>
      <c r="J176" s="142">
        <v>0</v>
      </c>
      <c r="K176" s="75"/>
      <c r="L176" s="76"/>
      <c r="M176" s="77"/>
      <c r="N176" s="246"/>
      <c r="O176" s="243"/>
      <c r="P176" s="243"/>
      <c r="Q176" s="189">
        <f t="shared" si="30"/>
        <v>0</v>
      </c>
      <c r="R176" s="8">
        <f t="shared" si="31"/>
        <v>0</v>
      </c>
      <c r="S176" s="203">
        <f t="shared" si="32"/>
        <v>0</v>
      </c>
    </row>
    <row r="177" spans="1:19" ht="34.5" customHeight="1">
      <c r="A177" s="67">
        <v>35</v>
      </c>
      <c r="B177" s="263" t="s">
        <v>395</v>
      </c>
      <c r="C177" s="260" t="s">
        <v>400</v>
      </c>
      <c r="D177" s="262">
        <v>0</v>
      </c>
      <c r="E177" s="71"/>
      <c r="F177" s="67"/>
      <c r="G177" s="67"/>
      <c r="H177" s="73">
        <v>0</v>
      </c>
      <c r="I177" s="73">
        <v>0</v>
      </c>
      <c r="J177" s="142">
        <v>0</v>
      </c>
      <c r="K177" s="75"/>
      <c r="L177" s="76"/>
      <c r="M177" s="77"/>
      <c r="N177" s="246"/>
      <c r="O177" s="243"/>
      <c r="P177" s="243"/>
      <c r="Q177" s="189">
        <f t="shared" si="30"/>
        <v>0</v>
      </c>
      <c r="R177" s="8">
        <f t="shared" si="31"/>
        <v>0</v>
      </c>
      <c r="S177" s="203">
        <f t="shared" si="32"/>
        <v>0</v>
      </c>
    </row>
    <row r="178" spans="1:19" ht="34.5" customHeight="1">
      <c r="A178" s="67">
        <v>36</v>
      </c>
      <c r="B178" s="263" t="s">
        <v>401</v>
      </c>
      <c r="C178" s="260" t="s">
        <v>402</v>
      </c>
      <c r="D178" s="262">
        <v>112.35</v>
      </c>
      <c r="E178" s="71"/>
      <c r="F178" s="67"/>
      <c r="G178" s="67"/>
      <c r="H178" s="73">
        <v>0</v>
      </c>
      <c r="I178" s="73">
        <v>0</v>
      </c>
      <c r="J178" s="142">
        <v>0</v>
      </c>
      <c r="K178" s="75">
        <v>45919</v>
      </c>
      <c r="L178" s="76" t="s">
        <v>403</v>
      </c>
      <c r="M178" s="77">
        <v>112.35</v>
      </c>
      <c r="N178" s="246"/>
      <c r="O178" s="243"/>
      <c r="P178" s="243"/>
      <c r="Q178" s="189">
        <f t="shared" si="30"/>
        <v>0</v>
      </c>
      <c r="R178" s="8">
        <f t="shared" si="31"/>
        <v>0</v>
      </c>
      <c r="S178" s="203">
        <f t="shared" si="32"/>
        <v>0</v>
      </c>
    </row>
    <row r="179" spans="1:19" ht="34.5" customHeight="1">
      <c r="A179" s="67">
        <v>37</v>
      </c>
      <c r="B179" s="263" t="s">
        <v>404</v>
      </c>
      <c r="C179" s="260" t="s">
        <v>405</v>
      </c>
      <c r="D179" s="262">
        <v>112.35</v>
      </c>
      <c r="E179" s="71"/>
      <c r="F179" s="67"/>
      <c r="G179" s="67"/>
      <c r="H179" s="73">
        <v>0</v>
      </c>
      <c r="I179" s="73">
        <v>0</v>
      </c>
      <c r="J179" s="142">
        <v>0</v>
      </c>
      <c r="K179" s="75">
        <v>45922</v>
      </c>
      <c r="L179" s="76" t="s">
        <v>406</v>
      </c>
      <c r="M179" s="77">
        <v>112.35</v>
      </c>
      <c r="N179" s="246"/>
      <c r="O179" s="243"/>
      <c r="P179" s="243"/>
      <c r="Q179" s="189">
        <f t="shared" si="30"/>
        <v>0</v>
      </c>
      <c r="R179" s="8">
        <f t="shared" si="31"/>
        <v>0</v>
      </c>
      <c r="S179" s="203">
        <f t="shared" si="32"/>
        <v>0</v>
      </c>
    </row>
    <row r="180" spans="1:19" ht="34.5" customHeight="1">
      <c r="A180" s="67">
        <v>38</v>
      </c>
      <c r="B180" s="263" t="s">
        <v>407</v>
      </c>
      <c r="C180" s="260" t="s">
        <v>408</v>
      </c>
      <c r="D180" s="262">
        <v>0</v>
      </c>
      <c r="E180" s="128"/>
      <c r="F180" s="67"/>
      <c r="G180" s="67"/>
      <c r="H180" s="73">
        <v>0</v>
      </c>
      <c r="I180" s="73">
        <v>0</v>
      </c>
      <c r="J180" s="142">
        <v>0</v>
      </c>
      <c r="K180" s="75"/>
      <c r="L180" s="76"/>
      <c r="M180" s="77"/>
      <c r="N180" s="246"/>
      <c r="O180" s="243"/>
      <c r="P180" s="243"/>
      <c r="Q180" s="189">
        <f t="shared" si="30"/>
        <v>0</v>
      </c>
      <c r="R180" s="8">
        <f t="shared" si="31"/>
        <v>0</v>
      </c>
      <c r="S180" s="203">
        <f t="shared" si="32"/>
        <v>0</v>
      </c>
    </row>
    <row r="181" spans="1:19" ht="34.5" customHeight="1">
      <c r="A181" s="67">
        <v>39</v>
      </c>
      <c r="B181" s="263" t="s">
        <v>409</v>
      </c>
      <c r="C181" s="260" t="s">
        <v>410</v>
      </c>
      <c r="D181" s="262">
        <v>187.25</v>
      </c>
      <c r="E181" s="128"/>
      <c r="F181" s="67"/>
      <c r="G181" s="67"/>
      <c r="H181" s="73">
        <v>0</v>
      </c>
      <c r="I181" s="73">
        <v>0</v>
      </c>
      <c r="J181" s="142">
        <v>0</v>
      </c>
      <c r="K181" s="75">
        <v>45922</v>
      </c>
      <c r="L181" s="76" t="s">
        <v>411</v>
      </c>
      <c r="M181" s="77">
        <v>187.25</v>
      </c>
      <c r="N181" s="246"/>
      <c r="O181" s="243"/>
      <c r="P181" s="243"/>
      <c r="Q181" s="189">
        <f t="shared" si="30"/>
        <v>0</v>
      </c>
      <c r="R181" s="8">
        <f t="shared" si="31"/>
        <v>0</v>
      </c>
      <c r="S181" s="203">
        <f t="shared" si="32"/>
        <v>0</v>
      </c>
    </row>
    <row r="182" spans="1:19" ht="34.5" customHeight="1">
      <c r="A182" s="67">
        <v>40</v>
      </c>
      <c r="B182" s="263" t="s">
        <v>398</v>
      </c>
      <c r="C182" s="260" t="s">
        <v>412</v>
      </c>
      <c r="D182" s="262">
        <v>0</v>
      </c>
      <c r="E182" s="128"/>
      <c r="F182" s="67"/>
      <c r="G182" s="67"/>
      <c r="H182" s="73">
        <v>0</v>
      </c>
      <c r="I182" s="73">
        <v>0</v>
      </c>
      <c r="J182" s="142">
        <v>0</v>
      </c>
      <c r="K182" s="75"/>
      <c r="L182" s="76"/>
      <c r="M182" s="77"/>
      <c r="N182" s="246"/>
      <c r="O182" s="243"/>
      <c r="P182" s="243"/>
      <c r="Q182" s="189">
        <f t="shared" si="30"/>
        <v>0</v>
      </c>
      <c r="R182" s="8">
        <f t="shared" si="31"/>
        <v>0</v>
      </c>
      <c r="S182" s="203">
        <f t="shared" si="32"/>
        <v>0</v>
      </c>
    </row>
    <row r="183" spans="1:19" ht="34.5" customHeight="1">
      <c r="A183" s="67">
        <v>41</v>
      </c>
      <c r="B183" s="263" t="s">
        <v>413</v>
      </c>
      <c r="C183" s="260" t="s">
        <v>414</v>
      </c>
      <c r="D183" s="262">
        <v>112.35</v>
      </c>
      <c r="E183" s="71"/>
      <c r="F183" s="67"/>
      <c r="G183" s="67"/>
      <c r="H183" s="73">
        <v>0</v>
      </c>
      <c r="I183" s="73">
        <v>0</v>
      </c>
      <c r="J183" s="142">
        <v>0</v>
      </c>
      <c r="K183" s="75">
        <v>45922</v>
      </c>
      <c r="L183" s="76" t="s">
        <v>415</v>
      </c>
      <c r="M183" s="77">
        <v>112.35</v>
      </c>
      <c r="N183" s="246"/>
      <c r="O183" s="243"/>
      <c r="P183" s="243"/>
      <c r="Q183" s="189">
        <f t="shared" si="30"/>
        <v>0</v>
      </c>
      <c r="R183" s="8">
        <f t="shared" si="31"/>
        <v>0</v>
      </c>
      <c r="S183" s="203">
        <f t="shared" si="32"/>
        <v>0</v>
      </c>
    </row>
    <row r="184" spans="1:19" ht="34.5" customHeight="1">
      <c r="A184" s="67">
        <v>42</v>
      </c>
      <c r="B184" s="263" t="s">
        <v>398</v>
      </c>
      <c r="C184" s="260" t="s">
        <v>416</v>
      </c>
      <c r="D184" s="262">
        <v>0</v>
      </c>
      <c r="E184" s="128"/>
      <c r="F184" s="67"/>
      <c r="G184" s="67"/>
      <c r="H184" s="73">
        <v>0</v>
      </c>
      <c r="I184" s="73">
        <v>0</v>
      </c>
      <c r="J184" s="142">
        <v>0</v>
      </c>
      <c r="K184" s="75"/>
      <c r="L184" s="76"/>
      <c r="M184" s="77"/>
      <c r="N184" s="246"/>
      <c r="O184" s="243"/>
      <c r="P184" s="243"/>
      <c r="Q184" s="189">
        <f t="shared" si="30"/>
        <v>0</v>
      </c>
      <c r="R184" s="8">
        <f t="shared" si="31"/>
        <v>0</v>
      </c>
      <c r="S184" s="203">
        <f t="shared" si="32"/>
        <v>0</v>
      </c>
    </row>
    <row r="185" spans="1:19" ht="34.5" customHeight="1">
      <c r="A185" s="67">
        <v>43</v>
      </c>
      <c r="B185" s="263" t="s">
        <v>417</v>
      </c>
      <c r="C185" s="260" t="s">
        <v>418</v>
      </c>
      <c r="D185" s="262">
        <v>149.80000000000001</v>
      </c>
      <c r="E185" s="71"/>
      <c r="F185" s="67"/>
      <c r="G185" s="67"/>
      <c r="H185" s="73">
        <v>0</v>
      </c>
      <c r="I185" s="73">
        <v>0</v>
      </c>
      <c r="J185" s="142">
        <v>0</v>
      </c>
      <c r="K185" s="75">
        <v>45922</v>
      </c>
      <c r="L185" s="76" t="s">
        <v>419</v>
      </c>
      <c r="M185" s="77">
        <v>149.80000000000001</v>
      </c>
      <c r="N185" s="246"/>
      <c r="O185" s="243"/>
      <c r="P185" s="243"/>
      <c r="Q185" s="189">
        <f t="shared" si="30"/>
        <v>0</v>
      </c>
      <c r="R185" s="8">
        <f t="shared" si="31"/>
        <v>0</v>
      </c>
      <c r="S185" s="203">
        <f t="shared" si="32"/>
        <v>0</v>
      </c>
    </row>
    <row r="186" spans="1:19" ht="34.5" customHeight="1">
      <c r="A186" s="67">
        <v>44</v>
      </c>
      <c r="B186" s="263" t="s">
        <v>420</v>
      </c>
      <c r="C186" s="260" t="s">
        <v>421</v>
      </c>
      <c r="D186" s="262">
        <v>112.35</v>
      </c>
      <c r="E186" s="71"/>
      <c r="F186" s="67"/>
      <c r="G186" s="67"/>
      <c r="H186" s="73">
        <v>0</v>
      </c>
      <c r="I186" s="73">
        <v>0</v>
      </c>
      <c r="J186" s="142">
        <v>0</v>
      </c>
      <c r="K186" s="75">
        <v>45922</v>
      </c>
      <c r="L186" s="76" t="s">
        <v>422</v>
      </c>
      <c r="M186" s="77">
        <v>112.35</v>
      </c>
      <c r="N186" s="246"/>
      <c r="O186" s="243"/>
      <c r="P186" s="243"/>
      <c r="Q186" s="189">
        <f t="shared" si="30"/>
        <v>0</v>
      </c>
      <c r="R186" s="8">
        <f t="shared" si="31"/>
        <v>0</v>
      </c>
      <c r="S186" s="203">
        <f t="shared" si="32"/>
        <v>0</v>
      </c>
    </row>
    <row r="187" spans="1:19" ht="34.5" customHeight="1">
      <c r="A187" s="67">
        <v>45</v>
      </c>
      <c r="B187" s="263" t="s">
        <v>423</v>
      </c>
      <c r="C187" s="260" t="s">
        <v>424</v>
      </c>
      <c r="D187" s="262">
        <v>0</v>
      </c>
      <c r="E187" s="71"/>
      <c r="F187" s="67"/>
      <c r="G187" s="67"/>
      <c r="H187" s="73">
        <v>0</v>
      </c>
      <c r="I187" s="73">
        <v>0</v>
      </c>
      <c r="J187" s="142">
        <v>0</v>
      </c>
      <c r="K187" s="75"/>
      <c r="L187" s="76"/>
      <c r="M187" s="77"/>
      <c r="N187" s="246"/>
      <c r="O187" s="243"/>
      <c r="P187" s="243"/>
      <c r="Q187" s="189">
        <f t="shared" si="30"/>
        <v>0</v>
      </c>
      <c r="R187" s="8">
        <f t="shared" si="31"/>
        <v>0</v>
      </c>
      <c r="S187" s="203">
        <f t="shared" si="32"/>
        <v>0</v>
      </c>
    </row>
    <row r="188" spans="1:19" ht="34.5" customHeight="1">
      <c r="A188" s="67">
        <v>46</v>
      </c>
      <c r="B188" s="263" t="s">
        <v>425</v>
      </c>
      <c r="C188" s="260" t="s">
        <v>426</v>
      </c>
      <c r="D188" s="262">
        <v>112.35</v>
      </c>
      <c r="E188" s="71"/>
      <c r="F188" s="67"/>
      <c r="G188" s="67"/>
      <c r="H188" s="73">
        <v>0</v>
      </c>
      <c r="I188" s="73">
        <v>0</v>
      </c>
      <c r="J188" s="142">
        <v>0</v>
      </c>
      <c r="K188" s="75">
        <v>45922</v>
      </c>
      <c r="L188" s="76" t="s">
        <v>427</v>
      </c>
      <c r="M188" s="77">
        <v>112.35</v>
      </c>
      <c r="N188" s="246"/>
      <c r="O188" s="243"/>
      <c r="P188" s="243"/>
      <c r="Q188" s="189">
        <f t="shared" si="30"/>
        <v>0</v>
      </c>
      <c r="R188" s="8">
        <f t="shared" si="31"/>
        <v>0</v>
      </c>
      <c r="S188" s="203">
        <f t="shared" si="32"/>
        <v>0</v>
      </c>
    </row>
    <row r="189" spans="1:19" ht="34.5" customHeight="1">
      <c r="A189" s="67">
        <v>47</v>
      </c>
      <c r="B189" s="263" t="s">
        <v>407</v>
      </c>
      <c r="C189" s="260" t="s">
        <v>428</v>
      </c>
      <c r="D189" s="262">
        <v>0</v>
      </c>
      <c r="E189" s="128"/>
      <c r="F189" s="67"/>
      <c r="G189" s="67"/>
      <c r="H189" s="73">
        <v>0</v>
      </c>
      <c r="I189" s="73">
        <v>0</v>
      </c>
      <c r="J189" s="142">
        <v>0</v>
      </c>
      <c r="K189" s="75"/>
      <c r="L189" s="76"/>
      <c r="M189" s="77"/>
      <c r="N189" s="246"/>
      <c r="O189" s="243"/>
      <c r="P189" s="243"/>
      <c r="Q189" s="189">
        <f t="shared" si="30"/>
        <v>0</v>
      </c>
      <c r="R189" s="8">
        <f t="shared" si="31"/>
        <v>0</v>
      </c>
      <c r="S189" s="203">
        <f t="shared" si="32"/>
        <v>0</v>
      </c>
    </row>
    <row r="190" spans="1:19" ht="34.5" customHeight="1">
      <c r="A190" s="67">
        <v>48</v>
      </c>
      <c r="B190" s="263" t="s">
        <v>398</v>
      </c>
      <c r="C190" s="260" t="s">
        <v>429</v>
      </c>
      <c r="D190" s="262">
        <v>0</v>
      </c>
      <c r="E190" s="128"/>
      <c r="F190" s="67"/>
      <c r="G190" s="67"/>
      <c r="H190" s="73">
        <v>0</v>
      </c>
      <c r="I190" s="73">
        <v>0</v>
      </c>
      <c r="J190" s="142">
        <v>0</v>
      </c>
      <c r="K190" s="75"/>
      <c r="L190" s="76"/>
      <c r="M190" s="77"/>
      <c r="N190" s="246"/>
      <c r="O190" s="243"/>
      <c r="P190" s="243"/>
      <c r="Q190" s="189">
        <f t="shared" si="30"/>
        <v>0</v>
      </c>
      <c r="R190" s="8">
        <f t="shared" si="31"/>
        <v>0</v>
      </c>
      <c r="S190" s="203">
        <f t="shared" si="32"/>
        <v>0</v>
      </c>
    </row>
    <row r="191" spans="1:19" ht="34.5" customHeight="1">
      <c r="A191" s="67">
        <v>49</v>
      </c>
      <c r="B191" s="263" t="s">
        <v>430</v>
      </c>
      <c r="C191" s="260" t="s">
        <v>431</v>
      </c>
      <c r="D191" s="262">
        <v>224.7</v>
      </c>
      <c r="E191" s="71"/>
      <c r="F191" s="67"/>
      <c r="G191" s="67"/>
      <c r="H191" s="73">
        <v>0</v>
      </c>
      <c r="I191" s="73">
        <v>0</v>
      </c>
      <c r="J191" s="142">
        <v>0</v>
      </c>
      <c r="K191" s="75">
        <v>45922</v>
      </c>
      <c r="L191" s="76" t="s">
        <v>432</v>
      </c>
      <c r="M191" s="77">
        <v>224.7</v>
      </c>
      <c r="N191" s="246"/>
      <c r="O191" s="243"/>
      <c r="P191" s="243"/>
      <c r="Q191" s="189">
        <f t="shared" si="30"/>
        <v>0</v>
      </c>
      <c r="R191" s="8">
        <f t="shared" si="31"/>
        <v>0</v>
      </c>
      <c r="S191" s="203">
        <f t="shared" si="32"/>
        <v>0</v>
      </c>
    </row>
    <row r="192" spans="1:19" ht="34.5" customHeight="1">
      <c r="A192" s="67">
        <v>50</v>
      </c>
      <c r="B192" s="263" t="s">
        <v>433</v>
      </c>
      <c r="C192" s="260" t="s">
        <v>434</v>
      </c>
      <c r="D192" s="262">
        <v>112.35</v>
      </c>
      <c r="E192" s="128"/>
      <c r="F192" s="67"/>
      <c r="G192" s="67"/>
      <c r="H192" s="73">
        <v>0</v>
      </c>
      <c r="I192" s="73">
        <v>0</v>
      </c>
      <c r="J192" s="142">
        <v>0</v>
      </c>
      <c r="K192" s="75">
        <v>45919</v>
      </c>
      <c r="L192" s="76" t="s">
        <v>435</v>
      </c>
      <c r="M192" s="77">
        <v>112.35</v>
      </c>
      <c r="N192" s="246"/>
      <c r="O192" s="243"/>
      <c r="P192" s="243"/>
      <c r="Q192" s="189">
        <f t="shared" si="30"/>
        <v>0</v>
      </c>
      <c r="R192" s="8">
        <f t="shared" si="31"/>
        <v>0</v>
      </c>
      <c r="S192" s="203">
        <f t="shared" si="32"/>
        <v>0</v>
      </c>
    </row>
    <row r="193" spans="1:19" ht="34.5" customHeight="1">
      <c r="A193" s="67">
        <v>51</v>
      </c>
      <c r="B193" s="263" t="s">
        <v>436</v>
      </c>
      <c r="C193" s="260" t="s">
        <v>437</v>
      </c>
      <c r="D193" s="262">
        <v>337.05</v>
      </c>
      <c r="E193" s="71"/>
      <c r="F193" s="67"/>
      <c r="G193" s="67"/>
      <c r="H193" s="73">
        <v>0</v>
      </c>
      <c r="I193" s="73">
        <v>0</v>
      </c>
      <c r="J193" s="142">
        <v>0</v>
      </c>
      <c r="K193" s="75">
        <v>45922</v>
      </c>
      <c r="L193" s="76" t="s">
        <v>438</v>
      </c>
      <c r="M193" s="77">
        <v>337.05</v>
      </c>
      <c r="N193" s="246"/>
      <c r="O193" s="243"/>
      <c r="P193" s="243"/>
      <c r="Q193" s="189">
        <f t="shared" si="30"/>
        <v>0</v>
      </c>
      <c r="R193" s="8">
        <f t="shared" si="31"/>
        <v>0</v>
      </c>
      <c r="S193" s="203">
        <f t="shared" si="32"/>
        <v>0</v>
      </c>
    </row>
    <row r="194" spans="1:19" ht="34.5" customHeight="1">
      <c r="A194" s="67">
        <v>52</v>
      </c>
      <c r="B194" s="263" t="s">
        <v>398</v>
      </c>
      <c r="C194" s="260" t="s">
        <v>439</v>
      </c>
      <c r="D194" s="262">
        <v>0</v>
      </c>
      <c r="E194" s="264"/>
      <c r="F194" s="265"/>
      <c r="G194" s="67"/>
      <c r="H194" s="73">
        <v>0</v>
      </c>
      <c r="I194" s="73">
        <v>0</v>
      </c>
      <c r="J194" s="142">
        <v>0</v>
      </c>
      <c r="K194" s="75"/>
      <c r="L194" s="76"/>
      <c r="M194" s="77"/>
      <c r="N194" s="246"/>
      <c r="O194" s="243"/>
      <c r="P194" s="243"/>
      <c r="Q194" s="189">
        <f t="shared" si="30"/>
        <v>0</v>
      </c>
      <c r="R194" s="8">
        <f t="shared" si="31"/>
        <v>0</v>
      </c>
      <c r="S194" s="203">
        <f t="shared" si="32"/>
        <v>0</v>
      </c>
    </row>
    <row r="195" spans="1:19" ht="34.5" customHeight="1">
      <c r="A195" s="67">
        <v>53</v>
      </c>
      <c r="B195" s="263" t="s">
        <v>407</v>
      </c>
      <c r="C195" s="260" t="s">
        <v>440</v>
      </c>
      <c r="D195" s="262">
        <v>0</v>
      </c>
      <c r="E195" s="71"/>
      <c r="F195" s="67"/>
      <c r="G195" s="67"/>
      <c r="H195" s="73">
        <v>0</v>
      </c>
      <c r="I195" s="73">
        <v>0</v>
      </c>
      <c r="J195" s="142">
        <v>0</v>
      </c>
      <c r="K195" s="75"/>
      <c r="L195" s="76"/>
      <c r="M195" s="77"/>
      <c r="N195" s="246"/>
      <c r="O195" s="243"/>
      <c r="P195" s="243"/>
      <c r="Q195" s="189">
        <f t="shared" si="30"/>
        <v>0</v>
      </c>
      <c r="R195" s="8">
        <f t="shared" si="31"/>
        <v>0</v>
      </c>
      <c r="S195" s="203">
        <f t="shared" si="32"/>
        <v>0</v>
      </c>
    </row>
    <row r="196" spans="1:19" ht="34.5" customHeight="1">
      <c r="A196" s="67">
        <v>54</v>
      </c>
      <c r="B196" s="263" t="s">
        <v>441</v>
      </c>
      <c r="C196" s="260" t="s">
        <v>442</v>
      </c>
      <c r="D196" s="262">
        <v>1160.95</v>
      </c>
      <c r="E196" s="71"/>
      <c r="F196" s="67"/>
      <c r="G196" s="67"/>
      <c r="H196" s="73">
        <v>0</v>
      </c>
      <c r="I196" s="73">
        <v>0</v>
      </c>
      <c r="J196" s="142">
        <v>0</v>
      </c>
      <c r="K196" s="75">
        <v>45922</v>
      </c>
      <c r="L196" s="76" t="s">
        <v>443</v>
      </c>
      <c r="M196" s="77">
        <v>1160.95</v>
      </c>
      <c r="N196" s="246"/>
      <c r="O196" s="243"/>
      <c r="P196" s="243"/>
      <c r="Q196" s="189">
        <f t="shared" si="30"/>
        <v>0</v>
      </c>
      <c r="R196" s="8">
        <f t="shared" si="31"/>
        <v>0</v>
      </c>
      <c r="S196" s="203">
        <f t="shared" si="32"/>
        <v>0</v>
      </c>
    </row>
    <row r="197" spans="1:19" ht="34.5" customHeight="1">
      <c r="A197" s="67">
        <v>55</v>
      </c>
      <c r="B197" s="263" t="s">
        <v>444</v>
      </c>
      <c r="C197" s="260" t="s">
        <v>445</v>
      </c>
      <c r="D197" s="262">
        <v>224.7</v>
      </c>
      <c r="E197" s="71"/>
      <c r="F197" s="67"/>
      <c r="G197" s="67"/>
      <c r="H197" s="73">
        <v>0</v>
      </c>
      <c r="I197" s="73">
        <v>0</v>
      </c>
      <c r="J197" s="142">
        <v>0</v>
      </c>
      <c r="K197" s="75">
        <v>45922</v>
      </c>
      <c r="L197" s="76" t="s">
        <v>446</v>
      </c>
      <c r="M197" s="77">
        <v>224.7</v>
      </c>
      <c r="N197" s="246"/>
      <c r="O197" s="243"/>
      <c r="P197" s="243"/>
      <c r="Q197" s="189">
        <f t="shared" si="30"/>
        <v>0</v>
      </c>
      <c r="R197" s="8">
        <f t="shared" si="31"/>
        <v>0</v>
      </c>
      <c r="S197" s="203">
        <f t="shared" si="32"/>
        <v>0</v>
      </c>
    </row>
    <row r="198" spans="1:19" ht="34.5" customHeight="1">
      <c r="A198" s="67">
        <v>56</v>
      </c>
      <c r="B198" s="263" t="s">
        <v>447</v>
      </c>
      <c r="C198" s="260" t="s">
        <v>448</v>
      </c>
      <c r="D198" s="262">
        <v>486.85</v>
      </c>
      <c r="E198" s="128"/>
      <c r="F198" s="67"/>
      <c r="G198" s="67"/>
      <c r="H198" s="73">
        <v>0</v>
      </c>
      <c r="I198" s="73">
        <v>0</v>
      </c>
      <c r="J198" s="142">
        <v>0</v>
      </c>
      <c r="K198" s="75">
        <v>45924</v>
      </c>
      <c r="L198" s="76" t="s">
        <v>449</v>
      </c>
      <c r="M198" s="77">
        <v>486.85</v>
      </c>
      <c r="N198" s="246"/>
      <c r="O198" s="243"/>
      <c r="P198" s="243"/>
      <c r="Q198" s="189">
        <f t="shared" si="30"/>
        <v>0</v>
      </c>
      <c r="R198" s="8">
        <f t="shared" si="31"/>
        <v>0</v>
      </c>
      <c r="S198" s="203">
        <f t="shared" si="32"/>
        <v>0</v>
      </c>
    </row>
    <row r="199" spans="1:19" ht="34.5" customHeight="1">
      <c r="A199" s="67">
        <v>57</v>
      </c>
      <c r="B199" s="263" t="s">
        <v>398</v>
      </c>
      <c r="C199" s="260" t="s">
        <v>450</v>
      </c>
      <c r="D199" s="262">
        <v>0</v>
      </c>
      <c r="E199" s="128"/>
      <c r="F199" s="67"/>
      <c r="G199" s="67"/>
      <c r="H199" s="73">
        <v>0</v>
      </c>
      <c r="I199" s="73">
        <v>0</v>
      </c>
      <c r="J199" s="142">
        <v>0</v>
      </c>
      <c r="K199" s="75"/>
      <c r="L199" s="76"/>
      <c r="M199" s="77"/>
      <c r="N199" s="246"/>
      <c r="O199" s="243"/>
      <c r="P199" s="243"/>
      <c r="Q199" s="189">
        <f t="shared" si="30"/>
        <v>0</v>
      </c>
      <c r="R199" s="8">
        <f t="shared" si="31"/>
        <v>0</v>
      </c>
      <c r="S199" s="203">
        <f t="shared" si="32"/>
        <v>0</v>
      </c>
    </row>
    <row r="200" spans="1:19" ht="34.5" customHeight="1">
      <c r="A200" s="67">
        <v>58</v>
      </c>
      <c r="B200" s="263" t="s">
        <v>407</v>
      </c>
      <c r="C200" s="260" t="s">
        <v>451</v>
      </c>
      <c r="D200" s="262">
        <v>0</v>
      </c>
      <c r="E200" s="128"/>
      <c r="F200" s="67"/>
      <c r="G200" s="67"/>
      <c r="H200" s="73">
        <v>0</v>
      </c>
      <c r="I200" s="73">
        <v>0</v>
      </c>
      <c r="J200" s="142">
        <v>0</v>
      </c>
      <c r="K200" s="75"/>
      <c r="L200" s="76"/>
      <c r="M200" s="77"/>
      <c r="N200" s="246"/>
      <c r="O200" s="243"/>
      <c r="P200" s="243"/>
      <c r="Q200" s="189">
        <f t="shared" si="30"/>
        <v>0</v>
      </c>
      <c r="R200" s="8">
        <f t="shared" si="31"/>
        <v>0</v>
      </c>
      <c r="S200" s="203">
        <f t="shared" si="32"/>
        <v>0</v>
      </c>
    </row>
    <row r="201" spans="1:19" ht="34.5" customHeight="1">
      <c r="A201" s="67">
        <v>59</v>
      </c>
      <c r="B201" s="263" t="s">
        <v>45</v>
      </c>
      <c r="C201" s="260" t="s">
        <v>452</v>
      </c>
      <c r="D201" s="262">
        <v>749</v>
      </c>
      <c r="E201" s="128"/>
      <c r="F201" s="67"/>
      <c r="G201" s="67"/>
      <c r="H201" s="73">
        <v>0</v>
      </c>
      <c r="I201" s="73">
        <v>0</v>
      </c>
      <c r="J201" s="142">
        <v>0</v>
      </c>
      <c r="K201" s="75">
        <v>45922</v>
      </c>
      <c r="L201" s="76" t="s">
        <v>453</v>
      </c>
      <c r="M201" s="77">
        <v>749</v>
      </c>
      <c r="N201" s="246"/>
      <c r="O201" s="266"/>
      <c r="P201" s="266"/>
      <c r="Q201" s="189">
        <f t="shared" si="30"/>
        <v>0</v>
      </c>
      <c r="R201" s="8">
        <f t="shared" si="31"/>
        <v>0</v>
      </c>
      <c r="S201" s="203">
        <f t="shared" si="32"/>
        <v>0</v>
      </c>
    </row>
    <row r="202" spans="1:19" ht="34.5" customHeight="1">
      <c r="A202" s="67">
        <v>60</v>
      </c>
      <c r="B202" s="267" t="s">
        <v>45</v>
      </c>
      <c r="C202" s="260" t="s">
        <v>454</v>
      </c>
      <c r="D202" s="262">
        <v>898.8</v>
      </c>
      <c r="E202" s="128"/>
      <c r="F202" s="67"/>
      <c r="G202" s="67"/>
      <c r="H202" s="73">
        <v>0</v>
      </c>
      <c r="I202" s="73">
        <v>0</v>
      </c>
      <c r="J202" s="142">
        <v>0</v>
      </c>
      <c r="K202" s="75">
        <v>45922</v>
      </c>
      <c r="L202" s="76" t="s">
        <v>455</v>
      </c>
      <c r="M202" s="77">
        <v>898.8</v>
      </c>
      <c r="N202" s="246"/>
      <c r="O202" s="243"/>
      <c r="P202" s="243"/>
      <c r="Q202" s="189">
        <f t="shared" si="30"/>
        <v>0</v>
      </c>
      <c r="R202" s="8">
        <f t="shared" si="31"/>
        <v>0</v>
      </c>
      <c r="S202" s="203">
        <f t="shared" si="32"/>
        <v>0</v>
      </c>
    </row>
    <row r="203" spans="1:19" ht="34.5" customHeight="1">
      <c r="A203" s="67">
        <v>61</v>
      </c>
      <c r="B203" s="263" t="s">
        <v>456</v>
      </c>
      <c r="C203" s="260" t="s">
        <v>457</v>
      </c>
      <c r="D203" s="262">
        <v>187.25</v>
      </c>
      <c r="E203" s="71"/>
      <c r="F203" s="67"/>
      <c r="G203" s="67"/>
      <c r="H203" s="73">
        <v>0</v>
      </c>
      <c r="I203" s="73">
        <v>0</v>
      </c>
      <c r="J203" s="142">
        <v>0</v>
      </c>
      <c r="K203" s="75">
        <v>45925</v>
      </c>
      <c r="L203" s="76" t="s">
        <v>458</v>
      </c>
      <c r="M203" s="77">
        <v>187.25</v>
      </c>
      <c r="N203" s="246"/>
      <c r="O203" s="243"/>
      <c r="P203" s="243"/>
      <c r="Q203" s="189">
        <f t="shared" si="30"/>
        <v>0</v>
      </c>
      <c r="R203" s="8">
        <f t="shared" si="31"/>
        <v>0</v>
      </c>
      <c r="S203" s="203">
        <f t="shared" si="32"/>
        <v>0</v>
      </c>
    </row>
    <row r="204" spans="1:19" ht="34.5" customHeight="1">
      <c r="A204" s="67">
        <v>62</v>
      </c>
      <c r="B204" s="263" t="s">
        <v>459</v>
      </c>
      <c r="C204" s="260" t="s">
        <v>460</v>
      </c>
      <c r="D204" s="262">
        <v>861.35</v>
      </c>
      <c r="E204" s="71" t="s">
        <v>37</v>
      </c>
      <c r="F204" s="67">
        <v>1</v>
      </c>
      <c r="G204" s="67">
        <v>1</v>
      </c>
      <c r="H204" s="73">
        <v>945</v>
      </c>
      <c r="I204" s="73">
        <v>66.150000000000006</v>
      </c>
      <c r="J204" s="142">
        <v>1011.1500000000003</v>
      </c>
      <c r="K204" s="75" t="s">
        <v>357</v>
      </c>
      <c r="L204" s="76" t="s">
        <v>461</v>
      </c>
      <c r="M204" s="77">
        <v>1872.5</v>
      </c>
      <c r="N204" s="250"/>
      <c r="O204" s="243"/>
      <c r="P204" s="243"/>
      <c r="Q204" s="189">
        <f t="shared" si="30"/>
        <v>0</v>
      </c>
      <c r="R204" s="8">
        <f t="shared" si="31"/>
        <v>0</v>
      </c>
      <c r="S204" s="203">
        <f t="shared" si="32"/>
        <v>0</v>
      </c>
    </row>
    <row r="205" spans="1:19" ht="34.5" customHeight="1">
      <c r="A205" s="67">
        <v>63</v>
      </c>
      <c r="B205" s="263" t="s">
        <v>462</v>
      </c>
      <c r="C205" s="260" t="s">
        <v>463</v>
      </c>
      <c r="D205" s="262">
        <v>337.05</v>
      </c>
      <c r="E205" s="128"/>
      <c r="F205" s="67"/>
      <c r="G205" s="67"/>
      <c r="H205" s="73">
        <v>0</v>
      </c>
      <c r="I205" s="73">
        <v>0</v>
      </c>
      <c r="J205" s="142">
        <v>0</v>
      </c>
      <c r="K205" s="75">
        <v>45919</v>
      </c>
      <c r="L205" s="76" t="s">
        <v>464</v>
      </c>
      <c r="M205" s="77">
        <v>337.05</v>
      </c>
      <c r="N205" s="246"/>
      <c r="O205" s="243"/>
      <c r="P205" s="243"/>
      <c r="Q205" s="189">
        <f t="shared" si="30"/>
        <v>0</v>
      </c>
      <c r="R205" s="8">
        <f t="shared" si="31"/>
        <v>0</v>
      </c>
      <c r="S205" s="203">
        <f t="shared" si="32"/>
        <v>0</v>
      </c>
    </row>
    <row r="206" spans="1:19" ht="34.5" customHeight="1">
      <c r="A206" s="67">
        <v>64</v>
      </c>
      <c r="B206" s="263" t="s">
        <v>465</v>
      </c>
      <c r="C206" s="260" t="s">
        <v>466</v>
      </c>
      <c r="D206" s="262">
        <v>112.35</v>
      </c>
      <c r="E206" s="128"/>
      <c r="F206" s="67"/>
      <c r="G206" s="67"/>
      <c r="H206" s="73">
        <v>0</v>
      </c>
      <c r="I206" s="73">
        <v>0</v>
      </c>
      <c r="J206" s="142">
        <v>0</v>
      </c>
      <c r="K206" s="75">
        <v>45919</v>
      </c>
      <c r="L206" s="76" t="s">
        <v>467</v>
      </c>
      <c r="M206" s="77">
        <v>112.35</v>
      </c>
      <c r="N206" s="246"/>
      <c r="O206" s="243"/>
      <c r="P206" s="243"/>
      <c r="Q206" s="189">
        <f t="shared" si="30"/>
        <v>0</v>
      </c>
      <c r="R206" s="8">
        <f t="shared" si="31"/>
        <v>0</v>
      </c>
      <c r="S206" s="203">
        <f t="shared" si="32"/>
        <v>0</v>
      </c>
    </row>
    <row r="207" spans="1:19" ht="34.5" customHeight="1">
      <c r="A207" s="67">
        <v>65</v>
      </c>
      <c r="B207" s="263" t="s">
        <v>468</v>
      </c>
      <c r="C207" s="260" t="s">
        <v>469</v>
      </c>
      <c r="D207" s="262">
        <v>486.85</v>
      </c>
      <c r="E207" s="128"/>
      <c r="F207" s="67"/>
      <c r="G207" s="67"/>
      <c r="H207" s="73">
        <v>0</v>
      </c>
      <c r="I207" s="73">
        <v>0</v>
      </c>
      <c r="J207" s="142">
        <v>0</v>
      </c>
      <c r="K207" s="75">
        <v>45919</v>
      </c>
      <c r="L207" s="76" t="s">
        <v>470</v>
      </c>
      <c r="M207" s="77">
        <v>486.85</v>
      </c>
      <c r="N207" s="246"/>
      <c r="O207" s="243"/>
      <c r="P207" s="243"/>
      <c r="Q207" s="189">
        <f t="shared" ref="Q207:Q272" si="33">ROUND(S207*100/107,2)</f>
        <v>0</v>
      </c>
      <c r="R207" s="8">
        <f t="shared" ref="R207:R272" si="34">ROUND((Q207*0.07),2)</f>
        <v>0</v>
      </c>
      <c r="S207" s="203">
        <f t="shared" ref="S207:S272" si="35">+D207+J207-M207</f>
        <v>0</v>
      </c>
    </row>
    <row r="208" spans="1:19" ht="34.5" customHeight="1">
      <c r="A208" s="67">
        <v>66</v>
      </c>
      <c r="B208" s="263" t="s">
        <v>398</v>
      </c>
      <c r="C208" s="260" t="s">
        <v>471</v>
      </c>
      <c r="D208" s="262">
        <v>0</v>
      </c>
      <c r="E208" s="128"/>
      <c r="F208" s="67"/>
      <c r="G208" s="67"/>
      <c r="H208" s="73">
        <v>0</v>
      </c>
      <c r="I208" s="73">
        <v>0</v>
      </c>
      <c r="J208" s="142">
        <v>0</v>
      </c>
      <c r="K208" s="75"/>
      <c r="L208" s="76"/>
      <c r="M208" s="77">
        <v>0</v>
      </c>
      <c r="N208" s="246"/>
      <c r="O208" s="243"/>
      <c r="P208" s="243"/>
      <c r="Q208" s="189">
        <f t="shared" si="33"/>
        <v>0</v>
      </c>
      <c r="R208" s="8">
        <f t="shared" si="34"/>
        <v>0</v>
      </c>
      <c r="S208" s="203">
        <f t="shared" si="35"/>
        <v>0</v>
      </c>
    </row>
    <row r="209" spans="1:19" ht="34.5" customHeight="1">
      <c r="A209" s="67">
        <v>67</v>
      </c>
      <c r="B209" s="263" t="s">
        <v>472</v>
      </c>
      <c r="C209" s="260" t="s">
        <v>473</v>
      </c>
      <c r="D209" s="262">
        <v>711.55</v>
      </c>
      <c r="E209" s="128"/>
      <c r="F209" s="67"/>
      <c r="G209" s="67"/>
      <c r="H209" s="73">
        <v>0</v>
      </c>
      <c r="I209" s="73">
        <v>0</v>
      </c>
      <c r="J209" s="142">
        <v>0</v>
      </c>
      <c r="K209" s="75">
        <v>45922</v>
      </c>
      <c r="L209" s="76" t="s">
        <v>474</v>
      </c>
      <c r="M209" s="77">
        <v>711.55</v>
      </c>
      <c r="N209" s="246"/>
      <c r="O209" s="243"/>
      <c r="P209" s="243"/>
      <c r="Q209" s="189">
        <f t="shared" si="33"/>
        <v>0</v>
      </c>
      <c r="R209" s="8">
        <f t="shared" si="34"/>
        <v>0</v>
      </c>
      <c r="S209" s="203">
        <f t="shared" si="35"/>
        <v>0</v>
      </c>
    </row>
    <row r="210" spans="1:19" ht="34.5" customHeight="1">
      <c r="A210" s="67">
        <v>68</v>
      </c>
      <c r="B210" s="263" t="s">
        <v>105</v>
      </c>
      <c r="C210" s="106" t="s">
        <v>475</v>
      </c>
      <c r="D210" s="262">
        <v>187.25</v>
      </c>
      <c r="E210" s="128"/>
      <c r="F210" s="67"/>
      <c r="G210" s="67"/>
      <c r="H210" s="73">
        <v>0</v>
      </c>
      <c r="I210" s="73">
        <v>0</v>
      </c>
      <c r="J210" s="142">
        <v>0</v>
      </c>
      <c r="K210" s="75">
        <v>45929</v>
      </c>
      <c r="L210" s="76" t="s">
        <v>476</v>
      </c>
      <c r="M210" s="77">
        <v>187.25</v>
      </c>
      <c r="N210" s="246"/>
      <c r="O210" s="243"/>
      <c r="P210" s="243"/>
      <c r="Q210" s="189">
        <f t="shared" si="33"/>
        <v>0</v>
      </c>
      <c r="R210" s="8">
        <f t="shared" si="34"/>
        <v>0</v>
      </c>
      <c r="S210" s="203">
        <f t="shared" si="35"/>
        <v>0</v>
      </c>
    </row>
    <row r="211" spans="1:19" ht="34.5" customHeight="1">
      <c r="A211" s="67">
        <v>69</v>
      </c>
      <c r="B211" s="263" t="s">
        <v>105</v>
      </c>
      <c r="C211" s="106" t="s">
        <v>477</v>
      </c>
      <c r="D211" s="262">
        <v>112.35</v>
      </c>
      <c r="E211" s="128"/>
      <c r="F211" s="67"/>
      <c r="G211" s="67"/>
      <c r="H211" s="73">
        <v>0</v>
      </c>
      <c r="I211" s="73">
        <v>0</v>
      </c>
      <c r="J211" s="142">
        <v>0</v>
      </c>
      <c r="K211" s="75">
        <v>45929</v>
      </c>
      <c r="L211" s="76" t="s">
        <v>476</v>
      </c>
      <c r="M211" s="77">
        <v>112.35</v>
      </c>
      <c r="N211" s="246"/>
      <c r="O211" s="243"/>
      <c r="P211" s="243"/>
      <c r="Q211" s="189">
        <f t="shared" si="33"/>
        <v>0</v>
      </c>
      <c r="R211" s="8">
        <f t="shared" si="34"/>
        <v>0</v>
      </c>
      <c r="S211" s="203">
        <f t="shared" si="35"/>
        <v>0</v>
      </c>
    </row>
    <row r="212" spans="1:19" ht="34.5" customHeight="1">
      <c r="A212" s="67">
        <v>70</v>
      </c>
      <c r="B212" s="263" t="s">
        <v>105</v>
      </c>
      <c r="C212" s="106" t="s">
        <v>477</v>
      </c>
      <c r="D212" s="262">
        <v>187.25</v>
      </c>
      <c r="E212" s="128"/>
      <c r="F212" s="67"/>
      <c r="G212" s="67"/>
      <c r="H212" s="73">
        <v>0</v>
      </c>
      <c r="I212" s="73">
        <v>0</v>
      </c>
      <c r="J212" s="142">
        <v>0</v>
      </c>
      <c r="K212" s="75">
        <v>45929</v>
      </c>
      <c r="L212" s="76" t="s">
        <v>476</v>
      </c>
      <c r="M212" s="77">
        <v>187.25</v>
      </c>
      <c r="N212" s="246"/>
      <c r="O212" s="243"/>
      <c r="P212" s="243"/>
      <c r="Q212" s="189">
        <f t="shared" si="33"/>
        <v>0</v>
      </c>
      <c r="R212" s="8">
        <f t="shared" si="34"/>
        <v>0</v>
      </c>
      <c r="S212" s="203">
        <f t="shared" si="35"/>
        <v>0</v>
      </c>
    </row>
    <row r="213" spans="1:19" ht="34.5" customHeight="1">
      <c r="A213" s="67">
        <v>71</v>
      </c>
      <c r="B213" s="263" t="s">
        <v>478</v>
      </c>
      <c r="C213" s="106" t="s">
        <v>479</v>
      </c>
      <c r="D213" s="262">
        <v>5542.6</v>
      </c>
      <c r="E213" s="128"/>
      <c r="F213" s="67"/>
      <c r="G213" s="67"/>
      <c r="H213" s="73">
        <v>0</v>
      </c>
      <c r="I213" s="73">
        <v>0</v>
      </c>
      <c r="J213" s="142">
        <v>0</v>
      </c>
      <c r="K213" s="75">
        <v>45925</v>
      </c>
      <c r="L213" s="76" t="s">
        <v>480</v>
      </c>
      <c r="M213" s="77">
        <v>5542.6</v>
      </c>
      <c r="N213" s="246"/>
      <c r="O213" s="243"/>
      <c r="P213" s="243"/>
      <c r="Q213" s="189">
        <f t="shared" si="33"/>
        <v>0</v>
      </c>
      <c r="R213" s="8">
        <f t="shared" si="34"/>
        <v>0</v>
      </c>
      <c r="S213" s="203">
        <f t="shared" si="35"/>
        <v>0</v>
      </c>
    </row>
    <row r="214" spans="1:19" ht="34.5" customHeight="1">
      <c r="A214" s="67">
        <v>72</v>
      </c>
      <c r="B214" s="263" t="s">
        <v>481</v>
      </c>
      <c r="C214" s="260" t="s">
        <v>482</v>
      </c>
      <c r="D214" s="262">
        <v>486.85</v>
      </c>
      <c r="E214" s="71"/>
      <c r="F214" s="67"/>
      <c r="G214" s="67"/>
      <c r="H214" s="73">
        <v>0</v>
      </c>
      <c r="I214" s="73">
        <v>0</v>
      </c>
      <c r="J214" s="142">
        <v>0</v>
      </c>
      <c r="K214" s="75">
        <v>45919</v>
      </c>
      <c r="L214" s="76" t="s">
        <v>483</v>
      </c>
      <c r="M214" s="77">
        <v>486.85</v>
      </c>
      <c r="N214" s="246"/>
      <c r="O214" s="243"/>
      <c r="P214" s="243"/>
      <c r="Q214" s="189">
        <f t="shared" si="33"/>
        <v>0</v>
      </c>
      <c r="R214" s="8">
        <f t="shared" si="34"/>
        <v>0</v>
      </c>
      <c r="S214" s="203">
        <f t="shared" si="35"/>
        <v>0</v>
      </c>
    </row>
    <row r="215" spans="1:19" ht="34.5" customHeight="1">
      <c r="A215" s="67">
        <v>73</v>
      </c>
      <c r="B215" s="263" t="s">
        <v>484</v>
      </c>
      <c r="C215" s="260" t="s">
        <v>485</v>
      </c>
      <c r="D215" s="262">
        <v>112.35</v>
      </c>
      <c r="E215" s="71"/>
      <c r="F215" s="67"/>
      <c r="G215" s="67"/>
      <c r="H215" s="73">
        <v>0</v>
      </c>
      <c r="I215" s="73">
        <v>0</v>
      </c>
      <c r="J215" s="142">
        <v>0</v>
      </c>
      <c r="K215" s="75">
        <v>45922</v>
      </c>
      <c r="L215" s="76" t="s">
        <v>486</v>
      </c>
      <c r="M215" s="77">
        <v>112.35</v>
      </c>
      <c r="N215" s="246"/>
      <c r="O215" s="243"/>
      <c r="P215" s="243"/>
      <c r="Q215" s="189">
        <f t="shared" si="33"/>
        <v>0</v>
      </c>
      <c r="R215" s="8">
        <f t="shared" si="34"/>
        <v>0</v>
      </c>
      <c r="S215" s="203">
        <f t="shared" si="35"/>
        <v>0</v>
      </c>
    </row>
    <row r="216" spans="1:19" ht="34.5" customHeight="1">
      <c r="A216" s="67">
        <v>74</v>
      </c>
      <c r="B216" s="263" t="s">
        <v>484</v>
      </c>
      <c r="C216" s="260" t="s">
        <v>487</v>
      </c>
      <c r="D216" s="262">
        <v>112.35</v>
      </c>
      <c r="E216" s="128"/>
      <c r="F216" s="67"/>
      <c r="G216" s="67"/>
      <c r="H216" s="73">
        <v>0</v>
      </c>
      <c r="I216" s="73">
        <v>0</v>
      </c>
      <c r="J216" s="142">
        <v>0</v>
      </c>
      <c r="K216" s="75">
        <v>45922</v>
      </c>
      <c r="L216" s="76" t="s">
        <v>486</v>
      </c>
      <c r="M216" s="77">
        <v>112.35</v>
      </c>
      <c r="N216" s="250"/>
      <c r="O216" s="243"/>
      <c r="P216" s="243"/>
      <c r="Q216" s="189">
        <f t="shared" si="33"/>
        <v>0</v>
      </c>
      <c r="R216" s="8">
        <f t="shared" si="34"/>
        <v>0</v>
      </c>
      <c r="S216" s="203">
        <f t="shared" si="35"/>
        <v>0</v>
      </c>
    </row>
    <row r="217" spans="1:19" ht="34.5" customHeight="1">
      <c r="A217" s="67">
        <v>75</v>
      </c>
      <c r="B217" s="263" t="s">
        <v>484</v>
      </c>
      <c r="C217" s="260" t="s">
        <v>488</v>
      </c>
      <c r="D217" s="262">
        <v>0</v>
      </c>
      <c r="E217" s="128"/>
      <c r="F217" s="67"/>
      <c r="G217" s="67"/>
      <c r="H217" s="73">
        <v>0</v>
      </c>
      <c r="I217" s="73">
        <v>0</v>
      </c>
      <c r="J217" s="142">
        <v>0</v>
      </c>
      <c r="K217" s="75"/>
      <c r="L217" s="76"/>
      <c r="M217" s="77">
        <v>0</v>
      </c>
      <c r="N217" s="250"/>
      <c r="O217" s="243"/>
      <c r="P217" s="243"/>
      <c r="Q217" s="189">
        <f t="shared" si="33"/>
        <v>0</v>
      </c>
      <c r="R217" s="8">
        <f t="shared" si="34"/>
        <v>0</v>
      </c>
      <c r="S217" s="203">
        <f t="shared" si="35"/>
        <v>0</v>
      </c>
    </row>
    <row r="218" spans="1:19" ht="34.5" customHeight="1">
      <c r="A218" s="67">
        <v>76</v>
      </c>
      <c r="B218" s="263" t="s">
        <v>489</v>
      </c>
      <c r="C218" s="260" t="s">
        <v>490</v>
      </c>
      <c r="D218" s="262">
        <v>112.35</v>
      </c>
      <c r="E218" s="71"/>
      <c r="F218" s="67"/>
      <c r="G218" s="67"/>
      <c r="H218" s="73">
        <v>0</v>
      </c>
      <c r="I218" s="73">
        <v>0</v>
      </c>
      <c r="J218" s="142">
        <v>0</v>
      </c>
      <c r="K218" s="75">
        <v>45919</v>
      </c>
      <c r="L218" s="76" t="s">
        <v>491</v>
      </c>
      <c r="M218" s="77">
        <v>112.35</v>
      </c>
      <c r="N218" s="246"/>
      <c r="O218" s="243"/>
      <c r="P218" s="243"/>
      <c r="Q218" s="189">
        <f t="shared" si="33"/>
        <v>0</v>
      </c>
      <c r="R218" s="8">
        <f t="shared" si="34"/>
        <v>0</v>
      </c>
      <c r="S218" s="203">
        <f t="shared" si="35"/>
        <v>0</v>
      </c>
    </row>
    <row r="219" spans="1:19" ht="34.5" customHeight="1">
      <c r="A219" s="67">
        <v>77</v>
      </c>
      <c r="B219" s="263" t="s">
        <v>492</v>
      </c>
      <c r="C219" s="260" t="s">
        <v>493</v>
      </c>
      <c r="D219" s="262">
        <v>786.45</v>
      </c>
      <c r="E219" s="71"/>
      <c r="F219" s="67"/>
      <c r="G219" s="67"/>
      <c r="H219" s="73">
        <v>0</v>
      </c>
      <c r="I219" s="73">
        <v>0</v>
      </c>
      <c r="J219" s="142">
        <v>0</v>
      </c>
      <c r="K219" s="75">
        <v>45922</v>
      </c>
      <c r="L219" s="76" t="s">
        <v>494</v>
      </c>
      <c r="M219" s="77">
        <v>786.45</v>
      </c>
      <c r="N219" s="246"/>
      <c r="O219" s="243"/>
      <c r="P219" s="243"/>
      <c r="Q219" s="189">
        <f t="shared" si="33"/>
        <v>0</v>
      </c>
      <c r="R219" s="8">
        <f t="shared" si="34"/>
        <v>0</v>
      </c>
      <c r="S219" s="203">
        <f t="shared" si="35"/>
        <v>0</v>
      </c>
    </row>
    <row r="220" spans="1:19" ht="34.5" customHeight="1">
      <c r="A220" s="67">
        <v>78</v>
      </c>
      <c r="B220" s="268" t="s">
        <v>107</v>
      </c>
      <c r="C220" s="260" t="s">
        <v>495</v>
      </c>
      <c r="D220" s="262">
        <v>1310.75</v>
      </c>
      <c r="E220" s="128"/>
      <c r="F220" s="67"/>
      <c r="G220" s="67"/>
      <c r="H220" s="73">
        <v>0</v>
      </c>
      <c r="I220" s="73">
        <v>0</v>
      </c>
      <c r="J220" s="142">
        <v>0</v>
      </c>
      <c r="K220" s="75">
        <v>45922</v>
      </c>
      <c r="L220" s="76" t="s">
        <v>496</v>
      </c>
      <c r="M220" s="77">
        <v>1310.75</v>
      </c>
      <c r="N220" s="246"/>
      <c r="O220" s="243"/>
      <c r="P220" s="243"/>
      <c r="Q220" s="189">
        <f t="shared" si="33"/>
        <v>0</v>
      </c>
      <c r="R220" s="8">
        <f t="shared" si="34"/>
        <v>0</v>
      </c>
      <c r="S220" s="203">
        <f t="shared" si="35"/>
        <v>0</v>
      </c>
    </row>
    <row r="221" spans="1:19" ht="34.5" customHeight="1">
      <c r="A221" s="67">
        <v>79</v>
      </c>
      <c r="B221" s="268" t="s">
        <v>497</v>
      </c>
      <c r="C221" s="260" t="s">
        <v>498</v>
      </c>
      <c r="D221" s="262">
        <v>0</v>
      </c>
      <c r="E221" s="128"/>
      <c r="F221" s="67"/>
      <c r="G221" s="67"/>
      <c r="H221" s="73">
        <v>0</v>
      </c>
      <c r="I221" s="73">
        <v>0</v>
      </c>
      <c r="J221" s="142">
        <v>0</v>
      </c>
      <c r="K221" s="75"/>
      <c r="L221" s="76"/>
      <c r="M221" s="77"/>
      <c r="N221" s="246"/>
      <c r="O221" s="243"/>
      <c r="P221" s="243"/>
      <c r="Q221" s="189">
        <f t="shared" si="33"/>
        <v>0</v>
      </c>
      <c r="R221" s="8">
        <f t="shared" si="34"/>
        <v>0</v>
      </c>
      <c r="S221" s="203">
        <f t="shared" si="35"/>
        <v>0</v>
      </c>
    </row>
    <row r="222" spans="1:19" ht="34.5" customHeight="1">
      <c r="A222" s="67">
        <v>80</v>
      </c>
      <c r="B222" s="106" t="s">
        <v>499</v>
      </c>
      <c r="C222" s="260" t="s">
        <v>500</v>
      </c>
      <c r="D222" s="262">
        <v>149.80000000000001</v>
      </c>
      <c r="E222" s="71"/>
      <c r="F222" s="67"/>
      <c r="G222" s="67"/>
      <c r="H222" s="73">
        <v>0</v>
      </c>
      <c r="I222" s="73">
        <v>0</v>
      </c>
      <c r="J222" s="142">
        <v>0</v>
      </c>
      <c r="K222" s="75">
        <v>45919</v>
      </c>
      <c r="L222" s="76" t="s">
        <v>501</v>
      </c>
      <c r="M222" s="77">
        <v>149.80000000000001</v>
      </c>
      <c r="N222" s="246"/>
      <c r="O222" s="243"/>
      <c r="P222" s="243"/>
      <c r="Q222" s="189">
        <f t="shared" si="33"/>
        <v>0</v>
      </c>
      <c r="R222" s="8">
        <f t="shared" si="34"/>
        <v>0</v>
      </c>
      <c r="S222" s="203">
        <f t="shared" si="35"/>
        <v>0</v>
      </c>
    </row>
    <row r="223" spans="1:19" ht="34.5" customHeight="1">
      <c r="A223" s="67">
        <v>81</v>
      </c>
      <c r="B223" s="106" t="s">
        <v>398</v>
      </c>
      <c r="C223" s="260" t="s">
        <v>502</v>
      </c>
      <c r="D223" s="262">
        <v>0</v>
      </c>
      <c r="E223" s="128"/>
      <c r="F223" s="67"/>
      <c r="G223" s="67"/>
      <c r="H223" s="73">
        <v>0</v>
      </c>
      <c r="I223" s="73">
        <v>0</v>
      </c>
      <c r="J223" s="142">
        <v>0</v>
      </c>
      <c r="K223" s="75"/>
      <c r="L223" s="76"/>
      <c r="M223" s="77"/>
      <c r="N223" s="246"/>
      <c r="O223" s="243"/>
      <c r="P223" s="243"/>
      <c r="Q223" s="189">
        <f t="shared" si="33"/>
        <v>0</v>
      </c>
      <c r="R223" s="8">
        <f t="shared" si="34"/>
        <v>0</v>
      </c>
      <c r="S223" s="203">
        <f t="shared" si="35"/>
        <v>0</v>
      </c>
    </row>
    <row r="224" spans="1:19" ht="34.5" customHeight="1">
      <c r="A224" s="67">
        <v>82</v>
      </c>
      <c r="B224" s="263" t="s">
        <v>503</v>
      </c>
      <c r="C224" s="260" t="s">
        <v>504</v>
      </c>
      <c r="D224" s="262">
        <v>187.25</v>
      </c>
      <c r="E224" s="71"/>
      <c r="F224" s="67"/>
      <c r="G224" s="67"/>
      <c r="H224" s="73">
        <v>0</v>
      </c>
      <c r="I224" s="73">
        <v>0</v>
      </c>
      <c r="J224" s="142">
        <v>0</v>
      </c>
      <c r="K224" s="75">
        <v>45919</v>
      </c>
      <c r="L224" s="76" t="s">
        <v>505</v>
      </c>
      <c r="M224" s="77">
        <v>187.25</v>
      </c>
      <c r="N224" s="246"/>
      <c r="O224" s="243"/>
      <c r="P224" s="243"/>
      <c r="Q224" s="189">
        <f t="shared" si="33"/>
        <v>0</v>
      </c>
      <c r="R224" s="8">
        <f t="shared" si="34"/>
        <v>0</v>
      </c>
      <c r="S224" s="203">
        <f t="shared" si="35"/>
        <v>0</v>
      </c>
    </row>
    <row r="225" spans="1:19" ht="34.5" customHeight="1">
      <c r="A225" s="67">
        <v>83</v>
      </c>
      <c r="B225" s="263" t="s">
        <v>72</v>
      </c>
      <c r="C225" s="260" t="s">
        <v>506</v>
      </c>
      <c r="D225" s="262">
        <v>0</v>
      </c>
      <c r="E225" s="128"/>
      <c r="F225" s="67"/>
      <c r="G225" s="67"/>
      <c r="H225" s="73">
        <v>0</v>
      </c>
      <c r="I225" s="73">
        <v>0</v>
      </c>
      <c r="J225" s="142">
        <v>0</v>
      </c>
      <c r="K225" s="75"/>
      <c r="L225" s="76"/>
      <c r="M225" s="77"/>
      <c r="N225" s="246"/>
      <c r="O225" s="243"/>
      <c r="P225" s="243"/>
      <c r="Q225" s="189">
        <f>ROUND(S225*100/107,2)</f>
        <v>0</v>
      </c>
      <c r="R225" s="8">
        <f>ROUND((Q225*0.07),2)</f>
        <v>0</v>
      </c>
      <c r="S225" s="203">
        <f>+D225+J225-M225</f>
        <v>0</v>
      </c>
    </row>
    <row r="226" spans="1:19" ht="34.5" customHeight="1">
      <c r="A226" s="67">
        <v>84</v>
      </c>
      <c r="B226" s="263" t="s">
        <v>507</v>
      </c>
      <c r="C226" s="260" t="s">
        <v>508</v>
      </c>
      <c r="D226" s="262">
        <v>0</v>
      </c>
      <c r="E226" s="71"/>
      <c r="F226" s="67"/>
      <c r="G226" s="67"/>
      <c r="H226" s="73"/>
      <c r="I226" s="73"/>
      <c r="J226" s="142"/>
      <c r="K226" s="75"/>
      <c r="L226" s="76"/>
      <c r="M226" s="77"/>
      <c r="N226" s="246"/>
      <c r="O226" s="243"/>
      <c r="P226" s="243"/>
      <c r="Q226" s="189"/>
      <c r="R226" s="8"/>
      <c r="S226" s="203"/>
    </row>
    <row r="227" spans="1:19" ht="34.5" customHeight="1">
      <c r="A227" s="67">
        <v>85</v>
      </c>
      <c r="B227" s="263" t="s">
        <v>509</v>
      </c>
      <c r="C227" s="260" t="s">
        <v>510</v>
      </c>
      <c r="D227" s="262">
        <v>599.20000000000005</v>
      </c>
      <c r="E227" s="128"/>
      <c r="F227" s="67"/>
      <c r="G227" s="67"/>
      <c r="H227" s="73">
        <v>0</v>
      </c>
      <c r="I227" s="73">
        <v>0</v>
      </c>
      <c r="J227" s="142">
        <v>0</v>
      </c>
      <c r="K227" s="75">
        <v>45923</v>
      </c>
      <c r="L227" s="76" t="s">
        <v>511</v>
      </c>
      <c r="M227" s="77">
        <v>599.20000000000005</v>
      </c>
      <c r="N227" s="246"/>
      <c r="O227" s="243"/>
      <c r="P227" s="243"/>
      <c r="Q227" s="189">
        <f t="shared" si="33"/>
        <v>0</v>
      </c>
      <c r="R227" s="8">
        <f t="shared" si="34"/>
        <v>0</v>
      </c>
      <c r="S227" s="203">
        <f t="shared" si="35"/>
        <v>0</v>
      </c>
    </row>
    <row r="228" spans="1:19" ht="34.5" customHeight="1">
      <c r="A228" s="67">
        <v>86</v>
      </c>
      <c r="B228" s="263" t="s">
        <v>398</v>
      </c>
      <c r="C228" s="260" t="s">
        <v>512</v>
      </c>
      <c r="D228" s="262">
        <v>0</v>
      </c>
      <c r="E228" s="71"/>
      <c r="F228" s="67"/>
      <c r="G228" s="67"/>
      <c r="H228" s="73">
        <v>0</v>
      </c>
      <c r="I228" s="73">
        <v>0</v>
      </c>
      <c r="J228" s="142">
        <v>0</v>
      </c>
      <c r="K228" s="75"/>
      <c r="L228" s="76"/>
      <c r="M228" s="77"/>
      <c r="N228" s="246"/>
      <c r="O228" s="243"/>
      <c r="P228" s="243"/>
      <c r="Q228" s="189">
        <f t="shared" si="33"/>
        <v>0</v>
      </c>
      <c r="R228" s="8">
        <f t="shared" si="34"/>
        <v>0</v>
      </c>
      <c r="S228" s="203">
        <f t="shared" si="35"/>
        <v>0</v>
      </c>
    </row>
    <row r="229" spans="1:19" ht="34.5" customHeight="1">
      <c r="A229" s="67">
        <v>87</v>
      </c>
      <c r="B229" s="263" t="s">
        <v>513</v>
      </c>
      <c r="C229" s="260" t="s">
        <v>514</v>
      </c>
      <c r="D229" s="262">
        <v>224.7</v>
      </c>
      <c r="E229" s="78"/>
      <c r="F229" s="79"/>
      <c r="G229" s="67"/>
      <c r="H229" s="73">
        <v>0</v>
      </c>
      <c r="I229" s="73">
        <v>0</v>
      </c>
      <c r="J229" s="142">
        <v>0</v>
      </c>
      <c r="K229" s="75">
        <v>45929</v>
      </c>
      <c r="L229" s="76" t="s">
        <v>515</v>
      </c>
      <c r="M229" s="77">
        <v>224.7</v>
      </c>
      <c r="N229" s="246"/>
      <c r="O229" s="243"/>
      <c r="P229" s="243"/>
      <c r="Q229" s="189">
        <f t="shared" si="33"/>
        <v>0</v>
      </c>
      <c r="R229" s="8">
        <f t="shared" si="34"/>
        <v>0</v>
      </c>
      <c r="S229" s="203">
        <f t="shared" si="35"/>
        <v>0</v>
      </c>
    </row>
    <row r="230" spans="1:19" ht="34.5" customHeight="1">
      <c r="A230" s="67">
        <v>88</v>
      </c>
      <c r="B230" s="263" t="s">
        <v>516</v>
      </c>
      <c r="C230" s="260" t="s">
        <v>517</v>
      </c>
      <c r="D230" s="262">
        <v>1535.45</v>
      </c>
      <c r="E230" s="78"/>
      <c r="F230" s="79"/>
      <c r="G230" s="67"/>
      <c r="H230" s="73">
        <v>0</v>
      </c>
      <c r="I230" s="73">
        <v>0</v>
      </c>
      <c r="J230" s="142">
        <v>0</v>
      </c>
      <c r="K230" s="75">
        <v>45799</v>
      </c>
      <c r="L230" s="76" t="s">
        <v>518</v>
      </c>
      <c r="M230" s="77">
        <v>1535.45</v>
      </c>
      <c r="N230" s="246"/>
      <c r="O230" s="243"/>
      <c r="P230" s="243"/>
      <c r="Q230" s="189">
        <f t="shared" si="33"/>
        <v>0</v>
      </c>
      <c r="R230" s="8">
        <f t="shared" si="34"/>
        <v>0</v>
      </c>
      <c r="S230" s="203">
        <f t="shared" si="35"/>
        <v>0</v>
      </c>
    </row>
    <row r="231" spans="1:19" ht="34.5" customHeight="1">
      <c r="A231" s="67">
        <v>89</v>
      </c>
      <c r="B231" s="106" t="s">
        <v>519</v>
      </c>
      <c r="C231" s="260" t="s">
        <v>520</v>
      </c>
      <c r="D231" s="262">
        <v>0</v>
      </c>
      <c r="E231" s="71"/>
      <c r="F231" s="67"/>
      <c r="G231" s="67"/>
      <c r="H231" s="73">
        <v>0</v>
      </c>
      <c r="I231" s="73">
        <v>0</v>
      </c>
      <c r="J231" s="142">
        <v>0</v>
      </c>
      <c r="K231" s="75"/>
      <c r="L231" s="76"/>
      <c r="M231" s="77"/>
      <c r="N231" s="246"/>
      <c r="O231" s="243"/>
      <c r="P231" s="243"/>
      <c r="Q231" s="189">
        <f t="shared" si="33"/>
        <v>0</v>
      </c>
      <c r="R231" s="8">
        <f t="shared" si="34"/>
        <v>0</v>
      </c>
      <c r="S231" s="203">
        <f t="shared" si="35"/>
        <v>0</v>
      </c>
    </row>
    <row r="232" spans="1:19" ht="34.5" customHeight="1">
      <c r="A232" s="67">
        <v>90</v>
      </c>
      <c r="B232" s="106" t="s">
        <v>521</v>
      </c>
      <c r="C232" s="260" t="s">
        <v>522</v>
      </c>
      <c r="D232" s="262">
        <v>1460.55</v>
      </c>
      <c r="E232" s="71" t="s">
        <v>37</v>
      </c>
      <c r="F232" s="67">
        <v>1</v>
      </c>
      <c r="G232" s="67">
        <v>1</v>
      </c>
      <c r="H232" s="73">
        <v>1330</v>
      </c>
      <c r="I232" s="73">
        <v>93.1</v>
      </c>
      <c r="J232" s="142">
        <v>1423.1</v>
      </c>
      <c r="K232" s="75" t="s">
        <v>523</v>
      </c>
      <c r="L232" s="76" t="s">
        <v>524</v>
      </c>
      <c r="M232" s="77">
        <v>2883.6499999999996</v>
      </c>
      <c r="N232" s="250"/>
      <c r="O232" s="243"/>
      <c r="P232" s="243"/>
      <c r="Q232" s="189">
        <f t="shared" si="33"/>
        <v>0</v>
      </c>
      <c r="R232" s="8">
        <f t="shared" si="34"/>
        <v>0</v>
      </c>
      <c r="S232" s="203">
        <f t="shared" si="35"/>
        <v>0</v>
      </c>
    </row>
    <row r="233" spans="1:19" ht="34.5" customHeight="1">
      <c r="A233" s="67">
        <v>91</v>
      </c>
      <c r="B233" s="106" t="s">
        <v>525</v>
      </c>
      <c r="C233" s="260" t="s">
        <v>526</v>
      </c>
      <c r="D233" s="262">
        <v>2396.8000000000002</v>
      </c>
      <c r="E233" s="71" t="s">
        <v>37</v>
      </c>
      <c r="F233" s="67">
        <v>1</v>
      </c>
      <c r="G233" s="67">
        <v>1</v>
      </c>
      <c r="H233" s="73">
        <v>2030</v>
      </c>
      <c r="I233" s="73">
        <v>142.1</v>
      </c>
      <c r="J233" s="142">
        <v>2172.1</v>
      </c>
      <c r="K233" s="75" t="s">
        <v>527</v>
      </c>
      <c r="L233" s="76" t="s">
        <v>528</v>
      </c>
      <c r="M233" s="77">
        <v>4568.8999999999996</v>
      </c>
      <c r="N233" s="250"/>
      <c r="O233" s="243"/>
      <c r="P233" s="243"/>
      <c r="Q233" s="189">
        <f t="shared" si="33"/>
        <v>0</v>
      </c>
      <c r="R233" s="8">
        <f t="shared" si="34"/>
        <v>0</v>
      </c>
      <c r="S233" s="203">
        <f t="shared" si="35"/>
        <v>0</v>
      </c>
    </row>
    <row r="234" spans="1:19" ht="34.5" customHeight="1">
      <c r="A234" s="67">
        <v>92</v>
      </c>
      <c r="B234" s="263" t="s">
        <v>529</v>
      </c>
      <c r="C234" s="260" t="s">
        <v>530</v>
      </c>
      <c r="D234" s="262">
        <v>936.25</v>
      </c>
      <c r="E234" s="128"/>
      <c r="F234" s="67"/>
      <c r="G234" s="67"/>
      <c r="H234" s="73">
        <v>0</v>
      </c>
      <c r="I234" s="73">
        <v>0</v>
      </c>
      <c r="J234" s="142">
        <v>0</v>
      </c>
      <c r="K234" s="75">
        <v>45919</v>
      </c>
      <c r="L234" s="76" t="s">
        <v>531</v>
      </c>
      <c r="M234" s="77">
        <v>936.25</v>
      </c>
      <c r="N234" s="246"/>
      <c r="O234" s="243"/>
      <c r="P234" s="243"/>
      <c r="Q234" s="189">
        <f t="shared" si="33"/>
        <v>0</v>
      </c>
      <c r="R234" s="8">
        <f t="shared" si="34"/>
        <v>0</v>
      </c>
      <c r="S234" s="203">
        <f t="shared" si="35"/>
        <v>0</v>
      </c>
    </row>
    <row r="235" spans="1:19" ht="34.5" customHeight="1">
      <c r="A235" s="67">
        <v>93</v>
      </c>
      <c r="B235" s="263" t="s">
        <v>532</v>
      </c>
      <c r="C235" s="260" t="s">
        <v>533</v>
      </c>
      <c r="D235" s="262">
        <v>262.14999999999998</v>
      </c>
      <c r="E235" s="128" t="s">
        <v>37</v>
      </c>
      <c r="F235" s="67">
        <v>1</v>
      </c>
      <c r="G235" s="67">
        <v>1</v>
      </c>
      <c r="H235" s="73">
        <v>175</v>
      </c>
      <c r="I235" s="73">
        <v>12.25</v>
      </c>
      <c r="J235" s="142">
        <v>187.25</v>
      </c>
      <c r="K235" s="75" t="s">
        <v>534</v>
      </c>
      <c r="L235" s="76" t="s">
        <v>535</v>
      </c>
      <c r="M235" s="77">
        <v>449.4</v>
      </c>
      <c r="N235" s="246"/>
      <c r="O235" s="243"/>
      <c r="P235" s="243"/>
      <c r="Q235" s="189">
        <f t="shared" si="33"/>
        <v>0</v>
      </c>
      <c r="R235" s="8">
        <f t="shared" si="34"/>
        <v>0</v>
      </c>
      <c r="S235" s="203">
        <f t="shared" si="35"/>
        <v>0</v>
      </c>
    </row>
    <row r="236" spans="1:19" ht="34.5" customHeight="1">
      <c r="A236" s="67">
        <v>94</v>
      </c>
      <c r="B236" s="263" t="s">
        <v>536</v>
      </c>
      <c r="C236" s="260" t="s">
        <v>537</v>
      </c>
      <c r="D236" s="262">
        <v>112.35</v>
      </c>
      <c r="E236" s="71"/>
      <c r="F236" s="67"/>
      <c r="G236" s="67"/>
      <c r="H236" s="73">
        <v>0</v>
      </c>
      <c r="I236" s="73">
        <v>0</v>
      </c>
      <c r="J236" s="142">
        <v>0</v>
      </c>
      <c r="K236" s="75">
        <v>45919</v>
      </c>
      <c r="L236" s="76" t="s">
        <v>538</v>
      </c>
      <c r="M236" s="77">
        <v>112.35</v>
      </c>
      <c r="N236" s="246"/>
      <c r="O236" s="243"/>
      <c r="P236" s="243"/>
      <c r="Q236" s="189">
        <f t="shared" si="33"/>
        <v>0</v>
      </c>
      <c r="R236" s="8">
        <f t="shared" si="34"/>
        <v>0</v>
      </c>
      <c r="S236" s="203">
        <f t="shared" si="35"/>
        <v>0</v>
      </c>
    </row>
    <row r="237" spans="1:19" ht="34.5" customHeight="1">
      <c r="A237" s="67">
        <v>95</v>
      </c>
      <c r="B237" s="263" t="s">
        <v>539</v>
      </c>
      <c r="C237" s="260" t="s">
        <v>540</v>
      </c>
      <c r="D237" s="262">
        <v>112.35</v>
      </c>
      <c r="E237" s="78"/>
      <c r="F237" s="79"/>
      <c r="G237" s="67"/>
      <c r="H237" s="73">
        <v>0</v>
      </c>
      <c r="I237" s="73">
        <v>0</v>
      </c>
      <c r="J237" s="142">
        <v>0</v>
      </c>
      <c r="K237" s="75">
        <v>45923</v>
      </c>
      <c r="L237" s="76" t="s">
        <v>541</v>
      </c>
      <c r="M237" s="77">
        <v>112.35</v>
      </c>
      <c r="N237" s="246"/>
      <c r="O237" s="243"/>
      <c r="P237" s="243"/>
      <c r="Q237" s="189">
        <f t="shared" si="33"/>
        <v>0</v>
      </c>
      <c r="R237" s="8">
        <f t="shared" si="34"/>
        <v>0</v>
      </c>
      <c r="S237" s="203">
        <f t="shared" si="35"/>
        <v>0</v>
      </c>
    </row>
    <row r="238" spans="1:19" ht="34.5" customHeight="1">
      <c r="A238" s="67">
        <v>96</v>
      </c>
      <c r="B238" s="263" t="s">
        <v>313</v>
      </c>
      <c r="C238" s="260" t="s">
        <v>542</v>
      </c>
      <c r="D238" s="262">
        <v>149.80000000000001</v>
      </c>
      <c r="E238" s="128"/>
      <c r="F238" s="67"/>
      <c r="G238" s="67"/>
      <c r="H238" s="73">
        <v>0</v>
      </c>
      <c r="I238" s="73">
        <v>0</v>
      </c>
      <c r="J238" s="142">
        <v>0</v>
      </c>
      <c r="K238" s="75">
        <v>45924</v>
      </c>
      <c r="L238" s="76" t="s">
        <v>543</v>
      </c>
      <c r="M238" s="77">
        <v>149.80000000000001</v>
      </c>
      <c r="N238" s="250"/>
      <c r="O238" s="243"/>
      <c r="P238" s="243"/>
      <c r="Q238" s="189">
        <f t="shared" si="33"/>
        <v>0</v>
      </c>
      <c r="R238" s="8">
        <f t="shared" si="34"/>
        <v>0</v>
      </c>
      <c r="S238" s="203">
        <f t="shared" si="35"/>
        <v>0</v>
      </c>
    </row>
    <row r="239" spans="1:19" ht="34.5" customHeight="1">
      <c r="A239" s="67">
        <v>97</v>
      </c>
      <c r="B239" s="263" t="s">
        <v>544</v>
      </c>
      <c r="C239" s="260" t="s">
        <v>545</v>
      </c>
      <c r="D239" s="262">
        <v>337.05</v>
      </c>
      <c r="E239" s="71"/>
      <c r="F239" s="67"/>
      <c r="G239" s="67"/>
      <c r="H239" s="73">
        <v>0</v>
      </c>
      <c r="I239" s="73">
        <v>0</v>
      </c>
      <c r="J239" s="142">
        <v>0</v>
      </c>
      <c r="K239" s="75">
        <v>45924</v>
      </c>
      <c r="L239" s="76" t="s">
        <v>546</v>
      </c>
      <c r="M239" s="77">
        <v>337.05</v>
      </c>
      <c r="N239" s="246"/>
      <c r="O239" s="243"/>
      <c r="P239" s="243"/>
      <c r="Q239" s="189">
        <f t="shared" si="33"/>
        <v>0</v>
      </c>
      <c r="R239" s="8">
        <f t="shared" si="34"/>
        <v>0</v>
      </c>
      <c r="S239" s="203">
        <f t="shared" si="35"/>
        <v>0</v>
      </c>
    </row>
    <row r="240" spans="1:19" ht="34.5" customHeight="1">
      <c r="A240" s="67">
        <v>98</v>
      </c>
      <c r="B240" s="263" t="s">
        <v>547</v>
      </c>
      <c r="C240" s="260" t="s">
        <v>548</v>
      </c>
      <c r="D240" s="262">
        <v>0</v>
      </c>
      <c r="E240" s="71"/>
      <c r="F240" s="67"/>
      <c r="G240" s="67"/>
      <c r="H240" s="73">
        <v>0</v>
      </c>
      <c r="I240" s="73">
        <v>0</v>
      </c>
      <c r="J240" s="142">
        <v>0</v>
      </c>
      <c r="K240" s="75"/>
      <c r="L240" s="76"/>
      <c r="M240" s="77"/>
      <c r="N240" s="246"/>
      <c r="O240" s="243"/>
      <c r="P240" s="243"/>
      <c r="Q240" s="189">
        <f t="shared" si="33"/>
        <v>0</v>
      </c>
      <c r="R240" s="8">
        <f t="shared" si="34"/>
        <v>0</v>
      </c>
      <c r="S240" s="203">
        <f t="shared" si="35"/>
        <v>0</v>
      </c>
    </row>
    <row r="241" spans="1:19" ht="34.5" customHeight="1">
      <c r="A241" s="67">
        <v>99</v>
      </c>
      <c r="B241" s="263" t="s">
        <v>549</v>
      </c>
      <c r="C241" s="260" t="s">
        <v>550</v>
      </c>
      <c r="D241" s="262">
        <v>112.35</v>
      </c>
      <c r="E241" s="128"/>
      <c r="F241" s="67"/>
      <c r="G241" s="67"/>
      <c r="H241" s="73">
        <v>0</v>
      </c>
      <c r="I241" s="73">
        <v>0</v>
      </c>
      <c r="J241" s="142">
        <v>0</v>
      </c>
      <c r="K241" s="75">
        <v>45922</v>
      </c>
      <c r="L241" s="76" t="s">
        <v>551</v>
      </c>
      <c r="M241" s="77">
        <v>112.35</v>
      </c>
      <c r="N241" s="246"/>
      <c r="O241" s="243"/>
      <c r="P241" s="243"/>
      <c r="Q241" s="189">
        <f t="shared" si="33"/>
        <v>0</v>
      </c>
      <c r="R241" s="8">
        <f t="shared" si="34"/>
        <v>0</v>
      </c>
      <c r="S241" s="203">
        <f t="shared" si="35"/>
        <v>0</v>
      </c>
    </row>
    <row r="242" spans="1:19" ht="34.5" customHeight="1">
      <c r="A242" s="67">
        <v>100</v>
      </c>
      <c r="B242" s="263" t="s">
        <v>552</v>
      </c>
      <c r="C242" s="260" t="s">
        <v>553</v>
      </c>
      <c r="D242" s="262">
        <v>149.80000000000001</v>
      </c>
      <c r="E242" s="71"/>
      <c r="F242" s="67"/>
      <c r="G242" s="67"/>
      <c r="H242" s="73">
        <v>0</v>
      </c>
      <c r="I242" s="73">
        <v>0</v>
      </c>
      <c r="J242" s="142">
        <v>0</v>
      </c>
      <c r="K242" s="75">
        <v>45919</v>
      </c>
      <c r="L242" s="76" t="s">
        <v>554</v>
      </c>
      <c r="M242" s="77">
        <v>149.80000000000001</v>
      </c>
      <c r="N242" s="246"/>
      <c r="O242" s="243"/>
      <c r="P242" s="243"/>
      <c r="Q242" s="189">
        <f t="shared" si="33"/>
        <v>0</v>
      </c>
      <c r="R242" s="8">
        <f t="shared" si="34"/>
        <v>0</v>
      </c>
      <c r="S242" s="203">
        <f t="shared" si="35"/>
        <v>0</v>
      </c>
    </row>
    <row r="243" spans="1:19" ht="34.5" customHeight="1">
      <c r="A243" s="67">
        <v>101</v>
      </c>
      <c r="B243" s="263" t="s">
        <v>555</v>
      </c>
      <c r="C243" s="260" t="s">
        <v>556</v>
      </c>
      <c r="D243" s="262">
        <v>337.05</v>
      </c>
      <c r="E243" s="128"/>
      <c r="F243" s="67"/>
      <c r="G243" s="67"/>
      <c r="H243" s="73">
        <v>0</v>
      </c>
      <c r="I243" s="73">
        <v>0</v>
      </c>
      <c r="J243" s="142">
        <v>0</v>
      </c>
      <c r="K243" s="75">
        <v>45923</v>
      </c>
      <c r="L243" s="76" t="s">
        <v>557</v>
      </c>
      <c r="M243" s="77">
        <v>337.05</v>
      </c>
      <c r="N243" s="246"/>
      <c r="O243" s="243"/>
      <c r="P243" s="243"/>
      <c r="Q243" s="189">
        <f t="shared" si="33"/>
        <v>0</v>
      </c>
      <c r="R243" s="8">
        <f t="shared" si="34"/>
        <v>0</v>
      </c>
      <c r="S243" s="203">
        <f t="shared" si="35"/>
        <v>0</v>
      </c>
    </row>
    <row r="244" spans="1:19" ht="34.5" customHeight="1">
      <c r="A244" s="67">
        <v>102</v>
      </c>
      <c r="B244" s="263" t="s">
        <v>558</v>
      </c>
      <c r="C244" s="260" t="s">
        <v>559</v>
      </c>
      <c r="D244" s="262">
        <v>187.25</v>
      </c>
      <c r="E244" s="71"/>
      <c r="F244" s="67"/>
      <c r="G244" s="67"/>
      <c r="H244" s="73">
        <v>0</v>
      </c>
      <c r="I244" s="73">
        <v>0</v>
      </c>
      <c r="J244" s="142">
        <v>0</v>
      </c>
      <c r="K244" s="75">
        <v>45919</v>
      </c>
      <c r="L244" s="76" t="s">
        <v>560</v>
      </c>
      <c r="M244" s="77">
        <v>187.25</v>
      </c>
      <c r="N244" s="246"/>
      <c r="O244" s="243"/>
      <c r="P244" s="243"/>
      <c r="Q244" s="189">
        <f t="shared" si="33"/>
        <v>0</v>
      </c>
      <c r="R244" s="8">
        <f t="shared" si="34"/>
        <v>0</v>
      </c>
      <c r="S244" s="203">
        <f t="shared" si="35"/>
        <v>0</v>
      </c>
    </row>
    <row r="245" spans="1:19" ht="34.5" customHeight="1">
      <c r="A245" s="67">
        <v>103</v>
      </c>
      <c r="B245" s="263" t="s">
        <v>558</v>
      </c>
      <c r="C245" s="260" t="s">
        <v>559</v>
      </c>
      <c r="D245" s="262">
        <v>299.60000000000002</v>
      </c>
      <c r="E245" s="71"/>
      <c r="F245" s="67"/>
      <c r="G245" s="67"/>
      <c r="H245" s="73">
        <v>0</v>
      </c>
      <c r="I245" s="73">
        <v>0</v>
      </c>
      <c r="J245" s="142">
        <v>0</v>
      </c>
      <c r="K245" s="75">
        <v>45922</v>
      </c>
      <c r="L245" s="76" t="s">
        <v>561</v>
      </c>
      <c r="M245" s="77">
        <v>299.60000000000002</v>
      </c>
      <c r="N245" s="246"/>
      <c r="O245" s="243"/>
      <c r="P245" s="243"/>
      <c r="Q245" s="189">
        <f t="shared" si="33"/>
        <v>0</v>
      </c>
      <c r="R245" s="8">
        <f t="shared" si="34"/>
        <v>0</v>
      </c>
      <c r="S245" s="203">
        <f t="shared" si="35"/>
        <v>0</v>
      </c>
    </row>
    <row r="246" spans="1:19" ht="34.5" customHeight="1">
      <c r="A246" s="67">
        <v>104</v>
      </c>
      <c r="B246" s="263" t="s">
        <v>562</v>
      </c>
      <c r="C246" s="260" t="s">
        <v>563</v>
      </c>
      <c r="D246" s="262">
        <v>936.25</v>
      </c>
      <c r="E246" s="71"/>
      <c r="F246" s="67"/>
      <c r="G246" s="67"/>
      <c r="H246" s="73">
        <v>0</v>
      </c>
      <c r="I246" s="73">
        <v>0</v>
      </c>
      <c r="J246" s="142">
        <v>0</v>
      </c>
      <c r="K246" s="75">
        <v>45922</v>
      </c>
      <c r="L246" s="76" t="s">
        <v>561</v>
      </c>
      <c r="M246" s="77">
        <v>936.25</v>
      </c>
      <c r="N246" s="246"/>
      <c r="O246" s="243"/>
      <c r="P246" s="243"/>
      <c r="Q246" s="189">
        <f t="shared" si="33"/>
        <v>0</v>
      </c>
      <c r="R246" s="8">
        <f t="shared" si="34"/>
        <v>0</v>
      </c>
      <c r="S246" s="203">
        <f t="shared" si="35"/>
        <v>0</v>
      </c>
    </row>
    <row r="247" spans="1:19" ht="34.5" customHeight="1">
      <c r="A247" s="67">
        <v>105</v>
      </c>
      <c r="B247" s="263" t="s">
        <v>558</v>
      </c>
      <c r="C247" s="260" t="s">
        <v>564</v>
      </c>
      <c r="D247" s="262">
        <v>449.4</v>
      </c>
      <c r="E247" s="71"/>
      <c r="F247" s="67"/>
      <c r="G247" s="67"/>
      <c r="H247" s="73">
        <v>0</v>
      </c>
      <c r="I247" s="73">
        <v>0</v>
      </c>
      <c r="J247" s="142">
        <v>0</v>
      </c>
      <c r="K247" s="75">
        <v>45919</v>
      </c>
      <c r="L247" s="76" t="s">
        <v>565</v>
      </c>
      <c r="M247" s="77">
        <v>449.4</v>
      </c>
      <c r="N247" s="246"/>
      <c r="O247" s="243"/>
      <c r="P247" s="243"/>
      <c r="Q247" s="189">
        <f t="shared" si="33"/>
        <v>0</v>
      </c>
      <c r="R247" s="8">
        <f t="shared" si="34"/>
        <v>0</v>
      </c>
      <c r="S247" s="203">
        <v>0</v>
      </c>
    </row>
    <row r="248" spans="1:19" ht="34.5" customHeight="1">
      <c r="A248" s="67">
        <v>106</v>
      </c>
      <c r="B248" s="263" t="s">
        <v>566</v>
      </c>
      <c r="C248" s="260" t="s">
        <v>567</v>
      </c>
      <c r="D248" s="262">
        <v>337.05</v>
      </c>
      <c r="E248" s="71"/>
      <c r="F248" s="67"/>
      <c r="G248" s="67"/>
      <c r="H248" s="73">
        <v>0</v>
      </c>
      <c r="I248" s="73">
        <v>0</v>
      </c>
      <c r="J248" s="142">
        <v>0</v>
      </c>
      <c r="K248" s="75">
        <v>45922</v>
      </c>
      <c r="L248" s="76" t="s">
        <v>568</v>
      </c>
      <c r="M248" s="77">
        <v>337.05</v>
      </c>
      <c r="N248" s="246"/>
      <c r="O248" s="243"/>
      <c r="P248" s="243"/>
      <c r="Q248" s="189">
        <f t="shared" si="33"/>
        <v>0</v>
      </c>
      <c r="R248" s="8">
        <f t="shared" si="34"/>
        <v>0</v>
      </c>
      <c r="S248" s="203">
        <f t="shared" si="35"/>
        <v>0</v>
      </c>
    </row>
    <row r="249" spans="1:19" ht="34.5" customHeight="1">
      <c r="A249" s="67">
        <v>107</v>
      </c>
      <c r="B249" s="263" t="s">
        <v>569</v>
      </c>
      <c r="C249" s="260" t="s">
        <v>570</v>
      </c>
      <c r="D249" s="262">
        <v>112.35</v>
      </c>
      <c r="E249" s="71"/>
      <c r="F249" s="67"/>
      <c r="G249" s="67"/>
      <c r="H249" s="73">
        <v>0</v>
      </c>
      <c r="I249" s="73">
        <v>0</v>
      </c>
      <c r="J249" s="142">
        <v>0</v>
      </c>
      <c r="K249" s="75">
        <v>45922</v>
      </c>
      <c r="L249" s="76" t="s">
        <v>571</v>
      </c>
      <c r="M249" s="77">
        <v>112.35</v>
      </c>
      <c r="N249" s="246"/>
      <c r="O249" s="243"/>
      <c r="P249" s="243"/>
      <c r="Q249" s="189">
        <f t="shared" si="33"/>
        <v>0</v>
      </c>
      <c r="R249" s="8">
        <f t="shared" si="34"/>
        <v>0</v>
      </c>
      <c r="S249" s="203">
        <f t="shared" si="35"/>
        <v>0</v>
      </c>
    </row>
    <row r="250" spans="1:19" ht="34.5" customHeight="1">
      <c r="A250" s="67">
        <v>108</v>
      </c>
      <c r="B250" s="267" t="s">
        <v>572</v>
      </c>
      <c r="C250" s="260" t="s">
        <v>573</v>
      </c>
      <c r="D250" s="262">
        <v>374.5</v>
      </c>
      <c r="E250" s="71"/>
      <c r="F250" s="67"/>
      <c r="G250" s="67"/>
      <c r="H250" s="73">
        <v>0</v>
      </c>
      <c r="I250" s="73">
        <v>0</v>
      </c>
      <c r="J250" s="142">
        <v>0</v>
      </c>
      <c r="K250" s="75">
        <v>45923</v>
      </c>
      <c r="L250" s="76" t="s">
        <v>574</v>
      </c>
      <c r="M250" s="77">
        <v>374.5</v>
      </c>
      <c r="N250" s="246"/>
      <c r="O250" s="243"/>
      <c r="P250" s="243"/>
      <c r="Q250" s="189">
        <f t="shared" si="33"/>
        <v>0</v>
      </c>
      <c r="R250" s="8">
        <f t="shared" si="34"/>
        <v>0</v>
      </c>
      <c r="S250" s="203">
        <f t="shared" si="35"/>
        <v>0</v>
      </c>
    </row>
    <row r="251" spans="1:19" ht="34.5" customHeight="1">
      <c r="A251" s="67">
        <v>109</v>
      </c>
      <c r="B251" s="263" t="s">
        <v>572</v>
      </c>
      <c r="C251" s="260" t="s">
        <v>575</v>
      </c>
      <c r="D251" s="262">
        <v>262.14999999999998</v>
      </c>
      <c r="E251" s="128"/>
      <c r="F251" s="67"/>
      <c r="G251" s="67"/>
      <c r="H251" s="73">
        <v>0</v>
      </c>
      <c r="I251" s="73">
        <v>0</v>
      </c>
      <c r="J251" s="142">
        <v>0</v>
      </c>
      <c r="K251" s="75">
        <v>45923</v>
      </c>
      <c r="L251" s="76" t="s">
        <v>576</v>
      </c>
      <c r="M251" s="77">
        <v>262.14999999999998</v>
      </c>
      <c r="N251" s="246"/>
      <c r="O251" s="243"/>
      <c r="P251" s="243"/>
      <c r="Q251" s="189">
        <f t="shared" si="33"/>
        <v>0</v>
      </c>
      <c r="R251" s="8">
        <f t="shared" si="34"/>
        <v>0</v>
      </c>
      <c r="S251" s="203">
        <f t="shared" si="35"/>
        <v>0</v>
      </c>
    </row>
    <row r="252" spans="1:19" ht="34.5" customHeight="1">
      <c r="A252" s="67">
        <v>110</v>
      </c>
      <c r="B252" s="263" t="s">
        <v>577</v>
      </c>
      <c r="C252" s="260" t="s">
        <v>578</v>
      </c>
      <c r="D252" s="262">
        <v>561.75</v>
      </c>
      <c r="E252" s="128"/>
      <c r="F252" s="67"/>
      <c r="G252" s="67"/>
      <c r="H252" s="73">
        <v>0</v>
      </c>
      <c r="I252" s="73">
        <v>0</v>
      </c>
      <c r="J252" s="142">
        <v>0</v>
      </c>
      <c r="K252" s="75">
        <v>45927</v>
      </c>
      <c r="L252" s="76" t="s">
        <v>579</v>
      </c>
      <c r="M252" s="77">
        <v>561.75</v>
      </c>
      <c r="N252" s="246"/>
      <c r="O252" s="243"/>
      <c r="P252" s="243"/>
      <c r="Q252" s="189">
        <f t="shared" si="33"/>
        <v>0</v>
      </c>
      <c r="R252" s="8">
        <f t="shared" si="34"/>
        <v>0</v>
      </c>
      <c r="S252" s="203">
        <f t="shared" si="35"/>
        <v>0</v>
      </c>
    </row>
    <row r="253" spans="1:19" ht="34.5" customHeight="1">
      <c r="A253" s="67">
        <v>111</v>
      </c>
      <c r="B253" s="267" t="s">
        <v>580</v>
      </c>
      <c r="C253" s="260" t="s">
        <v>581</v>
      </c>
      <c r="D253" s="262">
        <v>262.14999999999998</v>
      </c>
      <c r="E253" s="128"/>
      <c r="F253" s="67"/>
      <c r="G253" s="67"/>
      <c r="H253" s="73">
        <v>0</v>
      </c>
      <c r="I253" s="73">
        <v>0</v>
      </c>
      <c r="J253" s="142">
        <v>0</v>
      </c>
      <c r="K253" s="75">
        <v>45923</v>
      </c>
      <c r="L253" s="76" t="s">
        <v>582</v>
      </c>
      <c r="M253" s="77">
        <v>262.14999999999998</v>
      </c>
      <c r="N253" s="246"/>
      <c r="O253" s="243"/>
      <c r="P253" s="243"/>
      <c r="Q253" s="189">
        <f t="shared" si="33"/>
        <v>0</v>
      </c>
      <c r="R253" s="8">
        <f t="shared" si="34"/>
        <v>0</v>
      </c>
      <c r="S253" s="203">
        <f t="shared" si="35"/>
        <v>0</v>
      </c>
    </row>
    <row r="254" spans="1:19" ht="34.5" customHeight="1">
      <c r="A254" s="67">
        <v>112</v>
      </c>
      <c r="B254" s="267" t="s">
        <v>580</v>
      </c>
      <c r="C254" s="260" t="s">
        <v>583</v>
      </c>
      <c r="D254" s="262">
        <v>112.35</v>
      </c>
      <c r="E254" s="128"/>
      <c r="F254" s="67"/>
      <c r="G254" s="67"/>
      <c r="H254" s="73"/>
      <c r="I254" s="73"/>
      <c r="J254" s="142"/>
      <c r="K254" s="75">
        <v>45923</v>
      </c>
      <c r="L254" s="76" t="s">
        <v>582</v>
      </c>
      <c r="M254" s="77">
        <v>112.35</v>
      </c>
      <c r="N254" s="246"/>
      <c r="O254" s="243"/>
      <c r="P254" s="243"/>
      <c r="Q254" s="189"/>
      <c r="R254" s="8"/>
      <c r="S254" s="203"/>
    </row>
    <row r="255" spans="1:19" ht="34.5" customHeight="1">
      <c r="A255" s="67">
        <v>113</v>
      </c>
      <c r="B255" s="267" t="s">
        <v>580</v>
      </c>
      <c r="C255" s="260" t="s">
        <v>584</v>
      </c>
      <c r="D255" s="262">
        <v>112.35</v>
      </c>
      <c r="E255" s="128"/>
      <c r="F255" s="67"/>
      <c r="G255" s="67"/>
      <c r="H255" s="73"/>
      <c r="I255" s="73"/>
      <c r="J255" s="142"/>
      <c r="K255" s="75">
        <v>45923</v>
      </c>
      <c r="L255" s="76" t="s">
        <v>582</v>
      </c>
      <c r="M255" s="77">
        <v>112.35</v>
      </c>
      <c r="N255" s="246"/>
      <c r="O255" s="243"/>
      <c r="P255" s="243"/>
      <c r="Q255" s="189"/>
      <c r="R255" s="8"/>
      <c r="S255" s="203"/>
    </row>
    <row r="256" spans="1:19" ht="34.5" customHeight="1">
      <c r="A256" s="67">
        <v>114</v>
      </c>
      <c r="B256" s="267" t="s">
        <v>516</v>
      </c>
      <c r="C256" s="260" t="s">
        <v>585</v>
      </c>
      <c r="D256" s="262">
        <v>561.75</v>
      </c>
      <c r="E256" s="128"/>
      <c r="F256" s="67"/>
      <c r="G256" s="67"/>
      <c r="H256" s="73">
        <v>0</v>
      </c>
      <c r="I256" s="73">
        <v>0</v>
      </c>
      <c r="J256" s="142">
        <v>0</v>
      </c>
      <c r="K256" s="75">
        <v>45922</v>
      </c>
      <c r="L256" s="76" t="s">
        <v>586</v>
      </c>
      <c r="M256" s="77">
        <v>561.75</v>
      </c>
      <c r="N256" s="246"/>
      <c r="O256" s="243"/>
      <c r="P256" s="243"/>
      <c r="Q256" s="189">
        <f t="shared" si="33"/>
        <v>0</v>
      </c>
      <c r="R256" s="8">
        <f t="shared" si="34"/>
        <v>0</v>
      </c>
      <c r="S256" s="203">
        <f t="shared" si="35"/>
        <v>0</v>
      </c>
    </row>
    <row r="257" spans="1:19" ht="34.5" customHeight="1">
      <c r="A257" s="67">
        <v>115</v>
      </c>
      <c r="B257" s="263" t="s">
        <v>587</v>
      </c>
      <c r="C257" s="260" t="s">
        <v>588</v>
      </c>
      <c r="D257" s="262">
        <v>2172.1</v>
      </c>
      <c r="E257" s="78"/>
      <c r="F257" s="79"/>
      <c r="G257" s="67"/>
      <c r="H257" s="73">
        <v>0</v>
      </c>
      <c r="I257" s="73">
        <v>0</v>
      </c>
      <c r="J257" s="142">
        <v>0</v>
      </c>
      <c r="K257" s="75">
        <v>45927</v>
      </c>
      <c r="L257" s="76" t="s">
        <v>589</v>
      </c>
      <c r="M257" s="77">
        <v>2172.1</v>
      </c>
      <c r="N257" s="246"/>
      <c r="O257" s="243"/>
      <c r="P257" s="243"/>
      <c r="Q257" s="189">
        <f t="shared" si="33"/>
        <v>0</v>
      </c>
      <c r="R257" s="8">
        <f t="shared" si="34"/>
        <v>0</v>
      </c>
      <c r="S257" s="203">
        <f t="shared" si="35"/>
        <v>0</v>
      </c>
    </row>
    <row r="258" spans="1:19" ht="34.5" customHeight="1">
      <c r="A258" s="67">
        <v>116</v>
      </c>
      <c r="B258" s="263" t="s">
        <v>398</v>
      </c>
      <c r="C258" s="260" t="s">
        <v>590</v>
      </c>
      <c r="D258" s="262">
        <v>0</v>
      </c>
      <c r="E258" s="264"/>
      <c r="F258" s="265"/>
      <c r="G258" s="67"/>
      <c r="H258" s="73">
        <v>0</v>
      </c>
      <c r="I258" s="73">
        <v>0</v>
      </c>
      <c r="J258" s="142">
        <v>0</v>
      </c>
      <c r="K258" s="75"/>
      <c r="L258" s="76"/>
      <c r="M258" s="77">
        <v>0</v>
      </c>
      <c r="N258" s="246"/>
      <c r="O258" s="243"/>
      <c r="P258" s="243"/>
      <c r="Q258" s="189">
        <f t="shared" si="33"/>
        <v>0</v>
      </c>
      <c r="R258" s="8">
        <f t="shared" si="34"/>
        <v>0</v>
      </c>
      <c r="S258" s="203">
        <f t="shared" si="35"/>
        <v>0</v>
      </c>
    </row>
    <row r="259" spans="1:19" ht="34.5" customHeight="1">
      <c r="A259" s="67">
        <v>117</v>
      </c>
      <c r="B259" s="263" t="s">
        <v>591</v>
      </c>
      <c r="C259" s="260" t="s">
        <v>592</v>
      </c>
      <c r="D259" s="262">
        <v>112.35</v>
      </c>
      <c r="E259" s="128"/>
      <c r="F259" s="67"/>
      <c r="G259" s="67"/>
      <c r="H259" s="73">
        <v>0</v>
      </c>
      <c r="I259" s="73">
        <v>0</v>
      </c>
      <c r="J259" s="142">
        <v>0</v>
      </c>
      <c r="K259" s="75">
        <v>45923</v>
      </c>
      <c r="L259" s="76" t="s">
        <v>593</v>
      </c>
      <c r="M259" s="77">
        <v>112.35</v>
      </c>
      <c r="N259" s="246"/>
      <c r="O259" s="243"/>
      <c r="P259" s="243"/>
      <c r="Q259" s="189">
        <f t="shared" si="33"/>
        <v>0</v>
      </c>
      <c r="R259" s="8">
        <f t="shared" si="34"/>
        <v>0</v>
      </c>
      <c r="S259" s="203">
        <f t="shared" si="35"/>
        <v>0</v>
      </c>
    </row>
    <row r="260" spans="1:19" ht="34.5" customHeight="1">
      <c r="A260" s="67">
        <v>118</v>
      </c>
      <c r="B260" s="106" t="s">
        <v>91</v>
      </c>
      <c r="C260" s="106" t="s">
        <v>594</v>
      </c>
      <c r="D260" s="262">
        <v>711.55</v>
      </c>
      <c r="E260" s="128"/>
      <c r="F260" s="67"/>
      <c r="G260" s="67"/>
      <c r="H260" s="73">
        <v>0</v>
      </c>
      <c r="I260" s="73">
        <v>0</v>
      </c>
      <c r="J260" s="142">
        <v>0</v>
      </c>
      <c r="K260" s="75">
        <v>45930</v>
      </c>
      <c r="L260" s="76" t="s">
        <v>595</v>
      </c>
      <c r="M260" s="77">
        <v>711.55</v>
      </c>
      <c r="N260" s="246"/>
      <c r="O260" s="243"/>
      <c r="P260" s="243"/>
      <c r="Q260" s="189">
        <f t="shared" si="33"/>
        <v>0</v>
      </c>
      <c r="R260" s="8">
        <f t="shared" si="34"/>
        <v>0</v>
      </c>
      <c r="S260" s="203">
        <f t="shared" si="35"/>
        <v>0</v>
      </c>
    </row>
    <row r="261" spans="1:19" ht="34.5" customHeight="1">
      <c r="A261" s="67">
        <v>119</v>
      </c>
      <c r="B261" s="106" t="s">
        <v>91</v>
      </c>
      <c r="C261" s="106" t="s">
        <v>596</v>
      </c>
      <c r="D261" s="262">
        <v>112.35</v>
      </c>
      <c r="E261" s="128"/>
      <c r="F261" s="67"/>
      <c r="G261" s="67"/>
      <c r="H261" s="73">
        <v>0</v>
      </c>
      <c r="I261" s="73">
        <v>0</v>
      </c>
      <c r="J261" s="142">
        <v>0</v>
      </c>
      <c r="K261" s="75">
        <v>45923</v>
      </c>
      <c r="L261" s="76" t="s">
        <v>597</v>
      </c>
      <c r="M261" s="77">
        <v>112.35</v>
      </c>
      <c r="N261" s="246"/>
      <c r="O261" s="243"/>
      <c r="P261" s="243"/>
      <c r="Q261" s="189">
        <f t="shared" si="33"/>
        <v>0</v>
      </c>
      <c r="R261" s="8">
        <f t="shared" si="34"/>
        <v>0</v>
      </c>
      <c r="S261" s="203">
        <f t="shared" si="35"/>
        <v>0</v>
      </c>
    </row>
    <row r="262" spans="1:19" ht="34.5" customHeight="1">
      <c r="A262" s="67">
        <v>120</v>
      </c>
      <c r="B262" s="106" t="s">
        <v>91</v>
      </c>
      <c r="C262" s="106" t="s">
        <v>598</v>
      </c>
      <c r="D262" s="262">
        <v>32960</v>
      </c>
      <c r="E262" s="264"/>
      <c r="F262" s="67"/>
      <c r="G262" s="67"/>
      <c r="H262" s="73">
        <v>0</v>
      </c>
      <c r="I262" s="73">
        <v>0</v>
      </c>
      <c r="J262" s="142">
        <v>0</v>
      </c>
      <c r="K262" s="75">
        <v>45930</v>
      </c>
      <c r="L262" s="76" t="s">
        <v>599</v>
      </c>
      <c r="M262" s="77">
        <v>32960</v>
      </c>
      <c r="N262" s="246"/>
      <c r="O262" s="243"/>
      <c r="P262" s="243"/>
      <c r="Q262" s="189">
        <f t="shared" si="33"/>
        <v>0</v>
      </c>
      <c r="R262" s="8">
        <f t="shared" si="34"/>
        <v>0</v>
      </c>
      <c r="S262" s="203">
        <f t="shared" si="35"/>
        <v>0</v>
      </c>
    </row>
    <row r="263" spans="1:19" ht="34.5" customHeight="1">
      <c r="A263" s="67">
        <v>121</v>
      </c>
      <c r="B263" s="106" t="s">
        <v>91</v>
      </c>
      <c r="C263" s="106" t="s">
        <v>598</v>
      </c>
      <c r="D263" s="262">
        <v>19360</v>
      </c>
      <c r="E263" s="264"/>
      <c r="F263" s="67"/>
      <c r="G263" s="67"/>
      <c r="H263" s="73">
        <v>0</v>
      </c>
      <c r="I263" s="73">
        <v>0</v>
      </c>
      <c r="J263" s="142">
        <v>0</v>
      </c>
      <c r="K263" s="75">
        <v>45930</v>
      </c>
      <c r="L263" s="76" t="s">
        <v>599</v>
      </c>
      <c r="M263" s="77">
        <v>19360</v>
      </c>
      <c r="N263" s="246"/>
      <c r="O263" s="243"/>
      <c r="P263" s="243"/>
      <c r="Q263" s="189">
        <f t="shared" si="33"/>
        <v>0</v>
      </c>
      <c r="R263" s="8">
        <f t="shared" si="34"/>
        <v>0</v>
      </c>
      <c r="S263" s="203">
        <f t="shared" si="35"/>
        <v>0</v>
      </c>
    </row>
    <row r="264" spans="1:19" ht="34.5" customHeight="1">
      <c r="A264" s="67">
        <v>122</v>
      </c>
      <c r="B264" s="267" t="s">
        <v>600</v>
      </c>
      <c r="C264" s="260" t="s">
        <v>601</v>
      </c>
      <c r="D264" s="262">
        <v>149.80000000000001</v>
      </c>
      <c r="E264" s="78"/>
      <c r="F264" s="79"/>
      <c r="G264" s="67"/>
      <c r="H264" s="73">
        <v>0</v>
      </c>
      <c r="I264" s="73">
        <v>0</v>
      </c>
      <c r="J264" s="142">
        <v>0</v>
      </c>
      <c r="K264" s="75">
        <v>45929</v>
      </c>
      <c r="L264" s="76" t="s">
        <v>602</v>
      </c>
      <c r="M264" s="77">
        <v>149.80000000000001</v>
      </c>
      <c r="N264" s="246"/>
      <c r="O264" s="243"/>
      <c r="P264" s="243"/>
      <c r="Q264" s="189">
        <f t="shared" si="33"/>
        <v>0</v>
      </c>
      <c r="R264" s="8">
        <f t="shared" si="34"/>
        <v>0</v>
      </c>
      <c r="S264" s="203">
        <f t="shared" si="35"/>
        <v>0</v>
      </c>
    </row>
    <row r="265" spans="1:19" ht="34.5" customHeight="1">
      <c r="A265" s="67">
        <v>123</v>
      </c>
      <c r="B265" s="267" t="s">
        <v>603</v>
      </c>
      <c r="C265" s="260" t="s">
        <v>604</v>
      </c>
      <c r="D265" s="262">
        <v>224.7</v>
      </c>
      <c r="E265" s="269"/>
      <c r="F265" s="2"/>
      <c r="G265" s="2"/>
      <c r="H265" s="73">
        <v>0</v>
      </c>
      <c r="I265" s="73">
        <v>0</v>
      </c>
      <c r="J265" s="142">
        <v>0</v>
      </c>
      <c r="K265" s="75">
        <v>45929</v>
      </c>
      <c r="L265" s="76" t="s">
        <v>605</v>
      </c>
      <c r="M265" s="77">
        <v>224.7</v>
      </c>
      <c r="N265" s="250"/>
      <c r="O265" s="243"/>
      <c r="P265" s="243"/>
      <c r="Q265" s="189">
        <f t="shared" si="33"/>
        <v>0</v>
      </c>
      <c r="R265" s="8">
        <f t="shared" si="34"/>
        <v>0</v>
      </c>
      <c r="S265" s="203">
        <f t="shared" si="35"/>
        <v>0</v>
      </c>
    </row>
    <row r="266" spans="1:19" ht="34.5" customHeight="1">
      <c r="A266" s="67">
        <v>124</v>
      </c>
      <c r="B266" s="263" t="s">
        <v>606</v>
      </c>
      <c r="C266" s="260" t="s">
        <v>607</v>
      </c>
      <c r="D266" s="262">
        <v>823.9</v>
      </c>
      <c r="E266" s="78"/>
      <c r="F266" s="79"/>
      <c r="G266" s="67"/>
      <c r="H266" s="73">
        <v>0</v>
      </c>
      <c r="I266" s="73">
        <v>0</v>
      </c>
      <c r="J266" s="142">
        <v>0</v>
      </c>
      <c r="K266" s="75">
        <v>45924</v>
      </c>
      <c r="L266" s="76" t="s">
        <v>608</v>
      </c>
      <c r="M266" s="77">
        <v>823.9</v>
      </c>
      <c r="N266" s="250"/>
      <c r="O266" s="243"/>
      <c r="P266" s="243"/>
      <c r="Q266" s="189">
        <f t="shared" si="33"/>
        <v>0</v>
      </c>
      <c r="R266" s="8">
        <f t="shared" si="34"/>
        <v>0</v>
      </c>
      <c r="S266" s="203">
        <f t="shared" si="35"/>
        <v>0</v>
      </c>
    </row>
    <row r="267" spans="1:19" ht="34.5" customHeight="1">
      <c r="A267" s="67">
        <v>125</v>
      </c>
      <c r="B267" s="260" t="s">
        <v>125</v>
      </c>
      <c r="C267" s="106" t="s">
        <v>609</v>
      </c>
      <c r="D267" s="262">
        <v>224.7</v>
      </c>
      <c r="E267" s="78"/>
      <c r="F267" s="79"/>
      <c r="G267" s="67"/>
      <c r="H267" s="73">
        <v>0</v>
      </c>
      <c r="I267" s="73">
        <v>0</v>
      </c>
      <c r="J267" s="142">
        <v>0</v>
      </c>
      <c r="K267" s="75">
        <v>45923</v>
      </c>
      <c r="L267" s="76" t="s">
        <v>610</v>
      </c>
      <c r="M267" s="77">
        <v>224.7</v>
      </c>
      <c r="N267" s="246"/>
      <c r="O267" s="243"/>
      <c r="P267" s="243"/>
      <c r="Q267" s="189">
        <f t="shared" si="33"/>
        <v>0</v>
      </c>
      <c r="R267" s="8">
        <f t="shared" si="34"/>
        <v>0</v>
      </c>
      <c r="S267" s="203">
        <f t="shared" si="35"/>
        <v>0</v>
      </c>
    </row>
    <row r="268" spans="1:19" ht="34.5" customHeight="1">
      <c r="A268" s="67">
        <v>126</v>
      </c>
      <c r="B268" s="260" t="s">
        <v>611</v>
      </c>
      <c r="C268" s="106" t="s">
        <v>612</v>
      </c>
      <c r="D268" s="262">
        <v>112.35</v>
      </c>
      <c r="E268" s="78"/>
      <c r="F268" s="79"/>
      <c r="G268" s="67"/>
      <c r="H268" s="73">
        <v>0</v>
      </c>
      <c r="I268" s="73">
        <v>0</v>
      </c>
      <c r="J268" s="142">
        <v>0</v>
      </c>
      <c r="K268" s="75">
        <v>45922</v>
      </c>
      <c r="L268" s="76" t="s">
        <v>613</v>
      </c>
      <c r="M268" s="77">
        <v>112.35</v>
      </c>
      <c r="N268" s="246"/>
      <c r="O268" s="243"/>
      <c r="P268" s="243"/>
      <c r="Q268" s="189">
        <f t="shared" si="33"/>
        <v>0</v>
      </c>
      <c r="R268" s="8">
        <f t="shared" si="34"/>
        <v>0</v>
      </c>
      <c r="S268" s="203">
        <f t="shared" si="35"/>
        <v>0</v>
      </c>
    </row>
    <row r="269" spans="1:19" ht="34.5" customHeight="1">
      <c r="A269" s="67">
        <v>127</v>
      </c>
      <c r="B269" s="260" t="s">
        <v>614</v>
      </c>
      <c r="C269" s="106" t="s">
        <v>615</v>
      </c>
      <c r="D269" s="262">
        <v>0</v>
      </c>
      <c r="E269" s="128"/>
      <c r="F269" s="67"/>
      <c r="G269" s="67"/>
      <c r="H269" s="73">
        <v>0</v>
      </c>
      <c r="I269" s="73">
        <v>0</v>
      </c>
      <c r="J269" s="142">
        <v>0</v>
      </c>
      <c r="K269" s="75"/>
      <c r="L269" s="76"/>
      <c r="M269" s="77">
        <v>0</v>
      </c>
      <c r="N269" s="246"/>
      <c r="O269" s="243"/>
      <c r="P269" s="243"/>
      <c r="Q269" s="189">
        <f t="shared" si="33"/>
        <v>0</v>
      </c>
      <c r="R269" s="8">
        <f t="shared" si="34"/>
        <v>0</v>
      </c>
      <c r="S269" s="203">
        <f t="shared" si="35"/>
        <v>0</v>
      </c>
    </row>
    <row r="270" spans="1:19" ht="34.5" customHeight="1">
      <c r="A270" s="67">
        <v>128</v>
      </c>
      <c r="B270" s="260" t="s">
        <v>507</v>
      </c>
      <c r="C270" s="106" t="s">
        <v>615</v>
      </c>
      <c r="D270" s="262">
        <v>898.8</v>
      </c>
      <c r="E270" s="128"/>
      <c r="F270" s="67"/>
      <c r="G270" s="67"/>
      <c r="H270" s="73">
        <v>0</v>
      </c>
      <c r="I270" s="73">
        <v>0</v>
      </c>
      <c r="J270" s="142">
        <v>0</v>
      </c>
      <c r="K270" s="75">
        <v>45922</v>
      </c>
      <c r="L270" s="76" t="s">
        <v>616</v>
      </c>
      <c r="M270" s="77">
        <v>898.8</v>
      </c>
      <c r="N270" s="246"/>
      <c r="O270" s="243"/>
      <c r="P270" s="243"/>
      <c r="Q270" s="189">
        <f t="shared" si="33"/>
        <v>0</v>
      </c>
      <c r="R270" s="8">
        <f t="shared" si="34"/>
        <v>0</v>
      </c>
      <c r="S270" s="203">
        <f t="shared" si="35"/>
        <v>0</v>
      </c>
    </row>
    <row r="271" spans="1:19" ht="34.5" customHeight="1">
      <c r="A271" s="67">
        <v>129</v>
      </c>
      <c r="B271" s="270" t="s">
        <v>617</v>
      </c>
      <c r="C271" s="106" t="s">
        <v>618</v>
      </c>
      <c r="D271" s="262">
        <v>486.85</v>
      </c>
      <c r="E271" s="128"/>
      <c r="F271" s="67"/>
      <c r="G271" s="67"/>
      <c r="H271" s="73">
        <v>0</v>
      </c>
      <c r="I271" s="73">
        <v>0</v>
      </c>
      <c r="J271" s="142">
        <v>0</v>
      </c>
      <c r="K271" s="75">
        <v>45926</v>
      </c>
      <c r="L271" s="76" t="s">
        <v>619</v>
      </c>
      <c r="M271" s="77">
        <v>486.85</v>
      </c>
      <c r="N271" s="246"/>
      <c r="O271" s="243"/>
      <c r="P271" s="243"/>
      <c r="Q271" s="189">
        <f t="shared" si="33"/>
        <v>0</v>
      </c>
      <c r="R271" s="8">
        <f t="shared" si="34"/>
        <v>0</v>
      </c>
      <c r="S271" s="203">
        <f t="shared" si="35"/>
        <v>0</v>
      </c>
    </row>
    <row r="272" spans="1:19" ht="34.5" customHeight="1">
      <c r="A272" s="67">
        <v>130</v>
      </c>
      <c r="B272" s="270" t="s">
        <v>620</v>
      </c>
      <c r="C272" s="106" t="s">
        <v>621</v>
      </c>
      <c r="D272" s="262">
        <v>1123.5</v>
      </c>
      <c r="E272" s="78" t="s">
        <v>37</v>
      </c>
      <c r="F272" s="79">
        <v>1</v>
      </c>
      <c r="G272" s="67">
        <v>1</v>
      </c>
      <c r="H272" s="73">
        <v>1015</v>
      </c>
      <c r="I272" s="73">
        <v>71.05</v>
      </c>
      <c r="J272" s="142">
        <v>1086.05</v>
      </c>
      <c r="K272" s="75" t="s">
        <v>357</v>
      </c>
      <c r="L272" s="76" t="s">
        <v>622</v>
      </c>
      <c r="M272" s="77">
        <v>2209.5500000000002</v>
      </c>
      <c r="N272" s="246"/>
      <c r="O272" s="243"/>
      <c r="P272" s="243"/>
      <c r="Q272" s="189">
        <f t="shared" si="33"/>
        <v>0</v>
      </c>
      <c r="R272" s="8">
        <f t="shared" si="34"/>
        <v>0</v>
      </c>
      <c r="S272" s="203">
        <f t="shared" si="35"/>
        <v>0</v>
      </c>
    </row>
    <row r="273" spans="1:19" ht="34.5" customHeight="1">
      <c r="A273" s="67">
        <v>131</v>
      </c>
      <c r="B273" s="270" t="s">
        <v>275</v>
      </c>
      <c r="C273" s="106" t="s">
        <v>618</v>
      </c>
      <c r="D273" s="262">
        <v>1760.15</v>
      </c>
      <c r="E273" s="78"/>
      <c r="F273" s="79"/>
      <c r="G273" s="67"/>
      <c r="H273" s="73">
        <v>0</v>
      </c>
      <c r="I273" s="73">
        <v>0</v>
      </c>
      <c r="J273" s="142">
        <v>0</v>
      </c>
      <c r="K273" s="75">
        <v>45923</v>
      </c>
      <c r="L273" s="76" t="s">
        <v>623</v>
      </c>
      <c r="M273" s="77">
        <v>1760.15</v>
      </c>
      <c r="N273" s="246"/>
      <c r="O273" s="243"/>
      <c r="P273" s="243"/>
      <c r="Q273" s="189">
        <f t="shared" ref="Q273:Q288" si="36">ROUND(S273*100/107,2)</f>
        <v>0</v>
      </c>
      <c r="R273" s="8">
        <f t="shared" ref="R273:R288" si="37">ROUND((Q273*0.07),2)</f>
        <v>0</v>
      </c>
      <c r="S273" s="203">
        <f t="shared" ref="S273:S288" si="38">+D273+J273-M273</f>
        <v>0</v>
      </c>
    </row>
    <row r="274" spans="1:19" ht="34.5" customHeight="1">
      <c r="A274" s="67">
        <v>132</v>
      </c>
      <c r="B274" s="271" t="s">
        <v>624</v>
      </c>
      <c r="C274" s="271" t="s">
        <v>625</v>
      </c>
      <c r="D274" s="262">
        <v>149.80000000000001</v>
      </c>
      <c r="E274" s="19"/>
      <c r="F274" s="20"/>
      <c r="G274" s="20"/>
      <c r="H274" s="73">
        <v>0</v>
      </c>
      <c r="I274" s="73">
        <v>0</v>
      </c>
      <c r="J274" s="142">
        <v>0</v>
      </c>
      <c r="K274" s="75">
        <v>45922</v>
      </c>
      <c r="L274" s="76" t="s">
        <v>626</v>
      </c>
      <c r="M274" s="77">
        <v>149.80000000000001</v>
      </c>
      <c r="N274" s="246"/>
      <c r="O274" s="243"/>
      <c r="P274" s="243"/>
      <c r="Q274" s="189">
        <f t="shared" si="36"/>
        <v>0</v>
      </c>
      <c r="R274" s="8">
        <f t="shared" si="37"/>
        <v>0</v>
      </c>
      <c r="S274" s="203">
        <f t="shared" si="38"/>
        <v>0</v>
      </c>
    </row>
    <row r="275" spans="1:19" ht="34.5" customHeight="1">
      <c r="A275" s="67">
        <v>133</v>
      </c>
      <c r="B275" s="271" t="s">
        <v>627</v>
      </c>
      <c r="C275" s="106" t="s">
        <v>628</v>
      </c>
      <c r="D275" s="262">
        <v>214</v>
      </c>
      <c r="E275" s="128"/>
      <c r="F275" s="67"/>
      <c r="G275" s="67"/>
      <c r="H275" s="73">
        <v>0</v>
      </c>
      <c r="I275" s="73">
        <v>0</v>
      </c>
      <c r="J275" s="142">
        <v>0</v>
      </c>
      <c r="K275" s="75">
        <v>45923</v>
      </c>
      <c r="L275" s="76" t="s">
        <v>629</v>
      </c>
      <c r="M275" s="77">
        <v>214</v>
      </c>
      <c r="N275" s="246"/>
      <c r="O275" s="243"/>
      <c r="P275" s="243"/>
      <c r="Q275" s="189">
        <f t="shared" si="36"/>
        <v>0</v>
      </c>
      <c r="R275" s="8">
        <f t="shared" si="37"/>
        <v>0</v>
      </c>
      <c r="S275" s="203">
        <f t="shared" si="38"/>
        <v>0</v>
      </c>
    </row>
    <row r="276" spans="1:19" ht="34.5" customHeight="1">
      <c r="A276" s="67">
        <v>134</v>
      </c>
      <c r="B276" s="272" t="s">
        <v>65</v>
      </c>
      <c r="C276" s="271" t="s">
        <v>618</v>
      </c>
      <c r="D276" s="262">
        <v>1385.65</v>
      </c>
      <c r="E276" s="19"/>
      <c r="F276" s="20"/>
      <c r="G276" s="20"/>
      <c r="H276" s="73">
        <v>0</v>
      </c>
      <c r="I276" s="73">
        <v>0</v>
      </c>
      <c r="J276" s="142">
        <v>0</v>
      </c>
      <c r="K276" s="75">
        <v>45922</v>
      </c>
      <c r="L276" s="76" t="s">
        <v>630</v>
      </c>
      <c r="M276" s="77">
        <v>1385.65</v>
      </c>
      <c r="N276" s="246"/>
      <c r="O276" s="243"/>
      <c r="P276" s="243"/>
      <c r="Q276" s="189">
        <f t="shared" si="36"/>
        <v>0</v>
      </c>
      <c r="R276" s="8">
        <f t="shared" si="37"/>
        <v>0</v>
      </c>
      <c r="S276" s="203">
        <f t="shared" si="38"/>
        <v>0</v>
      </c>
    </row>
    <row r="277" spans="1:19" ht="34.5" customHeight="1">
      <c r="A277" s="67">
        <v>135</v>
      </c>
      <c r="B277" s="272" t="s">
        <v>631</v>
      </c>
      <c r="C277" s="271" t="s">
        <v>632</v>
      </c>
      <c r="D277" s="262">
        <v>561.75</v>
      </c>
      <c r="E277" s="19"/>
      <c r="F277" s="20"/>
      <c r="G277" s="20"/>
      <c r="H277" s="73">
        <v>0</v>
      </c>
      <c r="I277" s="73">
        <v>0</v>
      </c>
      <c r="J277" s="142">
        <v>0</v>
      </c>
      <c r="K277" s="75">
        <v>45922</v>
      </c>
      <c r="L277" s="76" t="s">
        <v>633</v>
      </c>
      <c r="M277" s="77">
        <v>561.75</v>
      </c>
      <c r="N277" s="246"/>
      <c r="O277" s="243"/>
      <c r="P277" s="243"/>
      <c r="Q277" s="189">
        <f t="shared" si="36"/>
        <v>0</v>
      </c>
      <c r="R277" s="8">
        <f t="shared" si="37"/>
        <v>0</v>
      </c>
      <c r="S277" s="203">
        <f t="shared" si="38"/>
        <v>0</v>
      </c>
    </row>
    <row r="278" spans="1:19" ht="34.5" customHeight="1">
      <c r="A278" s="67">
        <v>136</v>
      </c>
      <c r="B278" s="260" t="s">
        <v>634</v>
      </c>
      <c r="C278" s="273" t="s">
        <v>635</v>
      </c>
      <c r="D278" s="262">
        <v>112.35</v>
      </c>
      <c r="E278" s="264"/>
      <c r="F278" s="265"/>
      <c r="G278" s="67"/>
      <c r="H278" s="73">
        <v>0</v>
      </c>
      <c r="I278" s="73">
        <v>0</v>
      </c>
      <c r="J278" s="142">
        <v>0</v>
      </c>
      <c r="K278" s="75">
        <v>45922</v>
      </c>
      <c r="L278" s="76" t="s">
        <v>636</v>
      </c>
      <c r="M278" s="77">
        <v>112.35</v>
      </c>
      <c r="N278" s="246"/>
      <c r="O278" s="243"/>
      <c r="P278" s="243"/>
      <c r="Q278" s="189">
        <f t="shared" si="36"/>
        <v>0</v>
      </c>
      <c r="R278" s="8">
        <f t="shared" si="37"/>
        <v>0</v>
      </c>
      <c r="S278" s="203">
        <f t="shared" si="38"/>
        <v>0</v>
      </c>
    </row>
    <row r="279" spans="1:19" ht="34.5" customHeight="1">
      <c r="A279" s="67">
        <v>137</v>
      </c>
      <c r="B279" s="260" t="s">
        <v>634</v>
      </c>
      <c r="C279" s="273" t="s">
        <v>637</v>
      </c>
      <c r="D279" s="262">
        <v>411.95</v>
      </c>
      <c r="E279" s="264"/>
      <c r="F279" s="265"/>
      <c r="G279" s="67"/>
      <c r="H279" s="73">
        <v>0</v>
      </c>
      <c r="I279" s="73">
        <v>0</v>
      </c>
      <c r="J279" s="142">
        <v>0</v>
      </c>
      <c r="K279" s="75">
        <v>45922</v>
      </c>
      <c r="L279" s="76" t="s">
        <v>638</v>
      </c>
      <c r="M279" s="77">
        <v>411.95</v>
      </c>
      <c r="N279" s="246"/>
      <c r="O279" s="243"/>
      <c r="P279" s="243"/>
      <c r="Q279" s="189">
        <f t="shared" si="36"/>
        <v>0</v>
      </c>
      <c r="R279" s="8">
        <f t="shared" si="37"/>
        <v>0</v>
      </c>
      <c r="S279" s="203">
        <f t="shared" si="38"/>
        <v>0</v>
      </c>
    </row>
    <row r="280" spans="1:19" ht="34.5" customHeight="1">
      <c r="A280" s="67">
        <v>138</v>
      </c>
      <c r="B280" s="260" t="s">
        <v>395</v>
      </c>
      <c r="C280" s="273" t="s">
        <v>639</v>
      </c>
      <c r="D280" s="262">
        <v>337.05</v>
      </c>
      <c r="E280" s="264"/>
      <c r="F280" s="265"/>
      <c r="G280" s="67"/>
      <c r="H280" s="73">
        <v>0</v>
      </c>
      <c r="I280" s="73">
        <v>0</v>
      </c>
      <c r="J280" s="142">
        <v>0</v>
      </c>
      <c r="K280" s="75">
        <v>45922</v>
      </c>
      <c r="L280" s="76" t="s">
        <v>640</v>
      </c>
      <c r="M280" s="77">
        <v>337.05</v>
      </c>
      <c r="N280" s="246"/>
      <c r="O280" s="243"/>
      <c r="P280" s="243"/>
      <c r="Q280" s="189">
        <f t="shared" si="36"/>
        <v>0</v>
      </c>
      <c r="R280" s="8">
        <f t="shared" si="37"/>
        <v>0</v>
      </c>
      <c r="S280" s="203">
        <f t="shared" si="38"/>
        <v>0</v>
      </c>
    </row>
    <row r="281" spans="1:19" ht="34.5" customHeight="1">
      <c r="A281" s="67">
        <v>139</v>
      </c>
      <c r="B281" s="260" t="s">
        <v>641</v>
      </c>
      <c r="C281" s="273" t="s">
        <v>642</v>
      </c>
      <c r="D281" s="274">
        <v>337.05</v>
      </c>
      <c r="E281" s="264"/>
      <c r="F281" s="265"/>
      <c r="G281" s="67"/>
      <c r="H281" s="73">
        <v>0</v>
      </c>
      <c r="I281" s="73">
        <v>0</v>
      </c>
      <c r="J281" s="142">
        <v>0</v>
      </c>
      <c r="K281" s="75">
        <v>45922</v>
      </c>
      <c r="L281" s="76" t="s">
        <v>643</v>
      </c>
      <c r="M281" s="77">
        <v>337.05</v>
      </c>
      <c r="N281" s="246"/>
      <c r="O281" s="243"/>
      <c r="P281" s="243"/>
      <c r="Q281" s="189">
        <f t="shared" si="36"/>
        <v>0</v>
      </c>
      <c r="R281" s="8">
        <f t="shared" si="37"/>
        <v>0</v>
      </c>
      <c r="S281" s="203">
        <f t="shared" si="38"/>
        <v>0</v>
      </c>
    </row>
    <row r="282" spans="1:19" ht="34.5" customHeight="1">
      <c r="A282" s="67">
        <v>140</v>
      </c>
      <c r="B282" s="260" t="s">
        <v>641</v>
      </c>
      <c r="C282" s="273" t="s">
        <v>644</v>
      </c>
      <c r="D282" s="274">
        <v>112.35</v>
      </c>
      <c r="E282" s="264"/>
      <c r="F282" s="265"/>
      <c r="G282" s="67"/>
      <c r="H282" s="73">
        <v>0</v>
      </c>
      <c r="I282" s="73">
        <v>0</v>
      </c>
      <c r="J282" s="142">
        <v>0</v>
      </c>
      <c r="K282" s="75">
        <v>45922</v>
      </c>
      <c r="L282" s="76" t="s">
        <v>645</v>
      </c>
      <c r="M282" s="77">
        <v>112.35</v>
      </c>
      <c r="N282" s="246"/>
      <c r="O282" s="243"/>
      <c r="P282" s="243"/>
      <c r="Q282" s="189">
        <f t="shared" si="36"/>
        <v>0</v>
      </c>
      <c r="R282" s="8">
        <f t="shared" si="37"/>
        <v>0</v>
      </c>
      <c r="S282" s="203">
        <f t="shared" si="38"/>
        <v>0</v>
      </c>
    </row>
    <row r="283" spans="1:19" ht="34.5" customHeight="1">
      <c r="A283" s="67">
        <v>141</v>
      </c>
      <c r="B283" s="260" t="s">
        <v>634</v>
      </c>
      <c r="C283" s="275" t="s">
        <v>646</v>
      </c>
      <c r="D283" s="262">
        <v>374.5</v>
      </c>
      <c r="E283" s="264"/>
      <c r="F283" s="265"/>
      <c r="G283" s="67"/>
      <c r="H283" s="73">
        <v>0</v>
      </c>
      <c r="I283" s="73">
        <v>0</v>
      </c>
      <c r="J283" s="142">
        <v>0</v>
      </c>
      <c r="K283" s="75">
        <v>45922</v>
      </c>
      <c r="L283" s="76" t="s">
        <v>647</v>
      </c>
      <c r="M283" s="77">
        <v>374.5</v>
      </c>
      <c r="N283" s="246"/>
      <c r="O283" s="243"/>
      <c r="P283" s="243"/>
      <c r="Q283" s="189">
        <f t="shared" si="36"/>
        <v>0</v>
      </c>
      <c r="R283" s="8">
        <f t="shared" si="37"/>
        <v>0</v>
      </c>
      <c r="S283" s="203">
        <f t="shared" si="38"/>
        <v>0</v>
      </c>
    </row>
    <row r="284" spans="1:19" ht="34.5" customHeight="1">
      <c r="A284" s="67">
        <v>142</v>
      </c>
      <c r="B284" s="260" t="s">
        <v>648</v>
      </c>
      <c r="C284" s="275" t="s">
        <v>570</v>
      </c>
      <c r="D284" s="262">
        <v>299.60000000000002</v>
      </c>
      <c r="E284" s="264"/>
      <c r="F284" s="265"/>
      <c r="G284" s="67"/>
      <c r="H284" s="73">
        <v>0</v>
      </c>
      <c r="I284" s="73">
        <v>0</v>
      </c>
      <c r="J284" s="142">
        <v>0</v>
      </c>
      <c r="K284" s="75">
        <v>45922</v>
      </c>
      <c r="L284" s="76" t="s">
        <v>649</v>
      </c>
      <c r="M284" s="77">
        <v>299.60000000000002</v>
      </c>
      <c r="N284" s="246"/>
      <c r="O284" s="243"/>
      <c r="P284" s="243"/>
      <c r="Q284" s="189">
        <f t="shared" si="36"/>
        <v>0</v>
      </c>
      <c r="R284" s="8">
        <f t="shared" si="37"/>
        <v>0</v>
      </c>
      <c r="S284" s="203">
        <f t="shared" si="38"/>
        <v>0</v>
      </c>
    </row>
    <row r="285" spans="1:19" ht="34.5" customHeight="1">
      <c r="A285" s="67">
        <v>143</v>
      </c>
      <c r="B285" s="276" t="s">
        <v>650</v>
      </c>
      <c r="C285" s="277" t="s">
        <v>651</v>
      </c>
      <c r="D285" s="278">
        <v>1048.5999999999999</v>
      </c>
      <c r="E285" s="264"/>
      <c r="F285" s="265"/>
      <c r="G285" s="67"/>
      <c r="H285" s="73">
        <v>0</v>
      </c>
      <c r="I285" s="73">
        <v>0</v>
      </c>
      <c r="J285" s="142">
        <v>0</v>
      </c>
      <c r="K285" s="75">
        <v>45930</v>
      </c>
      <c r="L285" s="76" t="s">
        <v>652</v>
      </c>
      <c r="M285" s="77">
        <v>1048.5999999999999</v>
      </c>
      <c r="N285" s="246"/>
      <c r="O285" s="243"/>
      <c r="P285" s="243"/>
      <c r="Q285" s="189">
        <f t="shared" si="36"/>
        <v>0</v>
      </c>
      <c r="R285" s="8">
        <f t="shared" si="37"/>
        <v>0</v>
      </c>
      <c r="S285" s="203">
        <f t="shared" si="38"/>
        <v>0</v>
      </c>
    </row>
    <row r="286" spans="1:19" ht="34.5" customHeight="1">
      <c r="A286" s="67">
        <v>144</v>
      </c>
      <c r="B286" s="279" t="s">
        <v>653</v>
      </c>
      <c r="C286" s="277" t="s">
        <v>654</v>
      </c>
      <c r="D286" s="280">
        <v>861.35</v>
      </c>
      <c r="E286" s="281"/>
      <c r="F286" s="282"/>
      <c r="G286" s="127"/>
      <c r="H286" s="171"/>
      <c r="I286" s="171"/>
      <c r="J286" s="72"/>
      <c r="K286" s="251">
        <v>45923</v>
      </c>
      <c r="L286" s="252" t="s">
        <v>655</v>
      </c>
      <c r="M286" s="253">
        <v>861.35</v>
      </c>
      <c r="N286" s="7"/>
      <c r="O286" s="3"/>
      <c r="P286" s="3"/>
      <c r="Q286" s="13"/>
      <c r="R286" s="14"/>
      <c r="S286" s="203"/>
    </row>
    <row r="287" spans="1:19" ht="34.5" customHeight="1">
      <c r="A287" s="67">
        <v>145</v>
      </c>
      <c r="B287" s="279" t="s">
        <v>656</v>
      </c>
      <c r="C287" s="277" t="s">
        <v>570</v>
      </c>
      <c r="D287" s="280">
        <v>711.55</v>
      </c>
      <c r="E287" s="281"/>
      <c r="F287" s="282"/>
      <c r="G287" s="127"/>
      <c r="H287" s="171"/>
      <c r="I287" s="171"/>
      <c r="J287" s="72"/>
      <c r="K287" s="251">
        <v>45919</v>
      </c>
      <c r="L287" s="252" t="s">
        <v>657</v>
      </c>
      <c r="M287" s="253">
        <v>711.55</v>
      </c>
      <c r="N287" s="7"/>
      <c r="O287" s="3"/>
      <c r="P287" s="3"/>
      <c r="Q287" s="13"/>
      <c r="R287" s="14"/>
      <c r="S287" s="203"/>
    </row>
    <row r="288" spans="1:19" ht="34.5" customHeight="1">
      <c r="A288" s="67">
        <v>146</v>
      </c>
      <c r="B288" s="273" t="s">
        <v>658</v>
      </c>
      <c r="C288" s="273" t="s">
        <v>659</v>
      </c>
      <c r="D288" s="283">
        <v>861.35</v>
      </c>
      <c r="E288" s="281"/>
      <c r="F288" s="282"/>
      <c r="G288" s="127"/>
      <c r="H288" s="171">
        <v>0</v>
      </c>
      <c r="I288" s="171">
        <v>0</v>
      </c>
      <c r="J288" s="72">
        <v>0</v>
      </c>
      <c r="K288" s="251">
        <v>45923</v>
      </c>
      <c r="L288" s="252" t="s">
        <v>660</v>
      </c>
      <c r="M288" s="253">
        <v>861.35</v>
      </c>
      <c r="N288" s="7"/>
      <c r="O288" s="3"/>
      <c r="P288" s="3"/>
      <c r="Q288" s="13">
        <f t="shared" si="36"/>
        <v>0</v>
      </c>
      <c r="R288" s="14">
        <f t="shared" si="37"/>
        <v>0</v>
      </c>
      <c r="S288" s="203">
        <f t="shared" si="38"/>
        <v>0</v>
      </c>
    </row>
    <row r="289" spans="1:20" s="42" customFormat="1" ht="34.5" customHeight="1" thickBot="1">
      <c r="A289" s="284"/>
      <c r="B289" s="100" t="s">
        <v>19</v>
      </c>
      <c r="C289" s="101"/>
      <c r="D289" s="102">
        <f>SUM(D143:D288)</f>
        <v>115337.65000000004</v>
      </c>
      <c r="E289" s="285"/>
      <c r="F289" s="286"/>
      <c r="G289" s="286"/>
      <c r="H289" s="104">
        <f>SUM(H143:H288)</f>
        <v>6475</v>
      </c>
      <c r="I289" s="104">
        <f t="shared" ref="I289:J289" si="39">SUM(I143:I288)</f>
        <v>453.25</v>
      </c>
      <c r="J289" s="104">
        <f t="shared" si="39"/>
        <v>6928.25</v>
      </c>
      <c r="K289" s="257"/>
      <c r="L289" s="257"/>
      <c r="M289" s="287">
        <f>SUM(M143:M288)</f>
        <v>122265.90000000002</v>
      </c>
      <c r="N289" s="257"/>
      <c r="O289" s="258"/>
      <c r="P289" s="258"/>
      <c r="Q289" s="105">
        <f>SUM(Q143:Q288)</f>
        <v>0</v>
      </c>
      <c r="R289" s="259">
        <f>SUM(R143:R288)</f>
        <v>0</v>
      </c>
      <c r="S289" s="227">
        <f>SUM(S143:S288)</f>
        <v>0</v>
      </c>
      <c r="T289" s="288"/>
    </row>
    <row r="290" spans="1:20" ht="34.5" customHeight="1" thickTop="1">
      <c r="A290" s="30"/>
      <c r="B290" s="231" t="s">
        <v>661</v>
      </c>
      <c r="C290" s="232"/>
      <c r="D290" s="18"/>
      <c r="E290" s="19"/>
      <c r="F290" s="20"/>
      <c r="G290" s="21"/>
      <c r="H290" s="28"/>
      <c r="I290" s="28"/>
      <c r="J290" s="28"/>
      <c r="K290" s="156"/>
      <c r="L290" s="157"/>
      <c r="M290" s="289"/>
      <c r="N290" s="237"/>
      <c r="O290" s="238"/>
      <c r="P290" s="238"/>
      <c r="Q290" s="239"/>
      <c r="R290" s="240"/>
      <c r="S290" s="203"/>
    </row>
    <row r="291" spans="1:20" ht="34.5" customHeight="1">
      <c r="A291" s="67">
        <v>1</v>
      </c>
      <c r="B291" s="106" t="s">
        <v>322</v>
      </c>
      <c r="C291" s="260" t="s">
        <v>662</v>
      </c>
      <c r="D291" s="262">
        <v>1086.05</v>
      </c>
      <c r="E291" s="250"/>
      <c r="F291" s="243"/>
      <c r="G291" s="243"/>
      <c r="H291" s="189">
        <v>0</v>
      </c>
      <c r="I291" s="189">
        <v>0</v>
      </c>
      <c r="J291" s="203">
        <v>0</v>
      </c>
      <c r="K291" s="290">
        <v>45925</v>
      </c>
      <c r="L291" s="291" t="s">
        <v>663</v>
      </c>
      <c r="M291" s="292">
        <v>1086.05</v>
      </c>
      <c r="N291" s="250"/>
      <c r="O291" s="243"/>
      <c r="P291" s="243"/>
      <c r="Q291" s="293">
        <f t="shared" ref="Q291:Q347" si="40">ROUND(S291*100/107,2)</f>
        <v>0</v>
      </c>
      <c r="R291" s="294">
        <f t="shared" ref="R291:R347" si="41">ROUND((Q291*0.07),2)</f>
        <v>0</v>
      </c>
      <c r="S291" s="295">
        <f t="shared" ref="S291:S347" si="42">+D291+J291-M291</f>
        <v>0</v>
      </c>
    </row>
    <row r="292" spans="1:20" ht="34.5" customHeight="1">
      <c r="A292" s="67">
        <v>2</v>
      </c>
      <c r="B292" s="106" t="s">
        <v>243</v>
      </c>
      <c r="C292" s="260" t="s">
        <v>664</v>
      </c>
      <c r="D292" s="262">
        <v>359.52</v>
      </c>
      <c r="E292" s="246"/>
      <c r="F292" s="243"/>
      <c r="G292" s="243"/>
      <c r="H292" s="189">
        <v>0</v>
      </c>
      <c r="I292" s="189">
        <v>0</v>
      </c>
      <c r="J292" s="203">
        <v>0</v>
      </c>
      <c r="K292" s="290">
        <v>45929</v>
      </c>
      <c r="L292" s="291" t="s">
        <v>665</v>
      </c>
      <c r="M292" s="292">
        <v>359.52</v>
      </c>
      <c r="N292" s="246"/>
      <c r="O292" s="243"/>
      <c r="P292" s="243"/>
      <c r="Q292" s="293">
        <f t="shared" si="40"/>
        <v>0</v>
      </c>
      <c r="R292" s="294">
        <f t="shared" si="41"/>
        <v>0</v>
      </c>
      <c r="S292" s="295">
        <f t="shared" si="42"/>
        <v>0</v>
      </c>
    </row>
    <row r="293" spans="1:20" ht="34.5" customHeight="1">
      <c r="A293" s="67">
        <v>3</v>
      </c>
      <c r="B293" s="106" t="s">
        <v>246</v>
      </c>
      <c r="C293" s="260" t="s">
        <v>666</v>
      </c>
      <c r="D293" s="262">
        <v>37.450000000000003</v>
      </c>
      <c r="E293" s="246"/>
      <c r="F293" s="243"/>
      <c r="G293" s="243"/>
      <c r="H293" s="189">
        <v>0</v>
      </c>
      <c r="I293" s="189">
        <v>0</v>
      </c>
      <c r="J293" s="203">
        <v>0</v>
      </c>
      <c r="K293" s="290">
        <v>45922</v>
      </c>
      <c r="L293" s="291" t="s">
        <v>667</v>
      </c>
      <c r="M293" s="292">
        <v>37.450000000000003</v>
      </c>
      <c r="N293" s="246"/>
      <c r="O293" s="243"/>
      <c r="P293" s="243"/>
      <c r="Q293" s="293">
        <f t="shared" si="40"/>
        <v>0</v>
      </c>
      <c r="R293" s="294">
        <f t="shared" si="41"/>
        <v>0</v>
      </c>
      <c r="S293" s="295">
        <f t="shared" si="42"/>
        <v>0</v>
      </c>
    </row>
    <row r="294" spans="1:20" ht="34.5" customHeight="1">
      <c r="A294" s="67">
        <v>4</v>
      </c>
      <c r="B294" s="106" t="s">
        <v>249</v>
      </c>
      <c r="C294" s="260" t="s">
        <v>668</v>
      </c>
      <c r="D294" s="262">
        <v>37.450000000000003</v>
      </c>
      <c r="E294" s="246"/>
      <c r="F294" s="243"/>
      <c r="G294" s="243"/>
      <c r="H294" s="189">
        <v>0</v>
      </c>
      <c r="I294" s="189">
        <v>0</v>
      </c>
      <c r="J294" s="203">
        <v>0</v>
      </c>
      <c r="K294" s="290">
        <v>45922</v>
      </c>
      <c r="L294" s="291" t="s">
        <v>669</v>
      </c>
      <c r="M294" s="292">
        <v>37.450000000000003</v>
      </c>
      <c r="N294" s="246"/>
      <c r="O294" s="243"/>
      <c r="P294" s="243"/>
      <c r="Q294" s="293">
        <f t="shared" si="40"/>
        <v>0</v>
      </c>
      <c r="R294" s="294">
        <f t="shared" si="41"/>
        <v>0</v>
      </c>
      <c r="S294" s="295">
        <f t="shared" si="42"/>
        <v>0</v>
      </c>
    </row>
    <row r="295" spans="1:20" ht="34.5" customHeight="1">
      <c r="A295" s="67">
        <v>5</v>
      </c>
      <c r="B295" s="263" t="s">
        <v>252</v>
      </c>
      <c r="C295" s="260" t="s">
        <v>670</v>
      </c>
      <c r="D295" s="262">
        <v>1879.99</v>
      </c>
      <c r="E295" s="246"/>
      <c r="F295" s="243"/>
      <c r="G295" s="243"/>
      <c r="H295" s="189">
        <v>0</v>
      </c>
      <c r="I295" s="189">
        <v>0</v>
      </c>
      <c r="J295" s="203">
        <v>0</v>
      </c>
      <c r="K295" s="290">
        <v>45925</v>
      </c>
      <c r="L295" s="291" t="s">
        <v>671</v>
      </c>
      <c r="M295" s="292">
        <v>1879.99</v>
      </c>
      <c r="N295" s="246"/>
      <c r="O295" s="243"/>
      <c r="P295" s="243"/>
      <c r="Q295" s="293">
        <f t="shared" si="40"/>
        <v>0</v>
      </c>
      <c r="R295" s="294">
        <f t="shared" si="41"/>
        <v>0</v>
      </c>
      <c r="S295" s="295">
        <f t="shared" si="42"/>
        <v>0</v>
      </c>
    </row>
    <row r="296" spans="1:20" ht="34.5" customHeight="1">
      <c r="A296" s="67">
        <v>6</v>
      </c>
      <c r="B296" s="263" t="s">
        <v>252</v>
      </c>
      <c r="C296" s="260" t="s">
        <v>672</v>
      </c>
      <c r="D296" s="262">
        <v>53.5</v>
      </c>
      <c r="E296" s="246"/>
      <c r="F296" s="243"/>
      <c r="G296" s="243"/>
      <c r="H296" s="189">
        <v>0</v>
      </c>
      <c r="I296" s="189">
        <v>0</v>
      </c>
      <c r="J296" s="203">
        <v>0</v>
      </c>
      <c r="K296" s="290">
        <v>45925</v>
      </c>
      <c r="L296" s="291" t="s">
        <v>671</v>
      </c>
      <c r="M296" s="292">
        <v>53.5</v>
      </c>
      <c r="N296" s="246"/>
      <c r="O296" s="243"/>
      <c r="P296" s="243"/>
      <c r="Q296" s="293">
        <f t="shared" si="40"/>
        <v>0</v>
      </c>
      <c r="R296" s="294">
        <f t="shared" si="41"/>
        <v>0</v>
      </c>
      <c r="S296" s="295">
        <f t="shared" si="42"/>
        <v>0</v>
      </c>
    </row>
    <row r="297" spans="1:20" ht="34.5" customHeight="1">
      <c r="A297" s="67">
        <v>7</v>
      </c>
      <c r="B297" s="263" t="s">
        <v>161</v>
      </c>
      <c r="C297" s="260" t="s">
        <v>673</v>
      </c>
      <c r="D297" s="262">
        <v>816.41</v>
      </c>
      <c r="E297" s="246"/>
      <c r="F297" s="243"/>
      <c r="G297" s="243"/>
      <c r="H297" s="189">
        <v>0</v>
      </c>
      <c r="I297" s="189">
        <v>0</v>
      </c>
      <c r="J297" s="203">
        <v>0</v>
      </c>
      <c r="K297" s="290">
        <v>45929</v>
      </c>
      <c r="L297" s="291" t="s">
        <v>674</v>
      </c>
      <c r="M297" s="292">
        <v>816.41</v>
      </c>
      <c r="N297" s="246"/>
      <c r="O297" s="243"/>
      <c r="P297" s="243"/>
      <c r="Q297" s="293">
        <f t="shared" si="40"/>
        <v>0</v>
      </c>
      <c r="R297" s="294">
        <f t="shared" si="41"/>
        <v>0</v>
      </c>
      <c r="S297" s="295">
        <f t="shared" si="42"/>
        <v>0</v>
      </c>
    </row>
    <row r="298" spans="1:20" ht="34.5" customHeight="1">
      <c r="A298" s="67">
        <v>8</v>
      </c>
      <c r="B298" s="263" t="s">
        <v>161</v>
      </c>
      <c r="C298" s="260" t="s">
        <v>675</v>
      </c>
      <c r="D298" s="262">
        <v>2107.9</v>
      </c>
      <c r="E298" s="246"/>
      <c r="F298" s="243"/>
      <c r="G298" s="243"/>
      <c r="H298" s="189">
        <v>0</v>
      </c>
      <c r="I298" s="189">
        <v>0</v>
      </c>
      <c r="J298" s="203">
        <v>0</v>
      </c>
      <c r="K298" s="290">
        <v>45929</v>
      </c>
      <c r="L298" s="291" t="s">
        <v>674</v>
      </c>
      <c r="M298" s="292">
        <v>2107.9</v>
      </c>
      <c r="N298" s="246"/>
      <c r="O298" s="243"/>
      <c r="P298" s="243"/>
      <c r="Q298" s="293">
        <f t="shared" si="40"/>
        <v>0</v>
      </c>
      <c r="R298" s="294">
        <f t="shared" si="41"/>
        <v>0</v>
      </c>
      <c r="S298" s="295">
        <f t="shared" si="42"/>
        <v>0</v>
      </c>
    </row>
    <row r="299" spans="1:20" ht="34.5" customHeight="1">
      <c r="A299" s="67">
        <v>9</v>
      </c>
      <c r="B299" s="263" t="s">
        <v>676</v>
      </c>
      <c r="C299" s="260" t="s">
        <v>677</v>
      </c>
      <c r="D299" s="262">
        <v>0</v>
      </c>
      <c r="E299" s="246"/>
      <c r="F299" s="243"/>
      <c r="G299" s="243"/>
      <c r="H299" s="189">
        <v>0</v>
      </c>
      <c r="I299" s="189">
        <v>0</v>
      </c>
      <c r="J299" s="203">
        <v>0</v>
      </c>
      <c r="K299" s="290"/>
      <c r="L299" s="291"/>
      <c r="M299" s="292"/>
      <c r="N299" s="246"/>
      <c r="O299" s="243"/>
      <c r="P299" s="243"/>
      <c r="Q299" s="293">
        <f t="shared" si="40"/>
        <v>0</v>
      </c>
      <c r="R299" s="294">
        <f t="shared" si="41"/>
        <v>0</v>
      </c>
      <c r="S299" s="295">
        <f t="shared" si="42"/>
        <v>0</v>
      </c>
    </row>
    <row r="300" spans="1:20" ht="34.5" customHeight="1">
      <c r="A300" s="67">
        <v>10</v>
      </c>
      <c r="B300" s="263" t="s">
        <v>676</v>
      </c>
      <c r="C300" s="260" t="s">
        <v>678</v>
      </c>
      <c r="D300" s="262">
        <v>749</v>
      </c>
      <c r="E300" s="246"/>
      <c r="F300" s="243"/>
      <c r="G300" s="243"/>
      <c r="H300" s="189">
        <v>0</v>
      </c>
      <c r="I300" s="189">
        <v>0</v>
      </c>
      <c r="J300" s="203">
        <v>0</v>
      </c>
      <c r="K300" s="290">
        <v>45930</v>
      </c>
      <c r="L300" s="291" t="s">
        <v>679</v>
      </c>
      <c r="M300" s="292">
        <v>749</v>
      </c>
      <c r="N300" s="246"/>
      <c r="O300" s="243"/>
      <c r="P300" s="243"/>
      <c r="Q300" s="293">
        <f t="shared" si="40"/>
        <v>0</v>
      </c>
      <c r="R300" s="294">
        <f t="shared" si="41"/>
        <v>0</v>
      </c>
      <c r="S300" s="295">
        <f t="shared" si="42"/>
        <v>0</v>
      </c>
    </row>
    <row r="301" spans="1:20" ht="34.5" customHeight="1">
      <c r="A301" s="67">
        <v>11</v>
      </c>
      <c r="B301" s="263" t="s">
        <v>169</v>
      </c>
      <c r="C301" s="260" t="s">
        <v>680</v>
      </c>
      <c r="D301" s="262">
        <v>711.55</v>
      </c>
      <c r="E301" s="246"/>
      <c r="F301" s="243"/>
      <c r="G301" s="243"/>
      <c r="H301" s="189">
        <v>0</v>
      </c>
      <c r="I301" s="189">
        <v>0</v>
      </c>
      <c r="J301" s="203">
        <v>0</v>
      </c>
      <c r="K301" s="290">
        <v>45929</v>
      </c>
      <c r="L301" s="291" t="s">
        <v>681</v>
      </c>
      <c r="M301" s="292">
        <v>711.55</v>
      </c>
      <c r="N301" s="246"/>
      <c r="O301" s="243"/>
      <c r="P301" s="243"/>
      <c r="Q301" s="293">
        <f t="shared" si="40"/>
        <v>0</v>
      </c>
      <c r="R301" s="294">
        <f t="shared" si="41"/>
        <v>0</v>
      </c>
      <c r="S301" s="295">
        <f t="shared" si="42"/>
        <v>0</v>
      </c>
    </row>
    <row r="302" spans="1:20" ht="34.5" customHeight="1">
      <c r="A302" s="67">
        <v>12</v>
      </c>
      <c r="B302" s="263" t="s">
        <v>341</v>
      </c>
      <c r="C302" s="260" t="s">
        <v>682</v>
      </c>
      <c r="D302" s="262">
        <v>1235.8499999999999</v>
      </c>
      <c r="E302" s="246"/>
      <c r="F302" s="243"/>
      <c r="G302" s="243"/>
      <c r="H302" s="189">
        <v>0</v>
      </c>
      <c r="I302" s="189">
        <v>0</v>
      </c>
      <c r="J302" s="203">
        <v>0</v>
      </c>
      <c r="K302" s="290">
        <v>45923</v>
      </c>
      <c r="L302" s="291" t="s">
        <v>683</v>
      </c>
      <c r="M302" s="292">
        <v>1235.8499999999999</v>
      </c>
      <c r="N302" s="246"/>
      <c r="O302" s="243"/>
      <c r="P302" s="243"/>
      <c r="Q302" s="293">
        <f t="shared" si="40"/>
        <v>0</v>
      </c>
      <c r="R302" s="294">
        <f t="shared" si="41"/>
        <v>0</v>
      </c>
      <c r="S302" s="295">
        <f t="shared" si="42"/>
        <v>0</v>
      </c>
    </row>
    <row r="303" spans="1:20" ht="34.5" customHeight="1">
      <c r="A303" s="67">
        <v>13</v>
      </c>
      <c r="B303" s="263" t="s">
        <v>267</v>
      </c>
      <c r="C303" s="260" t="s">
        <v>684</v>
      </c>
      <c r="D303" s="262">
        <v>2364.6999999999998</v>
      </c>
      <c r="E303" s="246"/>
      <c r="F303" s="243"/>
      <c r="G303" s="243"/>
      <c r="H303" s="189">
        <v>0</v>
      </c>
      <c r="I303" s="189">
        <v>0</v>
      </c>
      <c r="J303" s="203">
        <v>0</v>
      </c>
      <c r="K303" s="290">
        <v>45922</v>
      </c>
      <c r="L303" s="291" t="s">
        <v>685</v>
      </c>
      <c r="M303" s="292">
        <v>2364.6999999999998</v>
      </c>
      <c r="N303" s="246"/>
      <c r="O303" s="243"/>
      <c r="P303" s="243"/>
      <c r="Q303" s="293">
        <f t="shared" si="40"/>
        <v>0</v>
      </c>
      <c r="R303" s="294">
        <f t="shared" si="41"/>
        <v>0</v>
      </c>
      <c r="S303" s="295">
        <f t="shared" si="42"/>
        <v>0</v>
      </c>
    </row>
    <row r="304" spans="1:20" ht="34.5" customHeight="1">
      <c r="A304" s="67">
        <v>14</v>
      </c>
      <c r="B304" s="263" t="s">
        <v>178</v>
      </c>
      <c r="C304" s="260" t="s">
        <v>686</v>
      </c>
      <c r="D304" s="262">
        <v>2688.91</v>
      </c>
      <c r="E304" s="246"/>
      <c r="F304" s="243"/>
      <c r="G304" s="243"/>
      <c r="H304" s="189">
        <v>0</v>
      </c>
      <c r="I304" s="189">
        <v>0</v>
      </c>
      <c r="J304" s="203">
        <v>0</v>
      </c>
      <c r="K304" s="290">
        <v>45922</v>
      </c>
      <c r="L304" s="291" t="s">
        <v>687</v>
      </c>
      <c r="M304" s="292">
        <v>2688.91</v>
      </c>
      <c r="N304" s="246"/>
      <c r="O304" s="243"/>
      <c r="P304" s="243"/>
      <c r="Q304" s="293">
        <f t="shared" si="40"/>
        <v>0</v>
      </c>
      <c r="R304" s="294">
        <f t="shared" si="41"/>
        <v>0</v>
      </c>
      <c r="S304" s="295">
        <f t="shared" si="42"/>
        <v>0</v>
      </c>
    </row>
    <row r="305" spans="1:19" ht="34.5" customHeight="1">
      <c r="A305" s="67">
        <v>15</v>
      </c>
      <c r="B305" s="263" t="s">
        <v>272</v>
      </c>
      <c r="C305" s="260" t="s">
        <v>688</v>
      </c>
      <c r="D305" s="262">
        <v>352.03</v>
      </c>
      <c r="E305" s="246"/>
      <c r="F305" s="243"/>
      <c r="G305" s="243"/>
      <c r="H305" s="189">
        <v>0</v>
      </c>
      <c r="I305" s="189">
        <v>0</v>
      </c>
      <c r="J305" s="203">
        <v>0</v>
      </c>
      <c r="K305" s="290">
        <v>45923</v>
      </c>
      <c r="L305" s="291" t="s">
        <v>689</v>
      </c>
      <c r="M305" s="292">
        <v>352.03</v>
      </c>
      <c r="N305" s="246"/>
      <c r="O305" s="243"/>
      <c r="P305" s="243"/>
      <c r="Q305" s="293">
        <f t="shared" si="40"/>
        <v>0</v>
      </c>
      <c r="R305" s="294">
        <f t="shared" si="41"/>
        <v>0</v>
      </c>
      <c r="S305" s="295">
        <v>0</v>
      </c>
    </row>
    <row r="306" spans="1:19" ht="34.5" customHeight="1">
      <c r="A306" s="67">
        <v>16</v>
      </c>
      <c r="B306" s="263" t="s">
        <v>275</v>
      </c>
      <c r="C306" s="260" t="s">
        <v>690</v>
      </c>
      <c r="D306" s="262">
        <v>494.34</v>
      </c>
      <c r="E306" s="246"/>
      <c r="F306" s="243"/>
      <c r="G306" s="243"/>
      <c r="H306" s="189">
        <v>0</v>
      </c>
      <c r="I306" s="189">
        <v>0</v>
      </c>
      <c r="J306" s="203">
        <v>0</v>
      </c>
      <c r="K306" s="290">
        <v>45922</v>
      </c>
      <c r="L306" s="291" t="s">
        <v>691</v>
      </c>
      <c r="M306" s="292">
        <v>494.34</v>
      </c>
      <c r="N306" s="246"/>
      <c r="O306" s="243"/>
      <c r="P306" s="243"/>
      <c r="Q306" s="293">
        <f t="shared" si="40"/>
        <v>0</v>
      </c>
      <c r="R306" s="294">
        <f t="shared" si="41"/>
        <v>0</v>
      </c>
      <c r="S306" s="295">
        <f t="shared" si="42"/>
        <v>0</v>
      </c>
    </row>
    <row r="307" spans="1:19" ht="34.5" customHeight="1">
      <c r="A307" s="67">
        <v>17</v>
      </c>
      <c r="B307" s="263" t="s">
        <v>352</v>
      </c>
      <c r="C307" s="260" t="s">
        <v>692</v>
      </c>
      <c r="D307" s="262">
        <v>636.65</v>
      </c>
      <c r="E307" s="246"/>
      <c r="F307" s="243"/>
      <c r="G307" s="243"/>
      <c r="H307" s="189">
        <v>0</v>
      </c>
      <c r="I307" s="189">
        <v>0</v>
      </c>
      <c r="J307" s="203">
        <v>0</v>
      </c>
      <c r="K307" s="290">
        <v>45922</v>
      </c>
      <c r="L307" s="291" t="s">
        <v>693</v>
      </c>
      <c r="M307" s="292">
        <v>636.65</v>
      </c>
      <c r="N307" s="246"/>
      <c r="O307" s="243"/>
      <c r="P307" s="243"/>
      <c r="Q307" s="293">
        <f t="shared" si="40"/>
        <v>0</v>
      </c>
      <c r="R307" s="294">
        <f t="shared" si="41"/>
        <v>0</v>
      </c>
      <c r="S307" s="295">
        <f t="shared" si="42"/>
        <v>0</v>
      </c>
    </row>
    <row r="308" spans="1:19" ht="34.5" customHeight="1">
      <c r="A308" s="67">
        <v>18</v>
      </c>
      <c r="B308" s="296" t="s">
        <v>694</v>
      </c>
      <c r="C308" s="260" t="s">
        <v>695</v>
      </c>
      <c r="D308" s="262">
        <v>284.62</v>
      </c>
      <c r="E308" s="250" t="s">
        <v>37</v>
      </c>
      <c r="F308" s="243">
        <v>1</v>
      </c>
      <c r="G308" s="243">
        <v>1</v>
      </c>
      <c r="H308" s="189">
        <v>287</v>
      </c>
      <c r="I308" s="189">
        <v>20.09</v>
      </c>
      <c r="J308" s="203">
        <v>307.09000000000003</v>
      </c>
      <c r="K308" s="290" t="s">
        <v>357</v>
      </c>
      <c r="L308" s="291" t="s">
        <v>696</v>
      </c>
      <c r="M308" s="292">
        <v>591.71</v>
      </c>
      <c r="O308" s="246"/>
      <c r="P308" s="243"/>
      <c r="Q308" s="293">
        <f t="shared" si="40"/>
        <v>0</v>
      </c>
      <c r="R308" s="294">
        <f t="shared" si="41"/>
        <v>0</v>
      </c>
      <c r="S308" s="295">
        <f t="shared" si="42"/>
        <v>0</v>
      </c>
    </row>
    <row r="309" spans="1:19" ht="34.5" customHeight="1">
      <c r="A309" s="67">
        <v>19</v>
      </c>
      <c r="B309" s="296" t="s">
        <v>697</v>
      </c>
      <c r="C309" s="260" t="s">
        <v>695</v>
      </c>
      <c r="D309" s="262">
        <v>2711.38</v>
      </c>
      <c r="E309" s="246"/>
      <c r="F309" s="243"/>
      <c r="G309" s="243"/>
      <c r="H309" s="189">
        <v>0</v>
      </c>
      <c r="I309" s="189">
        <v>0</v>
      </c>
      <c r="J309" s="203">
        <v>0</v>
      </c>
      <c r="K309" s="290">
        <v>45919</v>
      </c>
      <c r="L309" s="291" t="s">
        <v>698</v>
      </c>
      <c r="M309" s="292">
        <v>2711.38</v>
      </c>
      <c r="N309" s="246"/>
      <c r="O309" s="243"/>
      <c r="P309" s="243"/>
      <c r="Q309" s="293">
        <f t="shared" si="40"/>
        <v>0</v>
      </c>
      <c r="R309" s="294">
        <f t="shared" si="41"/>
        <v>0</v>
      </c>
      <c r="S309" s="295">
        <f t="shared" si="42"/>
        <v>0</v>
      </c>
    </row>
    <row r="310" spans="1:19" ht="34.5" customHeight="1">
      <c r="A310" s="67">
        <v>20</v>
      </c>
      <c r="B310" s="263" t="s">
        <v>360</v>
      </c>
      <c r="C310" s="260" t="s">
        <v>699</v>
      </c>
      <c r="D310" s="262">
        <v>1251.9000000000001</v>
      </c>
      <c r="E310" s="246"/>
      <c r="F310" s="243"/>
      <c r="G310" s="243"/>
      <c r="H310" s="189">
        <v>0</v>
      </c>
      <c r="I310" s="189">
        <v>0</v>
      </c>
      <c r="J310" s="203">
        <v>0</v>
      </c>
      <c r="K310" s="290">
        <v>45922</v>
      </c>
      <c r="L310" s="291" t="s">
        <v>700</v>
      </c>
      <c r="M310" s="292">
        <v>1251.9000000000001</v>
      </c>
      <c r="N310" s="246"/>
      <c r="O310" s="243"/>
      <c r="P310" s="243"/>
      <c r="Q310" s="293">
        <f t="shared" si="40"/>
        <v>0</v>
      </c>
      <c r="R310" s="294">
        <f t="shared" si="41"/>
        <v>0</v>
      </c>
      <c r="S310" s="295">
        <f t="shared" si="42"/>
        <v>0</v>
      </c>
    </row>
    <row r="311" spans="1:19" ht="34.5" customHeight="1">
      <c r="A311" s="67">
        <v>21</v>
      </c>
      <c r="B311" s="263" t="s">
        <v>286</v>
      </c>
      <c r="C311" s="260" t="s">
        <v>701</v>
      </c>
      <c r="D311" s="262">
        <v>4119.5</v>
      </c>
      <c r="E311" s="246"/>
      <c r="F311" s="243"/>
      <c r="G311" s="243"/>
      <c r="H311" s="189">
        <v>0</v>
      </c>
      <c r="I311" s="189">
        <v>0</v>
      </c>
      <c r="J311" s="203">
        <v>0</v>
      </c>
      <c r="K311" s="290">
        <v>45924</v>
      </c>
      <c r="L311" s="291" t="s">
        <v>702</v>
      </c>
      <c r="M311" s="292">
        <v>4119.5</v>
      </c>
      <c r="N311" s="246"/>
      <c r="O311" s="243"/>
      <c r="P311" s="243"/>
      <c r="Q311" s="293">
        <f t="shared" si="40"/>
        <v>0</v>
      </c>
      <c r="R311" s="294">
        <f t="shared" si="41"/>
        <v>0</v>
      </c>
      <c r="S311" s="295">
        <f t="shared" si="42"/>
        <v>0</v>
      </c>
    </row>
    <row r="312" spans="1:19" ht="34.5" customHeight="1">
      <c r="A312" s="67">
        <v>22</v>
      </c>
      <c r="B312" s="263" t="s">
        <v>289</v>
      </c>
      <c r="C312" s="260" t="s">
        <v>703</v>
      </c>
      <c r="D312" s="262">
        <v>37.450000000000003</v>
      </c>
      <c r="E312" s="246"/>
      <c r="F312" s="243"/>
      <c r="G312" s="243"/>
      <c r="H312" s="189">
        <v>0</v>
      </c>
      <c r="I312" s="189">
        <v>0</v>
      </c>
      <c r="J312" s="203">
        <v>0</v>
      </c>
      <c r="K312" s="290">
        <v>45922</v>
      </c>
      <c r="L312" s="291" t="s">
        <v>704</v>
      </c>
      <c r="M312" s="292">
        <v>37.450000000000003</v>
      </c>
      <c r="N312" s="246"/>
      <c r="O312" s="243"/>
      <c r="P312" s="243"/>
      <c r="Q312" s="293">
        <f t="shared" si="40"/>
        <v>0</v>
      </c>
      <c r="R312" s="294">
        <f t="shared" si="41"/>
        <v>0</v>
      </c>
      <c r="S312" s="295">
        <f t="shared" si="42"/>
        <v>0</v>
      </c>
    </row>
    <row r="313" spans="1:19" ht="34.5" customHeight="1">
      <c r="A313" s="67">
        <v>23</v>
      </c>
      <c r="B313" s="263" t="s">
        <v>292</v>
      </c>
      <c r="C313" s="260" t="s">
        <v>705</v>
      </c>
      <c r="D313" s="262">
        <v>539.28</v>
      </c>
      <c r="E313" s="246"/>
      <c r="F313" s="243"/>
      <c r="G313" s="243"/>
      <c r="H313" s="189">
        <v>0</v>
      </c>
      <c r="I313" s="189">
        <v>0</v>
      </c>
      <c r="J313" s="203">
        <v>0</v>
      </c>
      <c r="K313" s="290">
        <v>45922</v>
      </c>
      <c r="L313" s="291" t="s">
        <v>706</v>
      </c>
      <c r="M313" s="292">
        <v>539.28</v>
      </c>
      <c r="N313" s="246"/>
      <c r="O313" s="243"/>
      <c r="P313" s="243"/>
      <c r="Q313" s="293">
        <f t="shared" si="40"/>
        <v>0</v>
      </c>
      <c r="R313" s="294">
        <f t="shared" si="41"/>
        <v>0</v>
      </c>
      <c r="S313" s="295">
        <f t="shared" si="42"/>
        <v>0</v>
      </c>
    </row>
    <row r="314" spans="1:19" ht="34.5" customHeight="1">
      <c r="A314" s="67">
        <v>24</v>
      </c>
      <c r="B314" s="263" t="s">
        <v>206</v>
      </c>
      <c r="C314" s="260" t="s">
        <v>707</v>
      </c>
      <c r="D314" s="262">
        <v>1175.93</v>
      </c>
      <c r="E314" s="246"/>
      <c r="F314" s="243"/>
      <c r="G314" s="243"/>
      <c r="H314" s="189">
        <v>0</v>
      </c>
      <c r="I314" s="189">
        <v>0</v>
      </c>
      <c r="J314" s="203">
        <v>0</v>
      </c>
      <c r="K314" s="290">
        <v>45926</v>
      </c>
      <c r="L314" s="291" t="s">
        <v>708</v>
      </c>
      <c r="M314" s="292">
        <v>1175.93</v>
      </c>
      <c r="N314" s="246"/>
      <c r="O314" s="243"/>
      <c r="P314" s="243"/>
      <c r="Q314" s="293">
        <f t="shared" si="40"/>
        <v>0</v>
      </c>
      <c r="R314" s="294">
        <f t="shared" si="41"/>
        <v>0</v>
      </c>
      <c r="S314" s="295">
        <f t="shared" si="42"/>
        <v>0</v>
      </c>
    </row>
    <row r="315" spans="1:19" ht="34.5" customHeight="1">
      <c r="A315" s="67">
        <v>25</v>
      </c>
      <c r="B315" s="263" t="s">
        <v>371</v>
      </c>
      <c r="C315" s="260" t="s">
        <v>709</v>
      </c>
      <c r="D315" s="262">
        <v>1071.07</v>
      </c>
      <c r="E315" s="246"/>
      <c r="F315" s="243"/>
      <c r="G315" s="243"/>
      <c r="H315" s="189">
        <v>0</v>
      </c>
      <c r="I315" s="189">
        <v>0</v>
      </c>
      <c r="J315" s="203">
        <v>0</v>
      </c>
      <c r="K315" s="290">
        <v>45929</v>
      </c>
      <c r="L315" s="291" t="s">
        <v>710</v>
      </c>
      <c r="M315" s="292">
        <v>1071.07</v>
      </c>
      <c r="N315" s="246"/>
      <c r="O315" s="243"/>
      <c r="P315" s="243"/>
      <c r="Q315" s="293">
        <f t="shared" si="40"/>
        <v>0</v>
      </c>
      <c r="R315" s="294">
        <f t="shared" si="41"/>
        <v>0</v>
      </c>
      <c r="S315" s="295">
        <f t="shared" si="42"/>
        <v>0</v>
      </c>
    </row>
    <row r="316" spans="1:19" ht="34.5" customHeight="1">
      <c r="A316" s="67">
        <v>26</v>
      </c>
      <c r="B316" s="263" t="s">
        <v>300</v>
      </c>
      <c r="C316" s="260" t="s">
        <v>711</v>
      </c>
      <c r="D316" s="262">
        <v>194.74</v>
      </c>
      <c r="E316" s="246" t="s">
        <v>37</v>
      </c>
      <c r="F316" s="243">
        <v>1</v>
      </c>
      <c r="G316" s="243">
        <v>1</v>
      </c>
      <c r="H316" s="189">
        <v>581</v>
      </c>
      <c r="I316" s="189">
        <v>40.67</v>
      </c>
      <c r="J316" s="203">
        <v>621.66999999999996</v>
      </c>
      <c r="K316" s="290" t="s">
        <v>302</v>
      </c>
      <c r="L316" s="291" t="s">
        <v>712</v>
      </c>
      <c r="M316" s="292">
        <v>816.41</v>
      </c>
      <c r="N316" s="246"/>
      <c r="O316" s="243"/>
      <c r="P316" s="243"/>
      <c r="Q316" s="293">
        <f t="shared" si="40"/>
        <v>0</v>
      </c>
      <c r="R316" s="294">
        <f t="shared" si="41"/>
        <v>0</v>
      </c>
      <c r="S316" s="295">
        <f t="shared" si="42"/>
        <v>0</v>
      </c>
    </row>
    <row r="317" spans="1:19" ht="34.5" customHeight="1">
      <c r="A317" s="67">
        <v>27</v>
      </c>
      <c r="B317" s="263" t="s">
        <v>300</v>
      </c>
      <c r="C317" s="260" t="s">
        <v>713</v>
      </c>
      <c r="D317" s="262">
        <v>53.5</v>
      </c>
      <c r="E317" s="246" t="s">
        <v>37</v>
      </c>
      <c r="F317" s="243">
        <v>1</v>
      </c>
      <c r="G317" s="243">
        <v>1</v>
      </c>
      <c r="H317" s="189">
        <v>50</v>
      </c>
      <c r="I317" s="189">
        <v>3.5</v>
      </c>
      <c r="J317" s="203">
        <v>53.500000000000114</v>
      </c>
      <c r="K317" s="290" t="s">
        <v>302</v>
      </c>
      <c r="L317" s="291" t="s">
        <v>714</v>
      </c>
      <c r="M317" s="292">
        <v>107</v>
      </c>
      <c r="N317" s="246"/>
      <c r="O317" s="243"/>
      <c r="P317" s="243"/>
      <c r="Q317" s="293">
        <f t="shared" si="40"/>
        <v>0</v>
      </c>
      <c r="R317" s="294">
        <f t="shared" si="41"/>
        <v>0</v>
      </c>
      <c r="S317" s="295">
        <f t="shared" si="42"/>
        <v>1.1368683772161603E-13</v>
      </c>
    </row>
    <row r="318" spans="1:19" ht="34.5" customHeight="1">
      <c r="A318" s="67">
        <v>28</v>
      </c>
      <c r="B318" s="263" t="s">
        <v>304</v>
      </c>
      <c r="C318" s="260" t="s">
        <v>715</v>
      </c>
      <c r="D318" s="262">
        <v>37.450000000000003</v>
      </c>
      <c r="E318" s="246"/>
      <c r="F318" s="243"/>
      <c r="G318" s="243"/>
      <c r="H318" s="189">
        <v>0</v>
      </c>
      <c r="I318" s="189">
        <v>0</v>
      </c>
      <c r="J318" s="203">
        <v>0</v>
      </c>
      <c r="K318" s="290">
        <v>45925</v>
      </c>
      <c r="L318" s="291" t="s">
        <v>716</v>
      </c>
      <c r="M318" s="292">
        <v>37.450000000000003</v>
      </c>
      <c r="N318" s="246"/>
      <c r="O318" s="243"/>
      <c r="P318" s="243"/>
      <c r="Q318" s="293">
        <f t="shared" si="40"/>
        <v>0</v>
      </c>
      <c r="R318" s="294">
        <f t="shared" si="41"/>
        <v>0</v>
      </c>
      <c r="S318" s="295">
        <f t="shared" si="42"/>
        <v>0</v>
      </c>
    </row>
    <row r="319" spans="1:19" ht="34.5" customHeight="1">
      <c r="A319" s="67">
        <v>29</v>
      </c>
      <c r="B319" s="263" t="s">
        <v>378</v>
      </c>
      <c r="C319" s="260" t="s">
        <v>717</v>
      </c>
      <c r="D319" s="262">
        <v>996.17</v>
      </c>
      <c r="E319" s="246"/>
      <c r="F319" s="243"/>
      <c r="G319" s="243"/>
      <c r="H319" s="189">
        <v>0</v>
      </c>
      <c r="I319" s="189">
        <v>0</v>
      </c>
      <c r="J319" s="203">
        <v>0</v>
      </c>
      <c r="K319" s="290">
        <v>45925</v>
      </c>
      <c r="L319" s="291" t="s">
        <v>718</v>
      </c>
      <c r="M319" s="292">
        <v>996.17</v>
      </c>
      <c r="N319" s="246"/>
      <c r="O319" s="243"/>
      <c r="P319" s="243"/>
      <c r="Q319" s="293">
        <f t="shared" si="40"/>
        <v>0</v>
      </c>
      <c r="R319" s="294">
        <f t="shared" si="41"/>
        <v>0</v>
      </c>
      <c r="S319" s="295">
        <f t="shared" si="42"/>
        <v>0</v>
      </c>
    </row>
    <row r="320" spans="1:19" ht="34.5" customHeight="1">
      <c r="A320" s="67">
        <v>30</v>
      </c>
      <c r="B320" s="263" t="s">
        <v>310</v>
      </c>
      <c r="C320" s="260" t="s">
        <v>719</v>
      </c>
      <c r="D320" s="262">
        <v>2217.04</v>
      </c>
      <c r="E320" s="246"/>
      <c r="F320" s="243"/>
      <c r="G320" s="243"/>
      <c r="H320" s="189">
        <v>0</v>
      </c>
      <c r="I320" s="189">
        <v>0</v>
      </c>
      <c r="J320" s="203">
        <v>0</v>
      </c>
      <c r="K320" s="290">
        <v>45929</v>
      </c>
      <c r="L320" s="291" t="s">
        <v>720</v>
      </c>
      <c r="M320" s="292">
        <v>2217.04</v>
      </c>
      <c r="N320" s="246"/>
      <c r="O320" s="243"/>
      <c r="P320" s="243"/>
      <c r="Q320" s="293">
        <f t="shared" si="40"/>
        <v>0</v>
      </c>
      <c r="R320" s="294">
        <f t="shared" si="41"/>
        <v>0</v>
      </c>
      <c r="S320" s="295">
        <f t="shared" si="42"/>
        <v>0</v>
      </c>
    </row>
    <row r="321" spans="1:19" ht="34.5" customHeight="1">
      <c r="A321" s="67">
        <v>31</v>
      </c>
      <c r="B321" s="263" t="s">
        <v>721</v>
      </c>
      <c r="C321" s="260" t="s">
        <v>722</v>
      </c>
      <c r="D321" s="262">
        <v>37.450000000000003</v>
      </c>
      <c r="E321" s="250"/>
      <c r="F321" s="243"/>
      <c r="G321" s="243"/>
      <c r="H321" s="189">
        <v>0</v>
      </c>
      <c r="I321" s="189">
        <v>0</v>
      </c>
      <c r="J321" s="203">
        <v>0</v>
      </c>
      <c r="K321" s="290">
        <v>45924</v>
      </c>
      <c r="L321" s="291" t="s">
        <v>723</v>
      </c>
      <c r="M321" s="292">
        <v>37.450000000000003</v>
      </c>
      <c r="N321" s="250"/>
      <c r="O321" s="243"/>
      <c r="P321" s="243"/>
      <c r="Q321" s="293">
        <f t="shared" si="40"/>
        <v>0</v>
      </c>
      <c r="R321" s="294">
        <f t="shared" si="41"/>
        <v>0</v>
      </c>
      <c r="S321" s="295">
        <f t="shared" si="42"/>
        <v>0</v>
      </c>
    </row>
    <row r="322" spans="1:19" ht="34.5" customHeight="1">
      <c r="A322" s="67">
        <v>32</v>
      </c>
      <c r="B322" s="263" t="s">
        <v>227</v>
      </c>
      <c r="C322" s="260" t="s">
        <v>724</v>
      </c>
      <c r="D322" s="262">
        <v>329.56</v>
      </c>
      <c r="E322" s="250" t="s">
        <v>37</v>
      </c>
      <c r="F322" s="243">
        <v>1</v>
      </c>
      <c r="G322" s="243">
        <v>1</v>
      </c>
      <c r="H322" s="189">
        <v>301</v>
      </c>
      <c r="I322" s="189">
        <v>21.07</v>
      </c>
      <c r="J322" s="203">
        <v>322.06999999999994</v>
      </c>
      <c r="K322" s="290" t="s">
        <v>302</v>
      </c>
      <c r="L322" s="291" t="s">
        <v>725</v>
      </c>
      <c r="M322" s="292">
        <v>651.63</v>
      </c>
      <c r="N322" s="250"/>
      <c r="O322" s="243"/>
      <c r="P322" s="243"/>
      <c r="Q322" s="293">
        <f t="shared" si="40"/>
        <v>0</v>
      </c>
      <c r="R322" s="294">
        <f t="shared" si="41"/>
        <v>0</v>
      </c>
      <c r="S322" s="295">
        <f t="shared" si="42"/>
        <v>0</v>
      </c>
    </row>
    <row r="323" spans="1:19" ht="34.5" customHeight="1">
      <c r="A323" s="67">
        <v>33</v>
      </c>
      <c r="B323" s="263" t="s">
        <v>318</v>
      </c>
      <c r="C323" s="260" t="s">
        <v>726</v>
      </c>
      <c r="D323" s="262">
        <v>2129.3000000000002</v>
      </c>
      <c r="E323" s="246"/>
      <c r="F323" s="243"/>
      <c r="G323" s="243"/>
      <c r="H323" s="189">
        <v>0</v>
      </c>
      <c r="I323" s="189">
        <v>0</v>
      </c>
      <c r="J323" s="203">
        <v>0</v>
      </c>
      <c r="K323" s="290">
        <v>45923</v>
      </c>
      <c r="L323" s="291" t="s">
        <v>727</v>
      </c>
      <c r="M323" s="292">
        <v>2129.3000000000002</v>
      </c>
      <c r="N323" s="246"/>
      <c r="O323" s="243"/>
      <c r="P323" s="243"/>
      <c r="Q323" s="293">
        <f t="shared" si="40"/>
        <v>0</v>
      </c>
      <c r="R323" s="294">
        <f t="shared" si="41"/>
        <v>0</v>
      </c>
      <c r="S323" s="295">
        <f t="shared" si="42"/>
        <v>0</v>
      </c>
    </row>
    <row r="324" spans="1:19" ht="34.5" customHeight="1">
      <c r="A324" s="67">
        <v>34</v>
      </c>
      <c r="B324" s="263" t="s">
        <v>389</v>
      </c>
      <c r="C324" s="260" t="s">
        <v>728</v>
      </c>
      <c r="D324" s="262">
        <v>37.450000000000003</v>
      </c>
      <c r="E324" s="246"/>
      <c r="F324" s="243"/>
      <c r="G324" s="243"/>
      <c r="H324" s="189">
        <v>0</v>
      </c>
      <c r="I324" s="189">
        <v>0</v>
      </c>
      <c r="J324" s="203">
        <v>0</v>
      </c>
      <c r="K324" s="290">
        <v>45922</v>
      </c>
      <c r="L324" s="291" t="s">
        <v>729</v>
      </c>
      <c r="M324" s="292">
        <v>37.450000000000003</v>
      </c>
      <c r="N324" s="246"/>
      <c r="O324" s="243"/>
      <c r="P324" s="243"/>
      <c r="Q324" s="293">
        <f t="shared" si="40"/>
        <v>0</v>
      </c>
      <c r="R324" s="294">
        <f t="shared" si="41"/>
        <v>0</v>
      </c>
      <c r="S324" s="295">
        <f t="shared" si="42"/>
        <v>0</v>
      </c>
    </row>
    <row r="325" spans="1:19" ht="34.5" customHeight="1">
      <c r="A325" s="67">
        <v>35</v>
      </c>
      <c r="B325" s="263" t="s">
        <v>392</v>
      </c>
      <c r="C325" s="260" t="s">
        <v>730</v>
      </c>
      <c r="D325" s="262">
        <v>434.42</v>
      </c>
      <c r="E325" s="246"/>
      <c r="F325" s="243"/>
      <c r="G325" s="243"/>
      <c r="H325" s="189">
        <v>0</v>
      </c>
      <c r="I325" s="189">
        <v>0</v>
      </c>
      <c r="J325" s="203">
        <v>0</v>
      </c>
      <c r="K325" s="290">
        <v>45922</v>
      </c>
      <c r="L325" s="291" t="s">
        <v>731</v>
      </c>
      <c r="M325" s="292">
        <v>434.42</v>
      </c>
      <c r="N325" s="246"/>
      <c r="O325" s="243"/>
      <c r="P325" s="243"/>
      <c r="Q325" s="293">
        <f t="shared" si="40"/>
        <v>0</v>
      </c>
      <c r="R325" s="294">
        <f t="shared" si="41"/>
        <v>0</v>
      </c>
      <c r="S325" s="295">
        <f t="shared" si="42"/>
        <v>0</v>
      </c>
    </row>
    <row r="326" spans="1:19" ht="34.5" customHeight="1">
      <c r="A326" s="67">
        <v>36</v>
      </c>
      <c r="B326" s="263" t="s">
        <v>395</v>
      </c>
      <c r="C326" s="260" t="s">
        <v>732</v>
      </c>
      <c r="D326" s="262">
        <v>194.74</v>
      </c>
      <c r="E326" s="246"/>
      <c r="F326" s="243"/>
      <c r="G326" s="243"/>
      <c r="H326" s="189">
        <v>0</v>
      </c>
      <c r="I326" s="189">
        <v>0</v>
      </c>
      <c r="J326" s="203">
        <v>0</v>
      </c>
      <c r="K326" s="290">
        <v>45922</v>
      </c>
      <c r="L326" s="291" t="s">
        <v>733</v>
      </c>
      <c r="M326" s="292">
        <v>194.74</v>
      </c>
      <c r="N326" s="246"/>
      <c r="O326" s="243"/>
      <c r="P326" s="243"/>
      <c r="Q326" s="293">
        <f t="shared" si="40"/>
        <v>0</v>
      </c>
      <c r="R326" s="294">
        <f t="shared" si="41"/>
        <v>0</v>
      </c>
      <c r="S326" s="295">
        <f t="shared" si="42"/>
        <v>0</v>
      </c>
    </row>
    <row r="327" spans="1:19" ht="34.5" customHeight="1">
      <c r="A327" s="67">
        <v>37</v>
      </c>
      <c r="B327" s="263" t="s">
        <v>407</v>
      </c>
      <c r="C327" s="260" t="s">
        <v>734</v>
      </c>
      <c r="D327" s="262">
        <v>0</v>
      </c>
      <c r="E327" s="246"/>
      <c r="F327" s="243"/>
      <c r="G327" s="243"/>
      <c r="H327" s="189">
        <v>0</v>
      </c>
      <c r="I327" s="189">
        <v>0</v>
      </c>
      <c r="J327" s="203">
        <v>0</v>
      </c>
      <c r="K327" s="290"/>
      <c r="L327" s="291"/>
      <c r="M327" s="292"/>
      <c r="N327" s="246"/>
      <c r="O327" s="243"/>
      <c r="P327" s="243"/>
      <c r="Q327" s="293">
        <f t="shared" si="40"/>
        <v>0</v>
      </c>
      <c r="R327" s="294">
        <f t="shared" si="41"/>
        <v>0</v>
      </c>
      <c r="S327" s="295">
        <f t="shared" si="42"/>
        <v>0</v>
      </c>
    </row>
    <row r="328" spans="1:19" ht="34.5" customHeight="1">
      <c r="A328" s="67">
        <v>38</v>
      </c>
      <c r="B328" s="263" t="s">
        <v>395</v>
      </c>
      <c r="C328" s="260" t="s">
        <v>735</v>
      </c>
      <c r="D328" s="262">
        <v>0</v>
      </c>
      <c r="E328" s="246"/>
      <c r="F328" s="243"/>
      <c r="G328" s="243"/>
      <c r="H328" s="189">
        <v>0</v>
      </c>
      <c r="I328" s="189">
        <v>0</v>
      </c>
      <c r="J328" s="203">
        <v>0</v>
      </c>
      <c r="K328" s="290"/>
      <c r="L328" s="291"/>
      <c r="M328" s="292"/>
      <c r="N328" s="246"/>
      <c r="O328" s="243"/>
      <c r="P328" s="243"/>
      <c r="Q328" s="293">
        <f t="shared" si="40"/>
        <v>0</v>
      </c>
      <c r="R328" s="294">
        <f t="shared" si="41"/>
        <v>0</v>
      </c>
      <c r="S328" s="295">
        <f t="shared" si="42"/>
        <v>0</v>
      </c>
    </row>
    <row r="329" spans="1:19" ht="34.5" customHeight="1">
      <c r="A329" s="67">
        <v>39</v>
      </c>
      <c r="B329" s="263" t="s">
        <v>401</v>
      </c>
      <c r="C329" s="260" t="s">
        <v>736</v>
      </c>
      <c r="D329" s="262">
        <v>37.450000000000003</v>
      </c>
      <c r="E329" s="246"/>
      <c r="F329" s="243"/>
      <c r="G329" s="243"/>
      <c r="H329" s="189">
        <v>0</v>
      </c>
      <c r="I329" s="189">
        <v>0</v>
      </c>
      <c r="J329" s="203">
        <v>0</v>
      </c>
      <c r="K329" s="290">
        <v>45919</v>
      </c>
      <c r="L329" s="291" t="s">
        <v>737</v>
      </c>
      <c r="M329" s="292">
        <v>37.450000000000003</v>
      </c>
      <c r="N329" s="246"/>
      <c r="O329" s="243"/>
      <c r="P329" s="243"/>
      <c r="Q329" s="293">
        <f t="shared" si="40"/>
        <v>0</v>
      </c>
      <c r="R329" s="294">
        <f t="shared" si="41"/>
        <v>0</v>
      </c>
      <c r="S329" s="295">
        <f t="shared" si="42"/>
        <v>0</v>
      </c>
    </row>
    <row r="330" spans="1:19" ht="34.5" customHeight="1">
      <c r="A330" s="67">
        <v>40</v>
      </c>
      <c r="B330" s="263" t="s">
        <v>404</v>
      </c>
      <c r="C330" s="260" t="s">
        <v>738</v>
      </c>
      <c r="D330" s="262">
        <v>37.450000000000003</v>
      </c>
      <c r="E330" s="246"/>
      <c r="F330" s="243"/>
      <c r="G330" s="243"/>
      <c r="H330" s="189">
        <v>0</v>
      </c>
      <c r="I330" s="189">
        <v>0</v>
      </c>
      <c r="J330" s="203">
        <v>0</v>
      </c>
      <c r="K330" s="290">
        <v>45922</v>
      </c>
      <c r="L330" s="291" t="s">
        <v>739</v>
      </c>
      <c r="M330" s="292">
        <v>37.450000000000003</v>
      </c>
      <c r="N330" s="246"/>
      <c r="O330" s="243"/>
      <c r="P330" s="243"/>
      <c r="Q330" s="293">
        <f t="shared" si="40"/>
        <v>0</v>
      </c>
      <c r="R330" s="294">
        <f t="shared" si="41"/>
        <v>0</v>
      </c>
      <c r="S330" s="295">
        <f t="shared" si="42"/>
        <v>0</v>
      </c>
    </row>
    <row r="331" spans="1:19" ht="34.5" customHeight="1">
      <c r="A331" s="67">
        <v>41</v>
      </c>
      <c r="B331" s="263" t="s">
        <v>407</v>
      </c>
      <c r="C331" s="260" t="s">
        <v>740</v>
      </c>
      <c r="D331" s="262">
        <v>0</v>
      </c>
      <c r="E331" s="246"/>
      <c r="F331" s="243"/>
      <c r="G331" s="243"/>
      <c r="H331" s="189">
        <v>0</v>
      </c>
      <c r="I331" s="189">
        <v>0</v>
      </c>
      <c r="J331" s="203">
        <v>0</v>
      </c>
      <c r="K331" s="290"/>
      <c r="L331" s="291"/>
      <c r="M331" s="292"/>
      <c r="N331" s="246"/>
      <c r="O331" s="243"/>
      <c r="P331" s="243"/>
      <c r="Q331" s="293">
        <f t="shared" si="40"/>
        <v>0</v>
      </c>
      <c r="R331" s="294">
        <f t="shared" si="41"/>
        <v>0</v>
      </c>
      <c r="S331" s="295">
        <f t="shared" si="42"/>
        <v>0</v>
      </c>
    </row>
    <row r="332" spans="1:19" ht="34.5" customHeight="1">
      <c r="A332" s="67">
        <v>42</v>
      </c>
      <c r="B332" s="263" t="s">
        <v>409</v>
      </c>
      <c r="C332" s="260" t="s">
        <v>741</v>
      </c>
      <c r="D332" s="262">
        <v>269.64</v>
      </c>
      <c r="E332" s="246"/>
      <c r="F332" s="243"/>
      <c r="G332" s="243"/>
      <c r="H332" s="189">
        <v>0</v>
      </c>
      <c r="I332" s="189">
        <v>0</v>
      </c>
      <c r="J332" s="203">
        <v>0</v>
      </c>
      <c r="K332" s="290">
        <v>45922</v>
      </c>
      <c r="L332" s="291" t="s">
        <v>742</v>
      </c>
      <c r="M332" s="292">
        <v>269.64</v>
      </c>
      <c r="N332" s="246"/>
      <c r="O332" s="243"/>
      <c r="P332" s="243"/>
      <c r="Q332" s="293">
        <f t="shared" si="40"/>
        <v>0</v>
      </c>
      <c r="R332" s="294">
        <f t="shared" si="41"/>
        <v>0</v>
      </c>
      <c r="S332" s="295">
        <f t="shared" si="42"/>
        <v>0</v>
      </c>
    </row>
    <row r="333" spans="1:19" ht="34.5" customHeight="1">
      <c r="A333" s="67">
        <v>43</v>
      </c>
      <c r="B333" s="263" t="s">
        <v>407</v>
      </c>
      <c r="C333" s="260" t="s">
        <v>743</v>
      </c>
      <c r="D333" s="262">
        <v>0</v>
      </c>
      <c r="E333" s="246"/>
      <c r="F333" s="243"/>
      <c r="G333" s="243"/>
      <c r="H333" s="189">
        <v>0</v>
      </c>
      <c r="I333" s="189">
        <v>0</v>
      </c>
      <c r="J333" s="203">
        <v>0</v>
      </c>
      <c r="K333" s="290"/>
      <c r="L333" s="291"/>
      <c r="M333" s="292"/>
      <c r="N333" s="246"/>
      <c r="O333" s="243"/>
      <c r="P333" s="243"/>
      <c r="Q333" s="293">
        <f t="shared" si="40"/>
        <v>0</v>
      </c>
      <c r="R333" s="294">
        <f t="shared" si="41"/>
        <v>0</v>
      </c>
      <c r="S333" s="295">
        <f t="shared" si="42"/>
        <v>0</v>
      </c>
    </row>
    <row r="334" spans="1:19" ht="34.5" customHeight="1">
      <c r="A334" s="67">
        <v>44</v>
      </c>
      <c r="B334" s="263" t="s">
        <v>413</v>
      </c>
      <c r="C334" s="260" t="s">
        <v>744</v>
      </c>
      <c r="D334" s="262">
        <v>37.450000000000003</v>
      </c>
      <c r="E334" s="246"/>
      <c r="F334" s="243"/>
      <c r="G334" s="243"/>
      <c r="H334" s="189">
        <v>0</v>
      </c>
      <c r="I334" s="189">
        <v>0</v>
      </c>
      <c r="J334" s="203">
        <v>0</v>
      </c>
      <c r="K334" s="290">
        <v>45922</v>
      </c>
      <c r="L334" s="291" t="s">
        <v>745</v>
      </c>
      <c r="M334" s="292">
        <v>37.450000000000003</v>
      </c>
      <c r="N334" s="246"/>
      <c r="O334" s="243"/>
      <c r="P334" s="243"/>
      <c r="Q334" s="293">
        <f t="shared" si="40"/>
        <v>0</v>
      </c>
      <c r="R334" s="294">
        <f t="shared" si="41"/>
        <v>0</v>
      </c>
      <c r="S334" s="295">
        <f t="shared" si="42"/>
        <v>0</v>
      </c>
    </row>
    <row r="335" spans="1:19" ht="34.5" customHeight="1">
      <c r="A335" s="67">
        <v>45</v>
      </c>
      <c r="B335" s="263" t="s">
        <v>407</v>
      </c>
      <c r="C335" s="260" t="s">
        <v>746</v>
      </c>
      <c r="D335" s="262">
        <v>0</v>
      </c>
      <c r="E335" s="246"/>
      <c r="F335" s="243"/>
      <c r="G335" s="243"/>
      <c r="H335" s="189">
        <v>0</v>
      </c>
      <c r="I335" s="189">
        <v>0</v>
      </c>
      <c r="J335" s="203">
        <v>0</v>
      </c>
      <c r="K335" s="290"/>
      <c r="L335" s="291"/>
      <c r="M335" s="292"/>
      <c r="N335" s="246"/>
      <c r="O335" s="243"/>
      <c r="P335" s="243"/>
      <c r="Q335" s="293">
        <f t="shared" si="40"/>
        <v>0</v>
      </c>
      <c r="R335" s="294">
        <f t="shared" si="41"/>
        <v>0</v>
      </c>
      <c r="S335" s="295">
        <f t="shared" si="42"/>
        <v>0</v>
      </c>
    </row>
    <row r="336" spans="1:19" ht="34.5" customHeight="1">
      <c r="A336" s="67">
        <v>46</v>
      </c>
      <c r="B336" s="263" t="s">
        <v>417</v>
      </c>
      <c r="C336" s="260" t="s">
        <v>747</v>
      </c>
      <c r="D336" s="262">
        <v>0</v>
      </c>
      <c r="E336" s="246"/>
      <c r="F336" s="243"/>
      <c r="G336" s="243"/>
      <c r="H336" s="189">
        <v>0</v>
      </c>
      <c r="I336" s="189">
        <v>0</v>
      </c>
      <c r="J336" s="203">
        <v>0</v>
      </c>
      <c r="K336" s="290"/>
      <c r="L336" s="291"/>
      <c r="M336" s="292"/>
      <c r="N336" s="246"/>
      <c r="O336" s="243"/>
      <c r="P336" s="243"/>
      <c r="Q336" s="293">
        <f t="shared" si="40"/>
        <v>0</v>
      </c>
      <c r="R336" s="294">
        <f t="shared" si="41"/>
        <v>0</v>
      </c>
      <c r="S336" s="295">
        <f t="shared" si="42"/>
        <v>0</v>
      </c>
    </row>
    <row r="337" spans="1:19" ht="34.5" customHeight="1">
      <c r="A337" s="67">
        <v>47</v>
      </c>
      <c r="B337" s="263" t="s">
        <v>420</v>
      </c>
      <c r="C337" s="260" t="s">
        <v>748</v>
      </c>
      <c r="D337" s="262">
        <v>37.450000000000003</v>
      </c>
      <c r="E337" s="246"/>
      <c r="F337" s="243"/>
      <c r="G337" s="243"/>
      <c r="H337" s="189">
        <v>0</v>
      </c>
      <c r="I337" s="189">
        <v>0</v>
      </c>
      <c r="J337" s="203">
        <v>0</v>
      </c>
      <c r="K337" s="290">
        <v>45922</v>
      </c>
      <c r="L337" s="291" t="s">
        <v>749</v>
      </c>
      <c r="M337" s="292">
        <v>37.450000000000003</v>
      </c>
      <c r="N337" s="246"/>
      <c r="O337" s="243"/>
      <c r="P337" s="243"/>
      <c r="Q337" s="293">
        <f t="shared" si="40"/>
        <v>0</v>
      </c>
      <c r="R337" s="294">
        <f t="shared" si="41"/>
        <v>0</v>
      </c>
      <c r="S337" s="295">
        <f t="shared" si="42"/>
        <v>0</v>
      </c>
    </row>
    <row r="338" spans="1:19" ht="34.5" customHeight="1">
      <c r="A338" s="67">
        <v>48</v>
      </c>
      <c r="B338" s="263" t="s">
        <v>423</v>
      </c>
      <c r="C338" s="260" t="s">
        <v>750</v>
      </c>
      <c r="D338" s="262">
        <v>344.54</v>
      </c>
      <c r="E338" s="246"/>
      <c r="F338" s="243"/>
      <c r="G338" s="243"/>
      <c r="H338" s="189">
        <v>0</v>
      </c>
      <c r="I338" s="189">
        <v>0</v>
      </c>
      <c r="J338" s="203">
        <v>0</v>
      </c>
      <c r="K338" s="290">
        <v>45922</v>
      </c>
      <c r="L338" s="291" t="s">
        <v>751</v>
      </c>
      <c r="M338" s="292">
        <v>344.54</v>
      </c>
      <c r="N338" s="246"/>
      <c r="O338" s="243"/>
      <c r="P338" s="243"/>
      <c r="Q338" s="293">
        <f t="shared" si="40"/>
        <v>0</v>
      </c>
      <c r="R338" s="294">
        <f t="shared" si="41"/>
        <v>0</v>
      </c>
      <c r="S338" s="295">
        <f t="shared" si="42"/>
        <v>0</v>
      </c>
    </row>
    <row r="339" spans="1:19" ht="34.5" customHeight="1">
      <c r="A339" s="67">
        <v>49</v>
      </c>
      <c r="B339" s="263" t="s">
        <v>425</v>
      </c>
      <c r="C339" s="260" t="s">
        <v>752</v>
      </c>
      <c r="D339" s="262">
        <v>37.450000000000003</v>
      </c>
      <c r="E339" s="246"/>
      <c r="F339" s="243"/>
      <c r="G339" s="243"/>
      <c r="H339" s="189">
        <v>0</v>
      </c>
      <c r="I339" s="189">
        <v>0</v>
      </c>
      <c r="J339" s="203">
        <v>0</v>
      </c>
      <c r="K339" s="290">
        <v>45922</v>
      </c>
      <c r="L339" s="291" t="s">
        <v>753</v>
      </c>
      <c r="M339" s="292">
        <v>37.450000000000003</v>
      </c>
      <c r="N339" s="246"/>
      <c r="O339" s="243"/>
      <c r="P339" s="243"/>
      <c r="Q339" s="293">
        <f t="shared" si="40"/>
        <v>0</v>
      </c>
      <c r="R339" s="294">
        <f t="shared" si="41"/>
        <v>0</v>
      </c>
      <c r="S339" s="295">
        <f t="shared" si="42"/>
        <v>0</v>
      </c>
    </row>
    <row r="340" spans="1:19" ht="34.5" customHeight="1">
      <c r="A340" s="67">
        <v>50</v>
      </c>
      <c r="B340" s="263" t="s">
        <v>407</v>
      </c>
      <c r="C340" s="260" t="s">
        <v>754</v>
      </c>
      <c r="D340" s="262">
        <v>0</v>
      </c>
      <c r="E340" s="246"/>
      <c r="F340" s="243"/>
      <c r="G340" s="243"/>
      <c r="H340" s="189">
        <v>0</v>
      </c>
      <c r="I340" s="189">
        <v>0</v>
      </c>
      <c r="J340" s="203">
        <v>0</v>
      </c>
      <c r="K340" s="290"/>
      <c r="L340" s="291"/>
      <c r="M340" s="292"/>
      <c r="N340" s="246"/>
      <c r="O340" s="243"/>
      <c r="P340" s="243"/>
      <c r="Q340" s="293">
        <f t="shared" si="40"/>
        <v>0</v>
      </c>
      <c r="R340" s="294">
        <f t="shared" si="41"/>
        <v>0</v>
      </c>
      <c r="S340" s="295">
        <f t="shared" si="42"/>
        <v>0</v>
      </c>
    </row>
    <row r="341" spans="1:19" ht="34.5" customHeight="1">
      <c r="A341" s="67">
        <v>51</v>
      </c>
      <c r="B341" s="263" t="s">
        <v>407</v>
      </c>
      <c r="C341" s="260" t="s">
        <v>755</v>
      </c>
      <c r="D341" s="262">
        <v>0</v>
      </c>
      <c r="E341" s="246"/>
      <c r="F341" s="243"/>
      <c r="G341" s="243"/>
      <c r="H341" s="189">
        <v>0</v>
      </c>
      <c r="I341" s="189">
        <v>0</v>
      </c>
      <c r="J341" s="203">
        <v>0</v>
      </c>
      <c r="K341" s="290"/>
      <c r="L341" s="291"/>
      <c r="M341" s="292"/>
      <c r="N341" s="246"/>
      <c r="O341" s="243"/>
      <c r="P341" s="243"/>
      <c r="Q341" s="293">
        <f t="shared" si="40"/>
        <v>0</v>
      </c>
      <c r="R341" s="294">
        <f t="shared" si="41"/>
        <v>0</v>
      </c>
      <c r="S341" s="295">
        <f t="shared" si="42"/>
        <v>0</v>
      </c>
    </row>
    <row r="342" spans="1:19" ht="34.5" customHeight="1">
      <c r="A342" s="67">
        <v>52</v>
      </c>
      <c r="B342" s="263" t="s">
        <v>756</v>
      </c>
      <c r="C342" s="260" t="s">
        <v>757</v>
      </c>
      <c r="D342" s="262">
        <v>0</v>
      </c>
      <c r="E342" s="246"/>
      <c r="F342" s="243"/>
      <c r="G342" s="243"/>
      <c r="H342" s="189">
        <v>0</v>
      </c>
      <c r="I342" s="189">
        <v>0</v>
      </c>
      <c r="J342" s="203">
        <v>0</v>
      </c>
      <c r="K342" s="290"/>
      <c r="L342" s="291"/>
      <c r="M342" s="292"/>
      <c r="N342" s="246"/>
      <c r="O342" s="243"/>
      <c r="P342" s="243"/>
      <c r="Q342" s="293">
        <f t="shared" si="40"/>
        <v>0</v>
      </c>
      <c r="R342" s="294">
        <f t="shared" si="41"/>
        <v>0</v>
      </c>
      <c r="S342" s="295">
        <f t="shared" si="42"/>
        <v>0</v>
      </c>
    </row>
    <row r="343" spans="1:19" ht="34.5" customHeight="1">
      <c r="A343" s="67">
        <v>53</v>
      </c>
      <c r="B343" s="263" t="s">
        <v>430</v>
      </c>
      <c r="C343" s="260" t="s">
        <v>758</v>
      </c>
      <c r="D343" s="262">
        <v>119.84</v>
      </c>
      <c r="E343" s="246"/>
      <c r="F343" s="243"/>
      <c r="G343" s="243"/>
      <c r="H343" s="189">
        <v>0</v>
      </c>
      <c r="I343" s="189">
        <v>0</v>
      </c>
      <c r="J343" s="203">
        <v>0</v>
      </c>
      <c r="K343" s="290">
        <v>45922</v>
      </c>
      <c r="L343" s="291" t="s">
        <v>759</v>
      </c>
      <c r="M343" s="292">
        <v>119.84</v>
      </c>
      <c r="N343" s="246"/>
      <c r="O343" s="243"/>
      <c r="P343" s="243"/>
      <c r="Q343" s="293">
        <f t="shared" si="40"/>
        <v>0</v>
      </c>
      <c r="R343" s="294">
        <f t="shared" si="41"/>
        <v>0</v>
      </c>
      <c r="S343" s="295">
        <f t="shared" si="42"/>
        <v>0</v>
      </c>
    </row>
    <row r="344" spans="1:19" ht="34.5" customHeight="1">
      <c r="A344" s="67">
        <v>54</v>
      </c>
      <c r="B344" s="263" t="s">
        <v>433</v>
      </c>
      <c r="C344" s="260" t="s">
        <v>760</v>
      </c>
      <c r="D344" s="262">
        <v>37.450000000000003</v>
      </c>
      <c r="E344" s="246"/>
      <c r="F344" s="243"/>
      <c r="G344" s="243"/>
      <c r="H344" s="189">
        <v>0</v>
      </c>
      <c r="I344" s="189">
        <v>0</v>
      </c>
      <c r="J344" s="203">
        <v>0</v>
      </c>
      <c r="K344" s="290">
        <v>45919</v>
      </c>
      <c r="L344" s="291" t="s">
        <v>761</v>
      </c>
      <c r="M344" s="292">
        <v>37.450000000000003</v>
      </c>
      <c r="N344" s="246"/>
      <c r="O344" s="243"/>
      <c r="P344" s="243"/>
      <c r="Q344" s="293">
        <f t="shared" si="40"/>
        <v>0</v>
      </c>
      <c r="R344" s="294">
        <f t="shared" si="41"/>
        <v>0</v>
      </c>
      <c r="S344" s="295">
        <f t="shared" si="42"/>
        <v>0</v>
      </c>
    </row>
    <row r="345" spans="1:19" ht="34.5" customHeight="1">
      <c r="A345" s="67">
        <v>55</v>
      </c>
      <c r="B345" s="263" t="s">
        <v>436</v>
      </c>
      <c r="C345" s="260" t="s">
        <v>762</v>
      </c>
      <c r="D345" s="262">
        <v>37.450000000000003</v>
      </c>
      <c r="E345" s="246"/>
      <c r="F345" s="243"/>
      <c r="G345" s="243"/>
      <c r="H345" s="189">
        <v>0</v>
      </c>
      <c r="I345" s="189">
        <v>0</v>
      </c>
      <c r="J345" s="203">
        <v>0</v>
      </c>
      <c r="K345" s="290">
        <v>45922</v>
      </c>
      <c r="L345" s="291" t="s">
        <v>763</v>
      </c>
      <c r="M345" s="292">
        <v>37.450000000000003</v>
      </c>
      <c r="N345" s="246"/>
      <c r="O345" s="243"/>
      <c r="P345" s="243"/>
      <c r="Q345" s="293">
        <f t="shared" si="40"/>
        <v>0</v>
      </c>
      <c r="R345" s="294">
        <f t="shared" si="41"/>
        <v>0</v>
      </c>
      <c r="S345" s="295">
        <f t="shared" si="42"/>
        <v>0</v>
      </c>
    </row>
    <row r="346" spans="1:19" ht="34.5" customHeight="1">
      <c r="A346" s="67">
        <v>56</v>
      </c>
      <c r="B346" s="263" t="s">
        <v>407</v>
      </c>
      <c r="C346" s="260" t="s">
        <v>764</v>
      </c>
      <c r="D346" s="262">
        <v>0</v>
      </c>
      <c r="E346" s="246"/>
      <c r="F346" s="243"/>
      <c r="G346" s="243"/>
      <c r="H346" s="189">
        <v>0</v>
      </c>
      <c r="I346" s="189">
        <v>0</v>
      </c>
      <c r="J346" s="203">
        <v>0</v>
      </c>
      <c r="K346" s="290"/>
      <c r="L346" s="291"/>
      <c r="M346" s="292"/>
      <c r="N346" s="246"/>
      <c r="O346" s="243"/>
      <c r="P346" s="243"/>
      <c r="Q346" s="293">
        <f t="shared" si="40"/>
        <v>0</v>
      </c>
      <c r="R346" s="294">
        <f t="shared" si="41"/>
        <v>0</v>
      </c>
      <c r="S346" s="295">
        <f t="shared" si="42"/>
        <v>0</v>
      </c>
    </row>
    <row r="347" spans="1:19" ht="34.5" customHeight="1">
      <c r="A347" s="67">
        <v>57</v>
      </c>
      <c r="B347" s="263" t="s">
        <v>407</v>
      </c>
      <c r="C347" s="260" t="s">
        <v>765</v>
      </c>
      <c r="D347" s="262">
        <v>0</v>
      </c>
      <c r="E347" s="246"/>
      <c r="F347" s="243"/>
      <c r="G347" s="243"/>
      <c r="H347" s="189">
        <v>0</v>
      </c>
      <c r="I347" s="189">
        <v>0</v>
      </c>
      <c r="J347" s="203">
        <v>0</v>
      </c>
      <c r="K347" s="290"/>
      <c r="L347" s="291"/>
      <c r="M347" s="292"/>
      <c r="N347" s="246"/>
      <c r="O347" s="243"/>
      <c r="P347" s="243"/>
      <c r="Q347" s="293">
        <f t="shared" si="40"/>
        <v>0</v>
      </c>
      <c r="R347" s="294">
        <f t="shared" si="41"/>
        <v>0</v>
      </c>
      <c r="S347" s="295">
        <f t="shared" si="42"/>
        <v>0</v>
      </c>
    </row>
    <row r="348" spans="1:19" ht="34.5" customHeight="1">
      <c r="A348" s="67">
        <v>58</v>
      </c>
      <c r="B348" s="263" t="s">
        <v>407</v>
      </c>
      <c r="C348" s="260" t="s">
        <v>766</v>
      </c>
      <c r="D348" s="262">
        <v>0</v>
      </c>
      <c r="E348" s="246"/>
      <c r="F348" s="243"/>
      <c r="G348" s="243"/>
      <c r="H348" s="189">
        <v>0</v>
      </c>
      <c r="I348" s="189">
        <v>0</v>
      </c>
      <c r="J348" s="203">
        <v>0</v>
      </c>
      <c r="K348" s="290"/>
      <c r="L348" s="291"/>
      <c r="M348" s="292"/>
      <c r="N348" s="246"/>
      <c r="O348" s="243"/>
      <c r="P348" s="243"/>
      <c r="Q348" s="293">
        <v>0</v>
      </c>
      <c r="R348" s="294">
        <v>0</v>
      </c>
      <c r="S348" s="295">
        <v>0</v>
      </c>
    </row>
    <row r="349" spans="1:19" ht="34.5" customHeight="1">
      <c r="A349" s="67">
        <v>59</v>
      </c>
      <c r="B349" s="263" t="s">
        <v>441</v>
      </c>
      <c r="C349" s="260" t="s">
        <v>767</v>
      </c>
      <c r="D349" s="262">
        <v>37.450000000000003</v>
      </c>
      <c r="E349" s="246"/>
      <c r="F349" s="243"/>
      <c r="G349" s="243"/>
      <c r="H349" s="189">
        <v>0</v>
      </c>
      <c r="I349" s="189">
        <v>0</v>
      </c>
      <c r="J349" s="203">
        <v>0</v>
      </c>
      <c r="K349" s="290">
        <v>45922</v>
      </c>
      <c r="L349" s="291" t="s">
        <v>768</v>
      </c>
      <c r="M349" s="292">
        <v>37.450000000000003</v>
      </c>
      <c r="N349" s="246"/>
      <c r="O349" s="243"/>
      <c r="P349" s="243"/>
      <c r="Q349" s="293">
        <f t="shared" ref="Q349:Q413" si="43">ROUND(S349*100/107,2)</f>
        <v>0</v>
      </c>
      <c r="R349" s="294">
        <f t="shared" ref="R349:R413" si="44">ROUND((Q349*0.07),2)</f>
        <v>0</v>
      </c>
      <c r="S349" s="295">
        <f t="shared" ref="S349:S384" si="45">+D349+J349-M349</f>
        <v>0</v>
      </c>
    </row>
    <row r="350" spans="1:19" ht="34.5" customHeight="1">
      <c r="A350" s="67">
        <v>60</v>
      </c>
      <c r="B350" s="263" t="s">
        <v>444</v>
      </c>
      <c r="C350" s="260" t="s">
        <v>769</v>
      </c>
      <c r="D350" s="262">
        <v>292.11</v>
      </c>
      <c r="E350" s="246"/>
      <c r="F350" s="243"/>
      <c r="G350" s="243"/>
      <c r="H350" s="189">
        <v>0</v>
      </c>
      <c r="I350" s="189">
        <v>0</v>
      </c>
      <c r="J350" s="203">
        <v>0</v>
      </c>
      <c r="K350" s="290">
        <v>45922</v>
      </c>
      <c r="L350" s="291" t="s">
        <v>770</v>
      </c>
      <c r="M350" s="292">
        <v>292.11</v>
      </c>
      <c r="N350" s="246"/>
      <c r="O350" s="243"/>
      <c r="P350" s="243"/>
      <c r="Q350" s="293">
        <f t="shared" si="43"/>
        <v>0</v>
      </c>
      <c r="R350" s="294">
        <f t="shared" si="44"/>
        <v>0</v>
      </c>
      <c r="S350" s="295">
        <f t="shared" si="45"/>
        <v>0</v>
      </c>
    </row>
    <row r="351" spans="1:19" ht="34.5" customHeight="1">
      <c r="A351" s="67">
        <v>61</v>
      </c>
      <c r="B351" s="263" t="s">
        <v>447</v>
      </c>
      <c r="C351" s="260" t="s">
        <v>771</v>
      </c>
      <c r="D351" s="262">
        <v>3497.83</v>
      </c>
      <c r="E351" s="246"/>
      <c r="F351" s="243"/>
      <c r="G351" s="243"/>
      <c r="H351" s="189">
        <v>0</v>
      </c>
      <c r="I351" s="189">
        <v>0</v>
      </c>
      <c r="J351" s="203">
        <v>0</v>
      </c>
      <c r="K351" s="290">
        <v>45924</v>
      </c>
      <c r="L351" s="291" t="s">
        <v>772</v>
      </c>
      <c r="M351" s="292">
        <v>3497.83</v>
      </c>
      <c r="N351" s="246"/>
      <c r="O351" s="243"/>
      <c r="P351" s="243"/>
      <c r="Q351" s="293">
        <f t="shared" si="43"/>
        <v>0</v>
      </c>
      <c r="R351" s="294">
        <f t="shared" si="44"/>
        <v>0</v>
      </c>
      <c r="S351" s="295">
        <f t="shared" si="45"/>
        <v>0</v>
      </c>
    </row>
    <row r="352" spans="1:19" ht="34.5" customHeight="1">
      <c r="A352" s="67">
        <v>62</v>
      </c>
      <c r="B352" s="263" t="s">
        <v>407</v>
      </c>
      <c r="C352" s="260" t="s">
        <v>773</v>
      </c>
      <c r="D352" s="262">
        <v>0</v>
      </c>
      <c r="E352" s="246"/>
      <c r="F352" s="266"/>
      <c r="G352" s="266"/>
      <c r="H352" s="189">
        <v>0</v>
      </c>
      <c r="I352" s="189">
        <v>0</v>
      </c>
      <c r="J352" s="203">
        <v>0</v>
      </c>
      <c r="K352" s="290"/>
      <c r="L352" s="291"/>
      <c r="M352" s="292"/>
      <c r="N352" s="246"/>
      <c r="O352" s="266"/>
      <c r="P352" s="266"/>
      <c r="Q352" s="293">
        <f t="shared" si="43"/>
        <v>0</v>
      </c>
      <c r="R352" s="294">
        <f t="shared" si="44"/>
        <v>0</v>
      </c>
      <c r="S352" s="295">
        <f t="shared" si="45"/>
        <v>0</v>
      </c>
    </row>
    <row r="353" spans="1:19" ht="34.5" customHeight="1">
      <c r="A353" s="67">
        <v>63</v>
      </c>
      <c r="B353" s="263" t="s">
        <v>407</v>
      </c>
      <c r="C353" s="260" t="s">
        <v>774</v>
      </c>
      <c r="D353" s="262">
        <v>0</v>
      </c>
      <c r="E353" s="246"/>
      <c r="F353" s="243"/>
      <c r="G353" s="243"/>
      <c r="H353" s="189">
        <v>0</v>
      </c>
      <c r="I353" s="189">
        <v>0</v>
      </c>
      <c r="J353" s="203">
        <v>0</v>
      </c>
      <c r="K353" s="290"/>
      <c r="L353" s="291"/>
      <c r="M353" s="292"/>
      <c r="N353" s="246"/>
      <c r="O353" s="243"/>
      <c r="P353" s="243"/>
      <c r="Q353" s="293">
        <f t="shared" si="43"/>
        <v>0</v>
      </c>
      <c r="R353" s="294">
        <f t="shared" si="44"/>
        <v>0</v>
      </c>
      <c r="S353" s="295">
        <f t="shared" si="45"/>
        <v>0</v>
      </c>
    </row>
    <row r="354" spans="1:19" ht="34.5" customHeight="1">
      <c r="A354" s="67">
        <v>64</v>
      </c>
      <c r="B354" s="263" t="s">
        <v>45</v>
      </c>
      <c r="C354" s="260" t="s">
        <v>775</v>
      </c>
      <c r="D354" s="262">
        <v>561.75</v>
      </c>
      <c r="E354" s="246"/>
      <c r="F354" s="243"/>
      <c r="G354" s="243"/>
      <c r="H354" s="189">
        <v>0</v>
      </c>
      <c r="I354" s="189">
        <v>0</v>
      </c>
      <c r="J354" s="203">
        <v>0</v>
      </c>
      <c r="K354" s="290">
        <v>45922</v>
      </c>
      <c r="L354" s="291" t="s">
        <v>776</v>
      </c>
      <c r="M354" s="292">
        <v>561.75</v>
      </c>
      <c r="N354" s="246"/>
      <c r="O354" s="243"/>
      <c r="P354" s="243"/>
      <c r="Q354" s="293">
        <f t="shared" si="43"/>
        <v>0</v>
      </c>
      <c r="R354" s="294">
        <f t="shared" si="44"/>
        <v>0</v>
      </c>
      <c r="S354" s="295">
        <f t="shared" si="45"/>
        <v>0</v>
      </c>
    </row>
    <row r="355" spans="1:19" ht="34.5" customHeight="1">
      <c r="A355" s="67">
        <v>65</v>
      </c>
      <c r="B355" s="263" t="s">
        <v>456</v>
      </c>
      <c r="C355" s="260" t="s">
        <v>777</v>
      </c>
      <c r="D355" s="262">
        <v>486.85</v>
      </c>
      <c r="E355" s="246"/>
      <c r="F355" s="243"/>
      <c r="G355" s="243"/>
      <c r="H355" s="189">
        <v>0</v>
      </c>
      <c r="I355" s="189">
        <v>0</v>
      </c>
      <c r="J355" s="203">
        <v>0</v>
      </c>
      <c r="K355" s="290">
        <v>45925</v>
      </c>
      <c r="L355" s="291" t="s">
        <v>778</v>
      </c>
      <c r="M355" s="292">
        <v>486.85</v>
      </c>
      <c r="N355" s="246"/>
      <c r="O355" s="243"/>
      <c r="P355" s="243"/>
      <c r="Q355" s="293">
        <f t="shared" si="43"/>
        <v>0</v>
      </c>
      <c r="R355" s="294">
        <f t="shared" si="44"/>
        <v>0</v>
      </c>
      <c r="S355" s="295">
        <f t="shared" si="45"/>
        <v>0</v>
      </c>
    </row>
    <row r="356" spans="1:19" ht="34.5" customHeight="1">
      <c r="A356" s="67">
        <v>66</v>
      </c>
      <c r="B356" s="263" t="s">
        <v>459</v>
      </c>
      <c r="C356" s="260" t="s">
        <v>779</v>
      </c>
      <c r="D356" s="262">
        <v>2531.62</v>
      </c>
      <c r="E356" s="250" t="s">
        <v>37</v>
      </c>
      <c r="F356" s="243">
        <v>1</v>
      </c>
      <c r="G356" s="243">
        <v>1</v>
      </c>
      <c r="H356" s="189">
        <v>2569</v>
      </c>
      <c r="I356" s="189">
        <v>179.83</v>
      </c>
      <c r="J356" s="203">
        <v>2748.8299999999995</v>
      </c>
      <c r="K356" s="290" t="s">
        <v>357</v>
      </c>
      <c r="L356" s="291" t="s">
        <v>780</v>
      </c>
      <c r="M356" s="292">
        <v>5280.45</v>
      </c>
      <c r="N356" s="250"/>
      <c r="O356" s="243"/>
      <c r="P356" s="243"/>
      <c r="Q356" s="293">
        <f t="shared" si="43"/>
        <v>0</v>
      </c>
      <c r="R356" s="294">
        <f t="shared" si="44"/>
        <v>0</v>
      </c>
      <c r="S356" s="295">
        <f t="shared" si="45"/>
        <v>0</v>
      </c>
    </row>
    <row r="357" spans="1:19" ht="34.5" customHeight="1">
      <c r="A357" s="67">
        <v>67</v>
      </c>
      <c r="B357" s="263" t="s">
        <v>462</v>
      </c>
      <c r="C357" s="260" t="s">
        <v>781</v>
      </c>
      <c r="D357" s="262">
        <v>1175.93</v>
      </c>
      <c r="E357" s="246"/>
      <c r="F357" s="243"/>
      <c r="G357" s="243"/>
      <c r="H357" s="189">
        <v>0</v>
      </c>
      <c r="I357" s="189">
        <v>0</v>
      </c>
      <c r="J357" s="203">
        <v>0</v>
      </c>
      <c r="K357" s="290">
        <v>45919</v>
      </c>
      <c r="L357" s="291" t="s">
        <v>782</v>
      </c>
      <c r="M357" s="292">
        <v>1175.93</v>
      </c>
      <c r="N357" s="246"/>
      <c r="O357" s="243"/>
      <c r="P357" s="243"/>
      <c r="Q357" s="293">
        <f t="shared" si="43"/>
        <v>0</v>
      </c>
      <c r="R357" s="294">
        <f t="shared" si="44"/>
        <v>0</v>
      </c>
      <c r="S357" s="295">
        <f t="shared" si="45"/>
        <v>0</v>
      </c>
    </row>
    <row r="358" spans="1:19" ht="34.5" customHeight="1">
      <c r="A358" s="67">
        <v>68</v>
      </c>
      <c r="B358" s="263" t="s">
        <v>783</v>
      </c>
      <c r="C358" s="260" t="s">
        <v>784</v>
      </c>
      <c r="D358" s="262">
        <v>67.41</v>
      </c>
      <c r="E358" s="246"/>
      <c r="F358" s="243"/>
      <c r="G358" s="243"/>
      <c r="H358" s="189">
        <v>0</v>
      </c>
      <c r="I358" s="189">
        <v>0</v>
      </c>
      <c r="J358" s="203">
        <v>0</v>
      </c>
      <c r="K358" s="290">
        <v>45919</v>
      </c>
      <c r="L358" s="291" t="s">
        <v>785</v>
      </c>
      <c r="M358" s="292">
        <v>67.41</v>
      </c>
      <c r="N358" s="246"/>
      <c r="O358" s="243"/>
      <c r="P358" s="243"/>
      <c r="Q358" s="293">
        <f t="shared" si="43"/>
        <v>0</v>
      </c>
      <c r="R358" s="294">
        <f t="shared" si="44"/>
        <v>0</v>
      </c>
      <c r="S358" s="295">
        <f t="shared" si="45"/>
        <v>0</v>
      </c>
    </row>
    <row r="359" spans="1:19" ht="34.5" customHeight="1">
      <c r="A359" s="67">
        <v>69</v>
      </c>
      <c r="B359" s="263" t="s">
        <v>468</v>
      </c>
      <c r="C359" s="260" t="s">
        <v>786</v>
      </c>
      <c r="D359" s="262">
        <v>629.16</v>
      </c>
      <c r="E359" s="246"/>
      <c r="F359" s="243"/>
      <c r="G359" s="243"/>
      <c r="H359" s="189">
        <v>0</v>
      </c>
      <c r="I359" s="189">
        <v>0</v>
      </c>
      <c r="J359" s="203">
        <v>0</v>
      </c>
      <c r="K359" s="290">
        <v>45919</v>
      </c>
      <c r="L359" s="291" t="s">
        <v>787</v>
      </c>
      <c r="M359" s="292">
        <v>629.16</v>
      </c>
      <c r="N359" s="246"/>
      <c r="O359" s="243"/>
      <c r="P359" s="243"/>
      <c r="Q359" s="293">
        <f t="shared" si="43"/>
        <v>0</v>
      </c>
      <c r="R359" s="294">
        <f t="shared" si="44"/>
        <v>0</v>
      </c>
      <c r="S359" s="295">
        <f t="shared" si="45"/>
        <v>0</v>
      </c>
    </row>
    <row r="360" spans="1:19" ht="34.5" customHeight="1">
      <c r="A360" s="67">
        <v>70</v>
      </c>
      <c r="B360" s="263" t="s">
        <v>468</v>
      </c>
      <c r="C360" s="260" t="s">
        <v>788</v>
      </c>
      <c r="D360" s="262">
        <v>310.3</v>
      </c>
      <c r="E360" s="246"/>
      <c r="F360" s="243"/>
      <c r="G360" s="243"/>
      <c r="H360" s="189">
        <v>0</v>
      </c>
      <c r="I360" s="189">
        <v>0</v>
      </c>
      <c r="J360" s="203">
        <v>0</v>
      </c>
      <c r="K360" s="290">
        <v>45919</v>
      </c>
      <c r="L360" s="291" t="s">
        <v>789</v>
      </c>
      <c r="M360" s="292">
        <v>310.3</v>
      </c>
      <c r="N360" s="246"/>
      <c r="O360" s="243"/>
      <c r="P360" s="243"/>
      <c r="Q360" s="293">
        <f t="shared" si="43"/>
        <v>0</v>
      </c>
      <c r="R360" s="294">
        <f t="shared" si="44"/>
        <v>0</v>
      </c>
      <c r="S360" s="295">
        <f t="shared" si="45"/>
        <v>0</v>
      </c>
    </row>
    <row r="361" spans="1:19" ht="34.5" customHeight="1">
      <c r="A361" s="67">
        <v>71</v>
      </c>
      <c r="B361" s="263" t="s">
        <v>407</v>
      </c>
      <c r="C361" s="260" t="s">
        <v>790</v>
      </c>
      <c r="D361" s="262">
        <v>0</v>
      </c>
      <c r="E361" s="246"/>
      <c r="F361" s="243"/>
      <c r="G361" s="243"/>
      <c r="H361" s="189">
        <v>0</v>
      </c>
      <c r="I361" s="189">
        <v>0</v>
      </c>
      <c r="J361" s="203">
        <v>0</v>
      </c>
      <c r="K361" s="290"/>
      <c r="L361" s="291"/>
      <c r="M361" s="292"/>
      <c r="N361" s="246"/>
      <c r="O361" s="243"/>
      <c r="P361" s="243"/>
      <c r="Q361" s="293">
        <f t="shared" si="43"/>
        <v>0</v>
      </c>
      <c r="R361" s="294">
        <f t="shared" si="44"/>
        <v>0</v>
      </c>
      <c r="S361" s="295">
        <f t="shared" si="45"/>
        <v>0</v>
      </c>
    </row>
    <row r="362" spans="1:19" ht="34.5" customHeight="1">
      <c r="A362" s="67">
        <v>72</v>
      </c>
      <c r="B362" s="263" t="s">
        <v>472</v>
      </c>
      <c r="C362" s="260" t="s">
        <v>791</v>
      </c>
      <c r="D362" s="262">
        <v>74.900000000000006</v>
      </c>
      <c r="E362" s="246"/>
      <c r="F362" s="243"/>
      <c r="G362" s="243"/>
      <c r="H362" s="189">
        <v>0</v>
      </c>
      <c r="I362" s="189">
        <v>0</v>
      </c>
      <c r="J362" s="203">
        <v>0</v>
      </c>
      <c r="K362" s="290">
        <v>45922</v>
      </c>
      <c r="L362" s="291" t="s">
        <v>792</v>
      </c>
      <c r="M362" s="292">
        <v>74.900000000000006</v>
      </c>
      <c r="N362" s="246"/>
      <c r="O362" s="243"/>
      <c r="P362" s="243"/>
      <c r="Q362" s="293">
        <f t="shared" si="43"/>
        <v>0</v>
      </c>
      <c r="R362" s="294">
        <f t="shared" si="44"/>
        <v>0</v>
      </c>
      <c r="S362" s="295">
        <f t="shared" si="45"/>
        <v>0</v>
      </c>
    </row>
    <row r="363" spans="1:19" ht="34.5" customHeight="1">
      <c r="A363" s="67">
        <v>73</v>
      </c>
      <c r="B363" s="263" t="s">
        <v>105</v>
      </c>
      <c r="C363" s="106" t="s">
        <v>793</v>
      </c>
      <c r="D363" s="262">
        <v>831.39</v>
      </c>
      <c r="E363" s="246"/>
      <c r="F363" s="243"/>
      <c r="G363" s="243"/>
      <c r="H363" s="189">
        <v>0</v>
      </c>
      <c r="I363" s="189">
        <v>0</v>
      </c>
      <c r="J363" s="203">
        <v>0</v>
      </c>
      <c r="K363" s="290">
        <v>45929</v>
      </c>
      <c r="L363" s="291" t="s">
        <v>794</v>
      </c>
      <c r="M363" s="292">
        <v>831.39</v>
      </c>
      <c r="N363" s="246"/>
      <c r="O363" s="243"/>
      <c r="P363" s="243"/>
      <c r="Q363" s="293">
        <f t="shared" si="43"/>
        <v>0</v>
      </c>
      <c r="R363" s="294">
        <f t="shared" si="44"/>
        <v>0</v>
      </c>
      <c r="S363" s="295">
        <f t="shared" si="45"/>
        <v>0</v>
      </c>
    </row>
    <row r="364" spans="1:19" ht="34.5" customHeight="1">
      <c r="A364" s="67">
        <v>74</v>
      </c>
      <c r="B364" s="263" t="s">
        <v>105</v>
      </c>
      <c r="C364" s="106" t="s">
        <v>793</v>
      </c>
      <c r="D364" s="262">
        <v>1123.5</v>
      </c>
      <c r="E364" s="246"/>
      <c r="F364" s="243"/>
      <c r="G364" s="243"/>
      <c r="H364" s="189">
        <v>0</v>
      </c>
      <c r="I364" s="189">
        <v>0</v>
      </c>
      <c r="J364" s="203">
        <v>0</v>
      </c>
      <c r="K364" s="290">
        <v>45929</v>
      </c>
      <c r="L364" s="291" t="s">
        <v>794</v>
      </c>
      <c r="M364" s="292">
        <v>1123.5</v>
      </c>
      <c r="N364" s="246"/>
      <c r="O364" s="243"/>
      <c r="P364" s="243"/>
      <c r="Q364" s="293">
        <f t="shared" si="43"/>
        <v>0</v>
      </c>
      <c r="R364" s="294">
        <f t="shared" si="44"/>
        <v>0</v>
      </c>
      <c r="S364" s="295">
        <f t="shared" si="45"/>
        <v>0</v>
      </c>
    </row>
    <row r="365" spans="1:19" ht="34.5" customHeight="1">
      <c r="A365" s="67">
        <v>75</v>
      </c>
      <c r="B365" s="263" t="s">
        <v>105</v>
      </c>
      <c r="C365" s="106" t="s">
        <v>793</v>
      </c>
      <c r="D365" s="262">
        <v>37.450000000000003</v>
      </c>
      <c r="E365" s="246"/>
      <c r="F365" s="243"/>
      <c r="G365" s="243"/>
      <c r="H365" s="189">
        <v>0</v>
      </c>
      <c r="I365" s="189">
        <v>0</v>
      </c>
      <c r="J365" s="203">
        <v>0</v>
      </c>
      <c r="K365" s="290">
        <v>45929</v>
      </c>
      <c r="L365" s="291" t="s">
        <v>794</v>
      </c>
      <c r="M365" s="292">
        <v>37.450000000000003</v>
      </c>
      <c r="N365" s="246"/>
      <c r="O365" s="243"/>
      <c r="P365" s="243"/>
      <c r="Q365" s="293">
        <f t="shared" si="43"/>
        <v>0</v>
      </c>
      <c r="R365" s="294">
        <f t="shared" si="44"/>
        <v>0</v>
      </c>
      <c r="S365" s="295">
        <f t="shared" si="45"/>
        <v>0</v>
      </c>
    </row>
    <row r="366" spans="1:19" ht="34.5" customHeight="1">
      <c r="A366" s="67">
        <v>76</v>
      </c>
      <c r="B366" s="263" t="s">
        <v>105</v>
      </c>
      <c r="C366" s="106" t="s">
        <v>793</v>
      </c>
      <c r="D366" s="262">
        <v>456.89</v>
      </c>
      <c r="E366" s="246"/>
      <c r="F366" s="243"/>
      <c r="G366" s="243"/>
      <c r="H366" s="189">
        <v>0</v>
      </c>
      <c r="I366" s="189">
        <v>0</v>
      </c>
      <c r="J366" s="203">
        <v>0</v>
      </c>
      <c r="K366" s="290">
        <v>45929</v>
      </c>
      <c r="L366" s="291" t="s">
        <v>794</v>
      </c>
      <c r="M366" s="292">
        <v>456.89</v>
      </c>
      <c r="N366" s="246"/>
      <c r="O366" s="243"/>
      <c r="P366" s="243"/>
      <c r="Q366" s="293">
        <f t="shared" si="43"/>
        <v>0</v>
      </c>
      <c r="R366" s="294">
        <f t="shared" si="44"/>
        <v>0</v>
      </c>
      <c r="S366" s="295">
        <f t="shared" si="45"/>
        <v>0</v>
      </c>
    </row>
    <row r="367" spans="1:19" ht="34.5" customHeight="1">
      <c r="A367" s="67">
        <v>77</v>
      </c>
      <c r="B367" s="263" t="s">
        <v>795</v>
      </c>
      <c r="C367" s="106" t="s">
        <v>796</v>
      </c>
      <c r="D367" s="262">
        <v>6359.01</v>
      </c>
      <c r="E367" s="246"/>
      <c r="F367" s="243"/>
      <c r="G367" s="243"/>
      <c r="H367" s="189">
        <v>0</v>
      </c>
      <c r="I367" s="189">
        <v>0</v>
      </c>
      <c r="J367" s="203">
        <v>0</v>
      </c>
      <c r="K367" s="290">
        <v>45925</v>
      </c>
      <c r="L367" s="291" t="s">
        <v>797</v>
      </c>
      <c r="M367" s="292">
        <v>6359.01</v>
      </c>
      <c r="N367" s="246"/>
      <c r="O367" s="243"/>
      <c r="P367" s="243"/>
      <c r="Q367" s="293">
        <f t="shared" si="43"/>
        <v>0</v>
      </c>
      <c r="R367" s="294">
        <f t="shared" si="44"/>
        <v>0</v>
      </c>
      <c r="S367" s="295">
        <f t="shared" si="45"/>
        <v>0</v>
      </c>
    </row>
    <row r="368" spans="1:19" ht="34.5" customHeight="1">
      <c r="A368" s="67">
        <v>78</v>
      </c>
      <c r="B368" s="263" t="s">
        <v>795</v>
      </c>
      <c r="C368" s="106" t="s">
        <v>796</v>
      </c>
      <c r="D368" s="262">
        <v>906.29</v>
      </c>
      <c r="E368" s="246"/>
      <c r="F368" s="243"/>
      <c r="G368" s="243"/>
      <c r="H368" s="189">
        <v>0</v>
      </c>
      <c r="I368" s="189">
        <v>0</v>
      </c>
      <c r="J368" s="203">
        <v>0</v>
      </c>
      <c r="K368" s="290">
        <v>45925</v>
      </c>
      <c r="L368" s="291" t="s">
        <v>797</v>
      </c>
      <c r="M368" s="292">
        <v>906.29</v>
      </c>
      <c r="N368" s="246"/>
      <c r="O368" s="243"/>
      <c r="P368" s="243"/>
      <c r="Q368" s="293">
        <f t="shared" si="43"/>
        <v>0</v>
      </c>
      <c r="R368" s="294">
        <f t="shared" si="44"/>
        <v>0</v>
      </c>
      <c r="S368" s="295">
        <f t="shared" si="45"/>
        <v>0</v>
      </c>
    </row>
    <row r="369" spans="1:19" ht="34.5" customHeight="1">
      <c r="A369" s="67">
        <v>79</v>
      </c>
      <c r="B369" s="263" t="s">
        <v>795</v>
      </c>
      <c r="C369" s="106" t="s">
        <v>796</v>
      </c>
      <c r="D369" s="262">
        <v>695.5</v>
      </c>
      <c r="E369" s="246"/>
      <c r="F369" s="243"/>
      <c r="G369" s="243"/>
      <c r="H369" s="189">
        <v>0</v>
      </c>
      <c r="I369" s="189">
        <v>0</v>
      </c>
      <c r="J369" s="203">
        <v>0</v>
      </c>
      <c r="K369" s="290">
        <v>45925</v>
      </c>
      <c r="L369" s="291" t="s">
        <v>797</v>
      </c>
      <c r="M369" s="292">
        <v>695.5</v>
      </c>
      <c r="N369" s="246"/>
      <c r="O369" s="243"/>
      <c r="P369" s="243"/>
      <c r="Q369" s="293">
        <f t="shared" si="43"/>
        <v>0</v>
      </c>
      <c r="R369" s="294">
        <f t="shared" si="44"/>
        <v>0</v>
      </c>
      <c r="S369" s="295">
        <f t="shared" si="45"/>
        <v>0</v>
      </c>
    </row>
    <row r="370" spans="1:19" ht="34.5" customHeight="1">
      <c r="A370" s="67">
        <v>80</v>
      </c>
      <c r="B370" s="263" t="s">
        <v>798</v>
      </c>
      <c r="C370" s="260" t="s">
        <v>799</v>
      </c>
      <c r="D370" s="262">
        <v>958.72</v>
      </c>
      <c r="E370" s="246"/>
      <c r="F370" s="243"/>
      <c r="G370" s="243"/>
      <c r="H370" s="189">
        <v>0</v>
      </c>
      <c r="I370" s="189">
        <v>0</v>
      </c>
      <c r="J370" s="203">
        <v>0</v>
      </c>
      <c r="K370" s="290">
        <v>45919</v>
      </c>
      <c r="L370" s="291" t="s">
        <v>800</v>
      </c>
      <c r="M370" s="292">
        <v>958.72</v>
      </c>
      <c r="N370" s="246"/>
      <c r="O370" s="243"/>
      <c r="P370" s="243"/>
      <c r="Q370" s="293">
        <f t="shared" si="43"/>
        <v>0</v>
      </c>
      <c r="R370" s="294">
        <f t="shared" si="44"/>
        <v>0</v>
      </c>
      <c r="S370" s="295">
        <f t="shared" si="45"/>
        <v>0</v>
      </c>
    </row>
    <row r="371" spans="1:19" ht="34.5" customHeight="1">
      <c r="A371" s="67">
        <v>81</v>
      </c>
      <c r="B371" s="263" t="s">
        <v>407</v>
      </c>
      <c r="C371" s="260" t="s">
        <v>801</v>
      </c>
      <c r="D371" s="262">
        <v>0</v>
      </c>
      <c r="E371" s="246"/>
      <c r="F371" s="243"/>
      <c r="G371" s="243"/>
      <c r="H371" s="189">
        <v>0</v>
      </c>
      <c r="I371" s="189">
        <v>0</v>
      </c>
      <c r="J371" s="203">
        <v>0</v>
      </c>
      <c r="K371" s="290"/>
      <c r="L371" s="291"/>
      <c r="M371" s="292"/>
      <c r="N371" s="246"/>
      <c r="O371" s="243"/>
      <c r="P371" s="243"/>
      <c r="Q371" s="293">
        <f t="shared" si="43"/>
        <v>0</v>
      </c>
      <c r="R371" s="294">
        <f t="shared" si="44"/>
        <v>0</v>
      </c>
      <c r="S371" s="295">
        <f t="shared" si="45"/>
        <v>0</v>
      </c>
    </row>
    <row r="372" spans="1:19" ht="34.5" customHeight="1">
      <c r="A372" s="67">
        <v>82</v>
      </c>
      <c r="B372" s="263" t="s">
        <v>484</v>
      </c>
      <c r="C372" s="260" t="s">
        <v>802</v>
      </c>
      <c r="D372" s="262">
        <v>37.450000000000003</v>
      </c>
      <c r="E372" s="250"/>
      <c r="F372" s="243"/>
      <c r="G372" s="243"/>
      <c r="H372" s="189">
        <v>0</v>
      </c>
      <c r="I372" s="189">
        <v>0</v>
      </c>
      <c r="J372" s="203">
        <v>0</v>
      </c>
      <c r="K372" s="290">
        <v>45922</v>
      </c>
      <c r="L372" s="291" t="s">
        <v>803</v>
      </c>
      <c r="M372" s="292">
        <v>37.450000000000003</v>
      </c>
      <c r="N372" s="250"/>
      <c r="O372" s="243"/>
      <c r="P372" s="243"/>
      <c r="Q372" s="293">
        <f t="shared" si="43"/>
        <v>0</v>
      </c>
      <c r="R372" s="294">
        <f t="shared" si="44"/>
        <v>0</v>
      </c>
      <c r="S372" s="295">
        <f t="shared" si="45"/>
        <v>0</v>
      </c>
    </row>
    <row r="373" spans="1:19" ht="34.5" customHeight="1">
      <c r="A373" s="67">
        <v>83</v>
      </c>
      <c r="B373" s="263" t="s">
        <v>484</v>
      </c>
      <c r="C373" s="260" t="s">
        <v>802</v>
      </c>
      <c r="D373" s="262">
        <v>37.450000000000003</v>
      </c>
      <c r="E373" s="250"/>
      <c r="F373" s="243"/>
      <c r="G373" s="243"/>
      <c r="H373" s="189">
        <v>0</v>
      </c>
      <c r="I373" s="189">
        <v>0</v>
      </c>
      <c r="J373" s="203">
        <v>0</v>
      </c>
      <c r="K373" s="290">
        <v>45922</v>
      </c>
      <c r="L373" s="291" t="s">
        <v>803</v>
      </c>
      <c r="M373" s="292">
        <v>37.450000000000003</v>
      </c>
      <c r="N373" s="250"/>
      <c r="O373" s="243"/>
      <c r="P373" s="243"/>
      <c r="Q373" s="293">
        <f t="shared" si="43"/>
        <v>0</v>
      </c>
      <c r="R373" s="294">
        <f t="shared" si="44"/>
        <v>0</v>
      </c>
      <c r="S373" s="295">
        <f t="shared" si="45"/>
        <v>0</v>
      </c>
    </row>
    <row r="374" spans="1:19" ht="34.5" customHeight="1">
      <c r="A374" s="67">
        <v>84</v>
      </c>
      <c r="B374" s="263" t="s">
        <v>484</v>
      </c>
      <c r="C374" s="260" t="s">
        <v>802</v>
      </c>
      <c r="D374" s="262">
        <v>37.450000000000003</v>
      </c>
      <c r="E374" s="250"/>
      <c r="F374" s="243"/>
      <c r="G374" s="243"/>
      <c r="H374" s="189">
        <v>0</v>
      </c>
      <c r="I374" s="189">
        <v>0</v>
      </c>
      <c r="J374" s="203">
        <v>0</v>
      </c>
      <c r="K374" s="290">
        <v>45922</v>
      </c>
      <c r="L374" s="291" t="s">
        <v>803</v>
      </c>
      <c r="M374" s="292">
        <v>37.450000000000003</v>
      </c>
      <c r="N374" s="250"/>
      <c r="O374" s="243"/>
      <c r="P374" s="243"/>
      <c r="Q374" s="293">
        <f t="shared" si="43"/>
        <v>0</v>
      </c>
      <c r="R374" s="294">
        <f t="shared" si="44"/>
        <v>0</v>
      </c>
      <c r="S374" s="295">
        <f t="shared" si="45"/>
        <v>0</v>
      </c>
    </row>
    <row r="375" spans="1:19" ht="34.5" customHeight="1">
      <c r="A375" s="67">
        <v>85</v>
      </c>
      <c r="B375" s="263" t="s">
        <v>489</v>
      </c>
      <c r="C375" s="260" t="s">
        <v>804</v>
      </c>
      <c r="D375" s="262">
        <v>1820.07</v>
      </c>
      <c r="E375" s="246"/>
      <c r="F375" s="243"/>
      <c r="G375" s="243"/>
      <c r="H375" s="189">
        <v>0</v>
      </c>
      <c r="I375" s="189">
        <v>0</v>
      </c>
      <c r="J375" s="203">
        <v>0</v>
      </c>
      <c r="K375" s="290">
        <v>45919</v>
      </c>
      <c r="L375" s="291" t="s">
        <v>805</v>
      </c>
      <c r="M375" s="292">
        <v>1820.07</v>
      </c>
      <c r="N375" s="246"/>
      <c r="O375" s="243"/>
      <c r="P375" s="243"/>
      <c r="Q375" s="293">
        <f t="shared" si="43"/>
        <v>0</v>
      </c>
      <c r="R375" s="294">
        <f t="shared" si="44"/>
        <v>0</v>
      </c>
      <c r="S375" s="295">
        <f t="shared" si="45"/>
        <v>0</v>
      </c>
    </row>
    <row r="376" spans="1:19" ht="34.5" customHeight="1">
      <c r="A376" s="67">
        <v>86</v>
      </c>
      <c r="B376" s="263" t="s">
        <v>492</v>
      </c>
      <c r="C376" s="260" t="s">
        <v>806</v>
      </c>
      <c r="D376" s="262">
        <v>509.32</v>
      </c>
      <c r="E376" s="246"/>
      <c r="F376" s="243"/>
      <c r="G376" s="243"/>
      <c r="H376" s="189">
        <v>0</v>
      </c>
      <c r="I376" s="189">
        <v>0</v>
      </c>
      <c r="J376" s="203">
        <v>0</v>
      </c>
      <c r="K376" s="290">
        <v>45922</v>
      </c>
      <c r="L376" s="291" t="s">
        <v>807</v>
      </c>
      <c r="M376" s="292">
        <v>509.32</v>
      </c>
      <c r="N376" s="246"/>
      <c r="O376" s="243"/>
      <c r="P376" s="243"/>
      <c r="Q376" s="293">
        <f t="shared" si="43"/>
        <v>0</v>
      </c>
      <c r="R376" s="294">
        <f t="shared" si="44"/>
        <v>0</v>
      </c>
      <c r="S376" s="295">
        <f t="shared" si="45"/>
        <v>0</v>
      </c>
    </row>
    <row r="377" spans="1:19" ht="34.5" customHeight="1">
      <c r="A377" s="67">
        <v>87</v>
      </c>
      <c r="B377" s="263" t="s">
        <v>107</v>
      </c>
      <c r="C377" s="260" t="s">
        <v>808</v>
      </c>
      <c r="D377" s="262">
        <v>7834.54</v>
      </c>
      <c r="E377" s="246"/>
      <c r="F377" s="243"/>
      <c r="G377" s="243"/>
      <c r="H377" s="189">
        <v>0</v>
      </c>
      <c r="I377" s="189">
        <v>0</v>
      </c>
      <c r="J377" s="203">
        <v>0</v>
      </c>
      <c r="K377" s="290">
        <v>45922</v>
      </c>
      <c r="L377" s="291" t="s">
        <v>809</v>
      </c>
      <c r="M377" s="292">
        <v>7834.54</v>
      </c>
      <c r="N377" s="246"/>
      <c r="O377" s="243"/>
      <c r="P377" s="243"/>
      <c r="Q377" s="293">
        <f t="shared" si="43"/>
        <v>0</v>
      </c>
      <c r="R377" s="294">
        <f t="shared" si="44"/>
        <v>0</v>
      </c>
      <c r="S377" s="295">
        <f t="shared" si="45"/>
        <v>0</v>
      </c>
    </row>
    <row r="378" spans="1:19" ht="34.5" customHeight="1">
      <c r="A378" s="67">
        <v>88</v>
      </c>
      <c r="B378" s="268" t="s">
        <v>810</v>
      </c>
      <c r="C378" s="260" t="s">
        <v>811</v>
      </c>
      <c r="D378" s="262">
        <v>53.5</v>
      </c>
      <c r="E378" s="246"/>
      <c r="F378" s="243"/>
      <c r="G378" s="243"/>
      <c r="H378" s="189">
        <v>0</v>
      </c>
      <c r="I378" s="189">
        <v>0</v>
      </c>
      <c r="J378" s="203">
        <v>0</v>
      </c>
      <c r="K378" s="290">
        <v>45922</v>
      </c>
      <c r="L378" s="291" t="s">
        <v>812</v>
      </c>
      <c r="M378" s="292">
        <v>53.5</v>
      </c>
      <c r="N378" s="246"/>
      <c r="O378" s="243"/>
      <c r="P378" s="243"/>
      <c r="Q378" s="293">
        <f t="shared" si="43"/>
        <v>0</v>
      </c>
      <c r="R378" s="294">
        <f t="shared" si="44"/>
        <v>0</v>
      </c>
      <c r="S378" s="295">
        <f t="shared" si="45"/>
        <v>0</v>
      </c>
    </row>
    <row r="379" spans="1:19" ht="34.5" customHeight="1">
      <c r="A379" s="67">
        <v>89</v>
      </c>
      <c r="B379" s="106" t="s">
        <v>489</v>
      </c>
      <c r="C379" s="260" t="s">
        <v>813</v>
      </c>
      <c r="D379" s="262">
        <v>44.94</v>
      </c>
      <c r="E379" s="246"/>
      <c r="F379" s="243"/>
      <c r="G379" s="243"/>
      <c r="H379" s="189">
        <v>0</v>
      </c>
      <c r="I379" s="189">
        <v>0</v>
      </c>
      <c r="J379" s="203">
        <v>0</v>
      </c>
      <c r="K379" s="290">
        <v>45919</v>
      </c>
      <c r="L379" s="291" t="s">
        <v>814</v>
      </c>
      <c r="M379" s="292">
        <v>44.94</v>
      </c>
      <c r="N379" s="246"/>
      <c r="O379" s="243"/>
      <c r="P379" s="243"/>
      <c r="Q379" s="293">
        <f t="shared" si="43"/>
        <v>0</v>
      </c>
      <c r="R379" s="294">
        <f t="shared" si="44"/>
        <v>0</v>
      </c>
      <c r="S379" s="295">
        <f t="shared" si="45"/>
        <v>0</v>
      </c>
    </row>
    <row r="380" spans="1:19" ht="34.5" customHeight="1">
      <c r="A380" s="67">
        <v>90</v>
      </c>
      <c r="B380" s="106" t="s">
        <v>407</v>
      </c>
      <c r="C380" s="260" t="s">
        <v>815</v>
      </c>
      <c r="D380" s="262">
        <v>0</v>
      </c>
      <c r="E380" s="246"/>
      <c r="F380" s="243"/>
      <c r="G380" s="243"/>
      <c r="H380" s="189">
        <v>0</v>
      </c>
      <c r="I380" s="189">
        <v>0</v>
      </c>
      <c r="J380" s="203">
        <v>0</v>
      </c>
      <c r="K380" s="290"/>
      <c r="L380" s="291"/>
      <c r="M380" s="292"/>
      <c r="N380" s="246"/>
      <c r="O380" s="243"/>
      <c r="P380" s="243"/>
      <c r="Q380" s="293">
        <f t="shared" si="43"/>
        <v>0</v>
      </c>
      <c r="R380" s="294">
        <f t="shared" si="44"/>
        <v>0</v>
      </c>
      <c r="S380" s="295">
        <f t="shared" si="45"/>
        <v>0</v>
      </c>
    </row>
    <row r="381" spans="1:19" ht="34.5" customHeight="1">
      <c r="A381" s="67">
        <v>91</v>
      </c>
      <c r="B381" s="263" t="s">
        <v>503</v>
      </c>
      <c r="C381" s="260" t="s">
        <v>816</v>
      </c>
      <c r="D381" s="262">
        <v>808.92</v>
      </c>
      <c r="E381" s="246"/>
      <c r="F381" s="243"/>
      <c r="G381" s="243"/>
      <c r="H381" s="189">
        <v>0</v>
      </c>
      <c r="I381" s="189">
        <v>0</v>
      </c>
      <c r="J381" s="203">
        <v>0</v>
      </c>
      <c r="K381" s="290">
        <v>45919</v>
      </c>
      <c r="L381" s="291" t="s">
        <v>817</v>
      </c>
      <c r="M381" s="292">
        <v>808.92</v>
      </c>
      <c r="N381" s="246"/>
      <c r="O381" s="243"/>
      <c r="P381" s="243"/>
      <c r="Q381" s="293">
        <f t="shared" si="43"/>
        <v>0</v>
      </c>
      <c r="R381" s="294">
        <f t="shared" si="44"/>
        <v>0</v>
      </c>
      <c r="S381" s="295">
        <f t="shared" si="45"/>
        <v>0</v>
      </c>
    </row>
    <row r="382" spans="1:19" ht="34.5" customHeight="1">
      <c r="A382" s="67">
        <v>92</v>
      </c>
      <c r="B382" s="263" t="s">
        <v>72</v>
      </c>
      <c r="C382" s="260" t="s">
        <v>818</v>
      </c>
      <c r="D382" s="262">
        <v>0</v>
      </c>
      <c r="E382" s="246"/>
      <c r="F382" s="243"/>
      <c r="G382" s="243"/>
      <c r="H382" s="189">
        <v>0</v>
      </c>
      <c r="I382" s="189">
        <v>0</v>
      </c>
      <c r="J382" s="203">
        <v>0</v>
      </c>
      <c r="K382" s="290"/>
      <c r="L382" s="291"/>
      <c r="M382" s="292"/>
      <c r="N382" s="246"/>
      <c r="O382" s="243"/>
      <c r="P382" s="243"/>
      <c r="Q382" s="293">
        <f t="shared" si="43"/>
        <v>0</v>
      </c>
      <c r="R382" s="294">
        <f t="shared" si="44"/>
        <v>0</v>
      </c>
      <c r="S382" s="295">
        <f t="shared" si="45"/>
        <v>0</v>
      </c>
    </row>
    <row r="383" spans="1:19" ht="34.5" customHeight="1">
      <c r="A383" s="67">
        <v>93</v>
      </c>
      <c r="B383" s="2" t="s">
        <v>507</v>
      </c>
      <c r="C383" s="260" t="s">
        <v>819</v>
      </c>
      <c r="D383" s="262">
        <v>0</v>
      </c>
      <c r="E383" s="246"/>
      <c r="F383" s="243"/>
      <c r="G383" s="243"/>
      <c r="H383" s="189">
        <v>0</v>
      </c>
      <c r="I383" s="189">
        <v>0</v>
      </c>
      <c r="J383" s="203">
        <v>0</v>
      </c>
      <c r="K383" s="290"/>
      <c r="L383" s="291"/>
      <c r="M383" s="292"/>
      <c r="N383" s="246"/>
      <c r="O383" s="243"/>
      <c r="P383" s="243"/>
      <c r="Q383" s="293">
        <f t="shared" si="43"/>
        <v>0</v>
      </c>
      <c r="R383" s="294">
        <f t="shared" si="44"/>
        <v>0</v>
      </c>
      <c r="S383" s="295">
        <f t="shared" si="45"/>
        <v>0</v>
      </c>
    </row>
    <row r="384" spans="1:19" ht="34.5" customHeight="1">
      <c r="A384" s="67">
        <v>94</v>
      </c>
      <c r="B384" s="2" t="s">
        <v>509</v>
      </c>
      <c r="C384" s="260" t="s">
        <v>820</v>
      </c>
      <c r="D384" s="262">
        <v>449.4</v>
      </c>
      <c r="E384" s="246"/>
      <c r="F384" s="243"/>
      <c r="G384" s="243"/>
      <c r="H384" s="189">
        <v>0</v>
      </c>
      <c r="I384" s="189">
        <v>0</v>
      </c>
      <c r="J384" s="203">
        <v>0</v>
      </c>
      <c r="K384" s="290">
        <v>45923</v>
      </c>
      <c r="L384" s="291" t="s">
        <v>821</v>
      </c>
      <c r="M384" s="292">
        <v>449.4</v>
      </c>
      <c r="N384" s="246"/>
      <c r="O384" s="243"/>
      <c r="P384" s="243"/>
      <c r="Q384" s="293">
        <f t="shared" si="43"/>
        <v>0</v>
      </c>
      <c r="R384" s="294">
        <f t="shared" si="44"/>
        <v>0</v>
      </c>
      <c r="S384" s="295">
        <f t="shared" si="45"/>
        <v>0</v>
      </c>
    </row>
    <row r="385" spans="1:19" ht="34.5" customHeight="1">
      <c r="A385" s="67">
        <v>95</v>
      </c>
      <c r="B385" s="263" t="s">
        <v>407</v>
      </c>
      <c r="C385" s="260" t="s">
        <v>822</v>
      </c>
      <c r="D385" s="262">
        <v>0</v>
      </c>
      <c r="E385" s="246"/>
      <c r="F385" s="243"/>
      <c r="G385" s="243"/>
      <c r="H385" s="189">
        <v>0</v>
      </c>
      <c r="I385" s="189">
        <v>0</v>
      </c>
      <c r="J385" s="203">
        <v>0</v>
      </c>
      <c r="K385" s="290"/>
      <c r="L385" s="291"/>
      <c r="M385" s="292"/>
      <c r="N385" s="246"/>
      <c r="O385" s="243"/>
      <c r="P385" s="243"/>
      <c r="Q385" s="293">
        <f t="shared" si="43"/>
        <v>0</v>
      </c>
      <c r="R385" s="294">
        <f t="shared" si="44"/>
        <v>0</v>
      </c>
      <c r="S385" s="295">
        <f>+D385+J385-M385</f>
        <v>0</v>
      </c>
    </row>
    <row r="386" spans="1:19" ht="34.5" customHeight="1">
      <c r="A386" s="67">
        <v>96</v>
      </c>
      <c r="B386" s="263" t="s">
        <v>823</v>
      </c>
      <c r="C386" s="260" t="s">
        <v>824</v>
      </c>
      <c r="D386" s="262">
        <v>486.85</v>
      </c>
      <c r="E386" s="246"/>
      <c r="F386" s="243"/>
      <c r="G386" s="243"/>
      <c r="H386" s="189">
        <v>0</v>
      </c>
      <c r="I386" s="189">
        <v>0</v>
      </c>
      <c r="J386" s="203">
        <v>0</v>
      </c>
      <c r="K386" s="290">
        <v>45929</v>
      </c>
      <c r="L386" s="291" t="s">
        <v>825</v>
      </c>
      <c r="M386" s="292">
        <v>486.85</v>
      </c>
      <c r="N386" s="246"/>
      <c r="O386" s="243"/>
      <c r="P386" s="243"/>
      <c r="Q386" s="293">
        <f t="shared" si="43"/>
        <v>0</v>
      </c>
      <c r="R386" s="294">
        <f t="shared" si="44"/>
        <v>0</v>
      </c>
      <c r="S386" s="295">
        <f>+D386+J386-M386</f>
        <v>0</v>
      </c>
    </row>
    <row r="387" spans="1:19" ht="34.5" customHeight="1">
      <c r="A387" s="67">
        <v>97</v>
      </c>
      <c r="B387" s="263" t="s">
        <v>407</v>
      </c>
      <c r="C387" s="260" t="s">
        <v>826</v>
      </c>
      <c r="D387" s="262">
        <v>0</v>
      </c>
      <c r="E387" s="246"/>
      <c r="F387" s="243"/>
      <c r="G387" s="243"/>
      <c r="H387" s="189">
        <v>0</v>
      </c>
      <c r="I387" s="189">
        <v>0</v>
      </c>
      <c r="J387" s="203">
        <v>0</v>
      </c>
      <c r="K387" s="290"/>
      <c r="L387" s="291"/>
      <c r="M387" s="292"/>
      <c r="N387" s="246"/>
      <c r="O387" s="243"/>
      <c r="P387" s="243"/>
      <c r="Q387" s="293">
        <f t="shared" si="43"/>
        <v>0</v>
      </c>
      <c r="R387" s="294">
        <f t="shared" si="44"/>
        <v>0</v>
      </c>
      <c r="S387" s="295">
        <f t="shared" ref="S387:S450" si="46">+D387+J387-M387</f>
        <v>0</v>
      </c>
    </row>
    <row r="388" spans="1:19" ht="34.5" customHeight="1">
      <c r="A388" s="67">
        <v>98</v>
      </c>
      <c r="B388" s="263" t="s">
        <v>516</v>
      </c>
      <c r="C388" s="260" t="s">
        <v>827</v>
      </c>
      <c r="D388" s="262">
        <v>464.38</v>
      </c>
      <c r="E388" s="246"/>
      <c r="F388" s="243"/>
      <c r="G388" s="243"/>
      <c r="H388" s="189">
        <v>0</v>
      </c>
      <c r="I388" s="189">
        <v>0</v>
      </c>
      <c r="J388" s="203">
        <v>0</v>
      </c>
      <c r="K388" s="290">
        <v>45922</v>
      </c>
      <c r="L388" s="291" t="s">
        <v>828</v>
      </c>
      <c r="M388" s="292">
        <v>464.38</v>
      </c>
      <c r="N388" s="246"/>
      <c r="O388" s="243"/>
      <c r="P388" s="243"/>
      <c r="Q388" s="293">
        <f t="shared" si="43"/>
        <v>0</v>
      </c>
      <c r="R388" s="294">
        <f t="shared" si="44"/>
        <v>0</v>
      </c>
      <c r="S388" s="295">
        <f t="shared" si="46"/>
        <v>0</v>
      </c>
    </row>
    <row r="389" spans="1:19" ht="34.5" customHeight="1">
      <c r="A389" s="67">
        <v>99</v>
      </c>
      <c r="B389" s="106" t="s">
        <v>519</v>
      </c>
      <c r="C389" s="260" t="s">
        <v>829</v>
      </c>
      <c r="D389" s="262">
        <v>1820.07</v>
      </c>
      <c r="E389" s="250"/>
      <c r="F389" s="243"/>
      <c r="G389" s="243"/>
      <c r="H389" s="189">
        <v>0</v>
      </c>
      <c r="I389" s="189">
        <v>0</v>
      </c>
      <c r="J389" s="203">
        <v>0</v>
      </c>
      <c r="K389" s="290">
        <v>45924</v>
      </c>
      <c r="L389" s="291" t="s">
        <v>830</v>
      </c>
      <c r="M389" s="292">
        <v>1820.07</v>
      </c>
      <c r="N389" s="250"/>
      <c r="O389" s="243"/>
      <c r="P389" s="243"/>
      <c r="Q389" s="293">
        <f t="shared" si="43"/>
        <v>0</v>
      </c>
      <c r="R389" s="294">
        <f t="shared" si="44"/>
        <v>0</v>
      </c>
      <c r="S389" s="295">
        <f t="shared" si="46"/>
        <v>0</v>
      </c>
    </row>
    <row r="390" spans="1:19" ht="34.5" customHeight="1">
      <c r="A390" s="67">
        <v>100</v>
      </c>
      <c r="B390" s="106" t="s">
        <v>831</v>
      </c>
      <c r="C390" s="260" t="s">
        <v>832</v>
      </c>
      <c r="D390" s="262">
        <v>2029.79</v>
      </c>
      <c r="E390" s="250" t="s">
        <v>37</v>
      </c>
      <c r="F390" s="243">
        <v>1</v>
      </c>
      <c r="G390" s="243">
        <v>1</v>
      </c>
      <c r="H390" s="189">
        <v>1932</v>
      </c>
      <c r="I390" s="189">
        <v>135.24</v>
      </c>
      <c r="J390" s="203">
        <v>2067.2399999999993</v>
      </c>
      <c r="K390" s="290" t="s">
        <v>523</v>
      </c>
      <c r="L390" s="291" t="s">
        <v>833</v>
      </c>
      <c r="M390" s="292">
        <v>4097.03</v>
      </c>
      <c r="N390" s="250"/>
      <c r="O390" s="243"/>
      <c r="P390" s="243"/>
      <c r="Q390" s="293">
        <f t="shared" si="43"/>
        <v>0</v>
      </c>
      <c r="R390" s="294">
        <f t="shared" si="44"/>
        <v>0</v>
      </c>
      <c r="S390" s="295">
        <f t="shared" si="46"/>
        <v>0</v>
      </c>
    </row>
    <row r="391" spans="1:19" ht="34.5" customHeight="1">
      <c r="A391" s="67">
        <v>101</v>
      </c>
      <c r="B391" s="106" t="s">
        <v>50</v>
      </c>
      <c r="C391" s="260" t="s">
        <v>834</v>
      </c>
      <c r="D391" s="262">
        <v>1378.16</v>
      </c>
      <c r="E391" s="250" t="s">
        <v>37</v>
      </c>
      <c r="F391" s="243">
        <v>1</v>
      </c>
      <c r="G391" s="243">
        <v>1</v>
      </c>
      <c r="H391" s="189">
        <v>1162</v>
      </c>
      <c r="I391" s="189">
        <v>81.34</v>
      </c>
      <c r="J391" s="203">
        <v>1243.3400000000001</v>
      </c>
      <c r="K391" s="290" t="s">
        <v>527</v>
      </c>
      <c r="L391" s="291" t="s">
        <v>835</v>
      </c>
      <c r="M391" s="292">
        <v>2621.5</v>
      </c>
      <c r="N391" s="250"/>
      <c r="O391" s="243"/>
      <c r="P391" s="243"/>
      <c r="Q391" s="293">
        <f t="shared" si="43"/>
        <v>0</v>
      </c>
      <c r="R391" s="294">
        <f t="shared" si="44"/>
        <v>0</v>
      </c>
      <c r="S391" s="295">
        <f t="shared" si="46"/>
        <v>0</v>
      </c>
    </row>
    <row r="392" spans="1:19" ht="34.5" customHeight="1">
      <c r="A392" s="67">
        <v>102</v>
      </c>
      <c r="B392" s="263" t="s">
        <v>529</v>
      </c>
      <c r="C392" s="260" t="s">
        <v>836</v>
      </c>
      <c r="D392" s="262">
        <v>808.92</v>
      </c>
      <c r="E392" s="246"/>
      <c r="F392" s="243"/>
      <c r="G392" s="243"/>
      <c r="H392" s="189">
        <v>0</v>
      </c>
      <c r="I392" s="189">
        <v>0</v>
      </c>
      <c r="J392" s="203">
        <v>0</v>
      </c>
      <c r="K392" s="290">
        <v>45919</v>
      </c>
      <c r="L392" s="291" t="s">
        <v>837</v>
      </c>
      <c r="M392" s="292">
        <v>808.92</v>
      </c>
      <c r="N392" s="246"/>
      <c r="O392" s="243"/>
      <c r="P392" s="243"/>
      <c r="Q392" s="293">
        <f t="shared" si="43"/>
        <v>0</v>
      </c>
      <c r="R392" s="294">
        <f t="shared" si="44"/>
        <v>0</v>
      </c>
      <c r="S392" s="295">
        <f t="shared" si="46"/>
        <v>0</v>
      </c>
    </row>
    <row r="393" spans="1:19" ht="34.5" customHeight="1">
      <c r="A393" s="67">
        <v>103</v>
      </c>
      <c r="B393" s="263" t="s">
        <v>532</v>
      </c>
      <c r="C393" s="260" t="s">
        <v>838</v>
      </c>
      <c r="D393" s="262">
        <v>2044.77</v>
      </c>
      <c r="E393" s="246" t="s">
        <v>37</v>
      </c>
      <c r="F393" s="243">
        <v>1</v>
      </c>
      <c r="G393" s="243">
        <v>1</v>
      </c>
      <c r="H393" s="189">
        <v>1995</v>
      </c>
      <c r="I393" s="189">
        <v>139.65</v>
      </c>
      <c r="J393" s="203">
        <v>2134.65</v>
      </c>
      <c r="K393" s="290" t="s">
        <v>534</v>
      </c>
      <c r="L393" s="291" t="s">
        <v>839</v>
      </c>
      <c r="M393" s="292">
        <v>4179.42</v>
      </c>
      <c r="N393" s="246"/>
      <c r="O393" s="243"/>
      <c r="P393" s="243"/>
      <c r="Q393" s="293">
        <f t="shared" si="43"/>
        <v>0</v>
      </c>
      <c r="R393" s="294">
        <f t="shared" si="44"/>
        <v>0</v>
      </c>
      <c r="S393" s="295">
        <f t="shared" si="46"/>
        <v>0</v>
      </c>
    </row>
    <row r="394" spans="1:19" ht="34.5" customHeight="1">
      <c r="A394" s="67">
        <v>104</v>
      </c>
      <c r="B394" s="263" t="s">
        <v>532</v>
      </c>
      <c r="C394" s="260" t="s">
        <v>840</v>
      </c>
      <c r="D394" s="262">
        <v>749</v>
      </c>
      <c r="E394" s="246" t="s">
        <v>37</v>
      </c>
      <c r="F394" s="243">
        <v>1</v>
      </c>
      <c r="G394" s="243">
        <v>1</v>
      </c>
      <c r="H394" s="189">
        <v>2250</v>
      </c>
      <c r="I394" s="189">
        <v>157.5</v>
      </c>
      <c r="J394" s="203">
        <v>2407.5</v>
      </c>
      <c r="K394" s="290" t="s">
        <v>534</v>
      </c>
      <c r="L394" s="291" t="s">
        <v>839</v>
      </c>
      <c r="M394" s="292">
        <v>3156.5</v>
      </c>
      <c r="N394" s="246"/>
      <c r="O394" s="243"/>
      <c r="P394" s="243"/>
      <c r="Q394" s="293">
        <f t="shared" si="43"/>
        <v>0</v>
      </c>
      <c r="R394" s="294">
        <f t="shared" si="44"/>
        <v>0</v>
      </c>
      <c r="S394" s="295">
        <f t="shared" si="46"/>
        <v>0</v>
      </c>
    </row>
    <row r="395" spans="1:19" ht="34.5" customHeight="1">
      <c r="A395" s="67">
        <v>105</v>
      </c>
      <c r="B395" s="263" t="s">
        <v>536</v>
      </c>
      <c r="C395" s="260" t="s">
        <v>841</v>
      </c>
      <c r="D395" s="262">
        <v>37.450000000000003</v>
      </c>
      <c r="E395" s="246"/>
      <c r="F395" s="243"/>
      <c r="G395" s="243"/>
      <c r="H395" s="189">
        <v>0</v>
      </c>
      <c r="I395" s="189">
        <v>0</v>
      </c>
      <c r="J395" s="203">
        <v>0</v>
      </c>
      <c r="K395" s="290">
        <v>45919</v>
      </c>
      <c r="L395" s="291" t="s">
        <v>842</v>
      </c>
      <c r="M395" s="292">
        <v>37.450000000000003</v>
      </c>
      <c r="N395" s="246"/>
      <c r="O395" s="243"/>
      <c r="P395" s="243"/>
      <c r="Q395" s="293">
        <f t="shared" si="43"/>
        <v>0</v>
      </c>
      <c r="R395" s="294">
        <f t="shared" si="44"/>
        <v>0</v>
      </c>
      <c r="S395" s="295">
        <f t="shared" si="46"/>
        <v>0</v>
      </c>
    </row>
    <row r="396" spans="1:19" ht="34.5" customHeight="1">
      <c r="A396" s="67">
        <v>106</v>
      </c>
      <c r="B396" s="263" t="s">
        <v>539</v>
      </c>
      <c r="C396" s="260" t="s">
        <v>843</v>
      </c>
      <c r="D396" s="262">
        <v>179.76</v>
      </c>
      <c r="E396" s="246"/>
      <c r="F396" s="243"/>
      <c r="G396" s="243"/>
      <c r="H396" s="189">
        <v>0</v>
      </c>
      <c r="I396" s="189">
        <v>0</v>
      </c>
      <c r="J396" s="203">
        <v>0</v>
      </c>
      <c r="K396" s="290">
        <v>45923</v>
      </c>
      <c r="L396" s="291" t="s">
        <v>844</v>
      </c>
      <c r="M396" s="292">
        <v>179.76</v>
      </c>
      <c r="N396" s="246"/>
      <c r="O396" s="243"/>
      <c r="P396" s="243"/>
      <c r="Q396" s="293">
        <f t="shared" si="43"/>
        <v>0</v>
      </c>
      <c r="R396" s="294">
        <f t="shared" si="44"/>
        <v>0</v>
      </c>
      <c r="S396" s="295">
        <f t="shared" si="46"/>
        <v>0</v>
      </c>
    </row>
    <row r="397" spans="1:19" ht="34.5" customHeight="1">
      <c r="A397" s="67">
        <v>107</v>
      </c>
      <c r="B397" s="263" t="s">
        <v>845</v>
      </c>
      <c r="C397" s="260" t="s">
        <v>846</v>
      </c>
      <c r="D397" s="262">
        <v>0</v>
      </c>
      <c r="E397" s="246"/>
      <c r="F397" s="243"/>
      <c r="G397" s="243"/>
      <c r="H397" s="189">
        <v>0</v>
      </c>
      <c r="I397" s="189">
        <v>0</v>
      </c>
      <c r="J397" s="203">
        <v>0</v>
      </c>
      <c r="K397" s="290"/>
      <c r="L397" s="291"/>
      <c r="M397" s="292"/>
      <c r="N397" s="246"/>
      <c r="O397" s="243"/>
      <c r="P397" s="243"/>
      <c r="Q397" s="293">
        <f t="shared" si="43"/>
        <v>0</v>
      </c>
      <c r="R397" s="294">
        <f t="shared" si="44"/>
        <v>0</v>
      </c>
      <c r="S397" s="295">
        <f t="shared" si="46"/>
        <v>0</v>
      </c>
    </row>
    <row r="398" spans="1:19" ht="34.5" customHeight="1">
      <c r="A398" s="67">
        <v>108</v>
      </c>
      <c r="B398" s="298" t="s">
        <v>544</v>
      </c>
      <c r="C398" s="299" t="s">
        <v>840</v>
      </c>
      <c r="D398" s="300">
        <v>2876.16</v>
      </c>
      <c r="E398" s="246"/>
      <c r="F398" s="243"/>
      <c r="G398" s="243"/>
      <c r="H398" s="189">
        <v>0</v>
      </c>
      <c r="I398" s="189">
        <v>0</v>
      </c>
      <c r="J398" s="203">
        <v>0</v>
      </c>
      <c r="K398" s="301">
        <v>45924</v>
      </c>
      <c r="L398" s="302" t="s">
        <v>847</v>
      </c>
      <c r="M398" s="303">
        <v>2876.16</v>
      </c>
      <c r="N398" s="246"/>
      <c r="O398" s="243"/>
      <c r="P398" s="243"/>
      <c r="Q398" s="293">
        <f t="shared" si="43"/>
        <v>0</v>
      </c>
      <c r="R398" s="294">
        <f t="shared" si="44"/>
        <v>0</v>
      </c>
      <c r="S398" s="295">
        <f t="shared" si="46"/>
        <v>0</v>
      </c>
    </row>
    <row r="399" spans="1:19" ht="34.5" customHeight="1">
      <c r="A399" s="67">
        <v>109</v>
      </c>
      <c r="B399" s="298" t="s">
        <v>544</v>
      </c>
      <c r="C399" s="299" t="s">
        <v>848</v>
      </c>
      <c r="D399" s="300">
        <v>5382.1</v>
      </c>
      <c r="E399" s="246"/>
      <c r="F399" s="243"/>
      <c r="G399" s="243"/>
      <c r="H399" s="189">
        <v>0</v>
      </c>
      <c r="I399" s="189">
        <v>0</v>
      </c>
      <c r="J399" s="203">
        <v>0</v>
      </c>
      <c r="K399" s="301">
        <v>45924</v>
      </c>
      <c r="L399" s="302" t="s">
        <v>847</v>
      </c>
      <c r="M399" s="303">
        <v>5382.1</v>
      </c>
      <c r="N399" s="246"/>
      <c r="O399" s="243"/>
      <c r="P399" s="243"/>
      <c r="Q399" s="293">
        <f t="shared" si="43"/>
        <v>0</v>
      </c>
      <c r="R399" s="294">
        <f t="shared" si="44"/>
        <v>0</v>
      </c>
      <c r="S399" s="295">
        <f t="shared" si="46"/>
        <v>0</v>
      </c>
    </row>
    <row r="400" spans="1:19" ht="34.5" customHeight="1">
      <c r="A400" s="67">
        <v>110</v>
      </c>
      <c r="B400" s="263" t="s">
        <v>547</v>
      </c>
      <c r="C400" s="260" t="s">
        <v>849</v>
      </c>
      <c r="D400" s="262">
        <v>288.89999999999998</v>
      </c>
      <c r="E400" s="246" t="s">
        <v>37</v>
      </c>
      <c r="F400" s="243">
        <v>1</v>
      </c>
      <c r="G400" s="243">
        <v>1</v>
      </c>
      <c r="H400" s="189">
        <v>1060</v>
      </c>
      <c r="I400" s="189">
        <v>74.2</v>
      </c>
      <c r="J400" s="203">
        <v>1134.2</v>
      </c>
      <c r="K400" s="290" t="s">
        <v>850</v>
      </c>
      <c r="L400" s="291" t="s">
        <v>851</v>
      </c>
      <c r="M400" s="292">
        <v>1423.1</v>
      </c>
      <c r="N400" s="246"/>
      <c r="O400" s="243"/>
      <c r="P400" s="243"/>
      <c r="Q400" s="293">
        <f t="shared" si="43"/>
        <v>0</v>
      </c>
      <c r="R400" s="294">
        <f t="shared" si="44"/>
        <v>0</v>
      </c>
      <c r="S400" s="295">
        <f t="shared" si="46"/>
        <v>0</v>
      </c>
    </row>
    <row r="401" spans="1:19" ht="34.5" customHeight="1">
      <c r="A401" s="67">
        <v>111</v>
      </c>
      <c r="B401" s="263" t="s">
        <v>547</v>
      </c>
      <c r="C401" s="260" t="s">
        <v>840</v>
      </c>
      <c r="D401" s="262">
        <v>107</v>
      </c>
      <c r="E401" s="246" t="s">
        <v>37</v>
      </c>
      <c r="F401" s="243">
        <v>1</v>
      </c>
      <c r="G401" s="243">
        <v>1</v>
      </c>
      <c r="H401" s="189">
        <v>300</v>
      </c>
      <c r="I401" s="189">
        <v>21</v>
      </c>
      <c r="J401" s="203">
        <v>321</v>
      </c>
      <c r="K401" s="290" t="s">
        <v>850</v>
      </c>
      <c r="L401" s="291" t="s">
        <v>851</v>
      </c>
      <c r="M401" s="292">
        <v>428</v>
      </c>
      <c r="N401" s="246"/>
      <c r="O401" s="243"/>
      <c r="P401" s="243"/>
      <c r="Q401" s="293">
        <f t="shared" si="43"/>
        <v>0</v>
      </c>
      <c r="R401" s="294">
        <f t="shared" si="44"/>
        <v>0</v>
      </c>
      <c r="S401" s="295">
        <f t="shared" si="46"/>
        <v>0</v>
      </c>
    </row>
    <row r="402" spans="1:19" ht="34.5" customHeight="1">
      <c r="A402" s="67">
        <v>112</v>
      </c>
      <c r="B402" s="263" t="s">
        <v>852</v>
      </c>
      <c r="C402" s="260" t="s">
        <v>853</v>
      </c>
      <c r="D402" s="262">
        <v>112.35</v>
      </c>
      <c r="E402" s="246"/>
      <c r="F402" s="243"/>
      <c r="G402" s="243"/>
      <c r="H402" s="189"/>
      <c r="I402" s="189"/>
      <c r="J402" s="203"/>
      <c r="K402" s="290">
        <v>45922</v>
      </c>
      <c r="L402" s="291" t="s">
        <v>854</v>
      </c>
      <c r="M402" s="292">
        <v>112.35</v>
      </c>
      <c r="N402" s="246"/>
      <c r="O402" s="243"/>
      <c r="P402" s="243"/>
      <c r="Q402" s="293"/>
      <c r="R402" s="294"/>
      <c r="S402" s="295"/>
    </row>
    <row r="403" spans="1:19" ht="34.5" customHeight="1">
      <c r="A403" s="67">
        <v>113</v>
      </c>
      <c r="B403" s="263" t="s">
        <v>855</v>
      </c>
      <c r="C403" s="260" t="s">
        <v>856</v>
      </c>
      <c r="D403" s="262">
        <v>569.24</v>
      </c>
      <c r="E403" s="246"/>
      <c r="F403" s="243"/>
      <c r="G403" s="243"/>
      <c r="H403" s="189">
        <v>0</v>
      </c>
      <c r="I403" s="189">
        <v>0</v>
      </c>
      <c r="J403" s="203">
        <v>0</v>
      </c>
      <c r="K403" s="290">
        <v>45919</v>
      </c>
      <c r="L403" s="291" t="s">
        <v>857</v>
      </c>
      <c r="M403" s="292">
        <v>569.24</v>
      </c>
      <c r="N403" s="246"/>
      <c r="O403" s="243"/>
      <c r="P403" s="243"/>
      <c r="Q403" s="293">
        <f t="shared" si="43"/>
        <v>0</v>
      </c>
      <c r="R403" s="294">
        <f t="shared" si="44"/>
        <v>0</v>
      </c>
      <c r="S403" s="295">
        <f t="shared" si="46"/>
        <v>0</v>
      </c>
    </row>
    <row r="404" spans="1:19" ht="34.5" customHeight="1">
      <c r="A404" s="67">
        <v>114</v>
      </c>
      <c r="B404" s="263" t="s">
        <v>858</v>
      </c>
      <c r="C404" s="260" t="s">
        <v>859</v>
      </c>
      <c r="D404" s="262">
        <v>1827.56</v>
      </c>
      <c r="E404" s="246"/>
      <c r="F404" s="243"/>
      <c r="G404" s="243"/>
      <c r="H404" s="189">
        <v>0</v>
      </c>
      <c r="I404" s="189">
        <v>0</v>
      </c>
      <c r="J404" s="203">
        <v>0</v>
      </c>
      <c r="K404" s="290">
        <v>45923</v>
      </c>
      <c r="L404" s="291" t="s">
        <v>860</v>
      </c>
      <c r="M404" s="292">
        <v>1827.56</v>
      </c>
      <c r="N404" s="246"/>
      <c r="O404" s="243"/>
      <c r="P404" s="243"/>
      <c r="Q404" s="293">
        <f t="shared" si="43"/>
        <v>0</v>
      </c>
      <c r="R404" s="294">
        <f t="shared" si="44"/>
        <v>0</v>
      </c>
      <c r="S404" s="295">
        <f t="shared" si="46"/>
        <v>0</v>
      </c>
    </row>
    <row r="405" spans="1:19" ht="34.5" customHeight="1">
      <c r="A405" s="67">
        <v>115</v>
      </c>
      <c r="B405" s="263" t="s">
        <v>555</v>
      </c>
      <c r="C405" s="260" t="s">
        <v>861</v>
      </c>
      <c r="D405" s="262">
        <v>1101.03</v>
      </c>
      <c r="E405" s="246"/>
      <c r="F405" s="243"/>
      <c r="G405" s="243"/>
      <c r="H405" s="189">
        <v>0</v>
      </c>
      <c r="I405" s="189">
        <v>0</v>
      </c>
      <c r="J405" s="203">
        <v>0</v>
      </c>
      <c r="K405" s="290">
        <v>45919</v>
      </c>
      <c r="L405" s="291" t="s">
        <v>862</v>
      </c>
      <c r="M405" s="292">
        <v>1101.03</v>
      </c>
      <c r="N405" s="246"/>
      <c r="O405" s="243"/>
      <c r="P405" s="243"/>
      <c r="Q405" s="293">
        <f t="shared" si="43"/>
        <v>0</v>
      </c>
      <c r="R405" s="294">
        <f t="shared" si="44"/>
        <v>0</v>
      </c>
      <c r="S405" s="295">
        <f t="shared" si="46"/>
        <v>0</v>
      </c>
    </row>
    <row r="406" spans="1:19" ht="34.5" customHeight="1">
      <c r="A406" s="67">
        <v>116</v>
      </c>
      <c r="B406" s="263" t="s">
        <v>558</v>
      </c>
      <c r="C406" s="260" t="s">
        <v>863</v>
      </c>
      <c r="D406" s="262">
        <v>1842.54</v>
      </c>
      <c r="E406" s="246"/>
      <c r="F406" s="243"/>
      <c r="G406" s="243"/>
      <c r="H406" s="189">
        <v>0</v>
      </c>
      <c r="I406" s="189">
        <v>0</v>
      </c>
      <c r="J406" s="203">
        <v>0</v>
      </c>
      <c r="K406" s="290">
        <v>45922</v>
      </c>
      <c r="L406" s="291" t="s">
        <v>864</v>
      </c>
      <c r="M406" s="292">
        <v>1842.54</v>
      </c>
      <c r="N406" s="246"/>
      <c r="O406" s="243"/>
      <c r="P406" s="243"/>
      <c r="Q406" s="293">
        <f t="shared" si="43"/>
        <v>0</v>
      </c>
      <c r="R406" s="294">
        <f t="shared" si="44"/>
        <v>0</v>
      </c>
      <c r="S406" s="295">
        <f t="shared" si="46"/>
        <v>0</v>
      </c>
    </row>
    <row r="407" spans="1:19" ht="34.5" customHeight="1">
      <c r="A407" s="67">
        <v>117</v>
      </c>
      <c r="B407" s="263" t="s">
        <v>562</v>
      </c>
      <c r="C407" s="260" t="s">
        <v>865</v>
      </c>
      <c r="D407" s="262">
        <v>651.63</v>
      </c>
      <c r="E407" s="246"/>
      <c r="F407" s="243"/>
      <c r="G407" s="243"/>
      <c r="H407" s="189">
        <v>0</v>
      </c>
      <c r="I407" s="189">
        <v>0</v>
      </c>
      <c r="J407" s="203">
        <v>0</v>
      </c>
      <c r="K407" s="290">
        <v>45919</v>
      </c>
      <c r="L407" s="291" t="s">
        <v>866</v>
      </c>
      <c r="M407" s="292">
        <v>651.63</v>
      </c>
      <c r="N407" s="246"/>
      <c r="O407" s="243"/>
      <c r="P407" s="243"/>
      <c r="Q407" s="293">
        <f t="shared" si="43"/>
        <v>0</v>
      </c>
      <c r="R407" s="294">
        <f t="shared" si="44"/>
        <v>0</v>
      </c>
      <c r="S407" s="295">
        <f t="shared" si="46"/>
        <v>0</v>
      </c>
    </row>
    <row r="408" spans="1:19" ht="34.5" customHeight="1">
      <c r="A408" s="67">
        <v>118</v>
      </c>
      <c r="B408" s="263" t="s">
        <v>558</v>
      </c>
      <c r="C408" s="260" t="s">
        <v>867</v>
      </c>
      <c r="D408" s="262">
        <v>2569.0700000000002</v>
      </c>
      <c r="E408" s="246"/>
      <c r="F408" s="243"/>
      <c r="G408" s="243"/>
      <c r="H408" s="189">
        <v>0</v>
      </c>
      <c r="I408" s="189">
        <v>0</v>
      </c>
      <c r="J408" s="203">
        <v>0</v>
      </c>
      <c r="K408" s="290">
        <v>45922</v>
      </c>
      <c r="L408" s="291" t="s">
        <v>868</v>
      </c>
      <c r="M408" s="292">
        <v>2569.0700000000002</v>
      </c>
      <c r="N408" s="246"/>
      <c r="O408" s="243"/>
      <c r="P408" s="243"/>
      <c r="Q408" s="293">
        <f t="shared" si="43"/>
        <v>0</v>
      </c>
      <c r="R408" s="294">
        <f t="shared" si="44"/>
        <v>0</v>
      </c>
      <c r="S408" s="295">
        <f t="shared" si="46"/>
        <v>0</v>
      </c>
    </row>
    <row r="409" spans="1:19" ht="34.5" customHeight="1">
      <c r="A409" s="67">
        <v>119</v>
      </c>
      <c r="B409" s="263" t="s">
        <v>869</v>
      </c>
      <c r="C409" s="260" t="s">
        <v>870</v>
      </c>
      <c r="D409" s="262">
        <v>7370.16</v>
      </c>
      <c r="E409" s="246"/>
      <c r="F409" s="243"/>
      <c r="G409" s="243"/>
      <c r="H409" s="189">
        <v>0</v>
      </c>
      <c r="I409" s="189">
        <v>0</v>
      </c>
      <c r="J409" s="203">
        <v>0</v>
      </c>
      <c r="K409" s="290">
        <v>45922</v>
      </c>
      <c r="L409" s="291" t="s">
        <v>871</v>
      </c>
      <c r="M409" s="292">
        <v>7370.16</v>
      </c>
      <c r="N409" s="246"/>
      <c r="O409" s="243"/>
      <c r="P409" s="243"/>
      <c r="Q409" s="293">
        <f t="shared" si="43"/>
        <v>0</v>
      </c>
      <c r="R409" s="294">
        <f t="shared" si="44"/>
        <v>0</v>
      </c>
      <c r="S409" s="295">
        <f t="shared" si="46"/>
        <v>0</v>
      </c>
    </row>
    <row r="410" spans="1:19" ht="34.5" customHeight="1">
      <c r="A410" s="67">
        <v>120</v>
      </c>
      <c r="B410" s="263" t="s">
        <v>572</v>
      </c>
      <c r="C410" s="260" t="s">
        <v>872</v>
      </c>
      <c r="D410" s="262">
        <v>4097.03</v>
      </c>
      <c r="E410" s="246"/>
      <c r="F410" s="243"/>
      <c r="G410" s="243"/>
      <c r="H410" s="189">
        <v>0</v>
      </c>
      <c r="I410" s="189">
        <v>0</v>
      </c>
      <c r="J410" s="203">
        <v>0</v>
      </c>
      <c r="K410" s="290">
        <v>45923</v>
      </c>
      <c r="L410" s="291" t="s">
        <v>873</v>
      </c>
      <c r="M410" s="292">
        <v>4097.03</v>
      </c>
      <c r="N410" s="246"/>
      <c r="O410" s="243"/>
      <c r="P410" s="243"/>
      <c r="Q410" s="293">
        <f t="shared" si="43"/>
        <v>0</v>
      </c>
      <c r="R410" s="294">
        <f t="shared" si="44"/>
        <v>0</v>
      </c>
      <c r="S410" s="295">
        <f t="shared" si="46"/>
        <v>0</v>
      </c>
    </row>
    <row r="411" spans="1:19" ht="34.5" customHeight="1">
      <c r="A411" s="67">
        <v>121</v>
      </c>
      <c r="B411" s="267" t="s">
        <v>572</v>
      </c>
      <c r="C411" s="260" t="s">
        <v>874</v>
      </c>
      <c r="D411" s="262">
        <v>1670.27</v>
      </c>
      <c r="E411" s="246"/>
      <c r="F411" s="243"/>
      <c r="G411" s="243"/>
      <c r="H411" s="189">
        <v>0</v>
      </c>
      <c r="I411" s="189">
        <v>0</v>
      </c>
      <c r="J411" s="203">
        <v>0</v>
      </c>
      <c r="K411" s="290">
        <v>45923</v>
      </c>
      <c r="L411" s="291" t="s">
        <v>875</v>
      </c>
      <c r="M411" s="292">
        <v>1670.27</v>
      </c>
      <c r="N411" s="246"/>
      <c r="O411" s="243"/>
      <c r="P411" s="243"/>
      <c r="Q411" s="293">
        <f t="shared" si="43"/>
        <v>0</v>
      </c>
      <c r="R411" s="294">
        <f t="shared" si="44"/>
        <v>0</v>
      </c>
      <c r="S411" s="295">
        <f t="shared" si="46"/>
        <v>0</v>
      </c>
    </row>
    <row r="412" spans="1:19" ht="34.5" customHeight="1">
      <c r="A412" s="67">
        <v>122</v>
      </c>
      <c r="B412" s="263" t="s">
        <v>577</v>
      </c>
      <c r="C412" s="260" t="s">
        <v>876</v>
      </c>
      <c r="D412" s="262">
        <v>1408.12</v>
      </c>
      <c r="E412" s="246"/>
      <c r="F412" s="243"/>
      <c r="G412" s="243"/>
      <c r="H412" s="189">
        <v>0</v>
      </c>
      <c r="I412" s="189">
        <v>0</v>
      </c>
      <c r="J412" s="203">
        <v>0</v>
      </c>
      <c r="K412" s="290">
        <v>45929</v>
      </c>
      <c r="L412" s="291" t="s">
        <v>877</v>
      </c>
      <c r="M412" s="292">
        <v>1408.12</v>
      </c>
      <c r="N412" s="246"/>
      <c r="O412" s="243"/>
      <c r="P412" s="243"/>
      <c r="Q412" s="293">
        <f t="shared" si="43"/>
        <v>0</v>
      </c>
      <c r="R412" s="294">
        <f t="shared" si="44"/>
        <v>0</v>
      </c>
      <c r="S412" s="295">
        <f t="shared" si="46"/>
        <v>0</v>
      </c>
    </row>
    <row r="413" spans="1:19" ht="34.5" customHeight="1">
      <c r="A413" s="67">
        <v>123</v>
      </c>
      <c r="B413" s="263" t="s">
        <v>580</v>
      </c>
      <c r="C413" s="260" t="s">
        <v>878</v>
      </c>
      <c r="D413" s="262">
        <v>816.41000000000008</v>
      </c>
      <c r="E413" s="246"/>
      <c r="F413" s="243"/>
      <c r="G413" s="243"/>
      <c r="H413" s="189">
        <v>0</v>
      </c>
      <c r="I413" s="189">
        <v>0</v>
      </c>
      <c r="J413" s="203">
        <v>0</v>
      </c>
      <c r="K413" s="290">
        <v>45923</v>
      </c>
      <c r="L413" s="291" t="s">
        <v>879</v>
      </c>
      <c r="M413" s="292">
        <v>816.41</v>
      </c>
      <c r="N413" s="246"/>
      <c r="O413" s="243"/>
      <c r="P413" s="243"/>
      <c r="Q413" s="293">
        <f t="shared" si="43"/>
        <v>0</v>
      </c>
      <c r="R413" s="294">
        <f t="shared" si="44"/>
        <v>0</v>
      </c>
      <c r="S413" s="295">
        <f t="shared" si="46"/>
        <v>0</v>
      </c>
    </row>
    <row r="414" spans="1:19" ht="34.5" customHeight="1">
      <c r="A414" s="67">
        <v>124</v>
      </c>
      <c r="B414" s="267" t="s">
        <v>516</v>
      </c>
      <c r="C414" s="260" t="s">
        <v>880</v>
      </c>
      <c r="D414" s="262">
        <v>1476.6</v>
      </c>
      <c r="E414" s="246"/>
      <c r="F414" s="243"/>
      <c r="G414" s="243"/>
      <c r="H414" s="189">
        <v>0</v>
      </c>
      <c r="I414" s="189">
        <v>0</v>
      </c>
      <c r="J414" s="203">
        <v>0</v>
      </c>
      <c r="K414" s="290">
        <v>45922</v>
      </c>
      <c r="L414" s="291" t="s">
        <v>881</v>
      </c>
      <c r="M414" s="292">
        <v>1476.6</v>
      </c>
      <c r="N414" s="246"/>
      <c r="O414" s="243"/>
      <c r="P414" s="243"/>
      <c r="Q414" s="293">
        <f t="shared" ref="Q414:Q474" si="47">ROUND(S414*100/107,2)</f>
        <v>0</v>
      </c>
      <c r="R414" s="294">
        <f t="shared" ref="R414:R474" si="48">ROUND((Q414*0.07),2)</f>
        <v>0</v>
      </c>
      <c r="S414" s="295">
        <f t="shared" si="46"/>
        <v>0</v>
      </c>
    </row>
    <row r="415" spans="1:19" ht="34.5" customHeight="1">
      <c r="A415" s="67">
        <v>125</v>
      </c>
      <c r="B415" s="267" t="s">
        <v>587</v>
      </c>
      <c r="C415" s="260" t="s">
        <v>882</v>
      </c>
      <c r="D415" s="262">
        <v>3025.96</v>
      </c>
      <c r="E415" s="246"/>
      <c r="F415" s="243"/>
      <c r="G415" s="243"/>
      <c r="H415" s="189">
        <v>0</v>
      </c>
      <c r="I415" s="189">
        <v>0</v>
      </c>
      <c r="J415" s="203">
        <v>0</v>
      </c>
      <c r="K415" s="290">
        <v>45929</v>
      </c>
      <c r="L415" s="291" t="s">
        <v>883</v>
      </c>
      <c r="M415" s="292">
        <v>3025.96</v>
      </c>
      <c r="N415" s="246"/>
      <c r="O415" s="243"/>
      <c r="P415" s="243"/>
      <c r="Q415" s="293">
        <f t="shared" si="47"/>
        <v>0</v>
      </c>
      <c r="R415" s="294">
        <f t="shared" si="48"/>
        <v>0</v>
      </c>
      <c r="S415" s="295">
        <f t="shared" si="46"/>
        <v>0</v>
      </c>
    </row>
    <row r="416" spans="1:19" ht="34.5" customHeight="1">
      <c r="A416" s="67">
        <v>126</v>
      </c>
      <c r="B416" s="263" t="s">
        <v>407</v>
      </c>
      <c r="C416" s="260" t="s">
        <v>884</v>
      </c>
      <c r="D416" s="262">
        <v>0</v>
      </c>
      <c r="E416" s="246"/>
      <c r="F416" s="243"/>
      <c r="G416" s="243"/>
      <c r="H416" s="189">
        <v>0</v>
      </c>
      <c r="I416" s="189">
        <v>0</v>
      </c>
      <c r="J416" s="203">
        <v>0</v>
      </c>
      <c r="K416" s="290"/>
      <c r="L416" s="291"/>
      <c r="M416" s="292"/>
      <c r="N416" s="246"/>
      <c r="O416" s="243"/>
      <c r="P416" s="243"/>
      <c r="Q416" s="293">
        <f t="shared" si="47"/>
        <v>0</v>
      </c>
      <c r="R416" s="294">
        <f t="shared" si="48"/>
        <v>0</v>
      </c>
      <c r="S416" s="295">
        <f t="shared" si="46"/>
        <v>0</v>
      </c>
    </row>
    <row r="417" spans="1:19" ht="34.5" customHeight="1">
      <c r="A417" s="67">
        <v>127</v>
      </c>
      <c r="B417" s="263" t="s">
        <v>885</v>
      </c>
      <c r="C417" s="260" t="s">
        <v>886</v>
      </c>
      <c r="D417" s="262">
        <v>322.07</v>
      </c>
      <c r="E417" s="246"/>
      <c r="F417" s="243"/>
      <c r="G417" s="243"/>
      <c r="H417" s="189">
        <v>0</v>
      </c>
      <c r="I417" s="189">
        <v>0</v>
      </c>
      <c r="J417" s="203">
        <v>0</v>
      </c>
      <c r="K417" s="304">
        <v>45923</v>
      </c>
      <c r="L417" s="304" t="s">
        <v>887</v>
      </c>
      <c r="M417" s="305">
        <v>322.07</v>
      </c>
      <c r="N417" s="246"/>
      <c r="O417" s="243"/>
      <c r="P417" s="243"/>
      <c r="Q417" s="293">
        <f t="shared" si="47"/>
        <v>0</v>
      </c>
      <c r="R417" s="294">
        <f t="shared" si="48"/>
        <v>0</v>
      </c>
      <c r="S417" s="295">
        <f t="shared" si="46"/>
        <v>0</v>
      </c>
    </row>
    <row r="418" spans="1:19" ht="34.5" customHeight="1">
      <c r="A418" s="67">
        <v>128</v>
      </c>
      <c r="B418" s="263" t="s">
        <v>91</v>
      </c>
      <c r="C418" s="260" t="s">
        <v>888</v>
      </c>
      <c r="D418" s="262">
        <v>7158.3</v>
      </c>
      <c r="E418" s="246"/>
      <c r="F418" s="243"/>
      <c r="G418" s="243"/>
      <c r="H418" s="189">
        <v>0</v>
      </c>
      <c r="I418" s="189">
        <v>0</v>
      </c>
      <c r="J418" s="203">
        <v>0</v>
      </c>
      <c r="K418" s="290">
        <v>45930</v>
      </c>
      <c r="L418" s="291" t="s">
        <v>889</v>
      </c>
      <c r="M418" s="292">
        <v>7158.3</v>
      </c>
      <c r="N418" s="246"/>
      <c r="O418" s="243"/>
      <c r="P418" s="243"/>
      <c r="Q418" s="293">
        <f t="shared" si="47"/>
        <v>0</v>
      </c>
      <c r="R418" s="294">
        <f t="shared" si="48"/>
        <v>0</v>
      </c>
      <c r="S418" s="295">
        <f t="shared" si="46"/>
        <v>0</v>
      </c>
    </row>
    <row r="419" spans="1:19" ht="34.5" customHeight="1">
      <c r="A419" s="67">
        <v>129</v>
      </c>
      <c r="B419" s="106" t="s">
        <v>91</v>
      </c>
      <c r="C419" s="106" t="s">
        <v>890</v>
      </c>
      <c r="D419" s="262">
        <v>53.5</v>
      </c>
      <c r="E419" s="246"/>
      <c r="F419" s="243"/>
      <c r="G419" s="243"/>
      <c r="H419" s="189">
        <v>0</v>
      </c>
      <c r="I419" s="189">
        <v>0</v>
      </c>
      <c r="J419" s="203">
        <v>0</v>
      </c>
      <c r="K419" s="290">
        <v>45923</v>
      </c>
      <c r="L419" s="291" t="s">
        <v>891</v>
      </c>
      <c r="M419" s="292">
        <v>53.5</v>
      </c>
      <c r="N419" s="246"/>
      <c r="O419" s="243"/>
      <c r="P419" s="243"/>
      <c r="Q419" s="293">
        <f t="shared" si="47"/>
        <v>0</v>
      </c>
      <c r="R419" s="294">
        <f t="shared" si="48"/>
        <v>0</v>
      </c>
      <c r="S419" s="295">
        <f t="shared" si="46"/>
        <v>0</v>
      </c>
    </row>
    <row r="420" spans="1:19" ht="34.5" customHeight="1">
      <c r="A420" s="67">
        <v>130</v>
      </c>
      <c r="B420" s="106" t="s">
        <v>91</v>
      </c>
      <c r="C420" s="106" t="s">
        <v>892</v>
      </c>
      <c r="D420" s="262">
        <v>9630</v>
      </c>
      <c r="E420" s="246"/>
      <c r="F420" s="243"/>
      <c r="G420" s="243"/>
      <c r="H420" s="189">
        <v>0</v>
      </c>
      <c r="I420" s="189">
        <v>0</v>
      </c>
      <c r="J420" s="203">
        <v>0</v>
      </c>
      <c r="K420" s="290">
        <v>45930</v>
      </c>
      <c r="L420" s="291" t="s">
        <v>893</v>
      </c>
      <c r="M420" s="292">
        <v>9630</v>
      </c>
      <c r="N420" s="246"/>
      <c r="O420" s="243"/>
      <c r="P420" s="243"/>
      <c r="Q420" s="293">
        <f t="shared" si="47"/>
        <v>0</v>
      </c>
      <c r="R420" s="294">
        <f t="shared" si="48"/>
        <v>0</v>
      </c>
      <c r="S420" s="295">
        <f t="shared" si="46"/>
        <v>0</v>
      </c>
    </row>
    <row r="421" spans="1:19" ht="34.5" customHeight="1">
      <c r="A421" s="67">
        <v>131</v>
      </c>
      <c r="B421" s="106" t="s">
        <v>91</v>
      </c>
      <c r="C421" s="106" t="s">
        <v>894</v>
      </c>
      <c r="D421" s="262">
        <v>4023.2</v>
      </c>
      <c r="E421" s="246"/>
      <c r="F421" s="243"/>
      <c r="G421" s="243"/>
      <c r="H421" s="189">
        <v>0</v>
      </c>
      <c r="I421" s="189">
        <v>0</v>
      </c>
      <c r="J421" s="203">
        <v>0</v>
      </c>
      <c r="K421" s="290">
        <v>45930</v>
      </c>
      <c r="L421" s="291" t="s">
        <v>895</v>
      </c>
      <c r="M421" s="306">
        <v>4023.2</v>
      </c>
      <c r="N421" s="246"/>
      <c r="O421" s="243"/>
      <c r="P421" s="243"/>
      <c r="Q421" s="293">
        <f t="shared" si="47"/>
        <v>0</v>
      </c>
      <c r="R421" s="294">
        <f t="shared" si="48"/>
        <v>0</v>
      </c>
      <c r="S421" s="295">
        <f t="shared" si="46"/>
        <v>0</v>
      </c>
    </row>
    <row r="422" spans="1:19" ht="34.5" customHeight="1">
      <c r="A422" s="67">
        <v>132</v>
      </c>
      <c r="B422" s="106" t="s">
        <v>133</v>
      </c>
      <c r="C422" s="106" t="s">
        <v>896</v>
      </c>
      <c r="D422" s="262">
        <v>14851.6</v>
      </c>
      <c r="E422" s="246"/>
      <c r="F422" s="243"/>
      <c r="G422" s="243"/>
      <c r="H422" s="189"/>
      <c r="I422" s="189"/>
      <c r="J422" s="203"/>
      <c r="K422" s="290">
        <v>45919</v>
      </c>
      <c r="L422" s="291" t="s">
        <v>897</v>
      </c>
      <c r="M422" s="292">
        <v>14851.6</v>
      </c>
      <c r="N422" s="246"/>
      <c r="O422" s="243"/>
      <c r="P422" s="243"/>
      <c r="Q422" s="293"/>
      <c r="R422" s="294"/>
      <c r="S422" s="295"/>
    </row>
    <row r="423" spans="1:19" ht="34.5" customHeight="1">
      <c r="A423" s="67">
        <v>133</v>
      </c>
      <c r="B423" s="263" t="s">
        <v>898</v>
      </c>
      <c r="C423" s="106" t="s">
        <v>899</v>
      </c>
      <c r="D423" s="262">
        <v>8506.5</v>
      </c>
      <c r="E423" s="246"/>
      <c r="F423" s="243"/>
      <c r="G423" s="243"/>
      <c r="H423" s="189">
        <v>0</v>
      </c>
      <c r="I423" s="189">
        <v>0</v>
      </c>
      <c r="J423" s="203">
        <v>0</v>
      </c>
      <c r="K423" s="290">
        <v>45929</v>
      </c>
      <c r="L423" s="291" t="s">
        <v>900</v>
      </c>
      <c r="M423" s="292">
        <v>8506.5</v>
      </c>
      <c r="N423" s="246"/>
      <c r="O423" s="243"/>
      <c r="P423" s="243"/>
      <c r="Q423" s="293">
        <f t="shared" si="47"/>
        <v>0</v>
      </c>
      <c r="R423" s="294">
        <f t="shared" si="48"/>
        <v>0</v>
      </c>
      <c r="S423" s="295">
        <f t="shared" si="46"/>
        <v>0</v>
      </c>
    </row>
    <row r="424" spans="1:19" ht="34.5" customHeight="1">
      <c r="A424" s="67">
        <v>134</v>
      </c>
      <c r="B424" s="263" t="s">
        <v>901</v>
      </c>
      <c r="C424" s="106" t="s">
        <v>902</v>
      </c>
      <c r="D424" s="262">
        <v>2321.9</v>
      </c>
      <c r="E424" s="250"/>
      <c r="F424" s="243"/>
      <c r="G424" s="243"/>
      <c r="H424" s="189">
        <v>0</v>
      </c>
      <c r="I424" s="189">
        <v>0</v>
      </c>
      <c r="J424" s="203">
        <v>0</v>
      </c>
      <c r="K424" s="290">
        <v>45922</v>
      </c>
      <c r="L424" s="291" t="s">
        <v>903</v>
      </c>
      <c r="M424" s="292">
        <v>2321.9</v>
      </c>
      <c r="N424" s="250"/>
      <c r="O424" s="243"/>
      <c r="P424" s="243"/>
      <c r="Q424" s="293">
        <f t="shared" si="47"/>
        <v>0</v>
      </c>
      <c r="R424" s="294">
        <f t="shared" si="48"/>
        <v>0</v>
      </c>
      <c r="S424" s="295">
        <f t="shared" si="46"/>
        <v>0</v>
      </c>
    </row>
    <row r="425" spans="1:19" ht="34.5" customHeight="1">
      <c r="A425" s="67">
        <v>135</v>
      </c>
      <c r="B425" s="263" t="s">
        <v>904</v>
      </c>
      <c r="C425" s="106" t="s">
        <v>905</v>
      </c>
      <c r="D425" s="262">
        <v>6345.1</v>
      </c>
      <c r="E425" s="246"/>
      <c r="F425" s="243"/>
      <c r="G425" s="243"/>
      <c r="H425" s="189">
        <v>0</v>
      </c>
      <c r="I425" s="189">
        <v>0</v>
      </c>
      <c r="J425" s="203">
        <v>0</v>
      </c>
      <c r="K425" s="290">
        <v>45923</v>
      </c>
      <c r="L425" s="291" t="s">
        <v>906</v>
      </c>
      <c r="M425" s="292">
        <v>6345.1</v>
      </c>
      <c r="N425" s="246"/>
      <c r="O425" s="243"/>
      <c r="P425" s="243"/>
      <c r="Q425" s="293">
        <f t="shared" si="47"/>
        <v>0</v>
      </c>
      <c r="R425" s="294">
        <f t="shared" si="48"/>
        <v>0</v>
      </c>
      <c r="S425" s="295">
        <f t="shared" si="46"/>
        <v>0</v>
      </c>
    </row>
    <row r="426" spans="1:19" ht="34.5" customHeight="1">
      <c r="A426" s="67">
        <v>136</v>
      </c>
      <c r="B426" s="267" t="s">
        <v>907</v>
      </c>
      <c r="C426" s="260" t="s">
        <v>908</v>
      </c>
      <c r="D426" s="262">
        <v>9169.9</v>
      </c>
      <c r="E426" s="246"/>
      <c r="F426" s="243"/>
      <c r="G426" s="243"/>
      <c r="H426" s="189">
        <v>0</v>
      </c>
      <c r="I426" s="189">
        <v>0</v>
      </c>
      <c r="J426" s="203">
        <v>0</v>
      </c>
      <c r="K426" s="290">
        <v>45929</v>
      </c>
      <c r="L426" s="291" t="s">
        <v>909</v>
      </c>
      <c r="M426" s="292">
        <v>9169.9</v>
      </c>
      <c r="N426" s="246"/>
      <c r="O426" s="243"/>
      <c r="P426" s="243"/>
      <c r="Q426" s="293">
        <f t="shared" si="47"/>
        <v>0</v>
      </c>
      <c r="R426" s="294">
        <f t="shared" si="48"/>
        <v>0</v>
      </c>
      <c r="S426" s="295">
        <f t="shared" si="46"/>
        <v>0</v>
      </c>
    </row>
    <row r="427" spans="1:19" ht="34.5" customHeight="1">
      <c r="A427" s="67">
        <v>137</v>
      </c>
      <c r="B427" s="267" t="s">
        <v>910</v>
      </c>
      <c r="C427" s="260" t="s">
        <v>911</v>
      </c>
      <c r="D427" s="262">
        <v>2033</v>
      </c>
      <c r="E427" s="246"/>
      <c r="F427" s="243"/>
      <c r="G427" s="243"/>
      <c r="H427" s="189">
        <v>0</v>
      </c>
      <c r="I427" s="189">
        <v>0</v>
      </c>
      <c r="J427" s="203">
        <v>0</v>
      </c>
      <c r="K427" s="290">
        <v>45906</v>
      </c>
      <c r="L427" s="291" t="s">
        <v>912</v>
      </c>
      <c r="M427" s="292">
        <v>2033</v>
      </c>
      <c r="N427" s="246"/>
      <c r="O427" s="243"/>
      <c r="P427" s="243"/>
      <c r="Q427" s="293">
        <f t="shared" si="47"/>
        <v>0</v>
      </c>
      <c r="R427" s="294">
        <f t="shared" si="48"/>
        <v>0</v>
      </c>
      <c r="S427" s="295">
        <f t="shared" si="46"/>
        <v>0</v>
      </c>
    </row>
    <row r="428" spans="1:19" ht="34.5" customHeight="1">
      <c r="A428" s="67">
        <v>138</v>
      </c>
      <c r="B428" s="260" t="s">
        <v>913</v>
      </c>
      <c r="C428" s="260" t="s">
        <v>899</v>
      </c>
      <c r="D428" s="262">
        <v>3691.5</v>
      </c>
      <c r="E428" s="250" t="s">
        <v>37</v>
      </c>
      <c r="F428" s="243">
        <v>1</v>
      </c>
      <c r="G428" s="243">
        <v>1</v>
      </c>
      <c r="H428" s="189">
        <v>4920</v>
      </c>
      <c r="I428" s="189">
        <v>344.4</v>
      </c>
      <c r="J428" s="203">
        <v>5264.4</v>
      </c>
      <c r="K428" s="290" t="s">
        <v>914</v>
      </c>
      <c r="L428" s="291" t="s">
        <v>915</v>
      </c>
      <c r="M428" s="292">
        <v>8955.9</v>
      </c>
      <c r="N428" s="250"/>
      <c r="O428" s="243"/>
      <c r="P428" s="243"/>
      <c r="Q428" s="293">
        <f t="shared" si="47"/>
        <v>0</v>
      </c>
      <c r="R428" s="294">
        <f t="shared" si="48"/>
        <v>0</v>
      </c>
      <c r="S428" s="295">
        <f t="shared" si="46"/>
        <v>0</v>
      </c>
    </row>
    <row r="429" spans="1:19" ht="34.5" customHeight="1">
      <c r="A429" s="67">
        <v>139</v>
      </c>
      <c r="B429" s="307" t="s">
        <v>916</v>
      </c>
      <c r="C429" s="308" t="s">
        <v>899</v>
      </c>
      <c r="D429" s="262">
        <v>3370.5</v>
      </c>
      <c r="E429" s="246" t="s">
        <v>37</v>
      </c>
      <c r="F429" s="243">
        <v>1</v>
      </c>
      <c r="G429" s="243">
        <v>1</v>
      </c>
      <c r="H429" s="189">
        <v>4980</v>
      </c>
      <c r="I429" s="189">
        <v>348.6</v>
      </c>
      <c r="J429" s="203">
        <v>5328.6</v>
      </c>
      <c r="K429" s="290" t="s">
        <v>917</v>
      </c>
      <c r="L429" s="291" t="s">
        <v>918</v>
      </c>
      <c r="M429" s="292">
        <v>8699.1</v>
      </c>
      <c r="N429" s="246"/>
      <c r="O429" s="243"/>
      <c r="P429" s="243"/>
      <c r="Q429" s="293">
        <f t="shared" si="47"/>
        <v>0</v>
      </c>
      <c r="R429" s="294">
        <f t="shared" si="48"/>
        <v>0</v>
      </c>
      <c r="S429" s="295">
        <f t="shared" si="46"/>
        <v>0</v>
      </c>
    </row>
    <row r="430" spans="1:19" ht="34.5" customHeight="1">
      <c r="A430" s="67">
        <v>140</v>
      </c>
      <c r="B430" s="260" t="s">
        <v>919</v>
      </c>
      <c r="C430" s="106" t="s">
        <v>899</v>
      </c>
      <c r="D430" s="262">
        <v>53.5</v>
      </c>
      <c r="E430" s="250"/>
      <c r="F430" s="243"/>
      <c r="G430" s="243"/>
      <c r="H430" s="189">
        <v>0</v>
      </c>
      <c r="I430" s="189">
        <v>0</v>
      </c>
      <c r="J430" s="203">
        <v>0</v>
      </c>
      <c r="K430" s="290">
        <v>45919</v>
      </c>
      <c r="L430" s="291" t="s">
        <v>920</v>
      </c>
      <c r="M430" s="292">
        <v>53.5</v>
      </c>
      <c r="N430" s="250"/>
      <c r="O430" s="243"/>
      <c r="P430" s="243"/>
      <c r="Q430" s="293">
        <f t="shared" si="47"/>
        <v>0</v>
      </c>
      <c r="R430" s="294">
        <f t="shared" si="48"/>
        <v>0</v>
      </c>
      <c r="S430" s="295">
        <f t="shared" si="46"/>
        <v>0</v>
      </c>
    </row>
    <row r="431" spans="1:19" ht="34.5" customHeight="1">
      <c r="A431" s="67">
        <v>141</v>
      </c>
      <c r="B431" s="260" t="s">
        <v>921</v>
      </c>
      <c r="C431" s="106" t="s">
        <v>922</v>
      </c>
      <c r="D431" s="262">
        <v>217.21</v>
      </c>
      <c r="E431" s="246"/>
      <c r="F431" s="243"/>
      <c r="G431" s="243"/>
      <c r="H431" s="189">
        <v>0</v>
      </c>
      <c r="I431" s="189">
        <v>0</v>
      </c>
      <c r="J431" s="203">
        <v>0</v>
      </c>
      <c r="K431" s="290">
        <v>45924</v>
      </c>
      <c r="L431" s="291" t="s">
        <v>923</v>
      </c>
      <c r="M431" s="292">
        <v>217.21</v>
      </c>
      <c r="N431" s="246"/>
      <c r="O431" s="243"/>
      <c r="P431" s="243"/>
      <c r="Q431" s="293">
        <f t="shared" si="47"/>
        <v>0</v>
      </c>
      <c r="R431" s="294">
        <f t="shared" si="48"/>
        <v>0</v>
      </c>
      <c r="S431" s="295">
        <f t="shared" si="46"/>
        <v>0</v>
      </c>
    </row>
    <row r="432" spans="1:19" ht="34.5" customHeight="1">
      <c r="A432" s="67">
        <v>142</v>
      </c>
      <c r="B432" s="260" t="s">
        <v>45</v>
      </c>
      <c r="C432" s="106" t="s">
        <v>924</v>
      </c>
      <c r="D432" s="262">
        <v>37.450000000000003</v>
      </c>
      <c r="E432" s="250"/>
      <c r="F432" s="243"/>
      <c r="G432" s="243"/>
      <c r="H432" s="189">
        <v>0</v>
      </c>
      <c r="I432" s="189">
        <v>0</v>
      </c>
      <c r="J432" s="203">
        <v>0</v>
      </c>
      <c r="K432" s="290">
        <v>45922</v>
      </c>
      <c r="L432" s="291" t="s">
        <v>776</v>
      </c>
      <c r="M432" s="292">
        <v>37.450000000000003</v>
      </c>
      <c r="N432" s="250"/>
      <c r="O432" s="243"/>
      <c r="P432" s="243"/>
      <c r="Q432" s="293">
        <f t="shared" si="47"/>
        <v>0</v>
      </c>
      <c r="R432" s="294">
        <f t="shared" si="48"/>
        <v>0</v>
      </c>
      <c r="S432" s="295">
        <f t="shared" si="46"/>
        <v>0</v>
      </c>
    </row>
    <row r="433" spans="1:19" ht="34.5" customHeight="1">
      <c r="A433" s="67">
        <v>143</v>
      </c>
      <c r="B433" s="309" t="s">
        <v>614</v>
      </c>
      <c r="C433" s="106" t="s">
        <v>925</v>
      </c>
      <c r="D433" s="262">
        <v>172.27</v>
      </c>
      <c r="E433" s="246"/>
      <c r="F433" s="243"/>
      <c r="G433" s="243"/>
      <c r="H433" s="189">
        <v>0</v>
      </c>
      <c r="I433" s="189">
        <v>0</v>
      </c>
      <c r="J433" s="203">
        <v>0</v>
      </c>
      <c r="K433" s="290">
        <v>45923</v>
      </c>
      <c r="L433" s="291" t="s">
        <v>926</v>
      </c>
      <c r="M433" s="292">
        <v>172.27</v>
      </c>
      <c r="N433" s="246"/>
      <c r="O433" s="243"/>
      <c r="P433" s="243"/>
      <c r="Q433" s="293">
        <f t="shared" si="47"/>
        <v>0</v>
      </c>
      <c r="R433" s="294">
        <f t="shared" si="48"/>
        <v>0</v>
      </c>
      <c r="S433" s="295">
        <f t="shared" si="46"/>
        <v>0</v>
      </c>
    </row>
    <row r="434" spans="1:19" ht="34.5" customHeight="1">
      <c r="A434" s="67">
        <v>144</v>
      </c>
      <c r="B434" s="309" t="s">
        <v>620</v>
      </c>
      <c r="C434" s="106" t="s">
        <v>927</v>
      </c>
      <c r="D434" s="262">
        <v>1348.2</v>
      </c>
      <c r="E434" s="246" t="s">
        <v>37</v>
      </c>
      <c r="F434" s="243">
        <v>1</v>
      </c>
      <c r="G434" s="243">
        <v>1</v>
      </c>
      <c r="H434" s="189">
        <v>1169</v>
      </c>
      <c r="I434" s="189">
        <v>81.83</v>
      </c>
      <c r="J434" s="203">
        <v>1250.8300000000004</v>
      </c>
      <c r="K434" s="290" t="s">
        <v>357</v>
      </c>
      <c r="L434" s="291" t="s">
        <v>928</v>
      </c>
      <c r="M434" s="292">
        <v>2599.0299999999997</v>
      </c>
      <c r="N434" s="246"/>
      <c r="O434" s="243"/>
      <c r="P434" s="243"/>
      <c r="Q434" s="293">
        <f t="shared" si="47"/>
        <v>0</v>
      </c>
      <c r="R434" s="294">
        <f t="shared" si="48"/>
        <v>0</v>
      </c>
      <c r="S434" s="295">
        <f t="shared" si="46"/>
        <v>0</v>
      </c>
    </row>
    <row r="435" spans="1:19" ht="34.5" customHeight="1">
      <c r="A435" s="67">
        <v>145</v>
      </c>
      <c r="B435" s="309" t="s">
        <v>611</v>
      </c>
      <c r="C435" s="106" t="s">
        <v>929</v>
      </c>
      <c r="D435" s="262">
        <v>119.84</v>
      </c>
      <c r="E435" s="246"/>
      <c r="F435" s="243"/>
      <c r="G435" s="243"/>
      <c r="H435" s="189">
        <v>0</v>
      </c>
      <c r="I435" s="189">
        <v>0</v>
      </c>
      <c r="J435" s="203">
        <v>0</v>
      </c>
      <c r="K435" s="290">
        <v>45922</v>
      </c>
      <c r="L435" s="291" t="s">
        <v>930</v>
      </c>
      <c r="M435" s="292">
        <v>119.84</v>
      </c>
      <c r="N435" s="246"/>
      <c r="O435" s="243"/>
      <c r="P435" s="243"/>
      <c r="Q435" s="293">
        <f t="shared" si="47"/>
        <v>0</v>
      </c>
      <c r="R435" s="294">
        <f t="shared" si="48"/>
        <v>0</v>
      </c>
      <c r="S435" s="295">
        <f t="shared" si="46"/>
        <v>0</v>
      </c>
    </row>
    <row r="436" spans="1:19" ht="34.5" customHeight="1">
      <c r="A436" s="67">
        <v>146</v>
      </c>
      <c r="B436" s="260" t="s">
        <v>42</v>
      </c>
      <c r="C436" s="106" t="s">
        <v>931</v>
      </c>
      <c r="D436" s="262">
        <v>4900.6000000000004</v>
      </c>
      <c r="E436" s="246"/>
      <c r="F436" s="243"/>
      <c r="G436" s="243"/>
      <c r="H436" s="189">
        <v>0</v>
      </c>
      <c r="I436" s="189">
        <v>0</v>
      </c>
      <c r="J436" s="203">
        <v>0</v>
      </c>
      <c r="K436" s="290">
        <v>45922</v>
      </c>
      <c r="L436" s="291" t="s">
        <v>932</v>
      </c>
      <c r="M436" s="292">
        <v>4900.6000000000004</v>
      </c>
      <c r="N436" s="246"/>
      <c r="O436" s="243"/>
      <c r="P436" s="243"/>
      <c r="Q436" s="293">
        <f t="shared" si="47"/>
        <v>0</v>
      </c>
      <c r="R436" s="294">
        <f t="shared" si="48"/>
        <v>0</v>
      </c>
      <c r="S436" s="295">
        <f t="shared" si="46"/>
        <v>0</v>
      </c>
    </row>
    <row r="437" spans="1:19" ht="34.5" customHeight="1">
      <c r="A437" s="67">
        <v>147</v>
      </c>
      <c r="B437" s="260" t="s">
        <v>933</v>
      </c>
      <c r="C437" s="106" t="s">
        <v>934</v>
      </c>
      <c r="D437" s="262">
        <v>53.5</v>
      </c>
      <c r="E437" s="246" t="s">
        <v>37</v>
      </c>
      <c r="F437" s="243">
        <v>1</v>
      </c>
      <c r="G437" s="243">
        <v>1</v>
      </c>
      <c r="H437" s="189">
        <v>50</v>
      </c>
      <c r="I437" s="189">
        <v>3.5</v>
      </c>
      <c r="J437" s="203">
        <v>53.5</v>
      </c>
      <c r="K437" s="290" t="s">
        <v>935</v>
      </c>
      <c r="L437" s="291" t="s">
        <v>936</v>
      </c>
      <c r="M437" s="292">
        <v>107</v>
      </c>
      <c r="N437" s="246"/>
      <c r="O437" s="243"/>
      <c r="P437" s="243"/>
      <c r="Q437" s="293">
        <f t="shared" si="47"/>
        <v>0</v>
      </c>
      <c r="R437" s="294">
        <f t="shared" si="48"/>
        <v>0</v>
      </c>
      <c r="S437" s="295">
        <f t="shared" si="46"/>
        <v>0</v>
      </c>
    </row>
    <row r="438" spans="1:19" ht="34.5" customHeight="1">
      <c r="A438" s="67">
        <v>148</v>
      </c>
      <c r="B438" s="260" t="s">
        <v>937</v>
      </c>
      <c r="C438" s="106" t="s">
        <v>938</v>
      </c>
      <c r="D438" s="262">
        <v>3798.5</v>
      </c>
      <c r="E438" s="250" t="s">
        <v>37</v>
      </c>
      <c r="F438" s="243">
        <v>1</v>
      </c>
      <c r="G438" s="243">
        <v>1</v>
      </c>
      <c r="H438" s="189">
        <v>6020</v>
      </c>
      <c r="I438" s="189">
        <v>421.4</v>
      </c>
      <c r="J438" s="203">
        <v>6441.4</v>
      </c>
      <c r="K438" s="290" t="s">
        <v>939</v>
      </c>
      <c r="L438" s="291" t="s">
        <v>940</v>
      </c>
      <c r="M438" s="292">
        <v>10239.9</v>
      </c>
      <c r="N438" s="246"/>
      <c r="O438" s="243"/>
      <c r="P438" s="243"/>
      <c r="Q438" s="293">
        <f t="shared" si="47"/>
        <v>0</v>
      </c>
      <c r="R438" s="294">
        <f t="shared" si="48"/>
        <v>0</v>
      </c>
      <c r="S438" s="295">
        <f t="shared" si="46"/>
        <v>0</v>
      </c>
    </row>
    <row r="439" spans="1:19" ht="34.5" customHeight="1">
      <c r="A439" s="67">
        <v>149</v>
      </c>
      <c r="B439" s="260" t="s">
        <v>941</v>
      </c>
      <c r="C439" s="106" t="s">
        <v>942</v>
      </c>
      <c r="D439" s="262">
        <v>342.4</v>
      </c>
      <c r="E439" s="246"/>
      <c r="F439" s="243"/>
      <c r="G439" s="243"/>
      <c r="H439" s="189">
        <v>0</v>
      </c>
      <c r="I439" s="189">
        <v>0</v>
      </c>
      <c r="J439" s="203">
        <v>0</v>
      </c>
      <c r="K439" s="290">
        <v>45926</v>
      </c>
      <c r="L439" s="291" t="s">
        <v>943</v>
      </c>
      <c r="M439" s="292">
        <v>342.4</v>
      </c>
      <c r="N439" s="250"/>
      <c r="O439" s="243"/>
      <c r="P439" s="243"/>
      <c r="Q439" s="293">
        <f t="shared" si="47"/>
        <v>0</v>
      </c>
      <c r="R439" s="294">
        <f t="shared" si="48"/>
        <v>0</v>
      </c>
      <c r="S439" s="295">
        <f t="shared" si="46"/>
        <v>0</v>
      </c>
    </row>
    <row r="440" spans="1:19" ht="34.5" customHeight="1">
      <c r="A440" s="67">
        <v>150</v>
      </c>
      <c r="B440" s="260" t="s">
        <v>62</v>
      </c>
      <c r="C440" s="106" t="s">
        <v>942</v>
      </c>
      <c r="D440" s="262">
        <v>909.5</v>
      </c>
      <c r="E440" s="246"/>
      <c r="F440" s="243"/>
      <c r="G440" s="243"/>
      <c r="H440" s="189">
        <v>0</v>
      </c>
      <c r="I440" s="189">
        <v>0</v>
      </c>
      <c r="J440" s="203">
        <v>0</v>
      </c>
      <c r="K440" s="290">
        <v>45919</v>
      </c>
      <c r="L440" s="291" t="s">
        <v>944</v>
      </c>
      <c r="M440" s="292">
        <v>909.5</v>
      </c>
      <c r="N440" s="246"/>
      <c r="O440" s="243"/>
      <c r="P440" s="243"/>
      <c r="Q440" s="293">
        <f t="shared" si="47"/>
        <v>0</v>
      </c>
      <c r="R440" s="294">
        <f t="shared" si="48"/>
        <v>0</v>
      </c>
      <c r="S440" s="295">
        <f t="shared" si="46"/>
        <v>0</v>
      </c>
    </row>
    <row r="441" spans="1:19" ht="34.5" customHeight="1">
      <c r="A441" s="67">
        <v>151</v>
      </c>
      <c r="B441" s="260" t="s">
        <v>945</v>
      </c>
      <c r="C441" s="106" t="s">
        <v>946</v>
      </c>
      <c r="D441" s="262">
        <v>513.6</v>
      </c>
      <c r="E441" s="246"/>
      <c r="F441" s="243"/>
      <c r="G441" s="243"/>
      <c r="H441" s="189">
        <v>0</v>
      </c>
      <c r="I441" s="189">
        <v>0</v>
      </c>
      <c r="J441" s="203">
        <v>0</v>
      </c>
      <c r="K441" s="290">
        <v>45929</v>
      </c>
      <c r="L441" s="291" t="s">
        <v>947</v>
      </c>
      <c r="M441" s="292">
        <v>513.6</v>
      </c>
      <c r="N441" s="246"/>
      <c r="O441" s="243"/>
      <c r="P441" s="243"/>
      <c r="Q441" s="293">
        <f t="shared" si="47"/>
        <v>0</v>
      </c>
      <c r="R441" s="294">
        <f t="shared" si="48"/>
        <v>0</v>
      </c>
      <c r="S441" s="295">
        <f t="shared" si="46"/>
        <v>0</v>
      </c>
    </row>
    <row r="442" spans="1:19" ht="34.5" customHeight="1">
      <c r="A442" s="67">
        <v>152</v>
      </c>
      <c r="B442" s="260" t="s">
        <v>507</v>
      </c>
      <c r="C442" s="106" t="s">
        <v>948</v>
      </c>
      <c r="D442" s="262">
        <v>67.41</v>
      </c>
      <c r="E442" s="246"/>
      <c r="F442" s="243"/>
      <c r="G442" s="243"/>
      <c r="H442" s="189">
        <v>0</v>
      </c>
      <c r="I442" s="189">
        <v>0</v>
      </c>
      <c r="J442" s="203">
        <v>0</v>
      </c>
      <c r="K442" s="290">
        <v>45922</v>
      </c>
      <c r="L442" s="291" t="s">
        <v>949</v>
      </c>
      <c r="M442" s="292">
        <v>67.41</v>
      </c>
      <c r="N442" s="246"/>
      <c r="O442" s="243"/>
      <c r="P442" s="243"/>
      <c r="Q442" s="293">
        <f t="shared" si="47"/>
        <v>0</v>
      </c>
      <c r="R442" s="294">
        <f t="shared" si="48"/>
        <v>0</v>
      </c>
      <c r="S442" s="295">
        <f t="shared" si="46"/>
        <v>0</v>
      </c>
    </row>
    <row r="443" spans="1:19" ht="34.5" customHeight="1">
      <c r="A443" s="67">
        <v>153</v>
      </c>
      <c r="B443" s="260" t="s">
        <v>631</v>
      </c>
      <c r="C443" s="106" t="s">
        <v>950</v>
      </c>
      <c r="D443" s="262">
        <v>164.78</v>
      </c>
      <c r="E443" s="246"/>
      <c r="F443" s="243"/>
      <c r="G443" s="243"/>
      <c r="H443" s="189">
        <v>0</v>
      </c>
      <c r="I443" s="189">
        <v>0</v>
      </c>
      <c r="J443" s="203">
        <v>0</v>
      </c>
      <c r="K443" s="290">
        <v>45922</v>
      </c>
      <c r="L443" s="291" t="s">
        <v>951</v>
      </c>
      <c r="M443" s="292">
        <v>164.78</v>
      </c>
      <c r="N443" s="246"/>
      <c r="O443" s="243"/>
      <c r="P443" s="243"/>
      <c r="Q443" s="293">
        <f t="shared" si="47"/>
        <v>0</v>
      </c>
      <c r="R443" s="294">
        <f t="shared" si="48"/>
        <v>0</v>
      </c>
      <c r="S443" s="295">
        <f t="shared" si="46"/>
        <v>0</v>
      </c>
    </row>
    <row r="444" spans="1:19" ht="34.5" customHeight="1">
      <c r="A444" s="67">
        <v>154</v>
      </c>
      <c r="B444" s="270" t="s">
        <v>634</v>
      </c>
      <c r="C444" s="106" t="s">
        <v>952</v>
      </c>
      <c r="D444" s="262">
        <v>149.80000000000001</v>
      </c>
      <c r="E444" s="246"/>
      <c r="F444" s="243"/>
      <c r="G444" s="243"/>
      <c r="H444" s="189">
        <v>0</v>
      </c>
      <c r="I444" s="189">
        <v>0</v>
      </c>
      <c r="J444" s="203">
        <v>0</v>
      </c>
      <c r="K444" s="290">
        <v>45922</v>
      </c>
      <c r="L444" s="291" t="s">
        <v>953</v>
      </c>
      <c r="M444" s="292">
        <v>149.80000000000001</v>
      </c>
      <c r="N444" s="246"/>
      <c r="O444" s="243"/>
      <c r="P444" s="243"/>
      <c r="Q444" s="293">
        <f t="shared" si="47"/>
        <v>0</v>
      </c>
      <c r="R444" s="294">
        <f t="shared" si="48"/>
        <v>0</v>
      </c>
      <c r="S444" s="295">
        <f t="shared" si="46"/>
        <v>0</v>
      </c>
    </row>
    <row r="445" spans="1:19" ht="34.5" customHeight="1">
      <c r="A445" s="67">
        <v>155</v>
      </c>
      <c r="B445" s="270" t="s">
        <v>634</v>
      </c>
      <c r="C445" s="106" t="s">
        <v>954</v>
      </c>
      <c r="D445" s="262">
        <v>1130.99</v>
      </c>
      <c r="E445" s="246"/>
      <c r="F445" s="243"/>
      <c r="G445" s="243"/>
      <c r="H445" s="189">
        <v>0</v>
      </c>
      <c r="I445" s="189">
        <v>0</v>
      </c>
      <c r="J445" s="203">
        <v>0</v>
      </c>
      <c r="K445" s="290">
        <v>45922</v>
      </c>
      <c r="L445" s="291" t="s">
        <v>955</v>
      </c>
      <c r="M445" s="292">
        <v>1130.99</v>
      </c>
      <c r="N445" s="246"/>
      <c r="O445" s="243"/>
      <c r="P445" s="243"/>
      <c r="Q445" s="293">
        <f t="shared" si="47"/>
        <v>0</v>
      </c>
      <c r="R445" s="294">
        <f t="shared" si="48"/>
        <v>0</v>
      </c>
      <c r="S445" s="295">
        <f t="shared" si="46"/>
        <v>0</v>
      </c>
    </row>
    <row r="446" spans="1:19" ht="34.5" customHeight="1">
      <c r="A446" s="67">
        <v>156</v>
      </c>
      <c r="B446" s="270" t="s">
        <v>395</v>
      </c>
      <c r="C446" s="106" t="s">
        <v>956</v>
      </c>
      <c r="D446" s="262">
        <v>307.08999999999997</v>
      </c>
      <c r="E446" s="246"/>
      <c r="F446" s="243"/>
      <c r="G446" s="243"/>
      <c r="H446" s="189">
        <v>0</v>
      </c>
      <c r="I446" s="189">
        <v>0</v>
      </c>
      <c r="J446" s="203">
        <v>0</v>
      </c>
      <c r="K446" s="290">
        <v>45922</v>
      </c>
      <c r="L446" s="291" t="s">
        <v>957</v>
      </c>
      <c r="M446" s="292">
        <v>307.08999999999997</v>
      </c>
      <c r="N446" s="246"/>
      <c r="O446" s="243"/>
      <c r="P446" s="243"/>
      <c r="Q446" s="293">
        <f t="shared" si="47"/>
        <v>0</v>
      </c>
      <c r="R446" s="294">
        <f t="shared" si="48"/>
        <v>0</v>
      </c>
      <c r="S446" s="295">
        <f t="shared" si="46"/>
        <v>0</v>
      </c>
    </row>
    <row r="447" spans="1:19" ht="34.5" customHeight="1">
      <c r="A447" s="67">
        <v>157</v>
      </c>
      <c r="B447" s="270" t="s">
        <v>641</v>
      </c>
      <c r="C447" s="106" t="s">
        <v>958</v>
      </c>
      <c r="D447" s="262">
        <v>659.12</v>
      </c>
      <c r="E447" s="246"/>
      <c r="F447" s="243"/>
      <c r="G447" s="243"/>
      <c r="H447" s="189">
        <v>0</v>
      </c>
      <c r="I447" s="189">
        <v>0</v>
      </c>
      <c r="J447" s="203">
        <v>0</v>
      </c>
      <c r="K447" s="290">
        <v>45922</v>
      </c>
      <c r="L447" s="291" t="s">
        <v>959</v>
      </c>
      <c r="M447" s="292">
        <v>659.12</v>
      </c>
      <c r="N447" s="246"/>
      <c r="O447" s="243"/>
      <c r="P447" s="243"/>
      <c r="Q447" s="293">
        <f t="shared" si="47"/>
        <v>0</v>
      </c>
      <c r="R447" s="294">
        <f t="shared" si="48"/>
        <v>0</v>
      </c>
      <c r="S447" s="295">
        <f t="shared" si="46"/>
        <v>0</v>
      </c>
    </row>
    <row r="448" spans="1:19" ht="34.5" customHeight="1">
      <c r="A448" s="67">
        <v>158</v>
      </c>
      <c r="B448" s="260" t="s">
        <v>641</v>
      </c>
      <c r="C448" s="106" t="s">
        <v>960</v>
      </c>
      <c r="D448" s="262">
        <v>119.84</v>
      </c>
      <c r="E448" s="246"/>
      <c r="F448" s="243"/>
      <c r="G448" s="243"/>
      <c r="H448" s="189">
        <v>0</v>
      </c>
      <c r="I448" s="189">
        <v>0</v>
      </c>
      <c r="J448" s="203">
        <v>0</v>
      </c>
      <c r="K448" s="290">
        <v>45922</v>
      </c>
      <c r="L448" s="291" t="s">
        <v>961</v>
      </c>
      <c r="M448" s="292">
        <v>119.84</v>
      </c>
      <c r="N448" s="246"/>
      <c r="O448" s="243"/>
      <c r="P448" s="243"/>
      <c r="Q448" s="293">
        <f t="shared" si="47"/>
        <v>0</v>
      </c>
      <c r="R448" s="294">
        <f t="shared" si="48"/>
        <v>0</v>
      </c>
      <c r="S448" s="295">
        <f t="shared" si="46"/>
        <v>0</v>
      </c>
    </row>
    <row r="449" spans="1:19" ht="34.5" customHeight="1">
      <c r="A449" s="67">
        <v>159</v>
      </c>
      <c r="B449" s="260" t="s">
        <v>634</v>
      </c>
      <c r="C449" s="106" t="s">
        <v>962</v>
      </c>
      <c r="D449" s="262">
        <v>584.22</v>
      </c>
      <c r="E449" s="246"/>
      <c r="F449" s="243"/>
      <c r="G449" s="243"/>
      <c r="H449" s="189">
        <v>0</v>
      </c>
      <c r="I449" s="189">
        <v>0</v>
      </c>
      <c r="J449" s="203">
        <v>0</v>
      </c>
      <c r="K449" s="290">
        <v>45922</v>
      </c>
      <c r="L449" s="291" t="s">
        <v>963</v>
      </c>
      <c r="M449" s="292">
        <v>584.22</v>
      </c>
      <c r="N449" s="246"/>
      <c r="O449" s="243"/>
      <c r="P449" s="243"/>
      <c r="Q449" s="293">
        <f t="shared" si="47"/>
        <v>0</v>
      </c>
      <c r="R449" s="294">
        <f t="shared" si="48"/>
        <v>0</v>
      </c>
      <c r="S449" s="295">
        <f t="shared" si="46"/>
        <v>0</v>
      </c>
    </row>
    <row r="450" spans="1:19" ht="34.5" customHeight="1">
      <c r="A450" s="67">
        <v>160</v>
      </c>
      <c r="B450" s="260" t="s">
        <v>68</v>
      </c>
      <c r="C450" s="106" t="s">
        <v>713</v>
      </c>
      <c r="D450" s="262">
        <v>2075.8000000000002</v>
      </c>
      <c r="E450" s="246" t="s">
        <v>37</v>
      </c>
      <c r="F450" s="243">
        <v>1</v>
      </c>
      <c r="G450" s="243">
        <v>1</v>
      </c>
      <c r="H450" s="189">
        <v>1900</v>
      </c>
      <c r="I450" s="189">
        <v>133</v>
      </c>
      <c r="J450" s="203">
        <v>2033</v>
      </c>
      <c r="K450" s="290" t="s">
        <v>70</v>
      </c>
      <c r="L450" s="291" t="s">
        <v>964</v>
      </c>
      <c r="M450" s="292">
        <v>4108.8</v>
      </c>
      <c r="N450" s="246"/>
      <c r="O450" s="243"/>
      <c r="P450" s="243"/>
      <c r="Q450" s="293">
        <f t="shared" si="47"/>
        <v>0</v>
      </c>
      <c r="R450" s="294">
        <f t="shared" si="48"/>
        <v>0</v>
      </c>
      <c r="S450" s="295">
        <f t="shared" si="46"/>
        <v>0</v>
      </c>
    </row>
    <row r="451" spans="1:19" ht="34.5" customHeight="1">
      <c r="A451" s="67">
        <v>161</v>
      </c>
      <c r="B451" s="260" t="s">
        <v>965</v>
      </c>
      <c r="C451" s="106" t="s">
        <v>966</v>
      </c>
      <c r="D451" s="262">
        <v>3500</v>
      </c>
      <c r="E451" s="246"/>
      <c r="F451" s="243"/>
      <c r="G451" s="243"/>
      <c r="H451" s="189">
        <v>0</v>
      </c>
      <c r="I451" s="189">
        <v>0</v>
      </c>
      <c r="J451" s="203">
        <v>0</v>
      </c>
      <c r="K451" s="290">
        <v>45926</v>
      </c>
      <c r="L451" s="291" t="s">
        <v>967</v>
      </c>
      <c r="M451" s="292">
        <v>3500</v>
      </c>
      <c r="N451" s="246"/>
      <c r="O451" s="243"/>
      <c r="P451" s="243"/>
      <c r="Q451" s="293">
        <f t="shared" si="47"/>
        <v>0</v>
      </c>
      <c r="R451" s="294">
        <f t="shared" si="48"/>
        <v>0</v>
      </c>
      <c r="S451" s="295">
        <f t="shared" ref="S451:S474" si="49">+D451+J451-M451</f>
        <v>0</v>
      </c>
    </row>
    <row r="452" spans="1:19" ht="34.5" customHeight="1">
      <c r="A452" s="67">
        <v>162</v>
      </c>
      <c r="B452" s="260" t="s">
        <v>968</v>
      </c>
      <c r="C452" s="106" t="s">
        <v>969</v>
      </c>
      <c r="D452" s="262">
        <v>53.5</v>
      </c>
      <c r="E452" s="246"/>
      <c r="F452" s="243"/>
      <c r="G452" s="243"/>
      <c r="H452" s="189">
        <v>0</v>
      </c>
      <c r="I452" s="189">
        <v>0</v>
      </c>
      <c r="J452" s="203">
        <v>0</v>
      </c>
      <c r="K452" s="290">
        <v>45919</v>
      </c>
      <c r="L452" s="291" t="s">
        <v>970</v>
      </c>
      <c r="M452" s="292">
        <v>53.5</v>
      </c>
      <c r="N452" s="246"/>
      <c r="O452" s="243"/>
      <c r="P452" s="243"/>
      <c r="Q452" s="293">
        <f t="shared" si="47"/>
        <v>0</v>
      </c>
      <c r="R452" s="294">
        <f t="shared" si="48"/>
        <v>0</v>
      </c>
      <c r="S452" s="295">
        <f t="shared" si="49"/>
        <v>0</v>
      </c>
    </row>
    <row r="453" spans="1:19" ht="34.5" customHeight="1">
      <c r="A453" s="67">
        <v>163</v>
      </c>
      <c r="B453" s="260" t="s">
        <v>968</v>
      </c>
      <c r="C453" s="106" t="s">
        <v>971</v>
      </c>
      <c r="D453" s="262">
        <v>53.5</v>
      </c>
      <c r="E453" s="246"/>
      <c r="F453" s="243"/>
      <c r="G453" s="243"/>
      <c r="H453" s="189">
        <v>0</v>
      </c>
      <c r="I453" s="189">
        <v>0</v>
      </c>
      <c r="J453" s="203">
        <v>0</v>
      </c>
      <c r="K453" s="290">
        <v>45919</v>
      </c>
      <c r="L453" s="291" t="s">
        <v>970</v>
      </c>
      <c r="M453" s="292">
        <v>53.5</v>
      </c>
      <c r="N453" s="246"/>
      <c r="O453" s="243"/>
      <c r="P453" s="243"/>
      <c r="Q453" s="293">
        <f t="shared" si="47"/>
        <v>0</v>
      </c>
      <c r="R453" s="294">
        <f t="shared" si="48"/>
        <v>0</v>
      </c>
      <c r="S453" s="295">
        <f t="shared" si="49"/>
        <v>0</v>
      </c>
    </row>
    <row r="454" spans="1:19" ht="34.5" customHeight="1">
      <c r="A454" s="67">
        <v>164</v>
      </c>
      <c r="B454" s="260" t="s">
        <v>972</v>
      </c>
      <c r="C454" s="106" t="s">
        <v>973</v>
      </c>
      <c r="D454" s="262">
        <v>37.450000000000003</v>
      </c>
      <c r="E454" s="246"/>
      <c r="F454" s="243"/>
      <c r="G454" s="243"/>
      <c r="H454" s="189">
        <v>0</v>
      </c>
      <c r="I454" s="189">
        <v>0</v>
      </c>
      <c r="J454" s="203">
        <v>0</v>
      </c>
      <c r="K454" s="290">
        <v>45922</v>
      </c>
      <c r="L454" s="291" t="s">
        <v>974</v>
      </c>
      <c r="M454" s="292">
        <v>37.450000000000003</v>
      </c>
      <c r="N454" s="246"/>
      <c r="O454" s="243"/>
      <c r="P454" s="243"/>
      <c r="Q454" s="293">
        <f t="shared" si="47"/>
        <v>0</v>
      </c>
      <c r="R454" s="294">
        <f t="shared" si="48"/>
        <v>0</v>
      </c>
      <c r="S454" s="295">
        <f t="shared" si="49"/>
        <v>0</v>
      </c>
    </row>
    <row r="455" spans="1:19" ht="34.5" customHeight="1">
      <c r="A455" s="67">
        <v>165</v>
      </c>
      <c r="B455" s="260" t="s">
        <v>624</v>
      </c>
      <c r="C455" s="106" t="s">
        <v>975</v>
      </c>
      <c r="D455" s="262">
        <v>224.7</v>
      </c>
      <c r="E455" s="246"/>
      <c r="F455" s="243"/>
      <c r="G455" s="243"/>
      <c r="H455" s="189"/>
      <c r="I455" s="189"/>
      <c r="J455" s="203"/>
      <c r="K455" s="290">
        <v>45922</v>
      </c>
      <c r="L455" s="291" t="s">
        <v>976</v>
      </c>
      <c r="M455" s="292">
        <v>224.7</v>
      </c>
      <c r="N455" s="246"/>
      <c r="O455" s="243"/>
      <c r="P455" s="243"/>
      <c r="Q455" s="293"/>
      <c r="R455" s="294"/>
      <c r="S455" s="295"/>
    </row>
    <row r="456" spans="1:19" ht="34.5" customHeight="1">
      <c r="A456" s="67">
        <v>166</v>
      </c>
      <c r="B456" s="260" t="s">
        <v>977</v>
      </c>
      <c r="C456" s="106" t="s">
        <v>969</v>
      </c>
      <c r="D456" s="262">
        <v>278.2</v>
      </c>
      <c r="E456" s="246"/>
      <c r="F456" s="243"/>
      <c r="G456" s="243"/>
      <c r="H456" s="189">
        <v>0</v>
      </c>
      <c r="I456" s="189">
        <v>0</v>
      </c>
      <c r="J456" s="203">
        <v>0</v>
      </c>
      <c r="K456" s="290">
        <v>45922</v>
      </c>
      <c r="L456" s="291" t="s">
        <v>978</v>
      </c>
      <c r="M456" s="292">
        <v>278.2</v>
      </c>
      <c r="N456" s="246"/>
      <c r="O456" s="243"/>
      <c r="P456" s="243"/>
      <c r="Q456" s="293">
        <f t="shared" si="47"/>
        <v>0</v>
      </c>
      <c r="R456" s="294">
        <f t="shared" si="48"/>
        <v>0</v>
      </c>
      <c r="S456" s="295">
        <f t="shared" si="49"/>
        <v>0</v>
      </c>
    </row>
    <row r="457" spans="1:19" ht="34.5" customHeight="1">
      <c r="A457" s="67">
        <v>167</v>
      </c>
      <c r="B457" s="260" t="s">
        <v>979</v>
      </c>
      <c r="C457" s="106" t="s">
        <v>980</v>
      </c>
      <c r="D457" s="262">
        <v>53.5</v>
      </c>
      <c r="E457" s="246"/>
      <c r="F457" s="243"/>
      <c r="G457" s="243"/>
      <c r="H457" s="189">
        <v>0</v>
      </c>
      <c r="I457" s="189">
        <v>0</v>
      </c>
      <c r="J457" s="203">
        <v>0</v>
      </c>
      <c r="K457" s="290">
        <v>45923</v>
      </c>
      <c r="L457" s="291" t="s">
        <v>981</v>
      </c>
      <c r="M457" s="292">
        <v>53.5</v>
      </c>
      <c r="N457" s="246"/>
      <c r="O457" s="243"/>
      <c r="P457" s="243"/>
      <c r="Q457" s="293">
        <f t="shared" si="47"/>
        <v>0</v>
      </c>
      <c r="R457" s="294">
        <f t="shared" si="48"/>
        <v>0</v>
      </c>
      <c r="S457" s="295">
        <f t="shared" si="49"/>
        <v>0</v>
      </c>
    </row>
    <row r="458" spans="1:19" ht="34.5" customHeight="1">
      <c r="A458" s="67">
        <v>168</v>
      </c>
      <c r="B458" s="260" t="s">
        <v>982</v>
      </c>
      <c r="C458" s="106" t="s">
        <v>980</v>
      </c>
      <c r="D458" s="262">
        <v>53.5</v>
      </c>
      <c r="E458" s="246"/>
      <c r="F458" s="243"/>
      <c r="G458" s="243"/>
      <c r="H458" s="189">
        <v>0</v>
      </c>
      <c r="I458" s="189">
        <v>0</v>
      </c>
      <c r="J458" s="203">
        <v>0</v>
      </c>
      <c r="K458" s="290">
        <v>45923</v>
      </c>
      <c r="L458" s="291" t="s">
        <v>983</v>
      </c>
      <c r="M458" s="292">
        <v>53.5</v>
      </c>
      <c r="N458" s="246"/>
      <c r="O458" s="243"/>
      <c r="P458" s="243"/>
      <c r="Q458" s="293">
        <f t="shared" si="47"/>
        <v>0</v>
      </c>
      <c r="R458" s="294">
        <f t="shared" si="48"/>
        <v>0</v>
      </c>
      <c r="S458" s="295">
        <f t="shared" si="49"/>
        <v>0</v>
      </c>
    </row>
    <row r="459" spans="1:19" ht="34.5" customHeight="1">
      <c r="A459" s="67">
        <v>169</v>
      </c>
      <c r="B459" s="260" t="s">
        <v>984</v>
      </c>
      <c r="C459" s="106" t="s">
        <v>985</v>
      </c>
      <c r="D459" s="262">
        <v>428</v>
      </c>
      <c r="E459" s="246"/>
      <c r="F459" s="243"/>
      <c r="G459" s="243"/>
      <c r="H459" s="189">
        <v>0</v>
      </c>
      <c r="I459" s="189">
        <v>0</v>
      </c>
      <c r="J459" s="203">
        <v>0</v>
      </c>
      <c r="K459" s="290">
        <v>45918</v>
      </c>
      <c r="L459" s="291" t="s">
        <v>986</v>
      </c>
      <c r="M459" s="292">
        <v>428</v>
      </c>
      <c r="N459" s="246"/>
      <c r="O459" s="243"/>
      <c r="P459" s="243"/>
      <c r="Q459" s="293">
        <f t="shared" si="47"/>
        <v>0</v>
      </c>
      <c r="R459" s="294">
        <f t="shared" si="48"/>
        <v>0</v>
      </c>
      <c r="S459" s="295">
        <f t="shared" si="49"/>
        <v>0</v>
      </c>
    </row>
    <row r="460" spans="1:19" ht="34.5" customHeight="1">
      <c r="A460" s="67">
        <v>170</v>
      </c>
      <c r="B460" s="260" t="s">
        <v>987</v>
      </c>
      <c r="C460" s="106" t="s">
        <v>902</v>
      </c>
      <c r="D460" s="262">
        <v>2546.6</v>
      </c>
      <c r="E460" s="246"/>
      <c r="F460" s="243"/>
      <c r="G460" s="243"/>
      <c r="H460" s="189">
        <v>0</v>
      </c>
      <c r="I460" s="189">
        <v>0</v>
      </c>
      <c r="J460" s="203">
        <v>0</v>
      </c>
      <c r="K460" s="290">
        <v>45930</v>
      </c>
      <c r="L460" s="291" t="s">
        <v>988</v>
      </c>
      <c r="M460" s="292">
        <v>2546.6</v>
      </c>
      <c r="N460" s="246"/>
      <c r="O460" s="243"/>
      <c r="P460" s="243"/>
      <c r="Q460" s="293">
        <f t="shared" si="47"/>
        <v>0</v>
      </c>
      <c r="R460" s="294">
        <f t="shared" si="48"/>
        <v>0</v>
      </c>
      <c r="S460" s="295">
        <f t="shared" si="49"/>
        <v>0</v>
      </c>
    </row>
    <row r="461" spans="1:19" ht="34.5" customHeight="1">
      <c r="A461" s="67">
        <v>171</v>
      </c>
      <c r="B461" s="260" t="s">
        <v>989</v>
      </c>
      <c r="C461" s="106" t="s">
        <v>990</v>
      </c>
      <c r="D461" s="262">
        <v>53.5</v>
      </c>
      <c r="E461" s="246"/>
      <c r="F461" s="243"/>
      <c r="G461" s="243"/>
      <c r="H461" s="189">
        <v>0</v>
      </c>
      <c r="I461" s="189">
        <v>0</v>
      </c>
      <c r="J461" s="203">
        <v>0</v>
      </c>
      <c r="K461" s="290">
        <v>45923</v>
      </c>
      <c r="L461" s="291" t="s">
        <v>991</v>
      </c>
      <c r="M461" s="292">
        <v>53.5</v>
      </c>
      <c r="N461" s="246"/>
      <c r="O461" s="243"/>
      <c r="P461" s="243"/>
      <c r="Q461" s="293">
        <f t="shared" si="47"/>
        <v>0</v>
      </c>
      <c r="R461" s="294">
        <f t="shared" si="48"/>
        <v>0</v>
      </c>
      <c r="S461" s="295">
        <f t="shared" si="49"/>
        <v>0</v>
      </c>
    </row>
    <row r="462" spans="1:19" ht="34.5" customHeight="1">
      <c r="A462" s="67">
        <v>172</v>
      </c>
      <c r="B462" s="260" t="s">
        <v>648</v>
      </c>
      <c r="C462" s="106" t="s">
        <v>992</v>
      </c>
      <c r="D462" s="262">
        <v>456.89</v>
      </c>
      <c r="E462" s="246"/>
      <c r="F462" s="243"/>
      <c r="G462" s="243"/>
      <c r="H462" s="189">
        <v>0</v>
      </c>
      <c r="I462" s="189">
        <v>0</v>
      </c>
      <c r="J462" s="203">
        <v>0</v>
      </c>
      <c r="K462" s="290">
        <v>45922</v>
      </c>
      <c r="L462" s="291" t="s">
        <v>993</v>
      </c>
      <c r="M462" s="292">
        <v>456.89</v>
      </c>
      <c r="N462" s="246"/>
      <c r="O462" s="243"/>
      <c r="P462" s="243"/>
      <c r="Q462" s="293">
        <f t="shared" si="47"/>
        <v>0</v>
      </c>
      <c r="R462" s="294">
        <f t="shared" si="48"/>
        <v>0</v>
      </c>
      <c r="S462" s="295">
        <f t="shared" si="49"/>
        <v>0</v>
      </c>
    </row>
    <row r="463" spans="1:19" ht="34.5" customHeight="1">
      <c r="A463" s="67">
        <v>173</v>
      </c>
      <c r="B463" s="260" t="s">
        <v>994</v>
      </c>
      <c r="C463" s="106" t="s">
        <v>911</v>
      </c>
      <c r="D463" s="262">
        <v>1498</v>
      </c>
      <c r="E463" s="246"/>
      <c r="F463" s="243"/>
      <c r="G463" s="243"/>
      <c r="H463" s="189">
        <v>0</v>
      </c>
      <c r="I463" s="189">
        <v>0</v>
      </c>
      <c r="J463" s="203">
        <v>0</v>
      </c>
      <c r="K463" s="290">
        <v>45926</v>
      </c>
      <c r="L463" s="291" t="s">
        <v>995</v>
      </c>
      <c r="M463" s="292">
        <v>1498</v>
      </c>
      <c r="N463" s="246"/>
      <c r="O463" s="243"/>
      <c r="P463" s="243"/>
      <c r="Q463" s="293">
        <f t="shared" si="47"/>
        <v>0</v>
      </c>
      <c r="R463" s="294">
        <f t="shared" si="48"/>
        <v>0</v>
      </c>
      <c r="S463" s="295">
        <f t="shared" si="49"/>
        <v>0</v>
      </c>
    </row>
    <row r="464" spans="1:19" ht="34.5" customHeight="1">
      <c r="A464" s="67">
        <v>174</v>
      </c>
      <c r="B464" s="260" t="s">
        <v>996</v>
      </c>
      <c r="C464" s="106" t="s">
        <v>969</v>
      </c>
      <c r="D464" s="262">
        <v>53.5</v>
      </c>
      <c r="E464" s="246"/>
      <c r="F464" s="243"/>
      <c r="G464" s="243"/>
      <c r="H464" s="189">
        <v>0</v>
      </c>
      <c r="I464" s="189">
        <v>0</v>
      </c>
      <c r="J464" s="203">
        <v>0</v>
      </c>
      <c r="K464" s="290">
        <v>45924</v>
      </c>
      <c r="L464" s="291" t="s">
        <v>997</v>
      </c>
      <c r="M464" s="292">
        <v>53.5</v>
      </c>
      <c r="N464" s="246"/>
      <c r="O464" s="243"/>
      <c r="P464" s="243"/>
      <c r="Q464" s="293">
        <f t="shared" si="47"/>
        <v>0</v>
      </c>
      <c r="R464" s="294">
        <f t="shared" si="48"/>
        <v>0</v>
      </c>
      <c r="S464" s="295">
        <f t="shared" si="49"/>
        <v>0</v>
      </c>
    </row>
    <row r="465" spans="1:19" ht="34.5" customHeight="1">
      <c r="A465" s="67">
        <v>175</v>
      </c>
      <c r="B465" s="260" t="s">
        <v>658</v>
      </c>
      <c r="C465" s="106" t="s">
        <v>998</v>
      </c>
      <c r="D465" s="262">
        <v>845.3</v>
      </c>
      <c r="E465" s="246"/>
      <c r="F465" s="243"/>
      <c r="G465" s="243"/>
      <c r="H465" s="189">
        <v>0</v>
      </c>
      <c r="I465" s="189">
        <v>0</v>
      </c>
      <c r="J465" s="203">
        <v>0</v>
      </c>
      <c r="K465" s="290">
        <v>45923</v>
      </c>
      <c r="L465" s="291" t="s">
        <v>999</v>
      </c>
      <c r="M465" s="292">
        <v>845.3</v>
      </c>
      <c r="N465" s="246"/>
      <c r="O465" s="243"/>
      <c r="P465" s="243"/>
      <c r="Q465" s="293">
        <f t="shared" si="47"/>
        <v>0</v>
      </c>
      <c r="R465" s="294">
        <f t="shared" si="48"/>
        <v>0</v>
      </c>
      <c r="S465" s="295">
        <f t="shared" si="49"/>
        <v>0</v>
      </c>
    </row>
    <row r="466" spans="1:19" ht="34.5" customHeight="1">
      <c r="A466" s="67">
        <v>176</v>
      </c>
      <c r="B466" s="310" t="s">
        <v>1000</v>
      </c>
      <c r="C466" s="173" t="s">
        <v>969</v>
      </c>
      <c r="D466" s="280">
        <v>107</v>
      </c>
      <c r="E466" s="250"/>
      <c r="F466" s="243"/>
      <c r="G466" s="243"/>
      <c r="H466" s="189">
        <v>0</v>
      </c>
      <c r="I466" s="189">
        <v>0</v>
      </c>
      <c r="J466" s="203">
        <v>0</v>
      </c>
      <c r="K466" s="290">
        <v>45923</v>
      </c>
      <c r="L466" s="291" t="s">
        <v>1001</v>
      </c>
      <c r="M466" s="292">
        <v>107</v>
      </c>
      <c r="N466" s="250"/>
      <c r="O466" s="243"/>
      <c r="P466" s="243"/>
      <c r="Q466" s="293">
        <f t="shared" si="47"/>
        <v>0</v>
      </c>
      <c r="R466" s="294">
        <f t="shared" si="48"/>
        <v>0</v>
      </c>
      <c r="S466" s="295">
        <f t="shared" si="49"/>
        <v>0</v>
      </c>
    </row>
    <row r="467" spans="1:19" ht="34.5" customHeight="1">
      <c r="A467" s="67">
        <v>177</v>
      </c>
      <c r="B467" s="311" t="s">
        <v>1002</v>
      </c>
      <c r="C467" s="312" t="s">
        <v>899</v>
      </c>
      <c r="D467" s="313">
        <v>1059.3</v>
      </c>
      <c r="E467" s="246"/>
      <c r="F467" s="243"/>
      <c r="G467" s="243"/>
      <c r="H467" s="189">
        <v>0</v>
      </c>
      <c r="I467" s="189">
        <v>0</v>
      </c>
      <c r="J467" s="203">
        <v>0</v>
      </c>
      <c r="K467" s="290">
        <v>45922</v>
      </c>
      <c r="L467" s="291" t="s">
        <v>1003</v>
      </c>
      <c r="M467" s="292">
        <v>1059.3</v>
      </c>
      <c r="N467" s="246"/>
      <c r="O467" s="243"/>
      <c r="P467" s="243"/>
      <c r="Q467" s="293">
        <f t="shared" si="47"/>
        <v>0</v>
      </c>
      <c r="R467" s="294">
        <f t="shared" si="48"/>
        <v>0</v>
      </c>
      <c r="S467" s="295">
        <f t="shared" si="49"/>
        <v>0</v>
      </c>
    </row>
    <row r="468" spans="1:19" ht="34.5" customHeight="1">
      <c r="A468" s="67">
        <v>178</v>
      </c>
      <c r="B468" s="314" t="s">
        <v>1004</v>
      </c>
      <c r="C468" s="183" t="s">
        <v>1005</v>
      </c>
      <c r="D468" s="315">
        <v>4001.8</v>
      </c>
      <c r="E468" s="246"/>
      <c r="F468" s="243"/>
      <c r="G468" s="243"/>
      <c r="H468" s="189">
        <v>0</v>
      </c>
      <c r="I468" s="189">
        <v>0</v>
      </c>
      <c r="J468" s="203">
        <v>0</v>
      </c>
      <c r="K468" s="290">
        <v>45919</v>
      </c>
      <c r="L468" s="291" t="s">
        <v>1006</v>
      </c>
      <c r="M468" s="292">
        <v>4001.8</v>
      </c>
      <c r="N468" s="246"/>
      <c r="O468" s="243"/>
      <c r="P468" s="243"/>
      <c r="Q468" s="293">
        <f t="shared" si="47"/>
        <v>0</v>
      </c>
      <c r="R468" s="294">
        <f t="shared" si="48"/>
        <v>0</v>
      </c>
      <c r="S468" s="295">
        <f t="shared" si="49"/>
        <v>0</v>
      </c>
    </row>
    <row r="469" spans="1:19" ht="34.5" customHeight="1">
      <c r="A469" s="67">
        <v>179</v>
      </c>
      <c r="B469" s="316" t="s">
        <v>1007</v>
      </c>
      <c r="C469" s="317" t="s">
        <v>1005</v>
      </c>
      <c r="D469" s="318">
        <v>53.5</v>
      </c>
      <c r="E469" s="246"/>
      <c r="F469" s="243"/>
      <c r="G469" s="243"/>
      <c r="H469" s="189">
        <v>0</v>
      </c>
      <c r="I469" s="189">
        <v>0</v>
      </c>
      <c r="J469" s="203">
        <v>0</v>
      </c>
      <c r="K469" s="290">
        <v>45919</v>
      </c>
      <c r="L469" s="291" t="s">
        <v>1008</v>
      </c>
      <c r="M469" s="292">
        <v>53.5</v>
      </c>
      <c r="N469" s="246"/>
      <c r="O469" s="243"/>
      <c r="P469" s="243"/>
      <c r="Q469" s="293">
        <f t="shared" si="47"/>
        <v>0</v>
      </c>
      <c r="R469" s="294">
        <f t="shared" si="48"/>
        <v>0</v>
      </c>
      <c r="S469" s="295">
        <f t="shared" si="49"/>
        <v>0</v>
      </c>
    </row>
    <row r="470" spans="1:19" ht="34.5" customHeight="1">
      <c r="A470" s="67">
        <v>180</v>
      </c>
      <c r="B470" s="319" t="s">
        <v>855</v>
      </c>
      <c r="C470" s="320" t="s">
        <v>1009</v>
      </c>
      <c r="D470" s="321">
        <v>738.3</v>
      </c>
      <c r="E470" s="7"/>
      <c r="F470" s="3"/>
      <c r="G470" s="3"/>
      <c r="H470" s="189">
        <v>0</v>
      </c>
      <c r="I470" s="189">
        <v>0</v>
      </c>
      <c r="J470" s="203">
        <v>0</v>
      </c>
      <c r="K470" s="301">
        <v>45919</v>
      </c>
      <c r="L470" s="302" t="s">
        <v>1010</v>
      </c>
      <c r="M470" s="303">
        <v>738.3</v>
      </c>
      <c r="N470" s="7"/>
      <c r="O470" s="3"/>
      <c r="P470" s="3"/>
      <c r="Q470" s="293">
        <f t="shared" si="47"/>
        <v>0</v>
      </c>
      <c r="R470" s="294">
        <f t="shared" si="48"/>
        <v>0</v>
      </c>
      <c r="S470" s="295">
        <f t="shared" si="49"/>
        <v>0</v>
      </c>
    </row>
    <row r="471" spans="1:19" ht="34.5" customHeight="1">
      <c r="A471" s="67">
        <v>181</v>
      </c>
      <c r="B471" s="319" t="s">
        <v>1011</v>
      </c>
      <c r="C471" s="320" t="s">
        <v>1005</v>
      </c>
      <c r="D471" s="321">
        <v>9159.1999999999989</v>
      </c>
      <c r="E471" s="7"/>
      <c r="F471" s="3"/>
      <c r="G471" s="3"/>
      <c r="H471" s="189">
        <v>0</v>
      </c>
      <c r="I471" s="189">
        <v>0</v>
      </c>
      <c r="J471" s="203">
        <v>0</v>
      </c>
      <c r="K471" s="290">
        <v>45919</v>
      </c>
      <c r="L471" s="291" t="s">
        <v>1012</v>
      </c>
      <c r="M471" s="292">
        <v>9159.2000000000007</v>
      </c>
      <c r="N471" s="7"/>
      <c r="O471" s="3"/>
      <c r="P471" s="3"/>
      <c r="Q471" s="293">
        <f t="shared" si="47"/>
        <v>0</v>
      </c>
      <c r="R471" s="294">
        <f t="shared" si="48"/>
        <v>0</v>
      </c>
      <c r="S471" s="295">
        <f t="shared" si="49"/>
        <v>0</v>
      </c>
    </row>
    <row r="472" spans="1:19" ht="34.5" customHeight="1">
      <c r="A472" s="67">
        <v>182</v>
      </c>
      <c r="B472" s="319" t="s">
        <v>1011</v>
      </c>
      <c r="C472" s="320" t="s">
        <v>1005</v>
      </c>
      <c r="D472" s="321">
        <v>2471.6999999999998</v>
      </c>
      <c r="E472" s="7"/>
      <c r="F472" s="3"/>
      <c r="G472" s="3"/>
      <c r="H472" s="189">
        <v>0</v>
      </c>
      <c r="I472" s="189">
        <v>0</v>
      </c>
      <c r="J472" s="203">
        <v>0</v>
      </c>
      <c r="K472" s="290">
        <v>45919</v>
      </c>
      <c r="L472" s="291" t="s">
        <v>1012</v>
      </c>
      <c r="M472" s="292">
        <v>2471.6999999999998</v>
      </c>
      <c r="N472" s="7"/>
      <c r="O472" s="3"/>
      <c r="P472" s="3"/>
      <c r="Q472" s="293">
        <f t="shared" si="47"/>
        <v>0</v>
      </c>
      <c r="R472" s="294">
        <f t="shared" si="48"/>
        <v>0</v>
      </c>
      <c r="S472" s="295">
        <f t="shared" si="49"/>
        <v>0</v>
      </c>
    </row>
    <row r="473" spans="1:19" ht="34.5" customHeight="1">
      <c r="A473" s="67">
        <v>183</v>
      </c>
      <c r="B473" s="319" t="s">
        <v>653</v>
      </c>
      <c r="C473" s="320" t="s">
        <v>1013</v>
      </c>
      <c r="D473" s="321">
        <v>1102.0999999999999</v>
      </c>
      <c r="E473" s="7"/>
      <c r="F473" s="3"/>
      <c r="G473" s="3"/>
      <c r="H473" s="189">
        <v>0</v>
      </c>
      <c r="I473" s="189">
        <v>0</v>
      </c>
      <c r="J473" s="203">
        <v>0</v>
      </c>
      <c r="K473" s="290">
        <v>45923</v>
      </c>
      <c r="L473" s="291" t="s">
        <v>1014</v>
      </c>
      <c r="M473" s="292">
        <v>1102.0999999999999</v>
      </c>
      <c r="N473" s="7"/>
      <c r="O473" s="3"/>
      <c r="P473" s="3"/>
      <c r="Q473" s="293">
        <f t="shared" si="47"/>
        <v>0</v>
      </c>
      <c r="R473" s="294">
        <f t="shared" si="48"/>
        <v>0</v>
      </c>
      <c r="S473" s="295">
        <f t="shared" si="49"/>
        <v>0</v>
      </c>
    </row>
    <row r="474" spans="1:19" ht="34.5" customHeight="1">
      <c r="A474" s="67">
        <v>184</v>
      </c>
      <c r="B474" s="319" t="s">
        <v>1015</v>
      </c>
      <c r="C474" s="320" t="s">
        <v>1016</v>
      </c>
      <c r="D474" s="321">
        <v>53.5</v>
      </c>
      <c r="E474" s="7"/>
      <c r="F474" s="3"/>
      <c r="G474" s="3"/>
      <c r="H474" s="189">
        <v>0</v>
      </c>
      <c r="I474" s="189">
        <v>0</v>
      </c>
      <c r="J474" s="203">
        <v>0</v>
      </c>
      <c r="K474" s="290">
        <v>45919</v>
      </c>
      <c r="L474" s="291" t="s">
        <v>1017</v>
      </c>
      <c r="M474" s="292">
        <v>53.5</v>
      </c>
      <c r="N474" s="7"/>
      <c r="O474" s="3"/>
      <c r="P474" s="3"/>
      <c r="Q474" s="293">
        <f t="shared" si="47"/>
        <v>0</v>
      </c>
      <c r="R474" s="294">
        <f t="shared" si="48"/>
        <v>0</v>
      </c>
      <c r="S474" s="295">
        <f t="shared" si="49"/>
        <v>0</v>
      </c>
    </row>
    <row r="475" spans="1:19" ht="34.5" customHeight="1" thickBot="1">
      <c r="A475" s="322"/>
      <c r="B475" s="100" t="s">
        <v>19</v>
      </c>
      <c r="C475" s="101"/>
      <c r="D475" s="102">
        <f>SUM(D291:D474)</f>
        <v>232404.03000000006</v>
      </c>
      <c r="E475" s="257"/>
      <c r="F475" s="258"/>
      <c r="G475" s="258"/>
      <c r="H475" s="105">
        <f>SUM(H291:H474)</f>
        <v>31526</v>
      </c>
      <c r="I475" s="105">
        <f>SUM(I291:I474)</f>
        <v>2206.8200000000002</v>
      </c>
      <c r="J475" s="105">
        <f>SUM(J291:J474)</f>
        <v>33732.82</v>
      </c>
      <c r="K475" s="103"/>
      <c r="L475" s="103"/>
      <c r="M475" s="155">
        <f>SUM(M291:M474)</f>
        <v>266136.84999999998</v>
      </c>
      <c r="N475" s="257"/>
      <c r="O475" s="258"/>
      <c r="P475" s="258"/>
      <c r="Q475" s="105">
        <f>SUM(Q291:Q474)</f>
        <v>0</v>
      </c>
      <c r="R475" s="259">
        <f>SUM(R291:R474)</f>
        <v>0</v>
      </c>
      <c r="S475" s="104">
        <f>SUM(S291:S474)</f>
        <v>1.1368683772161603E-13</v>
      </c>
    </row>
    <row r="476" spans="1:19" ht="34.5" customHeight="1" thickTop="1">
      <c r="A476" s="30"/>
      <c r="B476" s="52" t="s">
        <v>1018</v>
      </c>
      <c r="C476" s="53"/>
      <c r="D476" s="54"/>
      <c r="E476" s="55"/>
      <c r="F476" s="54"/>
      <c r="G476" s="56"/>
      <c r="H476" s="57"/>
      <c r="I476" s="57"/>
      <c r="J476" s="57"/>
      <c r="K476" s="58"/>
      <c r="L476" s="59"/>
      <c r="M476" s="248"/>
      <c r="N476" s="237"/>
      <c r="O476" s="238"/>
      <c r="P476" s="238"/>
      <c r="Q476" s="239"/>
      <c r="R476" s="240"/>
      <c r="S476" s="323"/>
    </row>
    <row r="477" spans="1:19" ht="34.200000000000003" customHeight="1">
      <c r="A477" s="30">
        <v>2</v>
      </c>
      <c r="B477" s="324" t="s">
        <v>227</v>
      </c>
      <c r="C477" s="325" t="s">
        <v>228</v>
      </c>
      <c r="D477" s="326">
        <v>0</v>
      </c>
      <c r="E477" s="174"/>
      <c r="F477" s="327"/>
      <c r="G477" s="327"/>
      <c r="H477" s="142">
        <v>0</v>
      </c>
      <c r="I477" s="142"/>
      <c r="J477" s="142">
        <v>0</v>
      </c>
      <c r="K477" s="328"/>
      <c r="L477" s="329"/>
      <c r="M477" s="330"/>
      <c r="N477" s="331"/>
      <c r="O477" s="332"/>
      <c r="P477" s="332"/>
      <c r="Q477" s="239">
        <f t="shared" ref="Q477" si="50">J477-M477</f>
        <v>0</v>
      </c>
      <c r="R477" s="240"/>
      <c r="S477" s="66">
        <f t="shared" ref="S477" si="51">J477-M477</f>
        <v>0</v>
      </c>
    </row>
    <row r="478" spans="1:19" ht="34.5" customHeight="1" thickBot="1">
      <c r="A478" s="99"/>
      <c r="B478" s="100" t="s">
        <v>19</v>
      </c>
      <c r="C478" s="160"/>
      <c r="D478" s="102">
        <f>SUM(D477:D477)</f>
        <v>0</v>
      </c>
      <c r="E478" s="103"/>
      <c r="F478" s="102"/>
      <c r="G478" s="102"/>
      <c r="H478" s="104">
        <v>0</v>
      </c>
      <c r="I478" s="104">
        <v>0</v>
      </c>
      <c r="J478" s="104">
        <v>0</v>
      </c>
      <c r="K478" s="103"/>
      <c r="L478" s="103"/>
      <c r="M478" s="247">
        <f>SUM(M477:M477)</f>
        <v>0</v>
      </c>
      <c r="N478" s="129"/>
      <c r="O478" s="102"/>
      <c r="P478" s="102"/>
      <c r="Q478" s="104">
        <f>SUM(Q477:Q477)</f>
        <v>0</v>
      </c>
      <c r="R478" s="155">
        <f>SUM(R477:R477)</f>
        <v>0</v>
      </c>
      <c r="S478" s="162">
        <f>SUM(S477:S477)</f>
        <v>0</v>
      </c>
    </row>
    <row r="479" spans="1:19" ht="34.5" customHeight="1" thickTop="1">
      <c r="A479" s="30"/>
      <c r="B479" s="52" t="s">
        <v>1019</v>
      </c>
      <c r="C479" s="53"/>
      <c r="D479" s="54"/>
      <c r="E479" s="55"/>
      <c r="F479" s="54"/>
      <c r="G479" s="56"/>
      <c r="H479" s="57"/>
      <c r="I479" s="57"/>
      <c r="J479" s="57"/>
      <c r="K479" s="58"/>
      <c r="L479" s="59"/>
      <c r="M479" s="248"/>
      <c r="N479" s="237"/>
      <c r="O479" s="238"/>
      <c r="P479" s="238"/>
      <c r="Q479" s="239"/>
      <c r="R479" s="240"/>
      <c r="S479" s="66"/>
    </row>
    <row r="480" spans="1:19" ht="34.5" customHeight="1">
      <c r="A480" s="30">
        <v>1</v>
      </c>
      <c r="B480" s="31"/>
      <c r="C480" s="32"/>
      <c r="D480" s="33"/>
      <c r="E480" s="34"/>
      <c r="F480" s="33"/>
      <c r="G480" s="33"/>
      <c r="H480" s="35"/>
      <c r="I480" s="35"/>
      <c r="J480" s="35"/>
      <c r="K480" s="156"/>
      <c r="L480" s="157"/>
      <c r="M480" s="289"/>
      <c r="N480" s="246"/>
      <c r="O480" s="243"/>
      <c r="P480" s="243"/>
      <c r="Q480" s="189"/>
      <c r="R480" s="8"/>
      <c r="S480" s="66"/>
    </row>
    <row r="481" spans="1:19" ht="34.5" customHeight="1" thickBot="1">
      <c r="A481" s="99"/>
      <c r="B481" s="100" t="s">
        <v>19</v>
      </c>
      <c r="C481" s="160"/>
      <c r="D481" s="102">
        <v>0</v>
      </c>
      <c r="E481" s="103"/>
      <c r="F481" s="102"/>
      <c r="G481" s="102"/>
      <c r="H481" s="104">
        <v>0</v>
      </c>
      <c r="I481" s="104">
        <v>0</v>
      </c>
      <c r="J481" s="104">
        <v>0</v>
      </c>
      <c r="K481" s="161"/>
      <c r="L481" s="103"/>
      <c r="M481" s="247"/>
      <c r="N481" s="333"/>
      <c r="O481" s="334"/>
      <c r="P481" s="334"/>
      <c r="Q481" s="162">
        <v>0</v>
      </c>
      <c r="R481" s="335">
        <v>0</v>
      </c>
      <c r="S481" s="162">
        <v>0</v>
      </c>
    </row>
    <row r="482" spans="1:19" s="351" customFormat="1" ht="34.5" customHeight="1" thickTop="1">
      <c r="A482" s="336"/>
      <c r="B482" s="337" t="s">
        <v>1020</v>
      </c>
      <c r="C482" s="338"/>
      <c r="D482" s="339"/>
      <c r="E482" s="340"/>
      <c r="F482" s="339"/>
      <c r="G482" s="341"/>
      <c r="H482" s="342"/>
      <c r="I482" s="342"/>
      <c r="J482" s="342"/>
      <c r="K482" s="343"/>
      <c r="L482" s="344"/>
      <c r="M482" s="345"/>
      <c r="N482" s="346"/>
      <c r="O482" s="347"/>
      <c r="P482" s="347"/>
      <c r="Q482" s="348"/>
      <c r="R482" s="349"/>
      <c r="S482" s="350"/>
    </row>
    <row r="483" spans="1:19" s="366" customFormat="1" ht="37.5" customHeight="1">
      <c r="A483" s="352">
        <v>1</v>
      </c>
      <c r="B483" s="353" t="s">
        <v>227</v>
      </c>
      <c r="C483" s="354" t="s">
        <v>1021</v>
      </c>
      <c r="D483" s="355">
        <v>0</v>
      </c>
      <c r="E483" s="355"/>
      <c r="F483" s="356"/>
      <c r="G483" s="356"/>
      <c r="H483" s="355">
        <v>0</v>
      </c>
      <c r="I483" s="357">
        <v>0</v>
      </c>
      <c r="J483" s="358">
        <v>0</v>
      </c>
      <c r="K483" s="359"/>
      <c r="L483" s="360"/>
      <c r="M483" s="361"/>
      <c r="N483" s="362"/>
      <c r="O483" s="356"/>
      <c r="P483" s="356"/>
      <c r="Q483" s="363">
        <f t="shared" ref="Q483" si="52">J483-M483</f>
        <v>0</v>
      </c>
      <c r="R483" s="364">
        <v>0</v>
      </c>
      <c r="S483" s="365">
        <f t="shared" ref="S483" si="53">J483-M483</f>
        <v>0</v>
      </c>
    </row>
    <row r="484" spans="1:19" s="371" customFormat="1" ht="37.5" customHeight="1" thickBot="1">
      <c r="A484" s="367"/>
      <c r="B484" s="368" t="s">
        <v>19</v>
      </c>
      <c r="C484" s="368"/>
      <c r="D484" s="369">
        <f>SUM(D483:D483)</f>
        <v>0</v>
      </c>
      <c r="E484" s="369"/>
      <c r="F484" s="369"/>
      <c r="G484" s="369"/>
      <c r="H484" s="369">
        <f>SUM(H483:H483)</f>
        <v>0</v>
      </c>
      <c r="I484" s="369">
        <f>SUM(I483:I483)</f>
        <v>0</v>
      </c>
      <c r="J484" s="369">
        <f>SUM(J483:J483)</f>
        <v>0</v>
      </c>
      <c r="K484" s="370"/>
      <c r="L484" s="370"/>
      <c r="M484" s="369">
        <f>SUM(M483:M483)</f>
        <v>0</v>
      </c>
      <c r="N484" s="370"/>
      <c r="O484" s="369"/>
      <c r="P484" s="369"/>
      <c r="Q484" s="369">
        <f>SUM(Q483:Q483)</f>
        <v>0</v>
      </c>
      <c r="R484" s="369">
        <f>SUM(R483:R483)</f>
        <v>0</v>
      </c>
      <c r="S484" s="369">
        <f>SUM(S483:S483)</f>
        <v>0</v>
      </c>
    </row>
    <row r="485" spans="1:19" s="376" customFormat="1" ht="37.5" customHeight="1" thickTop="1">
      <c r="A485" s="372"/>
      <c r="B485" s="373"/>
      <c r="C485" s="373"/>
      <c r="D485" s="374"/>
      <c r="E485" s="374"/>
      <c r="F485" s="374"/>
      <c r="G485" s="374"/>
      <c r="H485" s="374"/>
      <c r="I485" s="374"/>
      <c r="J485" s="374"/>
      <c r="K485" s="375"/>
      <c r="L485" s="375"/>
      <c r="M485" s="374"/>
      <c r="N485" s="375"/>
      <c r="O485" s="374"/>
      <c r="P485" s="374"/>
      <c r="Q485" s="374"/>
      <c r="R485" s="374"/>
      <c r="S485" s="374"/>
    </row>
    <row r="486" spans="1:19" ht="34.5" customHeight="1" thickBot="1">
      <c r="A486" s="377"/>
      <c r="B486" s="378" t="s">
        <v>1022</v>
      </c>
      <c r="C486" s="379"/>
      <c r="D486" s="380">
        <f>SUM(D14+D32+D49+D52+D56+D66+D69+D75+D106+D110+D141+D289+D475+D478+D481+D484)</f>
        <v>662283.30250000011</v>
      </c>
      <c r="E486" s="381"/>
      <c r="F486" s="380"/>
      <c r="G486" s="380"/>
      <c r="H486" s="382">
        <f>SUM(H484+H481+H478+H475+H289+H141+H110+H106+H75+H72+H69+H66+H56+H52+H49+H32+H14)</f>
        <v>111636.35</v>
      </c>
      <c r="I486" s="382">
        <f>SUM(I484+I481+I478+I475+I289+I141+I110+I106+I75+I72+I69+I66+I56+I52+I49+I32+I14)</f>
        <v>6696.59</v>
      </c>
      <c r="J486" s="382">
        <f>SUM(J484+J481+J478+J475+J289+J141+J110+J106+J75+J72+J69+J66+J56+J52+J49+J32+J14)</f>
        <v>118332.93749999999</v>
      </c>
      <c r="K486" s="383"/>
      <c r="L486" s="383"/>
      <c r="M486" s="382">
        <f>SUM(M484+M481+M478+M475+M289+M141+M110+M106+M75+M72+M69+M66+M56+M52+M49+M32+M14)</f>
        <v>749132.96</v>
      </c>
      <c r="N486" s="384"/>
      <c r="O486" s="382"/>
      <c r="P486" s="382"/>
      <c r="Q486" s="382">
        <f>SUM(Q484+Q481+Q478+Q475+Q289+Q141+Q110+Q106+Q75+Q72+Q69+Q66+Q56+Q52+Q49+Q32+Q14)</f>
        <v>47027.590000000004</v>
      </c>
      <c r="R486" s="382">
        <f>SUM(R484+R481+R478+R475+R289+R141+R110+R106+R75+R72+R69+R66+R56+R52+R49+R32+R14)</f>
        <v>3291.95</v>
      </c>
      <c r="S486" s="382">
        <f>SUM(S484+S481+S478+S475+S289+S141+S110+S106+S75+S72+S69+S66+S56+S52+S49+S32+S14)</f>
        <v>50319.547499999986</v>
      </c>
    </row>
    <row r="487" spans="1:19" s="386" customFormat="1" ht="34.5" customHeight="1" thickTop="1">
      <c r="A487" s="385"/>
      <c r="C487" s="387"/>
      <c r="D487" s="388"/>
      <c r="E487" s="389"/>
      <c r="F487" s="388"/>
      <c r="G487" s="388"/>
      <c r="H487" s="390"/>
      <c r="I487" s="390"/>
      <c r="J487" s="390"/>
      <c r="K487" s="391"/>
      <c r="L487" s="391"/>
      <c r="M487" s="390"/>
      <c r="N487" s="392"/>
      <c r="O487" s="390"/>
      <c r="P487" s="390"/>
      <c r="Q487" s="390"/>
      <c r="R487" s="390"/>
      <c r="S487" s="390"/>
    </row>
    <row r="488" spans="1:19" s="386" customFormat="1" ht="48" customHeight="1">
      <c r="A488" s="1332" t="s">
        <v>1023</v>
      </c>
      <c r="B488" s="1332"/>
      <c r="C488" s="1332"/>
      <c r="D488" s="1332"/>
      <c r="E488" s="1332"/>
      <c r="F488" s="1332"/>
      <c r="G488" s="1332"/>
      <c r="H488" s="1332"/>
      <c r="I488" s="1332"/>
      <c r="J488" s="1332"/>
      <c r="K488" s="1332"/>
      <c r="L488" s="1332"/>
      <c r="M488" s="1332"/>
      <c r="N488" s="1332"/>
      <c r="O488" s="1332"/>
      <c r="P488" s="1332"/>
      <c r="Q488" s="1332"/>
      <c r="R488" s="1332"/>
      <c r="S488" s="1332"/>
    </row>
    <row r="489" spans="1:19" ht="34.5" customHeight="1">
      <c r="A489" s="243">
        <v>1</v>
      </c>
      <c r="B489" s="393" t="s">
        <v>1024</v>
      </c>
      <c r="C489" s="394" t="s">
        <v>1025</v>
      </c>
      <c r="D489" s="395"/>
      <c r="E489" s="293" t="s">
        <v>1026</v>
      </c>
      <c r="F489" s="395"/>
      <c r="G489" s="395"/>
      <c r="H489" s="189">
        <v>15571.5</v>
      </c>
      <c r="I489" s="66"/>
      <c r="J489" s="66">
        <v>15571.5</v>
      </c>
      <c r="K489" s="396">
        <v>45929</v>
      </c>
      <c r="L489" s="397" t="s">
        <v>1027</v>
      </c>
      <c r="M489" s="398">
        <v>100</v>
      </c>
      <c r="N489" s="293"/>
      <c r="O489" s="243"/>
      <c r="P489" s="243"/>
      <c r="Q489" s="189">
        <f>SUM(H489-M489)</f>
        <v>15471.5</v>
      </c>
      <c r="R489" s="189"/>
      <c r="S489" s="203">
        <f>SUM(Q489)</f>
        <v>15471.5</v>
      </c>
    </row>
    <row r="490" spans="1:19" ht="34.5" customHeight="1">
      <c r="A490" s="243">
        <v>2</v>
      </c>
      <c r="B490" s="394" t="s">
        <v>1028</v>
      </c>
      <c r="C490" s="394" t="s">
        <v>1029</v>
      </c>
      <c r="D490" s="295">
        <v>0</v>
      </c>
      <c r="E490" s="399" t="s">
        <v>1030</v>
      </c>
      <c r="F490" s="243"/>
      <c r="G490" s="243"/>
      <c r="H490" s="189">
        <v>3545.5</v>
      </c>
      <c r="I490" s="189"/>
      <c r="J490" s="66">
        <v>3545.5</v>
      </c>
      <c r="K490" s="290">
        <v>45930</v>
      </c>
      <c r="L490" s="291" t="s">
        <v>1031</v>
      </c>
      <c r="M490" s="400">
        <v>500</v>
      </c>
      <c r="N490" s="401" t="s">
        <v>1030</v>
      </c>
      <c r="O490" s="402"/>
      <c r="P490" s="402"/>
      <c r="Q490" s="189">
        <f>S490</f>
        <v>3045.5</v>
      </c>
      <c r="R490" s="189"/>
      <c r="S490" s="203">
        <f>+D490+J490-M490</f>
        <v>3045.5</v>
      </c>
    </row>
    <row r="491" spans="1:19" ht="34.5" customHeight="1" thickBot="1">
      <c r="A491" s="284"/>
      <c r="B491" s="257" t="s">
        <v>19</v>
      </c>
      <c r="C491" s="160"/>
      <c r="D491" s="102">
        <v>0</v>
      </c>
      <c r="E491" s="103"/>
      <c r="F491" s="102"/>
      <c r="G491" s="102"/>
      <c r="H491" s="104">
        <f>SUM(H489:H490)</f>
        <v>19117</v>
      </c>
      <c r="I491" s="104">
        <f t="shared" ref="I491:J491" si="54">SUM(I489:I490)</f>
        <v>0</v>
      </c>
      <c r="J491" s="104">
        <f t="shared" si="54"/>
        <v>19117</v>
      </c>
      <c r="K491" s="105"/>
      <c r="L491" s="105"/>
      <c r="M491" s="104">
        <f>SUM(M489:M490)</f>
        <v>600</v>
      </c>
      <c r="N491" s="105"/>
      <c r="O491" s="104"/>
      <c r="P491" s="104"/>
      <c r="Q491" s="104">
        <f>SUM(Q489:Q490)</f>
        <v>18517</v>
      </c>
      <c r="R491" s="155"/>
      <c r="S491" s="104">
        <f>SUM(S489:S490)</f>
        <v>18517</v>
      </c>
    </row>
    <row r="492" spans="1:19" s="386" customFormat="1" ht="34.5" customHeight="1" thickTop="1">
      <c r="A492" s="385"/>
      <c r="C492" s="387"/>
      <c r="D492" s="388"/>
      <c r="E492" s="389"/>
      <c r="F492" s="388"/>
      <c r="G492" s="388"/>
      <c r="H492" s="390"/>
      <c r="I492" s="390"/>
      <c r="J492" s="390"/>
      <c r="K492" s="391"/>
      <c r="L492" s="391"/>
      <c r="M492" s="390"/>
      <c r="N492" s="392"/>
      <c r="O492" s="390"/>
      <c r="P492" s="390"/>
      <c r="Q492" s="390"/>
      <c r="R492" s="390"/>
      <c r="S492" s="390"/>
    </row>
    <row r="493" spans="1:19" s="403" customFormat="1" ht="43.5" customHeight="1">
      <c r="A493" s="1332" t="s">
        <v>1032</v>
      </c>
      <c r="B493" s="1332"/>
      <c r="C493" s="1332"/>
      <c r="D493" s="1332"/>
      <c r="E493" s="1332"/>
      <c r="F493" s="1332"/>
      <c r="G493" s="1332"/>
      <c r="H493" s="1332"/>
      <c r="I493" s="1332"/>
      <c r="J493" s="1332"/>
      <c r="K493" s="1332"/>
      <c r="L493" s="1332"/>
      <c r="M493" s="1332"/>
      <c r="N493" s="1332"/>
      <c r="O493" s="1332"/>
      <c r="P493" s="1332"/>
      <c r="Q493" s="1332"/>
      <c r="R493" s="1332"/>
      <c r="S493" s="1332"/>
    </row>
    <row r="494" spans="1:19" s="414" customFormat="1" ht="34.5" customHeight="1">
      <c r="A494" s="404">
        <v>1</v>
      </c>
      <c r="B494" s="405" t="s">
        <v>1033</v>
      </c>
      <c r="C494" s="406" t="s">
        <v>1034</v>
      </c>
      <c r="D494" s="407"/>
      <c r="E494" s="408" t="s">
        <v>1035</v>
      </c>
      <c r="F494" s="409">
        <v>4</v>
      </c>
      <c r="G494" s="409">
        <v>4</v>
      </c>
      <c r="H494" s="408">
        <v>14582</v>
      </c>
      <c r="I494" s="407"/>
      <c r="J494" s="410">
        <v>14582</v>
      </c>
      <c r="K494" s="411"/>
      <c r="L494" s="411"/>
      <c r="M494" s="412"/>
      <c r="N494" s="408" t="s">
        <v>1035</v>
      </c>
      <c r="O494" s="413">
        <v>4</v>
      </c>
      <c r="P494" s="413">
        <v>4</v>
      </c>
      <c r="Q494" s="408">
        <v>14582</v>
      </c>
      <c r="R494" s="407"/>
      <c r="S494" s="410">
        <f>+D494+J494-M494</f>
        <v>14582</v>
      </c>
    </row>
    <row r="495" spans="1:19" s="414" customFormat="1" ht="34.5" customHeight="1">
      <c r="A495" s="404">
        <v>2</v>
      </c>
      <c r="B495" s="405" t="s">
        <v>1033</v>
      </c>
      <c r="C495" s="406" t="s">
        <v>1036</v>
      </c>
      <c r="D495" s="407"/>
      <c r="E495" s="408" t="s">
        <v>1037</v>
      </c>
      <c r="F495" s="409">
        <v>4</v>
      </c>
      <c r="G495" s="409">
        <v>4</v>
      </c>
      <c r="H495" s="408">
        <v>373.83</v>
      </c>
      <c r="I495" s="407">
        <v>26.17</v>
      </c>
      <c r="J495" s="410">
        <v>400</v>
      </c>
      <c r="K495" s="411"/>
      <c r="L495" s="411"/>
      <c r="M495" s="412"/>
      <c r="N495" s="408" t="s">
        <v>1037</v>
      </c>
      <c r="O495" s="413">
        <v>4</v>
      </c>
      <c r="P495" s="413">
        <v>4</v>
      </c>
      <c r="Q495" s="408">
        <f>ROUND(S495*100/107,2)</f>
        <v>373.83</v>
      </c>
      <c r="R495" s="407">
        <f>ROUND((Q495*0.07),2)</f>
        <v>26.17</v>
      </c>
      <c r="S495" s="410">
        <f>+D495+J495-M495</f>
        <v>400</v>
      </c>
    </row>
    <row r="496" spans="1:19" s="414" customFormat="1" ht="34.5" customHeight="1">
      <c r="A496" s="404">
        <v>3</v>
      </c>
      <c r="B496" s="405" t="s">
        <v>1033</v>
      </c>
      <c r="C496" s="406" t="s">
        <v>1038</v>
      </c>
      <c r="D496" s="407"/>
      <c r="E496" s="408" t="s">
        <v>1039</v>
      </c>
      <c r="F496" s="409">
        <v>5</v>
      </c>
      <c r="G496" s="409">
        <v>5</v>
      </c>
      <c r="H496" s="408">
        <v>17955</v>
      </c>
      <c r="I496" s="407">
        <v>1256.8499999999999</v>
      </c>
      <c r="J496" s="410">
        <v>19211.849999999999</v>
      </c>
      <c r="K496" s="411"/>
      <c r="L496" s="411"/>
      <c r="M496" s="412"/>
      <c r="N496" s="408" t="s">
        <v>1039</v>
      </c>
      <c r="O496" s="413">
        <v>5</v>
      </c>
      <c r="P496" s="413">
        <v>5</v>
      </c>
      <c r="Q496" s="408">
        <f>ROUND(S496*100/107,2)</f>
        <v>17955</v>
      </c>
      <c r="R496" s="407">
        <f>ROUND((Q496*0.07),2)</f>
        <v>1256.8499999999999</v>
      </c>
      <c r="S496" s="410">
        <f>+D496+J496-M496</f>
        <v>19211.849999999999</v>
      </c>
    </row>
    <row r="497" spans="1:19" s="414" customFormat="1" ht="34.5" customHeight="1">
      <c r="A497" s="404">
        <v>4</v>
      </c>
      <c r="B497" s="405" t="s">
        <v>1033</v>
      </c>
      <c r="C497" s="406" t="s">
        <v>1040</v>
      </c>
      <c r="D497" s="407"/>
      <c r="E497" s="408" t="s">
        <v>1041</v>
      </c>
      <c r="F497" s="409">
        <v>6</v>
      </c>
      <c r="G497" s="409">
        <v>6</v>
      </c>
      <c r="H497" s="408">
        <v>1935</v>
      </c>
      <c r="I497" s="407">
        <v>135.44999999999999</v>
      </c>
      <c r="J497" s="410">
        <v>2070.4499999999998</v>
      </c>
      <c r="K497" s="411"/>
      <c r="L497" s="411"/>
      <c r="M497" s="412"/>
      <c r="N497" s="408" t="s">
        <v>1041</v>
      </c>
      <c r="O497" s="413">
        <v>6</v>
      </c>
      <c r="P497" s="413">
        <v>6</v>
      </c>
      <c r="Q497" s="408">
        <f>ROUND(S497*100/107,2)</f>
        <v>1935</v>
      </c>
      <c r="R497" s="415">
        <f>ROUND((Q497*0.07),2)</f>
        <v>135.44999999999999</v>
      </c>
      <c r="S497" s="410">
        <f>+D497+J497-M497</f>
        <v>2070.4499999999998</v>
      </c>
    </row>
    <row r="498" spans="1:19" s="416" customFormat="1" ht="34.5" customHeight="1">
      <c r="A498" s="404">
        <v>5</v>
      </c>
      <c r="B498" s="405" t="s">
        <v>1033</v>
      </c>
      <c r="C498" s="406" t="s">
        <v>902</v>
      </c>
      <c r="D498" s="407"/>
      <c r="E498" s="408" t="s">
        <v>1041</v>
      </c>
      <c r="F498" s="409">
        <v>6</v>
      </c>
      <c r="G498" s="409">
        <v>6</v>
      </c>
      <c r="H498" s="408">
        <v>44400</v>
      </c>
      <c r="I498" s="407">
        <v>3108</v>
      </c>
      <c r="J498" s="410">
        <v>47508</v>
      </c>
      <c r="K498" s="411"/>
      <c r="L498" s="411"/>
      <c r="M498" s="412"/>
      <c r="N498" s="408" t="s">
        <v>1041</v>
      </c>
      <c r="O498" s="413">
        <v>6</v>
      </c>
      <c r="P498" s="413">
        <v>6</v>
      </c>
      <c r="Q498" s="408">
        <f>ROUND(S498*100/107,2)</f>
        <v>44400</v>
      </c>
      <c r="R498" s="415">
        <f>ROUND((Q498*0.07),2)</f>
        <v>3108</v>
      </c>
      <c r="S498" s="410">
        <f>+D498+J498-M498</f>
        <v>47508</v>
      </c>
    </row>
    <row r="499" spans="1:19" s="425" customFormat="1" ht="34.5" customHeight="1">
      <c r="A499" s="1365" t="s">
        <v>1042</v>
      </c>
      <c r="B499" s="1366"/>
      <c r="C499" s="1366"/>
      <c r="D499" s="1366"/>
      <c r="E499" s="417"/>
      <c r="F499" s="418"/>
      <c r="G499" s="418"/>
      <c r="H499" s="417"/>
      <c r="I499" s="419"/>
      <c r="J499" s="420"/>
      <c r="K499" s="421"/>
      <c r="L499" s="421"/>
      <c r="M499" s="422"/>
      <c r="N499" s="417"/>
      <c r="O499" s="419"/>
      <c r="P499" s="423"/>
      <c r="Q499" s="417"/>
      <c r="R499" s="419"/>
      <c r="S499" s="424"/>
    </row>
    <row r="500" spans="1:19" ht="34.5" customHeight="1" thickBot="1">
      <c r="A500" s="426"/>
      <c r="B500" s="257" t="s">
        <v>19</v>
      </c>
      <c r="C500" s="427"/>
      <c r="D500" s="428"/>
      <c r="E500" s="429">
        <v>0</v>
      </c>
      <c r="F500" s="428"/>
      <c r="G500" s="428"/>
      <c r="H500" s="430">
        <f>SUM(H494:H499)</f>
        <v>79245.83</v>
      </c>
      <c r="I500" s="431">
        <f t="shared" ref="I500:J500" si="55">SUM(I494:I499)</f>
        <v>4526.47</v>
      </c>
      <c r="J500" s="431">
        <f t="shared" si="55"/>
        <v>83772.299999999988</v>
      </c>
      <c r="K500" s="429">
        <f>SUM(K511:K517)</f>
        <v>0</v>
      </c>
      <c r="L500" s="429">
        <f>SUM(L511:L517)</f>
        <v>0</v>
      </c>
      <c r="M500" s="428">
        <f>SUM(M511:M517)</f>
        <v>0</v>
      </c>
      <c r="N500" s="429">
        <f>SUM(N511:N517)</f>
        <v>0</v>
      </c>
      <c r="O500" s="428"/>
      <c r="P500" s="428"/>
      <c r="Q500" s="432">
        <f>SUM(Q494:Q499)</f>
        <v>79245.83</v>
      </c>
      <c r="R500" s="432">
        <f t="shared" ref="R500:S500" si="56">SUM(R494:R499)</f>
        <v>4526.47</v>
      </c>
      <c r="S500" s="430">
        <f t="shared" si="56"/>
        <v>83772.299999999988</v>
      </c>
    </row>
    <row r="501" spans="1:19" ht="34.5" customHeight="1" thickTop="1">
      <c r="A501" s="433"/>
      <c r="B501" s="297"/>
      <c r="C501" s="2"/>
      <c r="D501" s="419"/>
      <c r="E501" s="417"/>
      <c r="F501" s="419"/>
      <c r="G501" s="419"/>
      <c r="H501" s="419"/>
      <c r="I501" s="419"/>
      <c r="J501" s="419"/>
      <c r="K501" s="417"/>
      <c r="L501" s="417"/>
      <c r="M501" s="419"/>
      <c r="N501" s="417"/>
      <c r="O501" s="419"/>
      <c r="P501" s="419"/>
      <c r="Q501" s="419"/>
      <c r="R501" s="419"/>
      <c r="S501" s="419"/>
    </row>
    <row r="502" spans="1:19" s="403" customFormat="1" ht="43.5" customHeight="1">
      <c r="A502" s="1332" t="s">
        <v>1043</v>
      </c>
      <c r="B502" s="1332"/>
      <c r="C502" s="1332"/>
      <c r="D502" s="1332"/>
      <c r="E502" s="1332"/>
      <c r="F502" s="1332"/>
      <c r="G502" s="1332"/>
      <c r="H502" s="1332"/>
      <c r="I502" s="1332"/>
      <c r="J502" s="1332"/>
      <c r="K502" s="1332"/>
      <c r="L502" s="1332"/>
      <c r="M502" s="1332"/>
      <c r="N502" s="1332"/>
      <c r="O502" s="1332"/>
      <c r="P502" s="1332"/>
      <c r="Q502" s="1332"/>
      <c r="R502" s="1332"/>
      <c r="S502" s="1332"/>
    </row>
    <row r="503" spans="1:19" ht="34.5" customHeight="1">
      <c r="A503" s="127"/>
      <c r="B503" s="434"/>
      <c r="C503" s="435"/>
      <c r="D503" s="222"/>
      <c r="E503" s="436"/>
      <c r="F503" s="127"/>
      <c r="G503" s="127"/>
      <c r="H503" s="72">
        <v>0</v>
      </c>
      <c r="I503" s="437"/>
      <c r="J503" s="438">
        <v>0</v>
      </c>
      <c r="K503" s="251"/>
      <c r="L503" s="252"/>
      <c r="M503" s="253"/>
      <c r="N503" s="436"/>
      <c r="O503" s="3"/>
      <c r="P503" s="3"/>
      <c r="Q503" s="439">
        <f>S503</f>
        <v>0</v>
      </c>
      <c r="R503" s="51"/>
      <c r="S503" s="439">
        <f>+D503+J503-M503</f>
        <v>0</v>
      </c>
    </row>
    <row r="504" spans="1:19" ht="34.5" customHeight="1">
      <c r="A504" s="440"/>
      <c r="B504" s="440"/>
      <c r="C504" s="440"/>
      <c r="D504" s="440"/>
      <c r="E504" s="440"/>
      <c r="F504" s="440"/>
      <c r="G504" s="440"/>
      <c r="H504" s="41"/>
      <c r="J504" s="442"/>
      <c r="K504" s="443"/>
      <c r="L504" s="444"/>
      <c r="M504" s="445"/>
      <c r="N504" s="1"/>
      <c r="Q504" s="41"/>
      <c r="R504" s="41"/>
      <c r="S504" s="41"/>
    </row>
    <row r="505" spans="1:19" ht="34.5" customHeight="1" thickBot="1">
      <c r="A505" s="447"/>
      <c r="B505" s="448" t="s">
        <v>19</v>
      </c>
      <c r="C505" s="449"/>
      <c r="D505" s="450"/>
      <c r="E505" s="451">
        <v>0</v>
      </c>
      <c r="F505" s="450"/>
      <c r="G505" s="450"/>
      <c r="H505" s="452">
        <v>0</v>
      </c>
      <c r="I505" s="452">
        <v>0</v>
      </c>
      <c r="J505" s="452">
        <v>0</v>
      </c>
      <c r="K505" s="451">
        <f>SUM(K515:K520)</f>
        <v>0</v>
      </c>
      <c r="L505" s="453">
        <f>SUM(L515:L520)</f>
        <v>0</v>
      </c>
      <c r="M505" s="452">
        <f>SUM(M503:M504)</f>
        <v>0</v>
      </c>
      <c r="N505" s="451">
        <f>SUM(N515:N520)</f>
        <v>0</v>
      </c>
      <c r="O505" s="450"/>
      <c r="P505" s="450"/>
      <c r="Q505" s="454">
        <f t="shared" ref="Q505" si="57">SUM(Q503)</f>
        <v>0</v>
      </c>
      <c r="R505" s="454">
        <f t="shared" ref="R505:S505" si="58">SUM(R503)</f>
        <v>0</v>
      </c>
      <c r="S505" s="454">
        <f t="shared" si="58"/>
        <v>0</v>
      </c>
    </row>
    <row r="506" spans="1:19" ht="34.5" customHeight="1" thickTop="1">
      <c r="A506" s="433"/>
      <c r="B506" s="297"/>
      <c r="C506" s="2"/>
      <c r="D506" s="419"/>
      <c r="E506" s="417"/>
      <c r="F506" s="419"/>
      <c r="G506" s="419"/>
      <c r="H506" s="419"/>
      <c r="I506" s="419"/>
      <c r="J506" s="419"/>
      <c r="K506" s="417"/>
      <c r="L506" s="417"/>
      <c r="M506" s="419"/>
      <c r="N506" s="417"/>
      <c r="O506" s="419"/>
      <c r="P506" s="419"/>
      <c r="Q506" s="419"/>
      <c r="R506" s="419"/>
      <c r="S506" s="419"/>
    </row>
    <row r="507" spans="1:19" s="386" customFormat="1" ht="40.5" customHeight="1">
      <c r="A507" s="1332" t="s">
        <v>1044</v>
      </c>
      <c r="B507" s="1332"/>
      <c r="C507" s="1332"/>
      <c r="D507" s="1332"/>
      <c r="E507" s="1332"/>
      <c r="F507" s="1332"/>
      <c r="G507" s="1332"/>
      <c r="H507" s="1332"/>
      <c r="I507" s="1332"/>
      <c r="J507" s="1332"/>
      <c r="K507" s="1332"/>
      <c r="L507" s="1332"/>
      <c r="M507" s="1332"/>
      <c r="N507" s="1332"/>
      <c r="O507" s="1332"/>
      <c r="P507" s="1332"/>
      <c r="Q507" s="1332"/>
      <c r="R507" s="1332"/>
      <c r="S507" s="1332"/>
    </row>
    <row r="508" spans="1:19" s="414" customFormat="1" ht="34.5" customHeight="1">
      <c r="A508" s="404">
        <v>1</v>
      </c>
      <c r="B508" s="406" t="s">
        <v>1045</v>
      </c>
      <c r="C508" s="455" t="s">
        <v>1046</v>
      </c>
      <c r="D508" s="456">
        <v>0</v>
      </c>
      <c r="E508" s="457" t="s">
        <v>1047</v>
      </c>
      <c r="F508" s="402" t="s">
        <v>1048</v>
      </c>
      <c r="G508" s="402" t="s">
        <v>1048</v>
      </c>
      <c r="H508" s="408">
        <v>234301.93</v>
      </c>
      <c r="I508" s="402"/>
      <c r="J508" s="458">
        <v>234301.93</v>
      </c>
      <c r="K508" s="290"/>
      <c r="L508" s="459"/>
      <c r="M508" s="460"/>
      <c r="N508" s="457" t="s">
        <v>1047</v>
      </c>
      <c r="O508" s="402" t="s">
        <v>1048</v>
      </c>
      <c r="P508" s="402" t="s">
        <v>1048</v>
      </c>
      <c r="Q508" s="408">
        <f>S508</f>
        <v>234301.93</v>
      </c>
      <c r="R508" s="461"/>
      <c r="S508" s="410">
        <f>+D508+J508-M508</f>
        <v>234301.93</v>
      </c>
    </row>
    <row r="509" spans="1:19" s="414" customFormat="1" ht="34.5" customHeight="1">
      <c r="A509" s="404">
        <f>A508+1</f>
        <v>2</v>
      </c>
      <c r="B509" s="406" t="s">
        <v>1045</v>
      </c>
      <c r="C509" s="455" t="s">
        <v>1049</v>
      </c>
      <c r="D509" s="462">
        <v>0</v>
      </c>
      <c r="E509" s="457" t="s">
        <v>1050</v>
      </c>
      <c r="F509" s="402" t="s">
        <v>1048</v>
      </c>
      <c r="G509" s="402" t="s">
        <v>1048</v>
      </c>
      <c r="H509" s="462">
        <v>84356.53</v>
      </c>
      <c r="I509" s="408">
        <v>5904.96</v>
      </c>
      <c r="J509" s="462">
        <v>90261.49</v>
      </c>
      <c r="K509" s="290"/>
      <c r="L509" s="459"/>
      <c r="M509" s="292"/>
      <c r="N509" s="457" t="s">
        <v>1050</v>
      </c>
      <c r="O509" s="402" t="s">
        <v>1048</v>
      </c>
      <c r="P509" s="402" t="s">
        <v>1048</v>
      </c>
      <c r="Q509" s="408">
        <v>84356.53</v>
      </c>
      <c r="R509" s="463">
        <v>5904.96</v>
      </c>
      <c r="S509" s="410">
        <v>90261.49</v>
      </c>
    </row>
    <row r="510" spans="1:19" s="414" customFormat="1" ht="34.5" customHeight="1">
      <c r="A510" s="404">
        <f>A509+1</f>
        <v>3</v>
      </c>
      <c r="B510" s="406" t="s">
        <v>1045</v>
      </c>
      <c r="C510" s="455" t="s">
        <v>1051</v>
      </c>
      <c r="D510" s="462">
        <v>0</v>
      </c>
      <c r="E510" s="457" t="s">
        <v>1050</v>
      </c>
      <c r="F510" s="402" t="s">
        <v>1048</v>
      </c>
      <c r="G510" s="402" t="s">
        <v>1048</v>
      </c>
      <c r="H510" s="462">
        <v>46294.83</v>
      </c>
      <c r="I510" s="408">
        <v>3240.64</v>
      </c>
      <c r="J510" s="462">
        <v>49535.47</v>
      </c>
      <c r="K510" s="290"/>
      <c r="L510" s="459"/>
      <c r="M510" s="292"/>
      <c r="N510" s="457" t="s">
        <v>1050</v>
      </c>
      <c r="O510" s="402" t="s">
        <v>1048</v>
      </c>
      <c r="P510" s="402" t="s">
        <v>1048</v>
      </c>
      <c r="Q510" s="408">
        <f>ROUND(S510*100/107,2)</f>
        <v>46294.83</v>
      </c>
      <c r="R510" s="463">
        <f>ROUND((Q510*0.07),2)</f>
        <v>3240.64</v>
      </c>
      <c r="S510" s="410">
        <f>+D510+J510-M510</f>
        <v>49535.47</v>
      </c>
    </row>
    <row r="511" spans="1:19" s="414" customFormat="1" ht="34.5" customHeight="1">
      <c r="A511" s="404"/>
      <c r="B511" s="464" t="s">
        <v>1052</v>
      </c>
      <c r="C511" s="455"/>
      <c r="D511" s="462"/>
      <c r="E511" s="457"/>
      <c r="F511" s="402"/>
      <c r="G511" s="402"/>
      <c r="H511" s="462"/>
      <c r="I511" s="408"/>
      <c r="J511" s="462"/>
      <c r="K511" s="290"/>
      <c r="L511" s="459"/>
      <c r="M511" s="292"/>
      <c r="N511" s="457"/>
      <c r="O511" s="402"/>
      <c r="P511" s="402"/>
      <c r="Q511" s="408"/>
      <c r="R511" s="463"/>
      <c r="S511" s="410"/>
    </row>
    <row r="512" spans="1:19" s="414" customFormat="1" ht="34.5" customHeight="1">
      <c r="A512" s="404">
        <v>4</v>
      </c>
      <c r="B512" s="406" t="s">
        <v>1053</v>
      </c>
      <c r="C512" s="455" t="s">
        <v>1054</v>
      </c>
      <c r="D512" s="462">
        <v>0</v>
      </c>
      <c r="E512" s="457" t="s">
        <v>1055</v>
      </c>
      <c r="F512" s="402">
        <v>8</v>
      </c>
      <c r="G512" s="402">
        <v>8</v>
      </c>
      <c r="H512" s="462">
        <v>15916</v>
      </c>
      <c r="I512" s="408"/>
      <c r="J512" s="462">
        <v>15916</v>
      </c>
      <c r="K512" s="290"/>
      <c r="L512" s="459"/>
      <c r="M512" s="292"/>
      <c r="N512" s="457" t="s">
        <v>1055</v>
      </c>
      <c r="O512" s="402">
        <v>8</v>
      </c>
      <c r="P512" s="402">
        <v>8</v>
      </c>
      <c r="Q512" s="408">
        <v>15916</v>
      </c>
      <c r="R512" s="463"/>
      <c r="S512" s="410">
        <f t="shared" ref="S512:S516" si="59">+D512+J512-M512</f>
        <v>15916</v>
      </c>
    </row>
    <row r="513" spans="1:20" s="414" customFormat="1" ht="34.5" customHeight="1">
      <c r="A513" s="404">
        <v>5</v>
      </c>
      <c r="B513" s="406" t="s">
        <v>1053</v>
      </c>
      <c r="C513" s="455" t="s">
        <v>1056</v>
      </c>
      <c r="D513" s="462">
        <v>0</v>
      </c>
      <c r="E513" s="457" t="s">
        <v>1057</v>
      </c>
      <c r="F513" s="402">
        <v>7</v>
      </c>
      <c r="G513" s="402">
        <v>7</v>
      </c>
      <c r="H513" s="462">
        <v>1050</v>
      </c>
      <c r="I513" s="408">
        <v>73.5</v>
      </c>
      <c r="J513" s="462">
        <v>1123.5</v>
      </c>
      <c r="K513" s="290"/>
      <c r="L513" s="459"/>
      <c r="M513" s="292"/>
      <c r="N513" s="457" t="s">
        <v>1057</v>
      </c>
      <c r="O513" s="402">
        <v>7</v>
      </c>
      <c r="P513" s="402">
        <v>7</v>
      </c>
      <c r="Q513" s="408">
        <f t="shared" ref="Q513:Q514" si="60">ROUND(S513*100/107,2)</f>
        <v>1050</v>
      </c>
      <c r="R513" s="463">
        <f t="shared" ref="R513:R514" si="61">ROUND((Q513*0.07),2)</f>
        <v>73.5</v>
      </c>
      <c r="S513" s="410">
        <f t="shared" si="59"/>
        <v>1123.5</v>
      </c>
    </row>
    <row r="514" spans="1:20" s="414" customFormat="1" ht="34.5" customHeight="1">
      <c r="A514" s="404">
        <f t="shared" ref="A514:A515" si="62">A513+1</f>
        <v>6</v>
      </c>
      <c r="B514" s="406" t="s">
        <v>1053</v>
      </c>
      <c r="C514" s="455" t="s">
        <v>1058</v>
      </c>
      <c r="D514" s="462">
        <v>0</v>
      </c>
      <c r="E514" s="457" t="s">
        <v>1057</v>
      </c>
      <c r="F514" s="402">
        <v>7</v>
      </c>
      <c r="G514" s="402">
        <v>7</v>
      </c>
      <c r="H514" s="462">
        <v>265</v>
      </c>
      <c r="I514" s="408">
        <v>18.55</v>
      </c>
      <c r="J514" s="462">
        <v>283.55</v>
      </c>
      <c r="K514" s="290"/>
      <c r="L514" s="459"/>
      <c r="M514" s="292"/>
      <c r="N514" s="457" t="s">
        <v>1057</v>
      </c>
      <c r="O514" s="402">
        <v>7</v>
      </c>
      <c r="P514" s="402">
        <v>7</v>
      </c>
      <c r="Q514" s="408">
        <f t="shared" si="60"/>
        <v>265</v>
      </c>
      <c r="R514" s="463">
        <f t="shared" si="61"/>
        <v>18.55</v>
      </c>
      <c r="S514" s="410">
        <f t="shared" si="59"/>
        <v>283.55</v>
      </c>
    </row>
    <row r="515" spans="1:20" s="414" customFormat="1" ht="34.5" customHeight="1">
      <c r="A515" s="404">
        <f t="shared" si="62"/>
        <v>7</v>
      </c>
      <c r="B515" s="406" t="s">
        <v>1053</v>
      </c>
      <c r="C515" s="455" t="s">
        <v>1059</v>
      </c>
      <c r="D515" s="462">
        <v>0</v>
      </c>
      <c r="E515" s="457" t="s">
        <v>1060</v>
      </c>
      <c r="F515" s="402"/>
      <c r="G515" s="402"/>
      <c r="H515" s="462">
        <v>11685.69</v>
      </c>
      <c r="I515" s="408"/>
      <c r="J515" s="462">
        <v>11685.69</v>
      </c>
      <c r="K515" s="290"/>
      <c r="L515" s="459"/>
      <c r="M515" s="292"/>
      <c r="N515" s="457" t="s">
        <v>1060</v>
      </c>
      <c r="O515" s="402"/>
      <c r="P515" s="402"/>
      <c r="Q515" s="408">
        <v>11685.69</v>
      </c>
      <c r="R515" s="463"/>
      <c r="S515" s="410">
        <f t="shared" si="59"/>
        <v>11685.69</v>
      </c>
    </row>
    <row r="516" spans="1:20" s="414" customFormat="1" ht="34.5" customHeight="1">
      <c r="A516" s="404">
        <f>A515+1</f>
        <v>8</v>
      </c>
      <c r="B516" s="455" t="s">
        <v>1061</v>
      </c>
      <c r="C516" s="406" t="s">
        <v>1062</v>
      </c>
      <c r="D516" s="407"/>
      <c r="E516" s="408" t="s">
        <v>1063</v>
      </c>
      <c r="F516" s="407"/>
      <c r="G516" s="407"/>
      <c r="H516" s="408">
        <v>1946.33</v>
      </c>
      <c r="I516" s="407"/>
      <c r="J516" s="410">
        <v>1946.33</v>
      </c>
      <c r="K516" s="411"/>
      <c r="L516" s="411"/>
      <c r="M516" s="412">
        <v>0</v>
      </c>
      <c r="N516" s="465" t="s">
        <v>1063</v>
      </c>
      <c r="O516" s="407"/>
      <c r="P516" s="407"/>
      <c r="Q516" s="408">
        <f t="shared" ref="Q516" si="63">S516</f>
        <v>1946.33</v>
      </c>
      <c r="R516" s="415"/>
      <c r="S516" s="410">
        <f t="shared" si="59"/>
        <v>1946.33</v>
      </c>
    </row>
    <row r="517" spans="1:20" s="414" customFormat="1" ht="34.5" customHeight="1">
      <c r="A517" s="466"/>
      <c r="B517" s="467" t="s">
        <v>1064</v>
      </c>
      <c r="C517" s="468"/>
      <c r="D517" s="469"/>
      <c r="E517" s="470"/>
      <c r="F517" s="469"/>
      <c r="G517" s="469"/>
      <c r="H517" s="470"/>
      <c r="I517" s="469"/>
      <c r="J517" s="471"/>
      <c r="K517" s="472"/>
      <c r="L517" s="472"/>
      <c r="M517" s="473"/>
      <c r="N517" s="470"/>
      <c r="O517" s="469"/>
      <c r="P517" s="469"/>
      <c r="Q517" s="470"/>
      <c r="R517" s="474"/>
      <c r="S517" s="471"/>
    </row>
    <row r="518" spans="1:20" s="479" customFormat="1" ht="34.5" customHeight="1" thickBot="1">
      <c r="A518" s="475"/>
      <c r="B518" s="1333" t="s">
        <v>1065</v>
      </c>
      <c r="C518" s="1333"/>
      <c r="D518" s="428"/>
      <c r="E518" s="429"/>
      <c r="F518" s="428"/>
      <c r="G518" s="428"/>
      <c r="H518" s="476">
        <f>SUM(H508:H517)</f>
        <v>395816.31</v>
      </c>
      <c r="I518" s="476">
        <f t="shared" ref="I518:J518" si="64">SUM(I508:I517)</f>
        <v>9237.65</v>
      </c>
      <c r="J518" s="477">
        <f t="shared" si="64"/>
        <v>405053.96</v>
      </c>
      <c r="K518" s="429"/>
      <c r="L518" s="477"/>
      <c r="M518" s="430"/>
      <c r="N518" s="429"/>
      <c r="O518" s="428"/>
      <c r="P518" s="428"/>
      <c r="Q518" s="477">
        <f>SUM(Q508:Q517)</f>
        <v>395816.31</v>
      </c>
      <c r="R518" s="428">
        <f t="shared" ref="R518" si="65">SUM(R508:R517)</f>
        <v>9237.65</v>
      </c>
      <c r="S518" s="478">
        <f>SUM(S508:S517)</f>
        <v>405053.96</v>
      </c>
    </row>
    <row r="519" spans="1:20" s="403" customFormat="1" ht="34.5" customHeight="1" thickTop="1">
      <c r="A519" s="480"/>
      <c r="B519" s="481"/>
      <c r="C519" s="482"/>
      <c r="D519" s="483"/>
      <c r="E519" s="484"/>
      <c r="F519" s="483"/>
      <c r="G519" s="483"/>
      <c r="H519" s="484"/>
      <c r="I519" s="483"/>
      <c r="J519" s="485"/>
      <c r="K519" s="484"/>
      <c r="L519" s="484"/>
      <c r="M519" s="483"/>
      <c r="N519" s="484"/>
      <c r="O519" s="483"/>
      <c r="P519" s="483"/>
      <c r="Q519" s="484"/>
      <c r="R519" s="483"/>
      <c r="S519" s="485"/>
    </row>
    <row r="520" spans="1:20" ht="34.5" customHeight="1" thickBot="1">
      <c r="A520" s="486"/>
      <c r="B520" s="487"/>
      <c r="C520" s="488" t="s">
        <v>1066</v>
      </c>
      <c r="D520" s="488"/>
      <c r="E520" s="489"/>
      <c r="F520" s="486"/>
      <c r="G520" s="486"/>
      <c r="H520" s="490">
        <f>SUM(H518+H505+H500+H491+H486)</f>
        <v>605815.49</v>
      </c>
      <c r="I520" s="490">
        <f t="shared" ref="I520:J520" si="66">SUM(I518+I505+I500+I491+I486)</f>
        <v>20460.71</v>
      </c>
      <c r="J520" s="490">
        <f t="shared" si="66"/>
        <v>626276.19750000001</v>
      </c>
      <c r="K520" s="491"/>
      <c r="L520" s="488"/>
      <c r="M520" s="492">
        <f>SUM(M518+M505+M500+M491+M486)</f>
        <v>749732.96</v>
      </c>
      <c r="N520" s="488"/>
      <c r="O520" s="486"/>
      <c r="P520" s="486"/>
      <c r="Q520" s="383">
        <f>SUM(Q518+Q505+Q500+Q491+Q486)</f>
        <v>540606.73</v>
      </c>
      <c r="R520" s="493">
        <f>SUM(R518+R505+R500+R491+R486)</f>
        <v>17056.07</v>
      </c>
      <c r="S520" s="383">
        <f>SUM(S518+S505+S500+S491+S486)</f>
        <v>557662.8075</v>
      </c>
    </row>
    <row r="521" spans="1:20" ht="34.5" customHeight="1" thickTop="1">
      <c r="Q521" s="159"/>
      <c r="R521" s="159"/>
      <c r="S521" s="500"/>
    </row>
    <row r="522" spans="1:20" ht="34.5" customHeight="1">
      <c r="Q522" s="159"/>
      <c r="R522" s="159"/>
      <c r="S522" s="500"/>
    </row>
    <row r="523" spans="1:20" s="403" customFormat="1" ht="43.5" customHeight="1">
      <c r="A523" s="1332" t="s">
        <v>1067</v>
      </c>
      <c r="B523" s="1332"/>
      <c r="C523" s="1332"/>
      <c r="D523" s="1332"/>
      <c r="E523" s="1332"/>
      <c r="F523" s="1332"/>
      <c r="G523" s="1332"/>
      <c r="H523" s="1332"/>
      <c r="I523" s="1332"/>
      <c r="J523" s="1332"/>
      <c r="K523" s="1332"/>
      <c r="L523" s="1332"/>
      <c r="M523" s="1332"/>
      <c r="N523" s="1332"/>
      <c r="O523" s="1332"/>
      <c r="P523" s="1332"/>
      <c r="Q523" s="1332"/>
      <c r="R523" s="1332"/>
      <c r="S523" s="1332"/>
    </row>
    <row r="524" spans="1:20" ht="34.5" customHeight="1">
      <c r="A524" s="243">
        <v>1</v>
      </c>
      <c r="B524" s="266" t="s">
        <v>1068</v>
      </c>
      <c r="C524" s="394" t="s">
        <v>235</v>
      </c>
      <c r="D524" s="295">
        <v>4200</v>
      </c>
      <c r="E524" s="399" t="s">
        <v>1069</v>
      </c>
      <c r="F524" s="243">
        <v>3</v>
      </c>
      <c r="G524" s="243">
        <v>3</v>
      </c>
      <c r="H524" s="66">
        <v>11000</v>
      </c>
      <c r="I524" s="501"/>
      <c r="J524" s="502">
        <v>11000</v>
      </c>
      <c r="K524" s="290">
        <v>45924</v>
      </c>
      <c r="L524" s="291" t="s">
        <v>1070</v>
      </c>
      <c r="M524" s="292">
        <v>6200</v>
      </c>
      <c r="N524" s="246" t="s">
        <v>1071</v>
      </c>
      <c r="O524" s="243">
        <v>3</v>
      </c>
      <c r="P524" s="243"/>
      <c r="Q524" s="66">
        <f>S524</f>
        <v>9000</v>
      </c>
      <c r="R524" s="66"/>
      <c r="S524" s="66">
        <f>+D524+J524-M524</f>
        <v>9000</v>
      </c>
    </row>
    <row r="525" spans="1:20" ht="34.5" customHeight="1">
      <c r="A525" s="243">
        <v>2</v>
      </c>
      <c r="B525" s="503" t="s">
        <v>1068</v>
      </c>
      <c r="C525" s="504" t="s">
        <v>1072</v>
      </c>
      <c r="D525" s="505">
        <v>112.35</v>
      </c>
      <c r="E525" s="506"/>
      <c r="F525" s="402"/>
      <c r="G525" s="243"/>
      <c r="H525" s="203">
        <v>0</v>
      </c>
      <c r="I525" s="203">
        <v>0</v>
      </c>
      <c r="J525" s="203">
        <v>0</v>
      </c>
      <c r="K525" s="290">
        <v>45924</v>
      </c>
      <c r="L525" s="291" t="s">
        <v>1073</v>
      </c>
      <c r="M525" s="292">
        <v>112.35</v>
      </c>
      <c r="N525" s="250"/>
      <c r="O525" s="243"/>
      <c r="P525" s="243"/>
      <c r="Q525" s="66">
        <f>ROUND(S525*100/107,2)</f>
        <v>0</v>
      </c>
      <c r="R525" s="66">
        <f>ROUND((Q525*0.07),2)</f>
        <v>0</v>
      </c>
      <c r="S525" s="66">
        <f>+D525+J525-M525</f>
        <v>0</v>
      </c>
    </row>
    <row r="526" spans="1:20" ht="34.5" customHeight="1">
      <c r="A526" s="243">
        <v>3</v>
      </c>
      <c r="B526" s="503" t="s">
        <v>1068</v>
      </c>
      <c r="C526" s="504" t="s">
        <v>771</v>
      </c>
      <c r="D526" s="505">
        <v>501.83</v>
      </c>
      <c r="E526" s="250"/>
      <c r="F526" s="243"/>
      <c r="G526" s="243"/>
      <c r="H526" s="203">
        <v>0</v>
      </c>
      <c r="I526" s="203">
        <v>0</v>
      </c>
      <c r="J526" s="203">
        <v>0</v>
      </c>
      <c r="K526" s="290">
        <v>45924</v>
      </c>
      <c r="L526" s="291" t="s">
        <v>1074</v>
      </c>
      <c r="M526" s="292">
        <v>501.83</v>
      </c>
      <c r="N526" s="250"/>
      <c r="O526" s="243"/>
      <c r="P526" s="243"/>
      <c r="Q526" s="66">
        <f>ROUND(S526*100/107,2)</f>
        <v>0</v>
      </c>
      <c r="R526" s="66">
        <f>ROUND((Q526*0.07),2)</f>
        <v>0</v>
      </c>
      <c r="S526" s="66">
        <f>+D526+J526-M526</f>
        <v>0</v>
      </c>
    </row>
    <row r="527" spans="1:20" ht="34.5" customHeight="1" thickBot="1">
      <c r="A527" s="426"/>
      <c r="B527" s="257" t="s">
        <v>19</v>
      </c>
      <c r="C527" s="427"/>
      <c r="D527" s="428">
        <f>SUM(D524:D526)</f>
        <v>4814.18</v>
      </c>
      <c r="E527" s="429">
        <v>0</v>
      </c>
      <c r="F527" s="428"/>
      <c r="G527" s="428"/>
      <c r="H527" s="430">
        <f>SUM(H524:H526)</f>
        <v>11000</v>
      </c>
      <c r="I527" s="430">
        <f t="shared" ref="I527:J527" si="67">SUM(I524:I526)</f>
        <v>0</v>
      </c>
      <c r="J527" s="430">
        <f t="shared" si="67"/>
        <v>11000</v>
      </c>
      <c r="K527" s="476">
        <f>SUM(K520:K522)</f>
        <v>0</v>
      </c>
      <c r="L527" s="476">
        <f>SUM(L520:L522)</f>
        <v>0</v>
      </c>
      <c r="M527" s="430">
        <f>SUM(M524:M526)</f>
        <v>6814.18</v>
      </c>
      <c r="N527" s="429">
        <f>SUM(N520:N522)</f>
        <v>0</v>
      </c>
      <c r="O527" s="428"/>
      <c r="P527" s="428"/>
      <c r="Q527" s="432">
        <f>SUM(Q524:Q526)</f>
        <v>9000</v>
      </c>
      <c r="R527" s="432">
        <f t="shared" ref="R527:S527" si="68">SUM(R524:R526)</f>
        <v>0</v>
      </c>
      <c r="S527" s="432">
        <f t="shared" si="68"/>
        <v>9000</v>
      </c>
    </row>
    <row r="528" spans="1:20" s="446" customFormat="1" ht="34.200000000000003" thickTop="1">
      <c r="B528" s="494"/>
      <c r="C528" s="495"/>
      <c r="D528" s="496"/>
      <c r="E528" s="1"/>
      <c r="H528" s="442"/>
      <c r="I528" s="441"/>
      <c r="J528" s="497"/>
      <c r="K528" s="498"/>
      <c r="L528" s="297"/>
      <c r="M528" s="499"/>
      <c r="N528" s="297"/>
      <c r="Q528" s="507"/>
      <c r="R528" s="507"/>
      <c r="S528" s="249"/>
      <c r="T528" s="2"/>
    </row>
  </sheetData>
  <mergeCells count="28">
    <mergeCell ref="A507:S507"/>
    <mergeCell ref="B518:C518"/>
    <mergeCell ref="A523:S523"/>
    <mergeCell ref="N5:N6"/>
    <mergeCell ref="O5:O6"/>
    <mergeCell ref="Q5:S5"/>
    <mergeCell ref="A493:S493"/>
    <mergeCell ref="A499:D499"/>
    <mergeCell ref="A502:S502"/>
    <mergeCell ref="T34:AA34"/>
    <mergeCell ref="B106:C106"/>
    <mergeCell ref="A488:S488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16" right="0.16" top="0.16" bottom="0.16" header="0.16" footer="0.3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38</vt:i4>
      </vt:variant>
    </vt:vector>
  </HeadingPairs>
  <TitlesOfParts>
    <vt:vector size="77" baseType="lpstr">
      <vt:lpstr>มิย.69</vt:lpstr>
      <vt:lpstr>รับชำระ มิย.69</vt:lpstr>
      <vt:lpstr>แนบ มิย.69</vt:lpstr>
      <vt:lpstr>เรียง มิย.69</vt:lpstr>
      <vt:lpstr>พค.69</vt:lpstr>
      <vt:lpstr>รับชำระ พค.69</vt:lpstr>
      <vt:lpstr>แนบ พค.69</vt:lpstr>
      <vt:lpstr>เรียง พค.69</vt:lpstr>
      <vt:lpstr>(ท่าส่ง) เม.ย.69</vt:lpstr>
      <vt:lpstr>เมย.69</vt:lpstr>
      <vt:lpstr>รับชำระ เมย.69</vt:lpstr>
      <vt:lpstr>แนบ เมย.69</vt:lpstr>
      <vt:lpstr>เรียง เมย.69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เรียง มค.69 (2)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  <vt:lpstr>เมย.69!Print_Titles</vt:lpstr>
      <vt:lpstr>'เรียง เมย.69'!Print_Titles</vt:lpstr>
      <vt:lpstr>'เรียง กพ.69'!Print_Titles</vt:lpstr>
      <vt:lpstr>'เรียง ตค.68'!Print_Titles</vt:lpstr>
      <vt:lpstr>'เรียง ธค.68'!Print_Titles</vt:lpstr>
      <vt:lpstr>'เรียง พค.69'!Print_Titles</vt:lpstr>
      <vt:lpstr>'เรียง พย.68'!Print_Titles</vt:lpstr>
      <vt:lpstr>'เรียง มค.69'!Print_Titles</vt:lpstr>
      <vt:lpstr>'เรียง มค.69 (2)'!Print_Titles</vt:lpstr>
      <vt:lpstr>'เรียง มิย.69'!Print_Titles</vt:lpstr>
      <vt:lpstr>'เรียง มีค.69'!Print_Titles</vt:lpstr>
      <vt:lpstr>'แนบ เมย.69'!Print_Titles</vt:lpstr>
      <vt:lpstr>'แนบ กพ.69'!Print_Titles</vt:lpstr>
      <vt:lpstr>'แนบ ตค.68'!Print_Titles</vt:lpstr>
      <vt:lpstr>'แนบ ธค.68'!Print_Titles</vt:lpstr>
      <vt:lpstr>'แนบ พค.69'!Print_Titles</vt:lpstr>
      <vt:lpstr>'แนบ พย.68'!Print_Titles</vt:lpstr>
      <vt:lpstr>'แนบ มค.69'!Print_Titles</vt:lpstr>
      <vt:lpstr>'แนบ มิย.69'!Print_Titles</vt:lpstr>
      <vt:lpstr>'แนบ มีค.69'!Print_Titles</vt:lpstr>
      <vt:lpstr>กพ.69!Print_Titles</vt:lpstr>
      <vt:lpstr>กย.68!Print_Titles</vt:lpstr>
      <vt:lpstr>ตค.68!Print_Titles</vt:lpstr>
      <vt:lpstr>ธค.68!Print_Titles</vt:lpstr>
      <vt:lpstr>พค.69!Print_Titles</vt:lpstr>
      <vt:lpstr>พย.68!Print_Titles</vt:lpstr>
      <vt:lpstr>มค.69!Print_Titles</vt:lpstr>
      <vt:lpstr>มิย.69!Print_Titles</vt:lpstr>
      <vt:lpstr>มีค.69!Print_Titles</vt:lpstr>
      <vt:lpstr>'รับชำระ เมย.69'!Print_Titles</vt:lpstr>
      <vt:lpstr>'รับชำระ กพ.69'!Print_Titles</vt:lpstr>
      <vt:lpstr>'รับชำระ ตค.68'!Print_Titles</vt:lpstr>
      <vt:lpstr>'รับชำระ ธค.68'!Print_Titles</vt:lpstr>
      <vt:lpstr>'รับชำระ พค.69'!Print_Titles</vt:lpstr>
      <vt:lpstr>'รับชำระ พย.68'!Print_Titles</vt:lpstr>
      <vt:lpstr>'รับชำระ มค.69'!Print_Titles</vt:lpstr>
      <vt:lpstr>'รับชำระ มิย.69'!Print_Titles</vt:lpstr>
      <vt:lpstr>'รับชำระ มีค.69'!Print_Titles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2026-08-14T07:02:32Z</cp:lastPrinted>
  <dcterms:created xsi:type="dcterms:W3CDTF">2025-10-06T08:37:53Z</dcterms:created>
  <dcterms:modified xsi:type="dcterms:W3CDTF">2026-08-14T07:02:46Z</dcterms:modified>
</cp:coreProperties>
</file>