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C9C4DC61-9E65-46BC-A8C3-A1B62493DF7D}" xr6:coauthVersionLast="47" xr6:coauthVersionMax="47" xr10:uidLastSave="{00000000-0000-0000-0000-000000000000}"/>
  <bookViews>
    <workbookView xWindow="-108" yWindow="-108" windowWidth="23256" windowHeight="12456" tabRatio="822" activeTab="2"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B4" i="8"/>
  <c r="C4" i="8"/>
  <c r="D4" i="8"/>
  <c r="E4" i="8"/>
  <c r="B5" i="8"/>
  <c r="C5" i="8"/>
  <c r="D5" i="8"/>
  <c r="E5" i="8"/>
  <c r="B8" i="8"/>
  <c r="C8" i="8"/>
  <c r="D8" i="8"/>
  <c r="E8" i="8"/>
  <c r="B10" i="8"/>
  <c r="C10" i="8"/>
  <c r="D10" i="8"/>
  <c r="E10" i="8"/>
  <c r="G3" i="8"/>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S10" i="1"/>
  <c r="S11" i="1"/>
  <c r="S12" i="1"/>
  <c r="S13" i="1"/>
  <c r="G4" i="1"/>
  <c r="H4" i="1"/>
  <c r="I4" i="1"/>
  <c r="J4" i="1"/>
  <c r="K4" i="1"/>
  <c r="L4" i="1"/>
  <c r="N4" i="1"/>
  <c r="O4" i="1"/>
  <c r="P4" i="1"/>
  <c r="S4" i="1" s="1"/>
  <c r="F4" i="1"/>
  <c r="S9" i="1"/>
  <c r="S14" i="1"/>
  <c r="S17" i="1"/>
  <c r="S21" i="1"/>
  <c r="S22" i="1"/>
  <c r="S23" i="1"/>
  <c r="S18" i="1"/>
  <c r="S26" i="1"/>
  <c r="S15" i="1"/>
  <c r="S16" i="1"/>
  <c r="S19" i="1"/>
  <c r="S20" i="1"/>
  <c r="S24" i="1"/>
  <c r="S25" i="1"/>
  <c r="S27" i="1"/>
  <c r="S28" i="1"/>
  <c r="D3" i="8"/>
  <c r="E3" i="8"/>
  <c r="D6" i="8"/>
  <c r="E6" i="8"/>
  <c r="D7" i="8"/>
  <c r="E7" i="8"/>
  <c r="D9" i="8"/>
  <c r="E9"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6" i="8"/>
  <c r="B7" i="8"/>
  <c r="B9" i="8"/>
  <c r="B11" i="8"/>
  <c r="B12" i="8"/>
  <c r="B13" i="8"/>
  <c r="B14" i="8"/>
  <c r="B15" i="8"/>
  <c r="B16" i="8"/>
  <c r="B17" i="8"/>
  <c r="B18" i="8"/>
  <c r="B19" i="8"/>
  <c r="B20" i="8"/>
  <c r="B21" i="8"/>
  <c r="B22" i="8"/>
  <c r="B23" i="8"/>
  <c r="B24" i="8"/>
  <c r="B25" i="8"/>
  <c r="B26" i="8"/>
  <c r="B27" i="8"/>
  <c r="C3" i="8"/>
  <c r="C6" i="8"/>
  <c r="C7" i="8"/>
  <c r="C9"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V16" i="13" l="1"/>
  <c r="BO15" i="13"/>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F6" i="13" l="1"/>
  <c r="F6" i="14" s="1"/>
  <c r="H6" i="14" s="1"/>
  <c r="DT6" i="14" s="1"/>
  <c r="G22" i="14"/>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Q11"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<sst xmlns="http://schemas.openxmlformats.org/spreadsheetml/2006/main" count="2656" uniqueCount="167">
  <si>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</si>
  <si>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</si>
  <si>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</si>
  <si>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</si>
  <si>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</si>
  <si>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</si>
  <si>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</si>
  <si>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</si>
  <si>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</si>
  <si>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</si>
  <si>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</si>
  <si>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</si>
  <si>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</si>
  <si>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</si>
  <si>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</si>
  <si>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</si>
  <si>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</si>
  <si>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</si>
  <si>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</si>
  <si>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</si>
  <si>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</si>
  <si>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</si>
  <si>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</si>
  <si>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</si>
  <si>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</si>
  <si>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</si>
  <si>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</si>
  <si>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</si>
  <si>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</si>
  <si>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</si>
  <si>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</si>
  <si>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</si>
  <si>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</si>
  <si>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</si>
  <si>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</si>
  <si>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</si>
  <si>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</si>
  <si>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</si>
  <si>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</si>
  <si>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</si>
  <si>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</si>
  <si>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</si>
  <si>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</si>
  <si>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</si>
  <si>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</si>
  <si>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</si>
  <si>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</si>
  <si>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</si>
  <si>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</si>
  <si>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</si>
  <si>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</si>
  <si>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</si>
  <si>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</si>
  <si>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</si>
  <si>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</si>
  <si>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</si>
  <si>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</si>
  <si>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</si>
  <si>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</si>
  <si>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</si>
  <si>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</si>
  <si>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</si>
  <si>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</si>
  <si>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</si>
  <si>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</si>
  <si>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</si>
  <si>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</si>
  <si>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</si>
  <si>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</si>
  <si>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</si>
  <si>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</si>
  <si>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</si>
  <si>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</si>
  <si>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</si>
  <si>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</si>
  <si>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</si>
  <si>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</si>
  <si>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</si>
  <si>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</si>
  <si>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</si>
  <si>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</si>
  <si>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</si>
  <si>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</si>
  <si>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</si>
  <si>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</si>
  <si>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</si>
  <si>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</si>
  <si>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</si>
  <si>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</si>
  <si>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</si>
  <si>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</si>
  <si>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</si>
  <si>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</si>
  <si>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</si>
  <si>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</si>
  <si>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</si>
  <si>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</si>
  <si>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</si>
  <si>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</si>
  <si>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</si>
  <si>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</si>
  <si>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</si>
  <si>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</si>
  <si>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</si>
  <si>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</si>
  <si>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</si>
  <si>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</si>
  <si>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</si>
  <si>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</si>
  <si>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</si>
  <si>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</si>
  <si>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</si>
  <si>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</si>
  <si>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</si>
  <si>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</si>
  <si>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</si>
  <si>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</si>
  <si>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</si>
  <si>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</si>
  <si>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</si>
  <si>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</si>
  <si>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</si>
  <si>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</si>
  <si>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</si>
  <si>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</si>
  <si>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</si>
  <si>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</si>
  <si>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</si>
  <si>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</si>
  <si>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</si>
  <si>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</si>
  <si>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</si>
  <si>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</si>
  <si>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</si>
  <si>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</si>
  <si>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</si>
  <si>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</si>
  <si>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</si>
  <si>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</si>
  <si>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</si>
  <si>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</si>
  <si>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</si>
  <si>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</si>
  <si>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</si>
  <si>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</si>
  <si>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</si>
  <si>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</si>
  <si>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</si>
  <si>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</si>
  <si>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</si>
  <si>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</si>
  <si>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</si>
  <si>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</si>
  <si>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</si>
  <si>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</si>
  <si>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</si>
  <si>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</si>
  <si>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Lutfi Dian</t>
  </si>
  <si>
    <t>Aditya Krisna</t>
  </si>
  <si>
    <t>Harun Amir</t>
  </si>
  <si>
    <t>Hadijah Tirta</t>
  </si>
  <si>
    <t>IPA</t>
  </si>
  <si>
    <t>1/HBICSHIGH/20</t>
  </si>
  <si>
    <t>4/HBICSHIGH/20</t>
  </si>
  <si>
    <t>5/HBICSHIGH/20</t>
  </si>
  <si>
    <t>7/HBICSHIGH/20</t>
  </si>
  <si>
    <t>9/HBICSHIGH/20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</si>
</sst>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5">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3" t="s">
        <v>18</v>
      </c>
      <c r="C14" s="93"/>
      <c r="D14" s="93"/>
      <c r="E14" s="93"/>
      <c r="F14" s="93"/>
    </row>
    <row r="15" spans="2:6" ht="15" customHeight="1" x14ac:dyDescent="0.3">
      <c r="B15" s="93"/>
      <c r="C15" s="93"/>
      <c r="D15" s="93"/>
      <c r="E15" s="93"/>
      <c r="F15" s="93"/>
    </row>
    <row r="16" spans="2:6" ht="15" customHeight="1" x14ac:dyDescent="0.3">
      <c r="B16" s="93"/>
      <c r="C16" s="93"/>
      <c r="D16" s="93"/>
      <c r="E16" s="93"/>
      <c r="F16" s="93"/>
    </row>
    <row r="17" spans="2:6" ht="15" customHeight="1" x14ac:dyDescent="0.3">
      <c r="B17" s="93"/>
      <c r="C17" s="93"/>
      <c r="D17" s="93"/>
      <c r="E17" s="93"/>
      <c r="F17" s="93"/>
    </row>
    <row r="18" spans="2:6" ht="15" customHeight="1" x14ac:dyDescent="0.3">
      <c r="B18" s="93"/>
      <c r="C18" s="93"/>
      <c r="D18" s="93"/>
      <c r="E18" s="93"/>
      <c r="F18" s="93"/>
    </row>
    <row r="19" spans="2:6" ht="15" customHeight="1" x14ac:dyDescent="0.3">
      <c r="B19" s="93"/>
      <c r="C19" s="93"/>
      <c r="D19" s="93"/>
      <c r="E19" s="93"/>
      <c r="F19" s="93"/>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topLeftCell="A8" zoomScale="70" zoomScaleNormal="70" workbookViewId="0">
      <selection activeCell="A8" sqref="A8"/>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5"/>
      <c r="B1" s="95"/>
      <c r="C1" s="95"/>
      <c r="D1" s="95"/>
      <c r="E1" s="95"/>
      <c r="F1" s="96"/>
      <c r="G1" s="71" t="s">
        <v>19</v>
      </c>
      <c r="H1" s="94"/>
      <c r="I1" s="94"/>
      <c r="J1" s="94"/>
      <c r="K1" s="94"/>
      <c r="L1" s="71" t="s">
        <v>20</v>
      </c>
      <c r="M1" s="94"/>
      <c r="N1" s="94"/>
      <c r="O1" s="94"/>
      <c r="P1" s="94"/>
      <c r="Q1" s="71" t="s">
        <v>21</v>
      </c>
      <c r="R1" s="94"/>
      <c r="S1" s="94"/>
      <c r="T1" s="94"/>
      <c r="U1" s="94"/>
      <c r="V1" s="71" t="s">
        <v>22</v>
      </c>
      <c r="W1" s="94"/>
      <c r="X1" s="94"/>
      <c r="Y1" s="94"/>
      <c r="Z1" s="94"/>
      <c r="AA1" s="71" t="s">
        <v>23</v>
      </c>
      <c r="AB1" s="94"/>
      <c r="AC1" s="94"/>
      <c r="AD1" s="94"/>
      <c r="AE1" s="94"/>
      <c r="AF1" s="71" t="s">
        <v>24</v>
      </c>
      <c r="AG1" s="94"/>
      <c r="AH1" s="94"/>
      <c r="AI1" s="94"/>
      <c r="AJ1" s="94"/>
      <c r="AK1" s="71" t="s">
        <v>25</v>
      </c>
      <c r="AL1" s="94"/>
      <c r="AM1" s="94"/>
      <c r="AN1" s="94"/>
      <c r="AO1" s="94"/>
      <c r="AP1" s="71" t="s">
        <v>26</v>
      </c>
      <c r="AQ1" s="94"/>
      <c r="AR1" s="94"/>
      <c r="AS1" s="94"/>
      <c r="AT1" s="94"/>
      <c r="AU1" s="71" t="s">
        <v>27</v>
      </c>
      <c r="AV1" s="94"/>
      <c r="AW1" s="94"/>
      <c r="AX1" s="94"/>
      <c r="AY1" s="94"/>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158</v>
      </c>
      <c r="C3" s="89" t="s">
        <v>162</v>
      </c>
      <c r="D3" s="90">
        <v>16863262</v>
      </c>
      <c r="E3" s="91" t="s">
        <v>161</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160</v>
      </c>
      <c r="C4" s="89" t="s">
        <v>163</v>
      </c>
      <c r="D4" s="90">
        <v>5033631</v>
      </c>
      <c r="E4" s="91" t="s">
        <v>161</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164</v>
      </c>
      <c r="D5" s="90">
        <v>25175565</v>
      </c>
      <c r="E5" s="91" t="s">
        <v>161</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88" t="s">
        <v>157</v>
      </c>
      <c r="C6" s="89" t="s">
        <v>165</v>
      </c>
      <c r="D6" s="90">
        <v>23756408</v>
      </c>
      <c r="E6" s="91" t="s">
        <v>161</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156</v>
      </c>
      <c r="C7" s="89" t="s">
        <v>166</v>
      </c>
      <c r="D7" s="90">
        <v>16221604</v>
      </c>
      <c r="E7" s="91" t="s">
        <v>161</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c r="B8" s="88"/>
      <c r="C8" s="89"/>
      <c r="D8" s="90"/>
      <c r="E8" s="91"/>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c r="B9" s="88"/>
      <c r="C9" s="89"/>
      <c r="D9" s="90"/>
      <c r="E9" s="91"/>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c r="B10" s="88"/>
      <c r="C10" s="89"/>
      <c r="D10" s="90"/>
      <c r="E10" s="91"/>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c r="B11" s="88"/>
      <c r="C11" s="89"/>
      <c r="D11" s="90"/>
      <c r="E11" s="91"/>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c r="B12" s="88"/>
      <c r="C12" s="89"/>
      <c r="D12" s="90"/>
      <c r="E12" s="92"/>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abSelected="1" topLeftCell="D1" zoomScale="85" zoomScaleNormal="85" workbookViewId="0">
      <selection activeCell="M5" sqref="M5"/>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98" t="s">
        <v>103</v>
      </c>
      <c r="Q1" s="98"/>
      <c r="R1" s="98"/>
      <c r="S1" s="98"/>
      <c r="T1" s="98"/>
      <c r="U1" s="98"/>
    </row>
    <row r="2" spans="1:25" x14ac:dyDescent="0.3">
      <c r="A2" s="79"/>
      <c r="B2" s="79"/>
      <c r="C2" s="79"/>
      <c r="D2" s="79"/>
      <c r="E2" s="79"/>
      <c r="F2" s="97" t="s">
        <v>104</v>
      </c>
      <c r="G2" s="97"/>
      <c r="H2" s="97"/>
      <c r="I2" s="97"/>
      <c r="J2" s="97"/>
      <c r="K2" s="97"/>
      <c r="L2" s="97"/>
      <c r="M2" s="97"/>
      <c r="N2" s="97"/>
      <c r="O2" s="97"/>
      <c r="P2" s="17">
        <v>100</v>
      </c>
      <c r="Q2" s="17">
        <v>0</v>
      </c>
      <c r="R2" s="17">
        <v>0</v>
      </c>
      <c r="S2" s="18">
        <v>1</v>
      </c>
      <c r="T2" s="18">
        <v>0</v>
      </c>
      <c r="U2" s="18">
        <v>0</v>
      </c>
      <c r="V2" s="97" t="s">
        <v>105</v>
      </c>
      <c r="W2" s="97"/>
      <c r="X2" s="97"/>
      <c r="Y2" s="97"/>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95</v>
      </c>
      <c r="G4" s="15">
        <f t="shared" ref="G4:P8" ca="1" si="0">RANDBETWEEN(75, 100)</f>
        <v>75</v>
      </c>
      <c r="H4" s="15">
        <f t="shared" ca="1" si="0"/>
        <v>80</v>
      </c>
      <c r="I4" s="15">
        <f t="shared" ca="1" si="0"/>
        <v>92</v>
      </c>
      <c r="J4" s="15">
        <f t="shared" ca="1" si="0"/>
        <v>85</v>
      </c>
      <c r="K4" s="15">
        <f t="shared" ca="1" si="0"/>
        <v>99</v>
      </c>
      <c r="L4" s="15">
        <f t="shared" ca="1" si="0"/>
        <v>97</v>
      </c>
      <c r="M4" s="15">
        <f ca="1">RANDBETWEEN(75, 100)</f>
        <v>94</v>
      </c>
      <c r="N4" s="15">
        <f t="shared" ca="1" si="0"/>
        <v>91</v>
      </c>
      <c r="O4" s="15">
        <f t="shared" ca="1" si="0"/>
        <v>90</v>
      </c>
      <c r="P4" s="16">
        <f t="shared" ca="1" si="0"/>
        <v>96</v>
      </c>
      <c r="Q4" s="16"/>
      <c r="R4" s="16"/>
      <c r="S4" s="9">
        <f ca="1">IFERROR(ROUND((Mid.S[[#This Row],[Paper 1]]/$P$2*100)*$S$2,0),"")</f>
        <v>96</v>
      </c>
      <c r="T4" s="9"/>
      <c r="U4" s="9"/>
      <c r="V4" s="8">
        <f ca="1">IFERROR(ROUND(AVERAGE(Mid.S[[#This Row],[NP 1]:[NP 10]]),0),"")</f>
        <v>90</v>
      </c>
      <c r="W4" s="9">
        <f ca="1">IFERROR(IF(SUM(Mid.S[[#This Row],[Nilai P1]:[Nilai P3]])=0,"",SUM(Mid.S[[#This Row],[Nilai P1]:[Nilai P3]])),"")</f>
        <v>96</v>
      </c>
      <c r="X4" s="14">
        <f ca="1">IFERROR(ROUND(((Mid.S[[#This Row],[NTS]]*2)+(Mid.S[[#This Row],[Rata2 NP]]*3))/5,0),"")</f>
        <v>92</v>
      </c>
      <c r="Y4" s="11" t="str">
        <f ca="1">IF(Mid.S[[#This Row],[NRap.TS]]="","Belum Terukur",IF(Mid.S[[#This Row],[NRap.TS]]&gt;=92,"A",IF(Mid.S[[#This Row],[NRap.TS]]&gt;=83,"B",IF(Mid.S[[#This Row],[NRap.TS]]&gt;=75,"C","D"))))</f>
        <v>A</v>
      </c>
    </row>
    <row r="5" spans="1:25"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15">
        <f t="shared" ref="F5:F8" ca="1" si="1">RANDBETWEEN(75, 100)</f>
        <v>84</v>
      </c>
      <c r="G5" s="15">
        <f t="shared" ca="1" si="0"/>
        <v>78</v>
      </c>
      <c r="H5" s="15">
        <f t="shared" ca="1" si="0"/>
        <v>84</v>
      </c>
      <c r="I5" s="15">
        <f t="shared" ca="1" si="0"/>
        <v>100</v>
      </c>
      <c r="J5" s="15">
        <f t="shared" ca="1" si="0"/>
        <v>79</v>
      </c>
      <c r="K5" s="15">
        <f t="shared" ca="1" si="0"/>
        <v>75</v>
      </c>
      <c r="L5" s="15">
        <f t="shared" ca="1" si="0"/>
        <v>89</v>
      </c>
      <c r="M5" s="15">
        <f t="shared" ca="1" si="0"/>
        <v>84</v>
      </c>
      <c r="N5" s="15">
        <f t="shared" ca="1" si="0"/>
        <v>77</v>
      </c>
      <c r="O5" s="15">
        <f t="shared" ca="1" si="0"/>
        <v>82</v>
      </c>
      <c r="P5" s="16">
        <f t="shared" ca="1" si="0"/>
        <v>87</v>
      </c>
      <c r="Q5" s="16"/>
      <c r="R5" s="16"/>
      <c r="S5" s="9">
        <f ca="1">IFERROR(ROUND((Mid.S[[#This Row],[Paper 1]]/$P$2*100)*$S$2,0),"")</f>
        <v>87</v>
      </c>
      <c r="T5" s="9"/>
      <c r="U5" s="9"/>
      <c r="V5" s="8">
        <f ca="1">IFERROR(ROUND(AVERAGE(Mid.S[[#This Row],[NP 1]:[NP 10]]),0),"")</f>
        <v>83</v>
      </c>
      <c r="W5" s="9">
        <f ca="1">IFERROR(IF(SUM(Mid.S[[#This Row],[Nilai P1]:[Nilai P3]])=0,"",SUM(Mid.S[[#This Row],[Nilai P1]:[Nilai P3]])),"")</f>
        <v>87</v>
      </c>
      <c r="X5" s="14">
        <f ca="1">IFERROR(ROUND(((Mid.S[[#This Row],[NTS]]*2)+(Mid.S[[#This Row],[Rata2 NP]]*3))/5,0),"")</f>
        <v>85</v>
      </c>
      <c r="Y5" s="11" t="str">
        <f ca="1">IF(Mid.S[[#This Row],[NRap.TS]]="","Belum Terukur",IF(Mid.S[[#This Row],[NRap.TS]]&gt;=92,"A",IF(Mid.S[[#This Row],[NRap.TS]]&gt;=83,"B",IF(Mid.S[[#This Row],[NRap.TS]]&gt;=75,"C","D"))))</f>
        <v>B</v>
      </c>
    </row>
    <row r="6" spans="1:25"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15">
        <f t="shared" ca="1" si="1"/>
        <v>95</v>
      </c>
      <c r="G6" s="15">
        <f t="shared" ca="1" si="0"/>
        <v>80</v>
      </c>
      <c r="H6" s="15">
        <f t="shared" ca="1" si="0"/>
        <v>88</v>
      </c>
      <c r="I6" s="15">
        <f t="shared" ca="1" si="0"/>
        <v>75</v>
      </c>
      <c r="J6" s="15">
        <f t="shared" ca="1" si="0"/>
        <v>82</v>
      </c>
      <c r="K6" s="15">
        <f t="shared" ca="1" si="0"/>
        <v>81</v>
      </c>
      <c r="L6" s="15">
        <f t="shared" ca="1" si="0"/>
        <v>98</v>
      </c>
      <c r="M6" s="15">
        <f t="shared" ca="1" si="0"/>
        <v>97</v>
      </c>
      <c r="N6" s="15">
        <f t="shared" ca="1" si="0"/>
        <v>81</v>
      </c>
      <c r="O6" s="15">
        <f t="shared" ca="1" si="0"/>
        <v>81</v>
      </c>
      <c r="P6" s="16">
        <f t="shared" ca="1" si="0"/>
        <v>96</v>
      </c>
      <c r="Q6" s="16"/>
      <c r="R6" s="16"/>
      <c r="S6" s="9">
        <f ca="1">IFERROR(ROUND((Mid.S[[#This Row],[Paper 1]]/$P$2*100)*$S$2,0),"")</f>
        <v>96</v>
      </c>
      <c r="T6" s="9"/>
      <c r="U6" s="9"/>
      <c r="V6" s="8">
        <f ca="1">IFERROR(ROUND(AVERAGE(Mid.S[[#This Row],[NP 1]:[NP 10]]),0),"")</f>
        <v>86</v>
      </c>
      <c r="W6" s="9">
        <f ca="1">IFERROR(IF(SUM(Mid.S[[#This Row],[Nilai P1]:[Nilai P3]])=0,"",SUM(Mid.S[[#This Row],[Nilai P1]:[Nilai P3]])),"")</f>
        <v>96</v>
      </c>
      <c r="X6" s="14">
        <f ca="1">IFERROR(ROUND(((Mid.S[[#This Row],[NTS]]*2)+(Mid.S[[#This Row],[Rata2 NP]]*3))/5,0),"")</f>
        <v>90</v>
      </c>
      <c r="Y6" s="11" t="str">
        <f ca="1">IF(Mid.S[[#This Row],[NRap.TS]]="","Belum Terukur",IF(Mid.S[[#This Row],[NRap.TS]]&gt;=92,"A",IF(Mid.S[[#This Row],[NRap.TS]]&gt;=83,"B",IF(Mid.S[[#This Row],[NRap.TS]]&gt;=75,"C","D"))))</f>
        <v>B</v>
      </c>
    </row>
    <row r="7" spans="1:25"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15">
        <f t="shared" ca="1" si="1"/>
        <v>76</v>
      </c>
      <c r="G7" s="15">
        <f t="shared" ca="1" si="0"/>
        <v>90</v>
      </c>
      <c r="H7" s="15">
        <f t="shared" ca="1" si="0"/>
        <v>80</v>
      </c>
      <c r="I7" s="15">
        <f t="shared" ca="1" si="0"/>
        <v>96</v>
      </c>
      <c r="J7" s="15">
        <f t="shared" ca="1" si="0"/>
        <v>96</v>
      </c>
      <c r="K7" s="15">
        <f t="shared" ca="1" si="0"/>
        <v>84</v>
      </c>
      <c r="L7" s="15">
        <f t="shared" ca="1" si="0"/>
        <v>89</v>
      </c>
      <c r="M7" s="15">
        <f t="shared" ca="1" si="0"/>
        <v>82</v>
      </c>
      <c r="N7" s="15">
        <f t="shared" ca="1" si="0"/>
        <v>88</v>
      </c>
      <c r="O7" s="15">
        <f t="shared" ca="1" si="0"/>
        <v>88</v>
      </c>
      <c r="P7" s="16">
        <f t="shared" ca="1" si="0"/>
        <v>90</v>
      </c>
      <c r="Q7" s="16"/>
      <c r="R7" s="16"/>
      <c r="S7" s="9">
        <f ca="1">IFERROR(ROUND((Mid.S[[#This Row],[Paper 1]]/$P$2*100)*$S$2,0),"")</f>
        <v>90</v>
      </c>
      <c r="T7" s="9"/>
      <c r="U7" s="9"/>
      <c r="V7" s="8">
        <f ca="1">IFERROR(ROUND(AVERAGE(Mid.S[[#This Row],[NP 1]:[NP 10]]),0),"")</f>
        <v>87</v>
      </c>
      <c r="W7" s="9">
        <f ca="1">IFERROR(IF(SUM(Mid.S[[#This Row],[Nilai P1]:[Nilai P3]])=0,"",SUM(Mid.S[[#This Row],[Nilai P1]:[Nilai P3]])),"")</f>
        <v>90</v>
      </c>
      <c r="X7" s="14">
        <f ca="1">IFERROR(ROUND(((Mid.S[[#This Row],[NTS]]*2)+(Mid.S[[#This Row],[Rata2 NP]]*3))/5,0),"")</f>
        <v>88</v>
      </c>
      <c r="Y7" s="11" t="str">
        <f ca="1">IF(Mid.S[[#This Row],[NRap.TS]]="","Belum Terukur",IF(Mid.S[[#This Row],[NRap.TS]]&gt;=92,"A",IF(Mid.S[[#This Row],[NRap.TS]]&gt;=83,"B",IF(Mid.S[[#This Row],[NRap.TS]]&gt;=75,"C","D"))))</f>
        <v>B</v>
      </c>
    </row>
    <row r="8" spans="1:25"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15">
        <f t="shared" ca="1" si="1"/>
        <v>84</v>
      </c>
      <c r="G8" s="15">
        <f t="shared" ca="1" si="0"/>
        <v>78</v>
      </c>
      <c r="H8" s="15">
        <f t="shared" ca="1" si="0"/>
        <v>88</v>
      </c>
      <c r="I8" s="15">
        <f t="shared" ca="1" si="0"/>
        <v>86</v>
      </c>
      <c r="J8" s="15">
        <f t="shared" ca="1" si="0"/>
        <v>78</v>
      </c>
      <c r="K8" s="15">
        <f t="shared" ca="1" si="0"/>
        <v>78</v>
      </c>
      <c r="L8" s="15">
        <f t="shared" ca="1" si="0"/>
        <v>76</v>
      </c>
      <c r="M8" s="15">
        <f t="shared" ca="1" si="0"/>
        <v>91</v>
      </c>
      <c r="N8" s="15">
        <f t="shared" ca="1" si="0"/>
        <v>96</v>
      </c>
      <c r="O8" s="15">
        <f t="shared" ca="1" si="0"/>
        <v>87</v>
      </c>
      <c r="P8" s="16">
        <f t="shared" ca="1" si="0"/>
        <v>76</v>
      </c>
      <c r="Q8" s="16"/>
      <c r="R8" s="16"/>
      <c r="S8" s="9">
        <f ca="1">IFERROR(ROUND((Mid.S[[#This Row],[Paper 1]]/$P$2*100)*$S$2,0),"")</f>
        <v>76</v>
      </c>
      <c r="T8" s="9"/>
      <c r="U8" s="9"/>
      <c r="V8" s="8">
        <f ca="1">IFERROR(ROUND(AVERAGE(Mid.S[[#This Row],[NP 1]:[NP 10]]),0),"")</f>
        <v>84</v>
      </c>
      <c r="W8" s="9">
        <f ca="1">IFERROR(IF(SUM(Mid.S[[#This Row],[Nilai P1]:[Nilai P3]])=0,"",SUM(Mid.S[[#This Row],[Nilai P1]:[Nilai P3]])),"")</f>
        <v>76</v>
      </c>
      <c r="X8" s="14">
        <f ca="1">IFERROR(ROUND(((Mid.S[[#This Row],[NTS]]*2)+(Mid.S[[#This Row],[Rata2 NP]]*3))/5,0),"")</f>
        <v>81</v>
      </c>
      <c r="Y8" s="11" t="str">
        <f ca="1">IF(Mid.S[[#This Row],[NRap.TS]]="","Belum Terukur",IF(Mid.S[[#This Row],[NRap.TS]]&gt;=92,"A",IF(Mid.S[[#This Row],[NRap.TS]]&gt;=83,"B",IF(Mid.S[[#This Row],[NRap.TS]]&gt;=75,"C","D"))))</f>
        <v>C</v>
      </c>
    </row>
    <row r="9" spans="1:25" ht="50.1" customHeight="1" x14ac:dyDescent="0.3">
      <c r="A9" s="69" t="str">
        <f>IF('NS (Mid.S)'!A8=0,"",'NS (Mid.S)'!A8)</f>
        <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t="str">
        <f>IF('NS (Mid.S)'!A9=0,"",'NS (Mid.S)'!A9)</f>
        <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t="str">
        <f>IF('NS (Mid.S)'!A10=0,"",'NS (Mid.S)'!A10)</f>
        <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t="str">
        <f>IF('NS (Mid.S)'!A11=0,"",'NS (Mid.S)'!A11)</f>
        <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t="str">
        <f>IF('NS (Mid.S)'!A12=0,"",'NS (Mid.S)'!A12)</f>
        <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9: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8" sqref="F8: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7" t="s">
        <v>126</v>
      </c>
      <c r="G1" s="97"/>
      <c r="H1" s="97"/>
      <c r="I1" s="97"/>
      <c r="J1" s="97"/>
      <c r="K1" s="97"/>
      <c r="L1" s="97"/>
      <c r="M1" s="97"/>
      <c r="N1" s="97"/>
      <c r="O1" s="97"/>
      <c r="P1" s="97" t="s">
        <v>105</v>
      </c>
      <c r="Q1" s="97"/>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75</v>
      </c>
      <c r="G3" s="15">
        <f t="shared" ref="G3:O7" ca="1" si="0">RANDBETWEEN(75, 100)</f>
        <v>75</v>
      </c>
      <c r="H3" s="15">
        <f t="shared" ca="1" si="0"/>
        <v>91</v>
      </c>
      <c r="I3" s="15">
        <f t="shared" ca="1" si="0"/>
        <v>85</v>
      </c>
      <c r="J3" s="15">
        <f t="shared" ca="1" si="0"/>
        <v>86</v>
      </c>
      <c r="K3" s="15">
        <f t="shared" ca="1" si="0"/>
        <v>87</v>
      </c>
      <c r="L3" s="15">
        <f t="shared" ca="1" si="0"/>
        <v>76</v>
      </c>
      <c r="M3" s="15">
        <f t="shared" ca="1" si="0"/>
        <v>88</v>
      </c>
      <c r="N3" s="15">
        <f t="shared" ca="1" si="0"/>
        <v>89</v>
      </c>
      <c r="O3" s="15">
        <f t="shared" ca="1" si="0"/>
        <v>100</v>
      </c>
      <c r="P3" s="20">
        <f ca="1">IFERROR(ROUND(AVERAGE(K.Mid.S[[#This Row],[NK 1]:[NK 10]]),0),"")</f>
        <v>85</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Hadijah Tirta</v>
      </c>
      <c r="C4" s="69" t="str">
        <f>IF(NSi.TS[[#This Row],[Nomor Induk]]=0,"",NSi.TS[[#This Row],[Nomor Induk]])</f>
        <v>4/HBICSHIGH/20</v>
      </c>
      <c r="D4" s="69">
        <f>IF(NSi.TS[[#This Row],[NISN]]=0,"",NSi.TS[[#This Row],[NISN]])</f>
        <v>5033631</v>
      </c>
      <c r="E4" s="69" t="str">
        <f>IF(NSi.TS[[#This Row],[Jurusan]]=0,"",NSi.TS[[#This Row],[Jurusan]])</f>
        <v>IPA</v>
      </c>
      <c r="F4" s="15">
        <f t="shared" ref="F4:F7" ca="1" si="1">RANDBETWEEN(75, 100)</f>
        <v>81</v>
      </c>
      <c r="G4" s="15">
        <f t="shared" ca="1" si="0"/>
        <v>97</v>
      </c>
      <c r="H4" s="15">
        <f t="shared" ca="1" si="0"/>
        <v>76</v>
      </c>
      <c r="I4" s="15">
        <f t="shared" ca="1" si="0"/>
        <v>93</v>
      </c>
      <c r="J4" s="15">
        <f t="shared" ca="1" si="0"/>
        <v>100</v>
      </c>
      <c r="K4" s="15">
        <f t="shared" ca="1" si="0"/>
        <v>84</v>
      </c>
      <c r="L4" s="15">
        <f t="shared" ca="1" si="0"/>
        <v>94</v>
      </c>
      <c r="M4" s="15">
        <f t="shared" ca="1" si="0"/>
        <v>82</v>
      </c>
      <c r="N4" s="15">
        <f t="shared" ca="1" si="0"/>
        <v>78</v>
      </c>
      <c r="O4" s="15">
        <f t="shared" ca="1" si="0"/>
        <v>87</v>
      </c>
      <c r="P4" s="20">
        <f ca="1">IFERROR(ROUND(AVERAGE(K.Mid.S[[#This Row],[NK 1]:[NK 10]]),0),"")</f>
        <v>87</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Harun Amir</v>
      </c>
      <c r="C5" s="69" t="str">
        <f>IF(NSi.TS[[#This Row],[Nomor Induk]]=0,"",NSi.TS[[#This Row],[Nomor Induk]])</f>
        <v>5/HBICSHIGH/20</v>
      </c>
      <c r="D5" s="69">
        <f>IF(NSi.TS[[#This Row],[NISN]]=0,"",NSi.TS[[#This Row],[NISN]])</f>
        <v>25175565</v>
      </c>
      <c r="E5" s="69" t="str">
        <f>IF(NSi.TS[[#This Row],[Jurusan]]=0,"",NSi.TS[[#This Row],[Jurusan]])</f>
        <v>IPA</v>
      </c>
      <c r="F5" s="15">
        <f t="shared" ca="1" si="1"/>
        <v>100</v>
      </c>
      <c r="G5" s="15">
        <f t="shared" ca="1" si="0"/>
        <v>84</v>
      </c>
      <c r="H5" s="15">
        <f t="shared" ca="1" si="0"/>
        <v>99</v>
      </c>
      <c r="I5" s="15">
        <f t="shared" ca="1" si="0"/>
        <v>82</v>
      </c>
      <c r="J5" s="15">
        <f t="shared" ca="1" si="0"/>
        <v>100</v>
      </c>
      <c r="K5" s="15">
        <f t="shared" ca="1" si="0"/>
        <v>87</v>
      </c>
      <c r="L5" s="15">
        <f t="shared" ca="1" si="0"/>
        <v>92</v>
      </c>
      <c r="M5" s="15">
        <f t="shared" ca="1" si="0"/>
        <v>94</v>
      </c>
      <c r="N5" s="15">
        <f t="shared" ca="1" si="0"/>
        <v>92</v>
      </c>
      <c r="O5" s="15">
        <f t="shared" ca="1" si="0"/>
        <v>99</v>
      </c>
      <c r="P5" s="20">
        <f ca="1">IFERROR(ROUND(AVERAGE(K.Mid.S[[#This Row],[NK 1]:[NK 10]]),0),"")</f>
        <v>93</v>
      </c>
      <c r="Q5" s="11" t="str">
        <f ca="1">IF(K.Mid.S[[#This Row],[Rata2 NK]]="","Belum Terukur",IF(K.Mid.S[[#This Row],[Rata2 NK]]&gt;=92,"A",IF(K.Mid.S[[#This Row],[Rata2 NK]]&gt;=83,"B",IF(K.Mid.S[[#This Row],[Rata2 NK]]&gt;=75,"C","D"))))</f>
        <v>A</v>
      </c>
    </row>
    <row r="6" spans="1:17" ht="50.1" customHeight="1" x14ac:dyDescent="0.3">
      <c r="A6" s="69">
        <f>IF(NSi.TS[[#This Row],[No]]=0,"",NSi.TS[[#This Row],[No]])</f>
        <v>4</v>
      </c>
      <c r="B6" s="70" t="str">
        <f>IF(NSi.TS[[#This Row],[Nama Siswa]]=0,"",NSi.TS[[#This Row],[Nama Siswa]])</f>
        <v>Lutfi Dian</v>
      </c>
      <c r="C6" s="69" t="str">
        <f>IF(NSi.TS[[#This Row],[Nomor Induk]]=0,"",NSi.TS[[#This Row],[Nomor Induk]])</f>
        <v>7/HBICSHIGH/20</v>
      </c>
      <c r="D6" s="69">
        <f>IF(NSi.TS[[#This Row],[NISN]]=0,"",NSi.TS[[#This Row],[NISN]])</f>
        <v>23756408</v>
      </c>
      <c r="E6" s="69" t="str">
        <f>IF(NSi.TS[[#This Row],[Jurusan]]=0,"",NSi.TS[[#This Row],[Jurusan]])</f>
        <v>IPA</v>
      </c>
      <c r="F6" s="15">
        <f t="shared" ca="1" si="1"/>
        <v>80</v>
      </c>
      <c r="G6" s="15">
        <f t="shared" ca="1" si="0"/>
        <v>86</v>
      </c>
      <c r="H6" s="15">
        <f t="shared" ca="1" si="0"/>
        <v>92</v>
      </c>
      <c r="I6" s="15">
        <f t="shared" ca="1" si="0"/>
        <v>91</v>
      </c>
      <c r="J6" s="15">
        <f t="shared" ca="1" si="0"/>
        <v>87</v>
      </c>
      <c r="K6" s="15">
        <f t="shared" ca="1" si="0"/>
        <v>84</v>
      </c>
      <c r="L6" s="15">
        <f t="shared" ca="1" si="0"/>
        <v>94</v>
      </c>
      <c r="M6" s="15">
        <f t="shared" ca="1" si="0"/>
        <v>79</v>
      </c>
      <c r="N6" s="15">
        <f t="shared" ca="1" si="0"/>
        <v>82</v>
      </c>
      <c r="O6" s="15">
        <f t="shared" ca="1" si="0"/>
        <v>75</v>
      </c>
      <c r="P6" s="20">
        <f ca="1">IFERROR(ROUND(AVERAGE(K.Mid.S[[#This Row],[NK 1]:[NK 10]]),0),"")</f>
        <v>85</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Wangi Aminah</v>
      </c>
      <c r="C7" s="69" t="str">
        <f>IF(NSi.TS[[#This Row],[Nomor Induk]]=0,"",NSi.TS[[#This Row],[Nomor Induk]])</f>
        <v>9/HBICSHIGH/20</v>
      </c>
      <c r="D7" s="69">
        <f>IF(NSi.TS[[#This Row],[NISN]]=0,"",NSi.TS[[#This Row],[NISN]])</f>
        <v>16221604</v>
      </c>
      <c r="E7" s="69" t="str">
        <f>IF(NSi.TS[[#This Row],[Jurusan]]=0,"",NSi.TS[[#This Row],[Jurusan]])</f>
        <v>IPA</v>
      </c>
      <c r="F7" s="15">
        <f t="shared" ca="1" si="1"/>
        <v>76</v>
      </c>
      <c r="G7" s="15">
        <f t="shared" ca="1" si="0"/>
        <v>91</v>
      </c>
      <c r="H7" s="15">
        <f t="shared" ca="1" si="0"/>
        <v>89</v>
      </c>
      <c r="I7" s="15">
        <f t="shared" ca="1" si="0"/>
        <v>88</v>
      </c>
      <c r="J7" s="15">
        <f t="shared" ca="1" si="0"/>
        <v>76</v>
      </c>
      <c r="K7" s="15">
        <f t="shared" ca="1" si="0"/>
        <v>79</v>
      </c>
      <c r="L7" s="15">
        <f t="shared" ca="1" si="0"/>
        <v>97</v>
      </c>
      <c r="M7" s="15">
        <f t="shared" ca="1" si="0"/>
        <v>97</v>
      </c>
      <c r="N7" s="15">
        <f t="shared" ca="1" si="0"/>
        <v>94</v>
      </c>
      <c r="O7" s="15">
        <f t="shared" ca="1" si="0"/>
        <v>89</v>
      </c>
      <c r="P7" s="20">
        <f ca="1">IFERROR(ROUND(AVERAGE(K.Mid.S[[#This Row],[NK 1]:[NK 10]]),0),"")</f>
        <v>88</v>
      </c>
      <c r="Q7" s="11" t="str">
        <f ca="1">IF(K.Mid.S[[#This Row],[Rata2 NK]]="","Belum Terukur",IF(K.Mid.S[[#This Row],[Rata2 NK]]&gt;=92,"A",IF(K.Mid.S[[#This Row],[Rata2 NK]]&gt;=83,"B",IF(K.Mid.S[[#This Row],[Rata2 NK]]&gt;=75,"C","D"))))</f>
        <v>B</v>
      </c>
    </row>
    <row r="8" spans="1:17" ht="50.1" customHeight="1" x14ac:dyDescent="0.3">
      <c r="A8" s="69" t="str">
        <f>IF(NSi.TS[[#This Row],[No]]=0,"",NSi.TS[[#This Row],[No]])</f>
        <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t="str">
        <f>IF(NSi.TS[[#This Row],[No]]=0,"",NSi.TS[[#This Row],[No]])</f>
        <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t="str">
        <f>IF(NSi.TS[[#This Row],[No]]=0,"",NSi.TS[[#This Row],[No]])</f>
        <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t="str">
        <f>IF(NSi.TS[[#This Row],[No]]=0,"",NSi.TS[[#This Row],[No]])</f>
        <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t="str">
        <f>IF(NSi.TS[[#This Row],[No]]=0,"",NSi.TS[[#This Row],[No]])</f>
        <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99" t="str">
        <f>IF('NS (Mid.S)'!A1:F1=0,"",'NS (Mid.S)'!A1:F1)</f>
        <v/>
      </c>
      <c r="B1" s="99"/>
      <c r="C1" s="99"/>
      <c r="D1" s="99"/>
      <c r="E1" s="99"/>
      <c r="F1" s="99"/>
      <c r="G1" s="99"/>
      <c r="H1" s="100"/>
      <c r="I1" s="71" t="s">
        <v>19</v>
      </c>
      <c r="J1" s="94"/>
      <c r="K1" s="94"/>
      <c r="L1" s="94"/>
      <c r="M1" s="94"/>
      <c r="N1" s="71" t="s">
        <v>20</v>
      </c>
      <c r="O1" s="94"/>
      <c r="P1" s="94"/>
      <c r="Q1" s="94"/>
      <c r="R1" s="94"/>
      <c r="S1" s="71" t="s">
        <v>21</v>
      </c>
      <c r="T1" s="94"/>
      <c r="U1" s="94"/>
      <c r="V1" s="94"/>
      <c r="W1" s="94"/>
      <c r="X1" s="71" t="s">
        <v>22</v>
      </c>
      <c r="Y1" s="94"/>
      <c r="Z1" s="94"/>
      <c r="AA1" s="94"/>
      <c r="AB1" s="94"/>
      <c r="AC1" s="71" t="s">
        <v>23</v>
      </c>
      <c r="AD1" s="94"/>
      <c r="AE1" s="94"/>
      <c r="AF1" s="94"/>
      <c r="AG1" s="94"/>
      <c r="AH1" s="71" t="s">
        <v>24</v>
      </c>
      <c r="AI1" s="94"/>
      <c r="AJ1" s="94"/>
      <c r="AK1" s="94"/>
      <c r="AL1" s="94"/>
      <c r="AM1" s="71" t="s">
        <v>25</v>
      </c>
      <c r="AN1" s="94"/>
      <c r="AO1" s="94"/>
      <c r="AP1" s="94"/>
      <c r="AQ1" s="94"/>
      <c r="AR1" s="71" t="s">
        <v>26</v>
      </c>
      <c r="AS1" s="94"/>
      <c r="AT1" s="94"/>
      <c r="AU1" s="94"/>
      <c r="AV1" s="94"/>
      <c r="AW1" s="71" t="s">
        <v>27</v>
      </c>
      <c r="AX1" s="94"/>
      <c r="AY1" s="94"/>
      <c r="AZ1" s="94"/>
      <c r="BA1" s="94"/>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Hadijah Tirta</v>
      </c>
      <c r="C4" s="68" t="str">
        <f>IF(NSi.TS[[#This Row],[Nomor Induk]]=0,"",NSi.TS[[#This Row],[Nomor Induk]])</f>
        <v>4/HBICSHIGH/20</v>
      </c>
      <c r="D4" s="68">
        <f>IF(NSi.TS[[#This Row],[NISN]]=0,"",NSi.TS[[#This Row],[NISN]])</f>
        <v>5033631</v>
      </c>
      <c r="E4" s="68" t="str">
        <f>IF(NSi.TS[[#This Row],[Jurusan]]=0,"",NSi.TS[[#This Row],[Jurusan]])</f>
        <v>IPA</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Harun Amir</v>
      </c>
      <c r="C5" s="68" t="str">
        <f>IF(NSi.TS[[#This Row],[Nomor Induk]]=0,"",NSi.TS[[#This Row],[Nomor Induk]])</f>
        <v>5/HBICSHIGH/20</v>
      </c>
      <c r="D5" s="68">
        <f>IF(NSi.TS[[#This Row],[NISN]]=0,"",NSi.TS[[#This Row],[NISN]])</f>
        <v>25175565</v>
      </c>
      <c r="E5" s="68" t="str">
        <f>IF(NSi.TS[[#This Row],[Jurusan]]=0,"",NSi.TS[[#This Row],[Jurusan]])</f>
        <v>IPA</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Lutfi Dian</v>
      </c>
      <c r="C6" s="68" t="str">
        <f>IF(NSi.TS[[#This Row],[Nomor Induk]]=0,"",NSi.TS[[#This Row],[Nomor Induk]])</f>
        <v>7/HBICSHIGH/20</v>
      </c>
      <c r="D6" s="68">
        <f>IF(NSi.TS[[#This Row],[NISN]]=0,"",NSi.TS[[#This Row],[NISN]])</f>
        <v>23756408</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Wangi Aminah</v>
      </c>
      <c r="C7" s="68" t="str">
        <f>IF(NSi.TS[[#This Row],[Nomor Induk]]=0,"",NSi.TS[[#This Row],[Nomor Induk]])</f>
        <v>9/HBICSHIGH/20</v>
      </c>
      <c r="D7" s="68">
        <f>IF(NSi.TS[[#This Row],[NISN]]=0,"",NSi.TS[[#This Row],[NISN]])</f>
        <v>16221604</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t="str">
        <f>IF(NSi.TS[[#This Row],[No]]=0,"",NSi.TS[[#This Row],[No]])</f>
        <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t="str">
        <f>IF(NSi.TS[[#This Row],[No]]=0,"",NSi.TS[[#This Row],[No]])</f>
        <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t="str">
        <f>IF(NSi.TS[[#This Row],[No]]=0,"",NSi.TS[[#This Row],[No]])</f>
        <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t="str">
        <f>IF(NSi.TS[[#This Row],[No]]=0,"",NSi.TS[[#This Row],[No]])</f>
        <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t="str">
        <f>IF(NSi.TS[[#This Row],[No]]=0,"",NSi.TS[[#This Row],[No]])</f>
        <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opLeftCell="E1" zoomScale="85" zoomScaleNormal="85" workbookViewId="0">
      <selection activeCell="Q8" sqref="Q4:Q8"/>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98" t="s">
        <v>142</v>
      </c>
      <c r="R1" s="98"/>
      <c r="S1" s="98"/>
      <c r="T1" s="98"/>
      <c r="U1" s="98"/>
      <c r="V1" s="98"/>
    </row>
    <row r="2" spans="1:31" x14ac:dyDescent="0.3">
      <c r="A2" s="79"/>
      <c r="B2" s="79"/>
      <c r="C2" s="79"/>
      <c r="D2" s="79"/>
      <c r="E2" s="79"/>
      <c r="F2" s="79"/>
      <c r="G2" s="97" t="s">
        <v>104</v>
      </c>
      <c r="H2" s="97"/>
      <c r="I2" s="97"/>
      <c r="J2" s="97"/>
      <c r="K2" s="97"/>
      <c r="L2" s="97"/>
      <c r="M2" s="97"/>
      <c r="N2" s="97"/>
      <c r="O2" s="97"/>
      <c r="P2" s="97"/>
      <c r="Q2" s="17">
        <v>100</v>
      </c>
      <c r="R2" s="17">
        <v>0</v>
      </c>
      <c r="S2" s="17">
        <v>0</v>
      </c>
      <c r="T2" s="18">
        <v>1</v>
      </c>
      <c r="U2" s="18">
        <v>0</v>
      </c>
      <c r="V2" s="18">
        <v>0</v>
      </c>
      <c r="W2" s="97" t="s">
        <v>105</v>
      </c>
      <c r="X2" s="97"/>
      <c r="Y2" s="97"/>
      <c r="Z2" s="97"/>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90</v>
      </c>
      <c r="G4" s="15">
        <f ca="1">RANDBETWEEN(75, 100)</f>
        <v>86</v>
      </c>
      <c r="H4" s="15">
        <f ca="1">RANDBETWEEN(75, 100)</f>
        <v>99</v>
      </c>
      <c r="I4" s="15">
        <f ca="1">RANDBETWEEN(75, 100)</f>
        <v>81</v>
      </c>
      <c r="J4" s="15">
        <f t="shared" ref="H4:Q8" ca="1" si="0">RANDBETWEEN(75, 100)</f>
        <v>95</v>
      </c>
      <c r="K4" s="15">
        <f t="shared" ca="1" si="0"/>
        <v>87</v>
      </c>
      <c r="L4" s="15">
        <f t="shared" ca="1" si="0"/>
        <v>79</v>
      </c>
      <c r="M4" s="15">
        <f t="shared" ca="1" si="0"/>
        <v>91</v>
      </c>
      <c r="N4" s="15">
        <f t="shared" ca="1" si="0"/>
        <v>80</v>
      </c>
      <c r="O4" s="15">
        <f t="shared" ca="1" si="0"/>
        <v>77</v>
      </c>
      <c r="P4" s="15">
        <f t="shared" ca="1" si="0"/>
        <v>95</v>
      </c>
      <c r="Q4" s="16">
        <f t="shared" ca="1" si="0"/>
        <v>92</v>
      </c>
      <c r="R4" s="16"/>
      <c r="S4" s="16"/>
      <c r="T4" s="9">
        <f ca="1">IFERROR(ROUND((Sem[[#This Row],[Paper 1]]/$Q$2*100)*$T$2,0),"")</f>
        <v>92</v>
      </c>
      <c r="U4" s="9" t="str">
        <f>IFERROR(ROUND((Sem[[#This Row],[Paper 2]]/$R$2*100)*$U$2,0),"")</f>
        <v/>
      </c>
      <c r="V4" s="9" t="str">
        <f>IFERROR(ROUND((Sem[[#This Row],[Paper 3]]/$S$2*100)*$V$2,0),"")</f>
        <v/>
      </c>
      <c r="W4" s="8">
        <f ca="1">IFERROR(ROUND(AVERAGE(Sem[[#This Row],[Rata2 NP Mid.S]:[NP 10]]),0),"")</f>
        <v>87</v>
      </c>
      <c r="X4" s="9">
        <f ca="1">IFERROR(IF(SUM(Sem[[#This Row],[Nilai P1]:[Nilai P3]])=0,"",SUM(Sem[[#This Row],[Nilai P1]:[Nilai P3]])),"")</f>
        <v>92</v>
      </c>
      <c r="Y4" s="14">
        <f ca="1">IFERROR(ROUND(((Mid.S[[#This Row],[NTS]]*1)+(Sem[[#This Row],[NS]]*2)+(Sem[[#This Row],[Rata2 NP2]]*7))/10,0),"")</f>
        <v>89</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1"/>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20">
        <f ca="1">Mid.S[[#This Row],[Rata2 NP]]</f>
        <v>83</v>
      </c>
      <c r="G5" s="15">
        <f t="shared" ref="G5:G8" ca="1" si="2">RANDBETWEEN(75, 100)</f>
        <v>90</v>
      </c>
      <c r="H5" s="15">
        <f t="shared" ca="1" si="0"/>
        <v>82</v>
      </c>
      <c r="I5" s="15">
        <f t="shared" ca="1" si="0"/>
        <v>88</v>
      </c>
      <c r="J5" s="15">
        <f t="shared" ca="1" si="0"/>
        <v>76</v>
      </c>
      <c r="K5" s="15">
        <f t="shared" ca="1" si="0"/>
        <v>92</v>
      </c>
      <c r="L5" s="15">
        <f t="shared" ca="1" si="0"/>
        <v>79</v>
      </c>
      <c r="M5" s="15">
        <f t="shared" ca="1" si="0"/>
        <v>99</v>
      </c>
      <c r="N5" s="15">
        <f t="shared" ca="1" si="0"/>
        <v>82</v>
      </c>
      <c r="O5" s="15">
        <f t="shared" ca="1" si="0"/>
        <v>89</v>
      </c>
      <c r="P5" s="15">
        <f t="shared" ca="1" si="0"/>
        <v>97</v>
      </c>
      <c r="Q5" s="16">
        <f t="shared" ca="1" si="0"/>
        <v>75</v>
      </c>
      <c r="R5" s="16"/>
      <c r="S5" s="16"/>
      <c r="T5" s="9">
        <f ca="1">IFERROR(ROUND((Sem[[#This Row],[Paper 1]]/$Q$2*100)*$T$2,0),"")</f>
        <v>75</v>
      </c>
      <c r="U5" s="9" t="str">
        <f>IFERROR(ROUND((Sem[[#This Row],[Paper 2]]/$R$2*100)*$U$2,0),"")</f>
        <v/>
      </c>
      <c r="V5" s="9" t="str">
        <f>IFERROR(ROUND((Sem[[#This Row],[Paper 3]]/$S$2*100)*$V$2,0),"")</f>
        <v/>
      </c>
      <c r="W5" s="8">
        <f ca="1">IFERROR(ROUND(AVERAGE(Sem[[#This Row],[Rata2 NP Mid.S]:[NP 10]]),0),"")</f>
        <v>87</v>
      </c>
      <c r="X5" s="9">
        <f ca="1">IFERROR(IF(SUM(Sem[[#This Row],[Nilai P1]:[Nilai P3]])=0,"",SUM(Sem[[#This Row],[Nilai P1]:[Nilai P3]])),"")</f>
        <v>75</v>
      </c>
      <c r="Y5" s="14">
        <f ca="1">IFERROR(ROUND(((Mid.S[[#This Row],[NTS]]*1)+(Sem[[#This Row],[NS]]*2)+(Sem[[#This Row],[Rata2 NP2]]*7))/10,0),"")</f>
        <v>85</v>
      </c>
      <c r="Z5" s="11" t="str">
        <f ca="1">IF(Sem[[#This Row],[NRap.S]]="","Belum Terukur",IF(Sem[[#This Row],[NRap.S]]&gt;=92,"A",IF(Sem[[#This Row],[NRap.S]]&gt;=83,"B",IF(Sem[[#This Row],[NRap.S]]&gt;=75,"C","D"))))</f>
        <v>B</v>
      </c>
      <c r="AA5" s="22" t="str">
        <f t="shared" ca="1" si="1"/>
        <v xml:space="preserve">Siswa menunjukkan kemampuannya baik dalam </v>
      </c>
      <c r="AC5" s="101"/>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20">
        <f ca="1">Mid.S[[#This Row],[Rata2 NP]]</f>
        <v>86</v>
      </c>
      <c r="G6" s="15">
        <f t="shared" ca="1" si="2"/>
        <v>85</v>
      </c>
      <c r="H6" s="15">
        <f t="shared" ca="1" si="0"/>
        <v>79</v>
      </c>
      <c r="I6" s="15">
        <f t="shared" ca="1" si="0"/>
        <v>98</v>
      </c>
      <c r="J6" s="15">
        <f t="shared" ca="1" si="0"/>
        <v>95</v>
      </c>
      <c r="K6" s="15">
        <f t="shared" ca="1" si="0"/>
        <v>95</v>
      </c>
      <c r="L6" s="15">
        <f t="shared" ca="1" si="0"/>
        <v>87</v>
      </c>
      <c r="M6" s="15">
        <f t="shared" ca="1" si="0"/>
        <v>92</v>
      </c>
      <c r="N6" s="15">
        <f t="shared" ca="1" si="0"/>
        <v>97</v>
      </c>
      <c r="O6" s="15">
        <f t="shared" ca="1" si="0"/>
        <v>99</v>
      </c>
      <c r="P6" s="15">
        <f t="shared" ca="1" si="0"/>
        <v>94</v>
      </c>
      <c r="Q6" s="16">
        <f t="shared" ca="1" si="0"/>
        <v>81</v>
      </c>
      <c r="R6" s="16"/>
      <c r="S6" s="16"/>
      <c r="T6" s="9">
        <f ca="1">IFERROR(ROUND((Sem[[#This Row],[Paper 1]]/$Q$2*100)*$T$2,0),"")</f>
        <v>81</v>
      </c>
      <c r="U6" s="9" t="str">
        <f>IFERROR(ROUND((Sem[[#This Row],[Paper 2]]/$R$2*100)*$U$2,0),"")</f>
        <v/>
      </c>
      <c r="V6" s="9" t="str">
        <f>IFERROR(ROUND((Sem[[#This Row],[Paper 3]]/$S$2*100)*$V$2,0),"")</f>
        <v/>
      </c>
      <c r="W6" s="8">
        <f ca="1">IFERROR(ROUND(AVERAGE(Sem[[#This Row],[Rata2 NP Mid.S]:[NP 10]]),0),"")</f>
        <v>92</v>
      </c>
      <c r="X6" s="9">
        <f ca="1">IFERROR(IF(SUM(Sem[[#This Row],[Nilai P1]:[Nilai P3]])=0,"",SUM(Sem[[#This Row],[Nilai P1]:[Nilai P3]])),"")</f>
        <v>81</v>
      </c>
      <c r="Y6" s="14">
        <f ca="1">IFERROR(ROUND(((Mid.S[[#This Row],[NTS]]*1)+(Sem[[#This Row],[NS]]*2)+(Sem[[#This Row],[Rata2 NP2]]*7))/10,0),"")</f>
        <v>90</v>
      </c>
      <c r="Z6" s="11" t="str">
        <f ca="1">IF(Sem[[#This Row],[NRap.S]]="","Belum Terukur",IF(Sem[[#This Row],[NRap.S]]&gt;=92,"A",IF(Sem[[#This Row],[NRap.S]]&gt;=83,"B",IF(Sem[[#This Row],[NRap.S]]&gt;=75,"C","D"))))</f>
        <v>B</v>
      </c>
      <c r="AA6" s="22" t="str">
        <f t="shared" ca="1" si="1"/>
        <v xml:space="preserve">Siswa menunjukkan kemampuannya baik dalam </v>
      </c>
      <c r="AC6" s="101"/>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20">
        <f ca="1">Mid.S[[#This Row],[Rata2 NP]]</f>
        <v>87</v>
      </c>
      <c r="G7" s="15">
        <f t="shared" ca="1" si="2"/>
        <v>75</v>
      </c>
      <c r="H7" s="15">
        <f t="shared" ca="1" si="0"/>
        <v>75</v>
      </c>
      <c r="I7" s="15">
        <f t="shared" ca="1" si="0"/>
        <v>98</v>
      </c>
      <c r="J7" s="15">
        <f t="shared" ca="1" si="0"/>
        <v>76</v>
      </c>
      <c r="K7" s="15">
        <f t="shared" ca="1" si="0"/>
        <v>76</v>
      </c>
      <c r="L7" s="15">
        <f t="shared" ca="1" si="0"/>
        <v>94</v>
      </c>
      <c r="M7" s="15">
        <f t="shared" ca="1" si="0"/>
        <v>76</v>
      </c>
      <c r="N7" s="15">
        <f t="shared" ca="1" si="0"/>
        <v>99</v>
      </c>
      <c r="O7" s="15">
        <f t="shared" ca="1" si="0"/>
        <v>75</v>
      </c>
      <c r="P7" s="15">
        <f t="shared" ca="1" si="0"/>
        <v>86</v>
      </c>
      <c r="Q7" s="16">
        <f t="shared" ca="1" si="0"/>
        <v>76</v>
      </c>
      <c r="R7" s="16"/>
      <c r="S7" s="16"/>
      <c r="T7" s="9">
        <f ca="1">IFERROR(ROUND((Sem[[#This Row],[Paper 1]]/$Q$2*100)*$T$2,0),"")</f>
        <v>76</v>
      </c>
      <c r="U7" s="9" t="str">
        <f>IFERROR(ROUND((Sem[[#This Row],[Paper 2]]/$R$2*100)*$U$2,0),"")</f>
        <v/>
      </c>
      <c r="V7" s="9" t="str">
        <f>IFERROR(ROUND((Sem[[#This Row],[Paper 3]]/$S$2*100)*$V$2,0),"")</f>
        <v/>
      </c>
      <c r="W7" s="8">
        <f ca="1">IFERROR(ROUND(AVERAGE(Sem[[#This Row],[Rata2 NP Mid.S]:[NP 10]]),0),"")</f>
        <v>83</v>
      </c>
      <c r="X7" s="9">
        <f ca="1">IFERROR(IF(SUM(Sem[[#This Row],[Nilai P1]:[Nilai P3]])=0,"",SUM(Sem[[#This Row],[Nilai P1]:[Nilai P3]])),"")</f>
        <v>76</v>
      </c>
      <c r="Y7" s="14">
        <f ca="1">IFERROR(ROUND(((Mid.S[[#This Row],[NTS]]*1)+(Sem[[#This Row],[NS]]*2)+(Sem[[#This Row],[Rata2 NP2]]*7))/10,0),"")</f>
        <v>82</v>
      </c>
      <c r="Z7" s="11" t="str">
        <f ca="1">IF(Sem[[#This Row],[NRap.S]]="","Belum Terukur",IF(Sem[[#This Row],[NRap.S]]&gt;=92,"A",IF(Sem[[#This Row],[NRap.S]]&gt;=83,"B",IF(Sem[[#This Row],[NRap.S]]&gt;=75,"C","D"))))</f>
        <v>C</v>
      </c>
      <c r="AA7" s="22" t="str">
        <f t="shared" ca="1" si="1"/>
        <v xml:space="preserve">Siswa menunjukkan kemampuannya cukup baik dalam </v>
      </c>
      <c r="AC7" s="101"/>
      <c r="AD7" s="59" t="s">
        <v>154</v>
      </c>
      <c r="AE7" s="60" t="str">
        <f ca="1">IF(Sem[[#This Row],[Predikat]]="A",$AD$4,IF(Sem[[#This Row],[Predikat]]="B",$AD$5,IF(Sem[[#This Row],[Predikat]]="C",$AD$6,$AD$7)))</f>
        <v xml:space="preserve">cukup baik </v>
      </c>
    </row>
    <row r="8" spans="1:31"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20">
        <f ca="1">Mid.S[[#This Row],[Rata2 NP]]</f>
        <v>84</v>
      </c>
      <c r="G8" s="15">
        <f t="shared" ca="1" si="2"/>
        <v>85</v>
      </c>
      <c r="H8" s="15">
        <f t="shared" ca="1" si="0"/>
        <v>87</v>
      </c>
      <c r="I8" s="15">
        <f t="shared" ca="1" si="0"/>
        <v>96</v>
      </c>
      <c r="J8" s="15">
        <f t="shared" ca="1" si="0"/>
        <v>80</v>
      </c>
      <c r="K8" s="15">
        <f t="shared" ca="1" si="0"/>
        <v>78</v>
      </c>
      <c r="L8" s="15">
        <f t="shared" ca="1" si="0"/>
        <v>76</v>
      </c>
      <c r="M8" s="15">
        <f t="shared" ca="1" si="0"/>
        <v>75</v>
      </c>
      <c r="N8" s="15">
        <f t="shared" ca="1" si="0"/>
        <v>98</v>
      </c>
      <c r="O8" s="15">
        <f t="shared" ca="1" si="0"/>
        <v>82</v>
      </c>
      <c r="P8" s="15">
        <f t="shared" ca="1" si="0"/>
        <v>80</v>
      </c>
      <c r="Q8" s="16">
        <f t="shared" ca="1" si="0"/>
        <v>92</v>
      </c>
      <c r="R8" s="16"/>
      <c r="S8" s="16"/>
      <c r="T8" s="9">
        <f ca="1">IFERROR(ROUND((Sem[[#This Row],[Paper 1]]/$Q$2*100)*$T$2,0),"")</f>
        <v>92</v>
      </c>
      <c r="U8" s="9" t="str">
        <f>IFERROR(ROUND((Sem[[#This Row],[Paper 2]]/$R$2*100)*$U$2,0),"")</f>
        <v/>
      </c>
      <c r="V8" s="9" t="str">
        <f>IFERROR(ROUND((Sem[[#This Row],[Paper 3]]/$S$2*100)*$V$2,0),"")</f>
        <v/>
      </c>
      <c r="W8" s="8">
        <f ca="1">IFERROR(ROUND(AVERAGE(Sem[[#This Row],[Rata2 NP Mid.S]:[NP 10]]),0),"")</f>
        <v>84</v>
      </c>
      <c r="X8" s="9">
        <f ca="1">IFERROR(IF(SUM(Sem[[#This Row],[Nilai P1]:[Nilai P3]])=0,"",SUM(Sem[[#This Row],[Nilai P1]:[Nilai P3]])),"")</f>
        <v>92</v>
      </c>
      <c r="Y8" s="14">
        <f ca="1">IFERROR(ROUND(((Mid.S[[#This Row],[NTS]]*1)+(Sem[[#This Row],[NS]]*2)+(Sem[[#This Row],[Rata2 NP2]]*7))/10,0),"")</f>
        <v>85</v>
      </c>
      <c r="Z8" s="11" t="str">
        <f ca="1">IF(Sem[[#This Row],[NRap.S]]="","Belum Terukur",IF(Sem[[#This Row],[NRap.S]]&gt;=92,"A",IF(Sem[[#This Row],[NRap.S]]&gt;=83,"B",IF(Sem[[#This Row],[NRap.S]]&gt;=75,"C","D"))))</f>
        <v>B</v>
      </c>
      <c r="AA8" s="22" t="str">
        <f t="shared" ca="1" si="1"/>
        <v xml:space="preserve">Siswa menunjukkan kemampuannya baik dalam </v>
      </c>
      <c r="AC8" s="101"/>
      <c r="AD8" s="102"/>
      <c r="AE8" s="60" t="str">
        <f ca="1">IF(Sem[[#This Row],[Predikat]]="A",$AD$4,IF(Sem[[#This Row],[Predikat]]="B",$AD$5,IF(Sem[[#This Row],[Predikat]]="C",$AD$6,$AD$7)))</f>
        <v xml:space="preserve">baik </v>
      </c>
    </row>
    <row r="9" spans="1:31" ht="50.1" customHeight="1" x14ac:dyDescent="0.3">
      <c r="A9" s="69" t="str">
        <f>IF('NS (Mid.S)'!A8=0,"",'NS (Mid.S)'!A8)</f>
        <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1"/>
        <v xml:space="preserve">Siswa menunjukkan kemampuannya namun masih memerlukan bimbingan dalam </v>
      </c>
      <c r="AC9" s="101"/>
      <c r="AD9" s="103"/>
      <c r="AE9" s="60" t="str">
        <f>IF(Sem[[#This Row],[Predikat]]="A",$AD$4,IF(Sem[[#This Row],[Predikat]]="B",$AD$5,IF(Sem[[#This Row],[Predikat]]="C",$AD$6,$AD$7)))</f>
        <v xml:space="preserve">namun masih memerlukan bimbingan </v>
      </c>
    </row>
    <row r="10" spans="1:31" ht="50.1" customHeight="1" x14ac:dyDescent="0.3">
      <c r="A10" s="69" t="str">
        <f>IF('NS (Mid.S)'!A9=0,"",'NS (Mid.S)'!A9)</f>
        <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3">CONCATENATE("Siswa menunjukkan kemampuannya ",AE10,"dalam ",$AC$4)</f>
        <v xml:space="preserve">Siswa menunjukkan kemampuannya namun masih memerlukan bimbingan dalam </v>
      </c>
      <c r="AC10" s="101"/>
      <c r="AD10" s="103"/>
      <c r="AE10" s="60" t="str">
        <f>IF(Sem[[#This Row],[Predikat]]="A",$AD$4,IF(Sem[[#This Row],[Predikat]]="B",$AD$5,IF(Sem[[#This Row],[Predikat]]="C",$AD$6,$AD$7)))</f>
        <v xml:space="preserve">namun masih memerlukan bimbingan </v>
      </c>
    </row>
    <row r="11" spans="1:31" ht="50.1" customHeight="1" x14ac:dyDescent="0.3">
      <c r="A11" s="69" t="str">
        <f>IF('NS (Mid.S)'!A10=0,"",'NS (Mid.S)'!A10)</f>
        <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3"/>
        <v xml:space="preserve">Siswa menunjukkan kemampuannya namun masih memerlukan bimbingan dalam </v>
      </c>
      <c r="AC11" s="101"/>
      <c r="AD11" s="103"/>
      <c r="AE11" s="60" t="str">
        <f>IF(Sem[[#This Row],[Predikat]]="A",$AD$4,IF(Sem[[#This Row],[Predikat]]="B",$AD$5,IF(Sem[[#This Row],[Predikat]]="C",$AD$6,$AD$7)))</f>
        <v xml:space="preserve">namun masih memerlukan bimbingan </v>
      </c>
    </row>
    <row r="12" spans="1:31" ht="50.1" customHeight="1" x14ac:dyDescent="0.3">
      <c r="A12" s="69" t="str">
        <f>IF('NS (Mid.S)'!A11=0,"",'NS (Mid.S)'!A11)</f>
        <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3"/>
        <v xml:space="preserve">Siswa menunjukkan kemampuannya namun masih memerlukan bimbingan dalam </v>
      </c>
      <c r="AC12" s="101"/>
      <c r="AD12" s="103"/>
      <c r="AE12" s="60" t="str">
        <f>IF(Sem[[#This Row],[Predikat]]="A",$AD$4,IF(Sem[[#This Row],[Predikat]]="B",$AD$5,IF(Sem[[#This Row],[Predikat]]="C",$AD$6,$AD$7)))</f>
        <v xml:space="preserve">namun masih memerlukan bimbingan </v>
      </c>
    </row>
    <row r="13" spans="1:31" ht="50.1" customHeight="1" x14ac:dyDescent="0.3">
      <c r="A13" s="69" t="str">
        <f>IF('NS (Mid.S)'!A12=0,"",'NS (Mid.S)'!A12)</f>
        <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3"/>
        <v xml:space="preserve">Siswa menunjukkan kemampuannya namun masih memerlukan bimbingan dalam </v>
      </c>
      <c r="AC13" s="101"/>
      <c r="AD13" s="103"/>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1"/>
      <c r="AD14" s="103"/>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1"/>
      <c r="AD15" s="103"/>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1"/>
      <c r="AD16" s="103"/>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1"/>
      <c r="AD17" s="103"/>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1"/>
      <c r="AD18" s="103"/>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1"/>
      <c r="AD19" s="103"/>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1"/>
      <c r="AD20" s="103"/>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1"/>
      <c r="AD21" s="103"/>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1"/>
      <c r="AD22" s="103"/>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1"/>
      <c r="AD23" s="103"/>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1"/>
      <c r="AD24" s="103"/>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1"/>
      <c r="AD25" s="103"/>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1"/>
      <c r="AD26" s="103"/>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1"/>
      <c r="AD27" s="103"/>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1"/>
      <c r="AD28" s="104"/>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9: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F11" sqref="F11"/>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7" t="s">
        <v>126</v>
      </c>
      <c r="H1" s="97"/>
      <c r="I1" s="97"/>
      <c r="J1" s="97"/>
      <c r="K1" s="97"/>
      <c r="L1" s="97"/>
      <c r="M1" s="97"/>
      <c r="N1" s="97"/>
      <c r="O1" s="97"/>
      <c r="P1" s="97"/>
      <c r="Q1" s="97" t="s">
        <v>105</v>
      </c>
      <c r="R1" s="97"/>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85</v>
      </c>
      <c r="G3" s="15">
        <f ca="1">RANDBETWEEN(75, 100)</f>
        <v>97</v>
      </c>
      <c r="H3" s="15">
        <f t="shared" ref="H3:P7" ca="1" si="0">RANDBETWEEN(75, 100)</f>
        <v>90</v>
      </c>
      <c r="I3" s="15">
        <f t="shared" ca="1" si="0"/>
        <v>96</v>
      </c>
      <c r="J3" s="15">
        <f t="shared" ca="1" si="0"/>
        <v>96</v>
      </c>
      <c r="K3" s="15">
        <f t="shared" ca="1" si="0"/>
        <v>94</v>
      </c>
      <c r="L3" s="15">
        <f t="shared" ca="1" si="0"/>
        <v>91</v>
      </c>
      <c r="M3" s="15">
        <f t="shared" ca="1" si="0"/>
        <v>86</v>
      </c>
      <c r="N3" s="15">
        <f t="shared" ca="1" si="0"/>
        <v>85</v>
      </c>
      <c r="O3" s="15">
        <f t="shared" ca="1" si="0"/>
        <v>78</v>
      </c>
      <c r="P3" s="15">
        <f t="shared" ca="1" si="0"/>
        <v>89</v>
      </c>
      <c r="Q3" s="20">
        <f ca="1">IFERROR(ROUND(AVERAGE(K.Sem[[#This Row],[Rata2 Mid.NK]:[NK 10]]),0),"")</f>
        <v>90</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1"/>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Hadijah Tirta</v>
      </c>
      <c r="C4" s="10" t="str">
        <f>IF(NSi.TS[[#This Row],[Nomor Induk]]=0,"",NSi.TS[[#This Row],[Nomor Induk]])</f>
        <v>4/HBICSHIGH/20</v>
      </c>
      <c r="D4" s="10">
        <f>IF(NSi.TS[[#This Row],[NISN]]=0,"",NSi.TS[[#This Row],[NISN]])</f>
        <v>5033631</v>
      </c>
      <c r="E4" s="10" t="str">
        <f>IF(NSi.TS[[#This Row],[Jurusan]]=0,"",NSi.TS[[#This Row],[Jurusan]])</f>
        <v>IPA</v>
      </c>
      <c r="F4" s="43">
        <f ca="1">K.Mid.S[[#This Row],[Rata2 NK]]</f>
        <v>87</v>
      </c>
      <c r="G4" s="15">
        <f t="shared" ref="G4:G7" ca="1" si="1">RANDBETWEEN(75, 100)</f>
        <v>94</v>
      </c>
      <c r="H4" s="15">
        <f t="shared" ca="1" si="0"/>
        <v>75</v>
      </c>
      <c r="I4" s="15">
        <f t="shared" ca="1" si="0"/>
        <v>86</v>
      </c>
      <c r="J4" s="15">
        <f t="shared" ca="1" si="0"/>
        <v>87</v>
      </c>
      <c r="K4" s="15">
        <f t="shared" ca="1" si="0"/>
        <v>98</v>
      </c>
      <c r="L4" s="15">
        <f t="shared" ca="1" si="0"/>
        <v>84</v>
      </c>
      <c r="M4" s="15">
        <f t="shared" ca="1" si="0"/>
        <v>97</v>
      </c>
      <c r="N4" s="15">
        <f t="shared" ca="1" si="0"/>
        <v>93</v>
      </c>
      <c r="O4" s="15">
        <f t="shared" ca="1" si="0"/>
        <v>94</v>
      </c>
      <c r="P4" s="15">
        <f t="shared" ca="1" si="0"/>
        <v>85</v>
      </c>
      <c r="Q4" s="20">
        <f ca="1">IFERROR(ROUND(AVERAGE(K.Sem[[#This Row],[Rata2 Mid.NK]:[NK 10]]),0),"")</f>
        <v>89</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1"/>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Harun Amir</v>
      </c>
      <c r="C5" s="10" t="str">
        <f>IF(NSi.TS[[#This Row],[Nomor Induk]]=0,"",NSi.TS[[#This Row],[Nomor Induk]])</f>
        <v>5/HBICSHIGH/20</v>
      </c>
      <c r="D5" s="10">
        <f>IF(NSi.TS[[#This Row],[NISN]]=0,"",NSi.TS[[#This Row],[NISN]])</f>
        <v>25175565</v>
      </c>
      <c r="E5" s="10" t="str">
        <f>IF(NSi.TS[[#This Row],[Jurusan]]=0,"",NSi.TS[[#This Row],[Jurusan]])</f>
        <v>IPA</v>
      </c>
      <c r="F5" s="43">
        <f ca="1">K.Mid.S[[#This Row],[Rata2 NK]]</f>
        <v>93</v>
      </c>
      <c r="G5" s="15">
        <f t="shared" ca="1" si="1"/>
        <v>99</v>
      </c>
      <c r="H5" s="15">
        <f t="shared" ca="1" si="0"/>
        <v>94</v>
      </c>
      <c r="I5" s="15">
        <f t="shared" ca="1" si="0"/>
        <v>93</v>
      </c>
      <c r="J5" s="15">
        <f t="shared" ca="1" si="0"/>
        <v>78</v>
      </c>
      <c r="K5" s="15">
        <f t="shared" ca="1" si="0"/>
        <v>81</v>
      </c>
      <c r="L5" s="15">
        <f t="shared" ca="1" si="0"/>
        <v>75</v>
      </c>
      <c r="M5" s="15">
        <f t="shared" ca="1" si="0"/>
        <v>77</v>
      </c>
      <c r="N5" s="15">
        <f t="shared" ca="1" si="0"/>
        <v>93</v>
      </c>
      <c r="O5" s="15">
        <f t="shared" ca="1" si="0"/>
        <v>77</v>
      </c>
      <c r="P5" s="15">
        <f t="shared" ca="1" si="0"/>
        <v>85</v>
      </c>
      <c r="Q5" s="20">
        <f ca="1">IFERROR(ROUND(AVERAGE(K.Sem[[#This Row],[Rata2 Mid.NK]:[NK 10]]),0),"")</f>
        <v>86</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1"/>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Lutfi Dian</v>
      </c>
      <c r="C6" s="10" t="str">
        <f>IF(NSi.TS[[#This Row],[Nomor Induk]]=0,"",NSi.TS[[#This Row],[Nomor Induk]])</f>
        <v>7/HBICSHIGH/20</v>
      </c>
      <c r="D6" s="10">
        <f>IF(NSi.TS[[#This Row],[NISN]]=0,"",NSi.TS[[#This Row],[NISN]])</f>
        <v>23756408</v>
      </c>
      <c r="E6" s="10" t="str">
        <f>IF(NSi.TS[[#This Row],[Jurusan]]=0,"",NSi.TS[[#This Row],[Jurusan]])</f>
        <v>IPA</v>
      </c>
      <c r="F6" s="43">
        <f ca="1">K.Mid.S[[#This Row],[Rata2 NK]]</f>
        <v>85</v>
      </c>
      <c r="G6" s="15">
        <f t="shared" ca="1" si="1"/>
        <v>100</v>
      </c>
      <c r="H6" s="15">
        <f t="shared" ca="1" si="0"/>
        <v>77</v>
      </c>
      <c r="I6" s="15">
        <f t="shared" ca="1" si="0"/>
        <v>100</v>
      </c>
      <c r="J6" s="15">
        <f t="shared" ca="1" si="0"/>
        <v>97</v>
      </c>
      <c r="K6" s="15">
        <f t="shared" ca="1" si="0"/>
        <v>82</v>
      </c>
      <c r="L6" s="15">
        <f t="shared" ca="1" si="0"/>
        <v>76</v>
      </c>
      <c r="M6" s="15">
        <f t="shared" ca="1" si="0"/>
        <v>90</v>
      </c>
      <c r="N6" s="15">
        <f t="shared" ca="1" si="0"/>
        <v>84</v>
      </c>
      <c r="O6" s="15">
        <f t="shared" ca="1" si="0"/>
        <v>80</v>
      </c>
      <c r="P6" s="15">
        <f t="shared" ca="1" si="0"/>
        <v>93</v>
      </c>
      <c r="Q6" s="20">
        <f ca="1">IFERROR(ROUND(AVERAGE(K.Sem[[#This Row],[Rata2 Mid.NK]:[NK 10]]),0),"")</f>
        <v>88</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1"/>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Wangi Aminah</v>
      </c>
      <c r="C7" s="10" t="str">
        <f>IF(NSi.TS[[#This Row],[Nomor Induk]]=0,"",NSi.TS[[#This Row],[Nomor Induk]])</f>
        <v>9/HBICSHIGH/20</v>
      </c>
      <c r="D7" s="10">
        <f>IF(NSi.TS[[#This Row],[NISN]]=0,"",NSi.TS[[#This Row],[NISN]])</f>
        <v>16221604</v>
      </c>
      <c r="E7" s="10" t="str">
        <f>IF(NSi.TS[[#This Row],[Jurusan]]=0,"",NSi.TS[[#This Row],[Jurusan]])</f>
        <v>IPA</v>
      </c>
      <c r="F7" s="43">
        <f ca="1">K.Mid.S[[#This Row],[Rata2 NK]]</f>
        <v>88</v>
      </c>
      <c r="G7" s="15">
        <f t="shared" ca="1" si="1"/>
        <v>96</v>
      </c>
      <c r="H7" s="15">
        <f t="shared" ca="1" si="0"/>
        <v>84</v>
      </c>
      <c r="I7" s="15">
        <f t="shared" ca="1" si="0"/>
        <v>75</v>
      </c>
      <c r="J7" s="15">
        <f t="shared" ca="1" si="0"/>
        <v>91</v>
      </c>
      <c r="K7" s="15">
        <f t="shared" ca="1" si="0"/>
        <v>84</v>
      </c>
      <c r="L7" s="15">
        <f t="shared" ca="1" si="0"/>
        <v>97</v>
      </c>
      <c r="M7" s="15">
        <f t="shared" ca="1" si="0"/>
        <v>100</v>
      </c>
      <c r="N7" s="15">
        <f t="shared" ca="1" si="0"/>
        <v>92</v>
      </c>
      <c r="O7" s="15">
        <f t="shared" ca="1" si="0"/>
        <v>84</v>
      </c>
      <c r="P7" s="15">
        <f t="shared" ca="1" si="0"/>
        <v>100</v>
      </c>
      <c r="Q7" s="20">
        <f ca="1">IFERROR(ROUND(AVERAGE(K.Sem[[#This Row],[Rata2 Mid.NK]:[NK 10]]),0),"")</f>
        <v>90</v>
      </c>
      <c r="R7" s="11" t="str">
        <f ca="1">IF(K.Sem[[#This Row],[Rata2 NK]]="","Belum Terukur",IF(K.Sem[[#This Row],[Rata2 NK]]&gt;=92,"A",IF(K.Sem[[#This Row],[Rata2 NK]]&gt;=83,"B",IF(K.Sem[[#This Row],[Rata2 NK]]&gt;=75,"C","D"))))</f>
        <v>B</v>
      </c>
      <c r="S7" s="61" t="str">
        <f t="shared" ca="1" si="2"/>
        <v xml:space="preserve">Siswa menunjukkan kemampuannya baik dalam </v>
      </c>
      <c r="U7" s="101"/>
      <c r="V7" s="102"/>
      <c r="W7" s="60" t="str">
        <f ca="1">IF(K.Sem[[#This Row],[Predikat]]="A",$V$3,IF(K.Sem[[#This Row],[Predikat]]="B",$V$4,IF(K.Sem[[#This Row],[Predikat]]="C",$V$5,$V$6)))</f>
        <v xml:space="preserve">baik </v>
      </c>
    </row>
    <row r="8" spans="1:23" ht="50.1" customHeight="1" x14ac:dyDescent="0.3">
      <c r="A8" s="10" t="str">
        <f>IF(NSi.TS[[#This Row],[No]]=0,"",NSi.TS[[#This Row],[No]])</f>
        <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2"/>
        <v xml:space="preserve">Siswa menunjukkan kemampuannya namun masih memerlukan bimbingan dalam </v>
      </c>
      <c r="U8" s="101"/>
      <c r="V8" s="103"/>
      <c r="W8" s="60" t="str">
        <f>IF(K.Sem[[#This Row],[Predikat]]="A",$V$3,IF(K.Sem[[#This Row],[Predikat]]="B",$V$4,IF(K.Sem[[#This Row],[Predikat]]="C",$V$5,$V$6)))</f>
        <v xml:space="preserve">namun masih memerlukan bimbingan </v>
      </c>
    </row>
    <row r="9" spans="1:23" ht="50.1" customHeight="1" x14ac:dyDescent="0.3">
      <c r="A9" s="10" t="str">
        <f>IF(NSi.TS[[#This Row],[No]]=0,"",NSi.TS[[#This Row],[No]])</f>
        <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2"/>
        <v xml:space="preserve">Siswa menunjukkan kemampuannya namun masih memerlukan bimbingan dalam </v>
      </c>
      <c r="U9" s="101"/>
      <c r="V9" s="103"/>
      <c r="W9" s="60" t="str">
        <f>IF(K.Sem[[#This Row],[Predikat]]="A",$V$3,IF(K.Sem[[#This Row],[Predikat]]="B",$V$4,IF(K.Sem[[#This Row],[Predikat]]="C",$V$5,$V$6)))</f>
        <v xml:space="preserve">namun masih memerlukan bimbingan </v>
      </c>
    </row>
    <row r="10" spans="1:23" ht="50.1" customHeight="1" x14ac:dyDescent="0.3">
      <c r="A10" s="10" t="str">
        <f>IF(NSi.TS[[#This Row],[No]]=0,"",NSi.TS[[#This Row],[No]])</f>
        <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2"/>
        <v xml:space="preserve">Siswa menunjukkan kemampuannya namun masih memerlukan bimbingan dalam </v>
      </c>
      <c r="U10" s="101"/>
      <c r="V10" s="103"/>
      <c r="W10" s="60" t="str">
        <f>IF(K.Sem[[#This Row],[Predikat]]="A",$V$3,IF(K.Sem[[#This Row],[Predikat]]="B",$V$4,IF(K.Sem[[#This Row],[Predikat]]="C",$V$5,$V$6)))</f>
        <v xml:space="preserve">namun masih memerlukan bimbingan </v>
      </c>
    </row>
    <row r="11" spans="1:23" ht="50.1" customHeight="1" x14ac:dyDescent="0.3">
      <c r="A11" s="10" t="str">
        <f>IF(NSi.TS[[#This Row],[No]]=0,"",NSi.TS[[#This Row],[No]])</f>
        <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2"/>
        <v xml:space="preserve">Siswa menunjukkan kemampuannya namun masih memerlukan bimbingan dalam </v>
      </c>
      <c r="U11" s="101"/>
      <c r="V11" s="103"/>
      <c r="W11" s="60" t="str">
        <f>IF(K.Sem[[#This Row],[Predikat]]="A",$V$3,IF(K.Sem[[#This Row],[Predikat]]="B",$V$4,IF(K.Sem[[#This Row],[Predikat]]="C",$V$5,$V$6)))</f>
        <v xml:space="preserve">namun masih memerlukan bimbingan </v>
      </c>
    </row>
    <row r="12" spans="1:23" ht="50.1" customHeight="1" x14ac:dyDescent="0.3">
      <c r="A12" s="10" t="str">
        <f>IF(NSi.TS[[#This Row],[No]]=0,"",NSi.TS[[#This Row],[No]])</f>
        <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2"/>
        <v xml:space="preserve">Siswa menunjukkan kemampuannya namun masih memerlukan bimbingan dalam </v>
      </c>
      <c r="U12" s="101"/>
      <c r="V12" s="103"/>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1"/>
      <c r="V13" s="103"/>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1"/>
      <c r="V14" s="103"/>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1"/>
      <c r="V15" s="103"/>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1"/>
      <c r="V16" s="103"/>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1"/>
      <c r="V17" s="103"/>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1"/>
      <c r="V18" s="103"/>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1"/>
      <c r="V19" s="103"/>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1"/>
      <c r="V20" s="103"/>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1"/>
      <c r="V21" s="103"/>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1"/>
      <c r="V22" s="103"/>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1"/>
      <c r="V23" s="103"/>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1"/>
      <c r="V24" s="103"/>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1"/>
      <c r="V25" s="103"/>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1"/>
      <c r="V26" s="103"/>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1"/>
      <c r="V27" s="104"/>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2023-02-28T04:55:56Z</dcterms:modified>
  <cp:category/>
  <cp:contentStatus/>
</cp:coreProperties>
</file>