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A5B43242-CA0A-4B7C-AAF5-6BF6EAFE5EC2}" xr6:coauthVersionLast="47" xr6:coauthVersionMax="47" xr10:uidLastSave="{00000000-0000-0000-0000-000000000000}"/>
  <bookViews>
    <workbookView xWindow="-108" yWindow="-108" windowWidth="23256" windowHeight="12456" tabRatio="822" activeTab="1"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P3" i="13" l="1"/>
  <c r="BF3" i="13" s="1"/>
  <c r="BL15" i="13"/>
  <c r="BB15" i="13" s="1"/>
  <c r="BV16" i="13"/>
  <c r="BP19" i="13"/>
  <c r="BF19" i="13" s="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F4" i="13" s="1"/>
  <c r="F4" i="14" s="1"/>
  <c r="BM9" i="13"/>
  <c r="BC9" i="13" s="1"/>
  <c r="BQ9" i="13"/>
  <c r="BG9" i="13" s="1"/>
  <c r="BN10" i="13"/>
  <c r="BD10" i="13" s="1"/>
  <c r="BS15" i="13"/>
  <c r="BI15" i="13" s="1"/>
  <c r="BN9" i="13"/>
  <c r="BD9" i="13" s="1"/>
  <c r="BS10" i="13"/>
  <c r="BI10" i="13" s="1"/>
  <c r="BM12" i="13"/>
  <c r="BC12" i="13" s="1"/>
  <c r="BU14" i="13"/>
  <c r="BN14" i="13"/>
  <c r="BD14" i="13" s="1"/>
  <c r="BM20" i="13"/>
  <c r="BC20" i="13" s="1"/>
  <c r="BU9" i="13"/>
  <c r="BR9" i="13"/>
  <c r="BH9" i="13" s="1"/>
  <c r="BL11" i="13"/>
  <c r="BB11" i="13" s="1"/>
  <c r="BP11" i="13"/>
  <c r="BF11" i="13" s="1"/>
  <c r="BQ12" i="13"/>
  <c r="BG12" i="13" s="1"/>
  <c r="BU6" i="13"/>
  <c r="BU8" i="13"/>
  <c r="BN8" i="13"/>
  <c r="BD8" i="13" s="1"/>
  <c r="BR8" i="13"/>
  <c r="BH8" i="13" s="1"/>
  <c r="BM11" i="13"/>
  <c r="BC11" i="13" s="1"/>
  <c r="BU12" i="13"/>
  <c r="F12" i="13" s="1"/>
  <c r="F12" i="14" s="1"/>
  <c r="BV19" i="13"/>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BM26" i="13"/>
  <c r="BC26" i="13" s="1"/>
  <c r="BU27" i="13"/>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BV3" i="13"/>
  <c r="BV5" i="13"/>
  <c r="BV7" i="13"/>
  <c r="BV8" i="13"/>
  <c r="F8" i="13" s="1"/>
  <c r="F8" i="14" s="1"/>
  <c r="BV11" i="13"/>
  <c r="BR12" i="13"/>
  <c r="BH12" i="13" s="1"/>
  <c r="BL14" i="13"/>
  <c r="BB14" i="13" s="1"/>
  <c r="BP14" i="13"/>
  <c r="BF14" i="13" s="1"/>
  <c r="BQ14" i="13"/>
  <c r="BG14" i="13" s="1"/>
  <c r="BL17" i="13"/>
  <c r="BB17" i="13" s="1"/>
  <c r="BU22" i="13"/>
  <c r="BV10" i="13"/>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BK16" i="13"/>
  <c r="BA16" i="13" s="1"/>
  <c r="BO16" i="13"/>
  <c r="BE16" i="13" s="1"/>
  <c r="BS16" i="13"/>
  <c r="BI16" i="13" s="1"/>
  <c r="BL18" i="13"/>
  <c r="BB18" i="13" s="1"/>
  <c r="BP18" i="13"/>
  <c r="BF18" i="13" s="1"/>
  <c r="BM19" i="13"/>
  <c r="BC19" i="13" s="1"/>
  <c r="BQ19" i="13"/>
  <c r="BG19" i="13" s="1"/>
  <c r="BU20" i="13"/>
  <c r="F20" i="13" s="1"/>
  <c r="F20" i="14" s="1"/>
  <c r="H20" i="14" s="1"/>
  <c r="DT20" i="14" s="1"/>
  <c r="BV21" i="13"/>
  <c r="BN21" i="13"/>
  <c r="BD21" i="13" s="1"/>
  <c r="BQ21" i="13"/>
  <c r="BG21" i="13" s="1"/>
  <c r="BR21" i="13"/>
  <c r="BH21" i="13" s="1"/>
  <c r="BK26" i="13"/>
  <c r="BA26" i="13" s="1"/>
  <c r="BL26" i="13"/>
  <c r="BB26" i="13" s="1"/>
  <c r="BO26" i="13"/>
  <c r="BE26" i="13" s="1"/>
  <c r="BP26" i="13"/>
  <c r="BF26" i="13" s="1"/>
  <c r="BS26" i="13"/>
  <c r="BI26" i="13" s="1"/>
  <c r="F14" i="13" l="1"/>
  <c r="F14" i="14" s="1"/>
  <c r="H14" i="14" s="1"/>
  <c r="DT14" i="14" s="1"/>
  <c r="F15" i="13"/>
  <c r="F15" i="14" s="1"/>
  <c r="H15" i="14" s="1"/>
  <c r="DT15" i="14" s="1"/>
  <c r="F5" i="13"/>
  <c r="F5" i="14" s="1"/>
  <c r="H5" i="14" s="1"/>
  <c r="DT5" i="14" s="1"/>
  <c r="F26" i="13"/>
  <c r="F26" i="14" s="1"/>
  <c r="F19" i="13"/>
  <c r="F19" i="14" s="1"/>
  <c r="F21" i="13"/>
  <c r="F21" i="14" s="1"/>
  <c r="F18" i="13"/>
  <c r="F18" i="14" s="1"/>
  <c r="F17" i="13"/>
  <c r="F17" i="14" s="1"/>
  <c r="H17" i="14" s="1"/>
  <c r="DT17" i="14" s="1"/>
  <c r="F10" i="13"/>
  <c r="F10" i="14" s="1"/>
  <c r="H10" i="14" s="1"/>
  <c r="DT10" i="14" s="1"/>
  <c r="F22" i="13"/>
  <c r="F22" i="14" s="1"/>
  <c r="H22" i="14" s="1"/>
  <c r="DT22" i="14" s="1"/>
  <c r="F7" i="13"/>
  <c r="F7" i="14" s="1"/>
  <c r="F6" i="13"/>
  <c r="F6" i="14" s="1"/>
  <c r="H6" i="14" s="1"/>
  <c r="DT6" i="14" s="1"/>
  <c r="F27" i="13"/>
  <c r="F27" i="14" s="1"/>
  <c r="H27" i="14" s="1"/>
  <c r="DT27" i="14" s="1"/>
  <c r="F13" i="13"/>
  <c r="F13" i="14" s="1"/>
  <c r="H13" i="14" s="1"/>
  <c r="DT13" i="14" s="1"/>
  <c r="G22" i="14"/>
  <c r="G14" i="14"/>
  <c r="F9" i="13"/>
  <c r="F9" i="14" s="1"/>
  <c r="H9" i="14" s="1"/>
  <c r="DT9" i="14" s="1"/>
  <c r="G8" i="14"/>
  <c r="G27" i="14"/>
  <c r="G18" i="14"/>
  <c r="G11" i="14"/>
  <c r="G10" i="14"/>
  <c r="F24" i="13"/>
  <c r="F24" i="14" s="1"/>
  <c r="H24" i="14" s="1"/>
  <c r="DT24" i="14" s="1"/>
  <c r="G21" i="14"/>
  <c r="H12" i="14"/>
  <c r="DT12" i="14" s="1"/>
  <c r="F11" i="13"/>
  <c r="F11" i="14" s="1"/>
  <c r="F3" i="13"/>
  <c r="F3" i="14" s="1"/>
  <c r="G7" i="14"/>
  <c r="H4" i="14"/>
  <c r="DT4" i="14" s="1"/>
  <c r="F25" i="13"/>
  <c r="F25" i="14" s="1"/>
  <c r="H25" i="14" s="1"/>
  <c r="DT25" i="14" s="1"/>
  <c r="H26" i="14"/>
  <c r="DT26" i="14" s="1"/>
  <c r="H19" i="14"/>
  <c r="DT19" i="14" s="1"/>
  <c r="H23" i="14"/>
  <c r="DT23" i="14" s="1"/>
  <c r="H16" i="14"/>
  <c r="DT16" i="14" s="1"/>
  <c r="H8" i="14"/>
  <c r="DT8" i="14" s="1"/>
  <c r="G3" i="14"/>
  <c r="V28" i="1"/>
  <c r="T28" i="2"/>
  <c r="U28" i="2"/>
  <c r="V28" i="2"/>
  <c r="H18" i="14" l="1"/>
  <c r="DT18" i="14" s="1"/>
  <c r="H21" i="14"/>
  <c r="DT21" i="14" s="1"/>
  <c r="H7" i="14"/>
  <c r="DT7" i="14" s="1"/>
  <c r="H3" i="14"/>
  <c r="DT3" i="14" s="1"/>
  <c r="H11" i="14"/>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<sst xmlns="http://schemas.openxmlformats.org/spreadsheetml/2006/main" count="2656" uniqueCount="167">
  <si>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</si>
  <si>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</si>
  <si>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</si>
  <si>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</si>
  <si>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</si>
  <si>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</si>
  <si>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</si>
  <si>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</si>
  <si>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</si>
  <si>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</si>
  <si>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</si>
  <si>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</si>
  <si>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</si>
  <si>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</si>
  <si>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</si>
  <si>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</si>
  <si>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</si>
  <si>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</si>
  <si>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</si>
  <si>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</si>
  <si>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</si>
  <si>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</si>
  <si>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</si>
  <si>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</si>
  <si>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</si>
  <si>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</si>
  <si>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</si>
  <si>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</si>
  <si>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</si>
  <si>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</si>
  <si>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</si>
  <si>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</si>
  <si>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</si>
  <si>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</si>
  <si>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</si>
  <si>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</si>
  <si>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</si>
  <si>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</si>
  <si>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</si>
  <si>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</si>
  <si>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</si>
  <si>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</si>
  <si>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</si>
  <si>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</si>
  <si>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</si>
  <si>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</si>
  <si>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</si>
  <si>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</si>
  <si>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</si>
  <si>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</si>
  <si>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</si>
  <si>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</si>
  <si>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</si>
  <si>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</si>
  <si>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</si>
  <si>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</si>
  <si>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</si>
  <si>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</si>
  <si>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</si>
  <si>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</si>
  <si>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</si>
  <si>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</si>
  <si>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</si>
  <si>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</si>
  <si>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</si>
  <si>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</si>
  <si>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</si>
  <si>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</si>
  <si>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</si>
  <si>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</si>
  <si>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</si>
  <si>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</si>
  <si>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</si>
  <si>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</si>
  <si>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</si>
  <si>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</si>
  <si>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</si>
  <si>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</si>
  <si>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</si>
  <si>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</si>
  <si>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</si>
  <si>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</si>
  <si>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</si>
  <si>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</si>
  <si>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</si>
  <si>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</si>
  <si>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</si>
  <si>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</si>
  <si>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</si>
  <si>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</si>
  <si>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</si>
  <si>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</si>
  <si>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</si>
  <si>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</si>
  <si>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</si>
  <si>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</si>
  <si>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</si>
  <si>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</si>
  <si>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</si>
  <si>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</si>
  <si>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</si>
  <si>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</si>
  <si>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</si>
  <si>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</si>
  <si>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</si>
  <si>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</si>
  <si>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</si>
  <si>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</si>
  <si>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</si>
  <si>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</si>
  <si>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</si>
  <si>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</si>
  <si>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</si>
  <si>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</si>
  <si>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</si>
  <si>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</si>
  <si>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</si>
  <si>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</si>
  <si>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</si>
  <si>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</si>
  <si>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</si>
  <si>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</si>
  <si>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</si>
  <si>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</si>
  <si>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</si>
  <si>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</si>
  <si>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</si>
  <si>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</si>
  <si>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</si>
  <si>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</si>
  <si>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</si>
  <si>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</si>
  <si>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</si>
  <si>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</si>
  <si>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</si>
  <si>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</si>
  <si>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</si>
  <si>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</si>
  <si>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</si>
  <si>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</si>
  <si>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</si>
  <si>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</si>
  <si>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</si>
  <si>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</si>
  <si>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</si>
  <si>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</si>
  <si>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</si>
  <si>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</si>
  <si>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</si>
  <si>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</si>
  <si>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</si>
  <si>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</si>
  <si>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</si>
  <si>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</si>
  <si>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</si>
  <si>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</si>
  <si>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Anwar Setiawan</t>
  </si>
  <si>
    <t>Harun Budi</t>
  </si>
  <si>
    <t>Bima Citra</t>
  </si>
  <si>
    <t>Tirto Mohamad</t>
  </si>
  <si>
    <t>Wangi Daud</t>
  </si>
  <si>
    <t>IPS</t>
  </si>
  <si>
    <t>2/HBICSHIGH/20</t>
  </si>
  <si>
    <t>3/HBICSHIGH/20</t>
  </si>
  <si>
    <t>6/HBICSHIGH/20</t>
  </si>
  <si>
    <t>8/HBICSHIGH/20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</si>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</sst>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006100"/>
      </font>
      <fill>
        <patternFill>
          <bgColor rgb="FFC6EFCE"/>
        </patternFill>
      </fill>
    </dxf>
    <dxf>
      <font>
        <color rgb="FF9C5700"/>
      </font>
      <fill>
        <patternFill>
          <bgColor rgb="FFFFEB9C"/>
        </patternFill>
      </fill>
    </dxf>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4" dataDxfId="402" headerRowBorderDxfId="403" tableBorderDxfId="401" totalsRowBorderDxfId="400">
  <autoFilter ref="A2:AY27" xr:uid="{1D8F9E49-C4C7-4B29-93E9-1FA37E6E028E}"/>
  <tableColumns count="51">
    <tableColumn id="1" xr3:uid="{78A7E1E5-79ED-4979-883E-F345E90E65F1}" name="No" dataDxfId="399"/>
    <tableColumn id="2" xr3:uid="{D9B66794-6C25-4D19-B24B-D2DD5AECE534}" name="Nama Siswa" dataDxfId="398"/>
    <tableColumn id="3" xr3:uid="{43575615-066E-49EC-AB74-23D1320A49A4}" name="Nomor Induk" dataDxfId="397"/>
    <tableColumn id="10" xr3:uid="{09098A0D-F3A4-45C4-BF5E-5787F4C44CC2}" name="NISN" dataDxfId="396"/>
    <tableColumn id="4" xr3:uid="{A3CFB980-E4A0-43CE-B694-4E7EFAB27763}" name="Jurusan" dataDxfId="395"/>
    <tableColumn id="60" xr3:uid="{C220267E-67EF-4698-86BD-42B4C5973B64}" name="Nsi.TS" dataDxfId="394">
      <calculatedColumnFormula>IFERROR(ROUND(AVERAGE(CSCR[#This Row]),0),"")</calculatedColumnFormula>
    </tableColumn>
    <tableColumn id="5" xr3:uid="{DD72CAFB-3185-45E3-9BD4-E3D1E25DDE96}" name="KU.1" dataDxfId="393"/>
    <tableColumn id="6" xr3:uid="{761FD9B8-7D4B-4BAD-AD6D-19BB5C3B4BFF}" name="TJ.1" dataDxfId="392"/>
    <tableColumn id="7" xr3:uid="{67324E88-3711-48F6-844E-7D35AF095FA8}" name="Ker.1" dataDxfId="391"/>
    <tableColumn id="8" xr3:uid="{22A51FA2-BD6D-4592-86C8-9E09594C7148}" name="Ped.1" dataDxfId="390"/>
    <tableColumn id="9" xr3:uid="{FA43C0AD-B7ED-4FAE-BFD1-925FBABB340E}" name="Pro-A.1" dataDxfId="389"/>
    <tableColumn id="20" xr3:uid="{D31ABBD9-A642-4D50-B643-60DD6121E942}" name="KU.2" dataDxfId="388"/>
    <tableColumn id="21" xr3:uid="{FBD248AF-0D4C-44D4-8854-C6F90D76B090}" name="TJ.2" dataDxfId="387"/>
    <tableColumn id="22" xr3:uid="{27FCFE0E-8189-4577-8779-E9B588F28528}" name="Ker.2" dataDxfId="386"/>
    <tableColumn id="23" xr3:uid="{CCA0DB0D-CF3C-4354-A1C6-476E4B89889D}" name="Ped.2" dataDxfId="385"/>
    <tableColumn id="24" xr3:uid="{C6F7C292-053E-460E-8FAB-18DC41B5AD5B}" name="Pro-A.2" dataDxfId="384"/>
    <tableColumn id="25" xr3:uid="{17A1B911-1777-4FDC-89FD-409F0C2DE4E9}" name="KU.3" dataDxfId="383"/>
    <tableColumn id="26" xr3:uid="{8E7EF905-3643-456B-9F6A-2615A6EA006F}" name="TJ.3" dataDxfId="382"/>
    <tableColumn id="27" xr3:uid="{057C2E27-396B-47F1-AAF2-F0AA9505733A}" name="Ker.3" dataDxfId="381"/>
    <tableColumn id="28" xr3:uid="{184A3A1F-FA25-4EB9-82A2-1C59F7AC349D}" name="Ped.3" dataDxfId="380"/>
    <tableColumn id="29" xr3:uid="{12652E5A-0720-498D-9D41-F2389D5C49E7}" name="Pro-A.3" dataDxfId="379"/>
    <tableColumn id="30" xr3:uid="{6C82E4A0-4C64-431D-B349-0841FB8794D4}" name="KU.4" dataDxfId="378"/>
    <tableColumn id="31" xr3:uid="{6A937D98-B571-47EF-A739-E1B0E73B7D33}" name="TJ.4" dataDxfId="377"/>
    <tableColumn id="32" xr3:uid="{333714F2-453E-4A30-BB1F-88435BBBC079}" name="Ker.4" dataDxfId="376"/>
    <tableColumn id="33" xr3:uid="{CFE563FC-708A-443E-A2FE-29045EA9B640}" name="Ped.4" dataDxfId="375"/>
    <tableColumn id="34" xr3:uid="{08123448-0889-46F0-88D4-59999A55FF0E}" name="Pro-A.4" dataDxfId="374"/>
    <tableColumn id="35" xr3:uid="{ACE634DA-1E21-446A-B23B-E537C40DE121}" name="KU.5" dataDxfId="373"/>
    <tableColumn id="36" xr3:uid="{E576BA24-930F-4EA6-99DA-7D01D7E5E80A}" name="TJ.5" dataDxfId="372"/>
    <tableColumn id="37" xr3:uid="{27C7F4FC-46A3-4F14-BF1F-2EB47AA118A9}" name="Ker.5" dataDxfId="371"/>
    <tableColumn id="38" xr3:uid="{867F8EF9-1E49-4D03-9860-72A6061F1A27}" name="Ped.5" dataDxfId="370"/>
    <tableColumn id="39" xr3:uid="{0A29DE8F-7377-454E-B891-227C5A54A339}" name="Pro-A.5" dataDxfId="369"/>
    <tableColumn id="40" xr3:uid="{3CF9CEAE-7483-450D-BB92-F67270830C9E}" name="KU.6" dataDxfId="368"/>
    <tableColumn id="41" xr3:uid="{BA0475D4-4A2B-46F6-8785-2956DAC5F1CE}" name="TJ.6" dataDxfId="367"/>
    <tableColumn id="42" xr3:uid="{3532C79C-142E-4BF4-A127-4E4BC174A1CC}" name="Ker.6" dataDxfId="366"/>
    <tableColumn id="43" xr3:uid="{EE95A382-F39C-4BBB-9F8B-760A26B23E9C}" name="Ped.6" dataDxfId="365"/>
    <tableColumn id="44" xr3:uid="{BB878126-B78F-413E-AE8E-5F5B32B92EEE}" name="Pro-A.6" dataDxfId="364"/>
    <tableColumn id="45" xr3:uid="{2DA749C4-B7C3-4088-82EE-671674E703DE}" name="KU.7" dataDxfId="363"/>
    <tableColumn id="46" xr3:uid="{8920D008-5E3C-4CF4-ADC5-1A325C89BB0C}" name="TJ.7" dataDxfId="362"/>
    <tableColumn id="47" xr3:uid="{27F0C4DF-5201-416F-B814-A5A89B29942E}" name="Ker.7" dataDxfId="361"/>
    <tableColumn id="48" xr3:uid="{21FF7A34-5B1B-4099-9ED7-0816F02EDF9F}" name="Ped.7" dataDxfId="360"/>
    <tableColumn id="49" xr3:uid="{60A748AF-E34B-4FAC-8F62-076A16467F1F}" name="Pro-A.7" dataDxfId="359"/>
    <tableColumn id="50" xr3:uid="{3E632843-E978-4EBD-98D8-5946F619612A}" name="KU.8" dataDxfId="358"/>
    <tableColumn id="51" xr3:uid="{D465555E-311F-46C8-88C6-3E1CFC19D020}" name="TJ.8" dataDxfId="357"/>
    <tableColumn id="52" xr3:uid="{3031F3F3-23C5-4CF6-9B91-3EF81EE564E5}" name="Ker.8" dataDxfId="356"/>
    <tableColumn id="53" xr3:uid="{6D52E33F-1739-4121-B5FC-F7AB429E8E59}" name="Ped.8" dataDxfId="355"/>
    <tableColumn id="54" xr3:uid="{83076D9C-7C03-4FD5-A1D1-8167171D2333}" name="Pro-A.8" dataDxfId="354"/>
    <tableColumn id="55" xr3:uid="{6F6E0303-5C3A-4673-BA3A-711CBB461467}" name="KU.9" dataDxfId="353"/>
    <tableColumn id="56" xr3:uid="{9A0E7269-5396-4F9F-9A63-42D77E9B55EA}" name="TJ.9" dataDxfId="352"/>
    <tableColumn id="57" xr3:uid="{5F0A741C-F46F-4FF9-95DA-F627639D8975}" name="Ker.9" dataDxfId="351"/>
    <tableColumn id="58" xr3:uid="{786E176E-E58B-435E-8BB3-A94DADE7349D}" name="Ped.9" dataDxfId="350"/>
    <tableColumn id="59" xr3:uid="{27A2B5CD-5CB4-4D7B-8A9D-B52381673A78}" name="Pro-A.9" dataDxfId="3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40" dataDxfId="138" headerRowBorderDxfId="139" tableBorderDxfId="137" totalsRowBorderDxfId="136">
  <autoFilter ref="BM2:BU27" xr:uid="{7AC1B0CA-E2AC-4A60-98FB-62FF0F60E91E}"/>
  <tableColumns count="9">
    <tableColumn id="1" xr3:uid="{B816BC09-F993-4702-B68F-586CB0467EA5}" name="LE.1" dataDxfId="135">
      <calculatedColumnFormula>IFERROR(ROUND(AVERAGE(Con.Sk.S[[#This Row],[TJ.1]:[Pro-A.1]]),0),"-")</calculatedColumnFormula>
    </tableColumn>
    <tableColumn id="2" xr3:uid="{E53AF893-C8A5-45A2-A4C4-07324242FC81}" name="LE.2" dataDxfId="134">
      <calculatedColumnFormula>IFERROR(ROUND(AVERAGE(Con.Sk.S[[#This Row],[TJ.2]:[Pro-A.2]]),0),"-")</calculatedColumnFormula>
    </tableColumn>
    <tableColumn id="3" xr3:uid="{A691989F-A116-4C4F-88CD-F6FF0BC32688}" name="LE.3" dataDxfId="133">
      <calculatedColumnFormula>IFERROR(ROUND(AVERAGE(Con.Sk.S[[#This Row],[TJ.3]:[Pro-A.3]]),0),"-")</calculatedColumnFormula>
    </tableColumn>
    <tableColumn id="4" xr3:uid="{C757FCEF-92C0-4E0B-AD1B-6720496DB8FC}" name="LE.4" dataDxfId="132">
      <calculatedColumnFormula>IFERROR(ROUND(AVERAGE(Con.Sk.S[[#This Row],[TJ.4]:[Pro-A.4]]),0),"-")</calculatedColumnFormula>
    </tableColumn>
    <tableColumn id="5" xr3:uid="{58C8B831-0BFC-4825-8256-41D6C57FE1D8}" name="LE.5" dataDxfId="131">
      <calculatedColumnFormula>IFERROR(ROUND(AVERAGE(Con.Sk.S[[#This Row],[TJ.5]:[Pro-A.5]]),0),"-")</calculatedColumnFormula>
    </tableColumn>
    <tableColumn id="6" xr3:uid="{7B7670BB-99C9-44C5-A5BA-47C4417D9C01}" name="LE.6" dataDxfId="130">
      <calculatedColumnFormula>IFERROR(ROUND(AVERAGE(Con.Sk.S[[#This Row],[TJ.6]:[Pro-A.6]]),0),"-")</calculatedColumnFormula>
    </tableColumn>
    <tableColumn id="7" xr3:uid="{251C358F-F268-4053-823C-F1B0E48DD1E7}" name="LE.7" dataDxfId="129">
      <calculatedColumnFormula>IFERROR(ROUND(AVERAGE(Con.Sk.S[[#This Row],[TJ.7]:[Pro-A.7]]),0),"-")</calculatedColumnFormula>
    </tableColumn>
    <tableColumn id="8" xr3:uid="{C6A2B8F7-E4F0-414D-89EB-76F4C98432DB}" name="LE.8" dataDxfId="128">
      <calculatedColumnFormula>IFERROR(ROUND(AVERAGE(Con.Sk.S[[#This Row],[TJ.8]:[Pro-A.8]]),0),"-")</calculatedColumnFormula>
    </tableColumn>
    <tableColumn id="9" xr3:uid="{D5FF678A-311C-4BEA-A6E6-74640727C14B}" name="LE.9" dataDxfId="127">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26" dataDxfId="124" headerRowBorderDxfId="125" tableBorderDxfId="123" totalsRowBorderDxfId="122">
  <autoFilter ref="BZ2:DR27" xr:uid="{568A4AAF-F7BF-4DD6-958D-C4FC5EAEDEFE}"/>
  <tableColumns count="45">
    <tableColumn id="1" xr3:uid="{BFF5AE67-6D97-40DE-A016-BD8D64AF9F6F}" name="KU.1" dataDxfId="121">
      <calculatedColumnFormula>IF(NSi.SE[[#This Row],[KU.1]]="A",100,IF(NSi.SE[[#This Row],[KU.1]]="B",89,IF(NSi.SE[[#This Row],[KU.1]]="C",79,IF(NSi.SE[[#This Row],[KU.1]]="D",69,IF(NSi.SE[[#This Row],[KU.1]]="E",0,"-")))))</calculatedColumnFormula>
    </tableColumn>
    <tableColumn id="2" xr3:uid="{88D7F6A5-E43A-436A-A4AF-919331E3FA10}" name="TJ.1" dataDxfId="120">
      <calculatedColumnFormula>IF(NSi.SE[[#This Row],[TJ.1]]=1,100,IF(NSi.SE[[#This Row],[TJ.1]]=2,89,IF(NSi.SE[[#This Row],[TJ.1]]=3,79,IF(NSi.SE[[#This Row],[TJ.1]]=4,69,IF(NSi.SE[[#This Row],[TJ.1]]=5,0,"-")))))</calculatedColumnFormula>
    </tableColumn>
    <tableColumn id="3" xr3:uid="{175338B4-5DF4-4817-9EFD-5C4B31F15906}" name="Ker.1" dataDxfId="119">
      <calculatedColumnFormula>IF(NSi.SE[[#This Row],[Ker.1]]=1,100,IF(NSi.SE[[#This Row],[Ker.1]]=2,89,IF(NSi.SE[[#This Row],[Ker.1]]=3,79,IF(NSi.SE[[#This Row],[Ker.1]]=4,69,IF(NSi.SE[[#This Row],[Ker.1]]=5,0,"-")))))</calculatedColumnFormula>
    </tableColumn>
    <tableColumn id="4" xr3:uid="{644DB5D3-8465-4541-A1DF-2FF785A751E8}" name="Ped.1" dataDxfId="118">
      <calculatedColumnFormula>IF(NSi.SE[[#This Row],[Ped.1]]=1,100,IF(NSi.SE[[#This Row],[Ped.1]]=2,89,IF(NSi.SE[[#This Row],[Ped.1]]=3,79,IF(NSi.SE[[#This Row],[Ped.1]]=4,69,IF(NSi.SE[[#This Row],[Ped.1]]=5,0,"-")))))</calculatedColumnFormula>
    </tableColumn>
    <tableColumn id="5" xr3:uid="{C818D2F8-03B6-42B7-B266-DA77896A856E}" name="Pro-A.1" dataDxfId="117">
      <calculatedColumnFormula>IF(NSi.SE[[#This Row],[Pro-A.1]]=1,100,IF(NSi.SE[[#This Row],[Pro-A.1]]=2,89,IF(NSi.SE[[#This Row],[Pro-A.1]]=3,79,IF(NSi.SE[[#This Row],[Pro-A.1]]=4,69,IF(NSi.SE[[#This Row],[Pro-A.1]]=5,0,"-")))))</calculatedColumnFormula>
    </tableColumn>
    <tableColumn id="6" xr3:uid="{029B8B64-A3B1-48E1-B71C-3DCA0892B305}" name="KU.2" dataDxfId="116">
      <calculatedColumnFormula>IF(NSi.SE[[#This Row],[KU.2]]="A",100,IF(NSi.SE[[#This Row],[KU.2]]="B",89,IF(NSi.SE[[#This Row],[KU.2]]="C",79,IF(NSi.SE[[#This Row],[KU.2]]="D",69,IF(NSi.SE[[#This Row],[KU.2]]="E",0,"-")))))</calculatedColumnFormula>
    </tableColumn>
    <tableColumn id="7" xr3:uid="{9BB78704-55B5-46FC-8368-24720256FE42}" name="TJ.2" dataDxfId="115">
      <calculatedColumnFormula>IF(NSi.SE[[#This Row],[TJ.2]]=1,100,IF(NSi.SE[[#This Row],[TJ.2]]=2,89,IF(NSi.SE[[#This Row],[TJ.2]]=3,79,IF(NSi.SE[[#This Row],[TJ.2]]=4,69,IF(NSi.SE[[#This Row],[TJ.2]]=5,0,"-")))))</calculatedColumnFormula>
    </tableColumn>
    <tableColumn id="8" xr3:uid="{A9774561-C615-40FC-BB2A-62852398CF92}" name="Ker.2" dataDxfId="114">
      <calculatedColumnFormula>IF(NSi.SE[[#This Row],[Ker.2]]=1,100,IF(NSi.SE[[#This Row],[Ker.2]]=2,89,IF(NSi.SE[[#This Row],[Ker.2]]=3,79,IF(NSi.SE[[#This Row],[Ker.2]]=4,69,IF(NSi.SE[[#This Row],[Ker.2]]=5,0,"-")))))</calculatedColumnFormula>
    </tableColumn>
    <tableColumn id="9" xr3:uid="{D2D0C99D-2FEB-4F27-A211-C5CB77ED785C}" name="Ped.2" dataDxfId="113">
      <calculatedColumnFormula>IF(NSi.SE[[#This Row],[Ped.2]]=1,100,IF(NSi.SE[[#This Row],[Ped.2]]=2,89,IF(NSi.SE[[#This Row],[Ped.2]]=3,79,IF(NSi.SE[[#This Row],[Ped.2]]=4,69,IF(NSi.SE[[#This Row],[Ped.2]]=5,0,"-")))))</calculatedColumnFormula>
    </tableColumn>
    <tableColumn id="10" xr3:uid="{8B9DD157-8EF2-40B0-B454-ECEC8B4F58E0}" name="Pro-A.2" dataDxfId="112">
      <calculatedColumnFormula>IF(NSi.SE[[#This Row],[Pro-A.2]]=1,100,IF(NSi.SE[[#This Row],[Pro-A.2]]=2,89,IF(NSi.SE[[#This Row],[Pro-A.2]]=3,79,IF(NSi.SE[[#This Row],[Pro-A.2]]=4,69,IF(NSi.SE[[#This Row],[Pro-A.2]]=5,0,"-")))))</calculatedColumnFormula>
    </tableColumn>
    <tableColumn id="11" xr3:uid="{2C0302D7-512E-40AA-82C3-D1884D4ED630}" name="KU.3" dataDxfId="111">
      <calculatedColumnFormula>IF(NSi.SE[[#This Row],[KU.3]]="A",100,IF(NSi.SE[[#This Row],[KU.3]]="B",89,IF(NSi.SE[[#This Row],[KU.3]]="C",79,IF(NSi.SE[[#This Row],[KU.3]]="D",69,IF(NSi.SE[[#This Row],[KU.3]]="E",0,"-")))))</calculatedColumnFormula>
    </tableColumn>
    <tableColumn id="12" xr3:uid="{7975156F-4661-49BC-A9D4-951A50693D90}" name="TJ.3" dataDxfId="110">
      <calculatedColumnFormula>IF(NSi.SE[[#This Row],[TJ.3]]=1,100,IF(NSi.SE[[#This Row],[TJ.3]]=2,89,IF(NSi.SE[[#This Row],[TJ.3]]=3,79,IF(NSi.SE[[#This Row],[TJ.3]]=4,69,IF(NSi.SE[[#This Row],[TJ.3]]=5,0,"-")))))</calculatedColumnFormula>
    </tableColumn>
    <tableColumn id="13" xr3:uid="{613E0F33-C255-4486-B454-6925B78BF56F}" name="Ker.3" dataDxfId="109">
      <calculatedColumnFormula>IF(NSi.SE[[#This Row],[Ker.3]]=1,100,IF(NSi.SE[[#This Row],[Ker.3]]=2,89,IF(NSi.SE[[#This Row],[Ker.3]]=3,79,IF(NSi.SE[[#This Row],[Ker.3]]=4,69,IF(NSi.SE[[#This Row],[Ker.3]]=5,0,"-")))))</calculatedColumnFormula>
    </tableColumn>
    <tableColumn id="14" xr3:uid="{07669616-D1C4-4B59-978D-9D5AE6744ED3}" name="Ped.3" dataDxfId="108">
      <calculatedColumnFormula>IF(NSi.SE[[#This Row],[Ped.3]]=1,100,IF(NSi.SE[[#This Row],[Ped.3]]=2,89,IF(NSi.SE[[#This Row],[Ped.3]]=3,79,IF(NSi.SE[[#This Row],[Ped.3]]=4,69,IF(NSi.SE[[#This Row],[Ped.3]]=5,0,"-")))))</calculatedColumnFormula>
    </tableColumn>
    <tableColumn id="15" xr3:uid="{5ACEB335-BCB5-42CD-BF3F-5771D2A52303}" name="Pro-A.3" dataDxfId="107">
      <calculatedColumnFormula>IF(NSi.SE[[#This Row],[Pro-A.3]]=1,100,IF(NSi.SE[[#This Row],[Pro-A.3]]=2,89,IF(NSi.SE[[#This Row],[Pro-A.3]]=3,79,IF(NSi.SE[[#This Row],[Pro-A.3]]=4,69,IF(NSi.SE[[#This Row],[Pro-A.3]]=5,0,"-")))))</calculatedColumnFormula>
    </tableColumn>
    <tableColumn id="16" xr3:uid="{60C3BB15-F2BD-411B-9430-F0D717170364}" name="KU.4" dataDxfId="106">
      <calculatedColumnFormula>IF(NSi.SE[[#This Row],[KU.4]]="A",100,IF(NSi.SE[[#This Row],[KU.4]]="B",89,IF(NSi.SE[[#This Row],[KU.4]]="C",79,IF(NSi.SE[[#This Row],[KU.4]]="D",69,IF(NSi.SE[[#This Row],[KU.4]]="E",0,"-")))))</calculatedColumnFormula>
    </tableColumn>
    <tableColumn id="17" xr3:uid="{5B4E48F8-0F9E-4028-BAFA-28E7383B9AAE}" name="TJ.4" dataDxfId="105">
      <calculatedColumnFormula>IF(NSi.SE[[#This Row],[TJ.4]]=1,100,IF(NSi.SE[[#This Row],[TJ.4]]=2,89,IF(NSi.SE[[#This Row],[TJ.4]]=3,79,IF(NSi.SE[[#This Row],[TJ.4]]=4,69,IF(NSi.SE[[#This Row],[TJ.4]]=5,0,"-")))))</calculatedColumnFormula>
    </tableColumn>
    <tableColumn id="18" xr3:uid="{C81A1EED-CA92-47D4-B29D-3E524DF1B183}" name="Ker.4" dataDxfId="104">
      <calculatedColumnFormula>IF(NSi.SE[[#This Row],[Ker.4]]=1,100,IF(NSi.SE[[#This Row],[Ker.4]]=2,89,IF(NSi.SE[[#This Row],[Ker.4]]=3,79,IF(NSi.SE[[#This Row],[Ker.4]]=4,69,IF(NSi.SE[[#This Row],[Ker.4]]=5,0,"-")))))</calculatedColumnFormula>
    </tableColumn>
    <tableColumn id="19" xr3:uid="{43A21204-8BAB-4FDD-BD5A-94F43661B4AC}" name="Ped.4" dataDxfId="103">
      <calculatedColumnFormula>IF(NSi.SE[[#This Row],[Ped.4]]=1,100,IF(NSi.SE[[#This Row],[Ped.4]]=2,89,IF(NSi.SE[[#This Row],[Ped.4]]=3,79,IF(NSi.SE[[#This Row],[Ped.4]]=4,69,IF(NSi.SE[[#This Row],[Ped.4]]=5,0,"-")))))</calculatedColumnFormula>
    </tableColumn>
    <tableColumn id="20" xr3:uid="{9FDE1D44-7CAF-43B6-B36F-E8BA78E3CB79}" name="Pro-A.4" dataDxfId="102">
      <calculatedColumnFormula>IF(NSi.SE[[#This Row],[Pro-A.4]]=1,100,IF(NSi.SE[[#This Row],[Pro-A.4]]=2,89,IF(NSi.SE[[#This Row],[Pro-A.4]]=3,79,IF(NSi.SE[[#This Row],[Pro-A.4]]=4,69,IF(NSi.SE[[#This Row],[Pro-A.4]]=5,0,"-")))))</calculatedColumnFormula>
    </tableColumn>
    <tableColumn id="21" xr3:uid="{6BADA13E-9129-4114-9BB5-2D190D999D9D}" name="KU.5" dataDxfId="101">
      <calculatedColumnFormula>IF(NSi.SE[[#This Row],[KU.5]]="A",100,IF(NSi.SE[[#This Row],[KU.5]]="B",89,IF(NSi.SE[[#This Row],[KU.5]]="C",79,IF(NSi.SE[[#This Row],[KU.5]]="D",69,IF(NSi.SE[[#This Row],[KU.5]]="E",0,"-")))))</calculatedColumnFormula>
    </tableColumn>
    <tableColumn id="22" xr3:uid="{75F67629-BB0B-4D44-80D5-F38BFBA46DF4}" name="TJ.5" dataDxfId="100">
      <calculatedColumnFormula>IF(NSi.SE[[#This Row],[TJ.5]]=1,100,IF(NSi.SE[[#This Row],[TJ.5]]=2,89,IF(NSi.SE[[#This Row],[TJ.5]]=3,79,IF(NSi.SE[[#This Row],[TJ.5]]=4,69,IF(NSi.SE[[#This Row],[TJ.5]]=5,0,"-")))))</calculatedColumnFormula>
    </tableColumn>
    <tableColumn id="23" xr3:uid="{703DCFFA-8FE2-47B6-BB24-C04E3BA50E83}" name="Ker.5" dataDxfId="99">
      <calculatedColumnFormula>IF(NSi.SE[[#This Row],[Ker.5]]=1,100,IF(NSi.SE[[#This Row],[Ker.5]]=2,89,IF(NSi.SE[[#This Row],[Ker.5]]=3,79,IF(NSi.SE[[#This Row],[Ker.5]]=4,69,IF(NSi.SE[[#This Row],[Ker.5]]=5,0,"-")))))</calculatedColumnFormula>
    </tableColumn>
    <tableColumn id="24" xr3:uid="{276C96BD-DED8-4EE5-AB1F-CB8F72FFBF5C}" name="Ped.5" dataDxfId="98">
      <calculatedColumnFormula>IF(NSi.SE[[#This Row],[Ped.5]]=1,100,IF(NSi.SE[[#This Row],[Ped.5]]=2,89,IF(NSi.SE[[#This Row],[Ped.5]]=3,79,IF(NSi.SE[[#This Row],[Ped.5]]=4,69,IF(NSi.SE[[#This Row],[Ped.5]]=5,0,"-")))))</calculatedColumnFormula>
    </tableColumn>
    <tableColumn id="25" xr3:uid="{7607BFE8-571B-4AFE-B1FF-7D79697F1EA4}" name="Pro-A.5" dataDxfId="97">
      <calculatedColumnFormula>IF(NSi.SE[[#This Row],[Pro-A.5]]=1,100,IF(NSi.SE[[#This Row],[Pro-A.5]]=2,89,IF(NSi.SE[[#This Row],[Pro-A.5]]=3,79,IF(NSi.SE[[#This Row],[Pro-A.5]]=4,69,IF(NSi.SE[[#This Row],[Pro-A.5]]=5,0,"-")))))</calculatedColumnFormula>
    </tableColumn>
    <tableColumn id="26" xr3:uid="{D2E27BA0-C78A-412A-A175-A9A85A5F59F2}" name="KU.6" dataDxfId="96">
      <calculatedColumnFormula>IF(NSi.SE[[#This Row],[KU.6]]="A",100,IF(NSi.SE[[#This Row],[KU.6]]="B",89,IF(NSi.SE[[#This Row],[KU.6]]="C",79,IF(NSi.SE[[#This Row],[KU.6]]="D",69,IF(NSi.SE[[#This Row],[KU.6]]="E",0,"-")))))</calculatedColumnFormula>
    </tableColumn>
    <tableColumn id="27" xr3:uid="{93E78491-68A9-4230-AED4-D2DDE3F6FE4D}" name="TJ.6" dataDxfId="95">
      <calculatedColumnFormula>IF(NSi.SE[[#This Row],[TJ.6]]=1,100,IF(NSi.SE[[#This Row],[TJ.6]]=2,89,IF(NSi.SE[[#This Row],[TJ.6]]=3,79,IF(NSi.SE[[#This Row],[TJ.6]]=4,69,IF(NSi.SE[[#This Row],[TJ.6]]=5,0,"-")))))</calculatedColumnFormula>
    </tableColumn>
    <tableColumn id="28" xr3:uid="{1C5B87E0-DC69-4D56-90C8-910838BC668E}" name="Ker.6" dataDxfId="94">
      <calculatedColumnFormula>IF(NSi.SE[[#This Row],[Ker.6]]=1,100,IF(NSi.SE[[#This Row],[Ker.6]]=2,89,IF(NSi.SE[[#This Row],[Ker.6]]=3,79,IF(NSi.SE[[#This Row],[Ker.6]]=4,69,IF(NSi.SE[[#This Row],[Ker.6]]=5,0,"-")))))</calculatedColumnFormula>
    </tableColumn>
    <tableColumn id="29" xr3:uid="{85962964-3DE4-4E0D-89F0-D255930BBF8E}" name="Ped.6" dataDxfId="93">
      <calculatedColumnFormula>IF(NSi.SE[[#This Row],[Ped.6]]=1,100,IF(NSi.SE[[#This Row],[Ped.6]]=2,89,IF(NSi.SE[[#This Row],[Ped.6]]=3,79,IF(NSi.SE[[#This Row],[Ped.6]]=4,69,IF(NSi.SE[[#This Row],[Ped.6]]=5,0,"-")))))</calculatedColumnFormula>
    </tableColumn>
    <tableColumn id="30" xr3:uid="{C6E8127D-2A69-48DE-A81F-7F121DE57DB4}" name="Pro-A.6" dataDxfId="92">
      <calculatedColumnFormula>IF(NSi.SE[[#This Row],[Pro-A.6]]=1,100,IF(NSi.SE[[#This Row],[Pro-A.6]]=2,89,IF(NSi.SE[[#This Row],[Pro-A.6]]=3,79,IF(NSi.SE[[#This Row],[Pro-A.6]]=4,69,IF(NSi.SE[[#This Row],[Pro-A.6]]=5,0,"-")))))</calculatedColumnFormula>
    </tableColumn>
    <tableColumn id="31" xr3:uid="{7F367D3B-0533-42F1-9A9B-17E67143E085}" name="KU.7" dataDxfId="91">
      <calculatedColumnFormula>IF(NSi.SE[[#This Row],[KU.7]]="A",100,IF(NSi.SE[[#This Row],[KU.7]]="B",89,IF(NSi.SE[[#This Row],[KU.7]]="C",79,IF(NSi.SE[[#This Row],[KU.7]]="D",69,IF(NSi.SE[[#This Row],[KU.7]]="E",0,"-")))))</calculatedColumnFormula>
    </tableColumn>
    <tableColumn id="32" xr3:uid="{23AA5A4F-B59C-4737-B3D5-66C926DA1F11}" name="TJ.7" dataDxfId="90">
      <calculatedColumnFormula>IF(NSi.SE[[#This Row],[TJ.7]]=1,100,IF(NSi.SE[[#This Row],[TJ.7]]=2,89,IF(NSi.SE[[#This Row],[TJ.7]]=3,79,IF(NSi.SE[[#This Row],[TJ.7]]=4,69,IF(NSi.SE[[#This Row],[TJ.7]]=5,0,"-")))))</calculatedColumnFormula>
    </tableColumn>
    <tableColumn id="33" xr3:uid="{A2D995B3-F45C-4296-AA42-32C010B9AE48}" name="Ker.7" dataDxfId="89">
      <calculatedColumnFormula>IF(NSi.SE[[#This Row],[Ker.7]]=1,100,IF(NSi.SE[[#This Row],[Ker.7]]=2,89,IF(NSi.SE[[#This Row],[Ker.7]]=3,79,IF(NSi.SE[[#This Row],[Ker.7]]=4,69,IF(NSi.SE[[#This Row],[Ker.7]]=5,0,"-")))))</calculatedColumnFormula>
    </tableColumn>
    <tableColumn id="34" xr3:uid="{924CCE77-ADF1-4EA6-8725-6D4A4E006C23}" name="Ped.7" dataDxfId="88">
      <calculatedColumnFormula>IF(NSi.SE[[#This Row],[Ped.7]]=1,100,IF(NSi.SE[[#This Row],[Ped.7]]=2,89,IF(NSi.SE[[#This Row],[Ped.7]]=3,79,IF(NSi.SE[[#This Row],[Ped.7]]=4,69,IF(NSi.SE[[#This Row],[Ped.7]]=5,0,"-")))))</calculatedColumnFormula>
    </tableColumn>
    <tableColumn id="35" xr3:uid="{4463B93B-7A53-4048-83D8-2623963640E4}" name="Pro-A.7" dataDxfId="87">
      <calculatedColumnFormula>IF(NSi.SE[[#This Row],[Pro-A.7]]=1,100,IF(NSi.SE[[#This Row],[Pro-A.7]]=2,89,IF(NSi.SE[[#This Row],[Pro-A.7]]=3,79,IF(NSi.SE[[#This Row],[Pro-A.7]]=4,69,IF(NSi.SE[[#This Row],[Pro-A.7]]=5,0,"-")))))</calculatedColumnFormula>
    </tableColumn>
    <tableColumn id="36" xr3:uid="{0D36605A-EF4A-4831-BFE9-12381337CD35}" name="KU.8" dataDxfId="86">
      <calculatedColumnFormula>IF(NSi.SE[[#This Row],[KU.8]]="A",100,IF(NSi.SE[[#This Row],[KU.8]]="B",89,IF(NSi.SE[[#This Row],[KU.8]]="C",79,IF(NSi.SE[[#This Row],[KU.8]]="D",69,IF(NSi.SE[[#This Row],[KU.8]]="E",0,"-")))))</calculatedColumnFormula>
    </tableColumn>
    <tableColumn id="37" xr3:uid="{EF22A786-F166-4866-BA41-7EA8CA701AB0}" name="TJ.8" dataDxfId="85">
      <calculatedColumnFormula>IF(NSi.SE[[#This Row],[TJ.8]]=1,100,IF(NSi.SE[[#This Row],[TJ.8]]=2,89,IF(NSi.SE[[#This Row],[TJ.8]]=3,79,IF(NSi.SE[[#This Row],[TJ.8]]=4,69,IF(NSi.SE[[#This Row],[TJ.8]]=5,0,"-")))))</calculatedColumnFormula>
    </tableColumn>
    <tableColumn id="38" xr3:uid="{7CD4B88C-C9B9-4B21-854F-6C5400531F8F}" name="Ker.8" dataDxfId="84">
      <calculatedColumnFormula>IF(NSi.SE[[#This Row],[Ker.8]]=1,100,IF(NSi.SE[[#This Row],[Ker.8]]=2,89,IF(NSi.SE[[#This Row],[Ker.8]]=3,79,IF(NSi.SE[[#This Row],[Ker.8]]=4,69,IF(NSi.SE[[#This Row],[Ker.8]]=5,0,"-")))))</calculatedColumnFormula>
    </tableColumn>
    <tableColumn id="39" xr3:uid="{395BF314-5804-4024-A606-36457C7F6B07}" name="Ped.8" dataDxfId="83">
      <calculatedColumnFormula>IF(NSi.SE[[#This Row],[Ped.8]]=1,100,IF(NSi.SE[[#This Row],[Ped.8]]=2,89,IF(NSi.SE[[#This Row],[Ped.8]]=3,79,IF(NSi.SE[[#This Row],[Ped.8]]=4,69,IF(NSi.SE[[#This Row],[Ped.8]]=5,0,"-")))))</calculatedColumnFormula>
    </tableColumn>
    <tableColumn id="40" xr3:uid="{C77D3276-8A4B-477A-9553-75DDA7B3684C}" name="Pro-A.8" dataDxfId="82">
      <calculatedColumnFormula>IF(NSi.SE[[#This Row],[Pro-A.8]]=1,100,IF(NSi.SE[[#This Row],[Pro-A.8]]=2,89,IF(NSi.SE[[#This Row],[Pro-A.8]]=3,79,IF(NSi.SE[[#This Row],[Pro-A.8]]=4,69,IF(NSi.SE[[#This Row],[Pro-A.8]]=5,0,"-")))))</calculatedColumnFormula>
    </tableColumn>
    <tableColumn id="41" xr3:uid="{95E42EF0-EEE0-409D-A8E6-B2331D3FF530}" name="KU.9" dataDxfId="81">
      <calculatedColumnFormula>IF(NSi.SE[[#This Row],[KU.9]]="A",100,IF(NSi.SE[[#This Row],[KU.9]]="B",89,IF(NSi.SE[[#This Row],[KU.9]]="C",79,IF(NSi.SE[[#This Row],[KU.9]]="D",69,IF(NSi.SE[[#This Row],[KU.9]]="E",0,"-")))))</calculatedColumnFormula>
    </tableColumn>
    <tableColumn id="42" xr3:uid="{60465201-E901-47C7-BE38-885FF22F5CA2}" name="TJ.9" dataDxfId="80">
      <calculatedColumnFormula>IF(NSi.SE[[#This Row],[TJ.9]]=1,100,IF(NSi.SE[[#This Row],[TJ.9]]=2,89,IF(NSi.SE[[#This Row],[TJ.9]]=3,79,IF(NSi.SE[[#This Row],[TJ.9]]=4,69,IF(NSi.SE[[#This Row],[TJ.9]]=5,0,"-")))))</calculatedColumnFormula>
    </tableColumn>
    <tableColumn id="43" xr3:uid="{ACE7E4D6-9D0E-4EFA-A09B-57F1582624AA}" name="Ker.9" dataDxfId="79">
      <calculatedColumnFormula>IF(NSi.SE[[#This Row],[Ker.9]]=1,100,IF(NSi.SE[[#This Row],[Ker.9]]=2,89,IF(NSi.SE[[#This Row],[Ker.9]]=3,79,IF(NSi.SE[[#This Row],[Ker.9]]=4,69,IF(NSi.SE[[#This Row],[Ker.9]]=5,0,"-")))))</calculatedColumnFormula>
    </tableColumn>
    <tableColumn id="44" xr3:uid="{84C1D81F-CC57-41FE-815D-02686E6EECAF}" name="Ped.9" dataDxfId="78">
      <calculatedColumnFormula>IF(NSi.SE[[#This Row],[Ped.9]]=1,100,IF(NSi.SE[[#This Row],[Ped.9]]=2,89,IF(NSi.SE[[#This Row],[Ped.9]]=3,79,IF(NSi.SE[[#This Row],[Ped.9]]=4,69,IF(NSi.SE[[#This Row],[Ped.9]]=5,0,"-")))))</calculatedColumnFormula>
    </tableColumn>
    <tableColumn id="45" xr3:uid="{D24B87BC-902E-496C-8AF3-E1EC5F8BB065}" name="Pro-A.9" dataDxfId="77">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76" headerRowBorderDxfId="75" tableBorderDxfId="74" totalsRowBorderDxfId="73">
  <autoFilter ref="BW2:BX27" xr:uid="{31828A06-E6A7-42A1-8247-CDFCBCDE56F5}"/>
  <tableColumns count="2">
    <tableColumn id="1" xr3:uid="{8D2DC3B6-F72C-4ACD-B51C-53B4EF34E5ED}" name="KU Average" dataDxfId="72">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71">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70" dataDxfId="68" headerRowBorderDxfId="69" tableBorderDxfId="67" totalsRowBorderDxfId="66">
  <autoFilter ref="DT2:DT27" xr:uid="{C8C215DF-0052-4679-AE3A-4BD27F64A597}"/>
  <tableColumns count="1">
    <tableColumn id="1" xr3:uid="{6735E575-2360-4283-907E-A525F601FA1F}" name="Deskripsi" dataDxfId="65">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64" dataDxfId="62" headerRowBorderDxfId="63" tableBorderDxfId="61" totalsRowBorderDxfId="60">
  <autoFilter ref="A3:AA28" xr:uid="{35726CA7-7731-4FAA-ADF6-59ECB1C6EA9E}"/>
  <tableColumns count="27">
    <tableColumn id="1" xr3:uid="{02E5C56B-3CEE-48C8-A5E1-A96D07A267A0}" name="No" dataDxfId="59">
      <calculatedColumnFormula>IF('NS (Mid.S)'!A3=0,"",'NS (Mid.S)'!A3)</calculatedColumnFormula>
    </tableColumn>
    <tableColumn id="2" xr3:uid="{7905DA01-E7FC-4FDB-B9DD-CA142F7D27B9}" name="Nama Siswa" dataDxfId="58">
      <calculatedColumnFormula>IF('NS (Mid.S)'!B3=0,"",'NS (Mid.S)'!B3)</calculatedColumnFormula>
    </tableColumn>
    <tableColumn id="3" xr3:uid="{1132ACC8-A0BE-43F4-9E13-BD860C78FDE3}" name="Nomor Induk" dataDxfId="57">
      <calculatedColumnFormula>IF('NS (Mid.S)'!C3=0,"",'NS (Mid.S)'!C3)</calculatedColumnFormula>
    </tableColumn>
    <tableColumn id="27" xr3:uid="{429EC176-C95E-40EA-A458-104A8B9E3085}" name="NISN" dataDxfId="56">
      <calculatedColumnFormula>IF('NS (Mid.S)'!D3=0,"",'NS (Mid.S)'!D3)</calculatedColumnFormula>
    </tableColumn>
    <tableColumn id="4" xr3:uid="{FA42354E-DC30-4412-B3F0-08BF455A7E70}" name="Jurusan" dataDxfId="55">
      <calculatedColumnFormula>IF('NS (Mid.S)'!E3=0,"",'NS (Mid.S)'!E3)</calculatedColumnFormula>
    </tableColumn>
    <tableColumn id="25" xr3:uid="{483308F1-62C6-49B1-AE5C-88B190E5F69B}" name="Rata2 NP Mid.S" dataDxfId="54">
      <calculatedColumnFormula>Mid.S[[#This Row],[Rata2 NP]]</calculatedColumnFormula>
    </tableColumn>
    <tableColumn id="5" xr3:uid="{C6C8B13D-1BDB-4259-8763-CB51AE7AF868}" name="NP 1" dataDxfId="53">
      <calculatedColumnFormula>INT(RAND()*100)</calculatedColumnFormula>
    </tableColumn>
    <tableColumn id="6" xr3:uid="{11B424E7-5576-438B-B733-289B82C9A6DA}" name="NP 2" dataDxfId="52"/>
    <tableColumn id="7" xr3:uid="{FE4C8EA1-EFF4-4645-9F73-A366CC453801}" name="NP 3" dataDxfId="51"/>
    <tableColumn id="8" xr3:uid="{A6C18B72-FB82-4F44-A1D6-E1077C04AC65}" name="NP 4" dataDxfId="50"/>
    <tableColumn id="9" xr3:uid="{BE8BAD73-F370-427E-A39A-0F7DFCB6AD08}" name="NP 5" dataDxfId="49"/>
    <tableColumn id="10" xr3:uid="{B72A7DD5-3DB2-4B70-B602-8A463796AD8B}" name="NP 6" dataDxfId="48"/>
    <tableColumn id="11" xr3:uid="{56CEBDDA-B131-41EB-AABD-96A8CC49C4BA}" name="NP 7" dataDxfId="47"/>
    <tableColumn id="12" xr3:uid="{6DF83133-6DE8-4BAF-9D88-A447799C9BA0}" name="NP 8" dataDxfId="46"/>
    <tableColumn id="13" xr3:uid="{DAE62618-ECAA-4E1E-9C21-F2D28EE97CE8}" name="NP 9" dataDxfId="45"/>
    <tableColumn id="14" xr3:uid="{93E3163B-41EA-4F77-8890-1BEF7DA167F8}" name="NP 10" dataDxfId="44"/>
    <tableColumn id="15" xr3:uid="{3FB7CA18-7810-4FD1-9B23-574EFDD64C33}" name="Paper 1" dataDxfId="43">
      <calculatedColumnFormula>INT(RAND()*100)</calculatedColumnFormula>
    </tableColumn>
    <tableColumn id="16" xr3:uid="{F40E83DF-193C-4571-9B27-3F75A53564F0}" name="Paper 2" dataDxfId="42"/>
    <tableColumn id="17" xr3:uid="{37B82E95-ECDD-4123-B540-3C4887AC18F7}" name="Paper 3" dataDxfId="41"/>
    <tableColumn id="18" xr3:uid="{0F2F23A0-917E-425E-B5A8-FD8EABCA12DA}" name="Nilai P1" dataDxfId="40">
      <calculatedColumnFormula>IFERROR(ROUND((Sem[[#This Row],[Paper 1]]/$Q$2*100)*$T$2,0),"")</calculatedColumnFormula>
    </tableColumn>
    <tableColumn id="19" xr3:uid="{31F93F26-7468-4EF9-8558-324D69418EE0}" name="Nilai P2" dataDxfId="39">
      <calculatedColumnFormula>IFERROR(ROUND((Sem[[#This Row],[Paper 2]]/$R$2*100)*$U$2,0),"")</calculatedColumnFormula>
    </tableColumn>
    <tableColumn id="20" xr3:uid="{020C6C69-56FA-4D48-81B7-9A7A23967B71}" name="Nilai P3" dataDxfId="38">
      <calculatedColumnFormula>IFERROR(ROUND((Sem[[#This Row],[Paper 3]]/$S$2*100)*$V$2,0),"")</calculatedColumnFormula>
    </tableColumn>
    <tableColumn id="22" xr3:uid="{3CD813E4-7A94-456D-87C3-36EF761C61F2}" name="Rata2 NP2" dataDxfId="37">
      <calculatedColumnFormula>IFERROR(ROUND(AVERAGE(Sem[[#This Row],[Rata2 NP Mid.S]:[NP 10]]),0),"")</calculatedColumnFormula>
    </tableColumn>
    <tableColumn id="21" xr3:uid="{134C4811-8CBC-41F8-8BE4-E6BA8AC42CDD}" name="NS" dataDxfId="36">
      <calculatedColumnFormula>IFERROR(IF(SUM(Sem[[#This Row],[Nilai P1]:[Nilai P3]])=0,"",SUM(Sem[[#This Row],[Nilai P1]:[Nilai P3]])),"")</calculatedColumnFormula>
    </tableColumn>
    <tableColumn id="23" xr3:uid="{0CDAC18D-C915-4BB6-8CEE-8771D5417483}" name="NRap.S" dataDxfId="35">
      <calculatedColumnFormula>IFERROR(ROUND(((Mid.S[[#This Row],[NTS]]*1)+(Sem[[#This Row],[NS]]*2)+(Sem[[#This Row],[Rata2 NP2]]*7))/10,0),"")</calculatedColumnFormula>
    </tableColumn>
    <tableColumn id="24" xr3:uid="{7F3D93A3-00BF-417A-A546-1794432188D2}" name="Predikat" dataDxfId="34">
      <calculatedColumnFormula>IF(Sem[[#This Row],[NRap.S]]="","Belum Terukur",IF(Sem[[#This Row],[NRap.S]]&gt;=92,"A",IF(Sem[[#This Row],[NRap.S]]&gt;=83,"B",IF(Sem[[#This Row],[NRap.S]]&gt;=75,"C","D"))))</calculatedColumnFormula>
    </tableColumn>
    <tableColumn id="26" xr3:uid="{5C96215C-DFA8-48EC-9D41-BEDBA3C4D752}" name="Deskripsi Nilai" dataDxfId="33">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32" dataDxfId="30" headerRowBorderDxfId="31" tableBorderDxfId="29" totalsRowBorderDxfId="28">
  <autoFilter ref="A2:S27" xr:uid="{35726CA7-7731-4FAA-ADF6-59ECB1C6EA9E}"/>
  <tableColumns count="19">
    <tableColumn id="1" xr3:uid="{73F07895-FF01-436A-BA20-19C31B2F9BF1}" name="No" dataDxfId="27">
      <calculatedColumnFormula>IF(NSi.TS[[#This Row],[No]]=0,"",NSi.TS[[#This Row],[No]])</calculatedColumnFormula>
    </tableColumn>
    <tableColumn id="2" xr3:uid="{8DB5DA28-E424-405F-B4A7-268D8A7DD861}" name="Nama Siswa" dataDxfId="26">
      <calculatedColumnFormula>IF(NSi.TS[[#This Row],[Nama Siswa]]=0,"",NSi.TS[[#This Row],[Nama Siswa]])</calculatedColumnFormula>
    </tableColumn>
    <tableColumn id="3" xr3:uid="{9B8201F7-3CF6-4CE4-9977-499D30EF06BF}" name="Nomor Induk" dataDxfId="25">
      <calculatedColumnFormula>IF(NSi.TS[[#This Row],[Nomor Induk]]=0,"",NSi.TS[[#This Row],[Nomor Induk]])</calculatedColumnFormula>
    </tableColumn>
    <tableColumn id="17" xr3:uid="{322B030A-7BAD-400B-B899-57209E8734B8}" name="NISN" dataDxfId="24">
      <calculatedColumnFormula>IF(NSi.TS[[#This Row],[NISN]]=0,"",NSi.TS[[#This Row],[NISN]])</calculatedColumnFormula>
    </tableColumn>
    <tableColumn id="4" xr3:uid="{F24EB34B-0DC9-4E33-92F0-A8D68FF80D06}" name="Jurusan" dataDxfId="23">
      <calculatedColumnFormula>IF(NSi.TS[[#This Row],[Jurusan]]=0,"",NSi.TS[[#This Row],[Jurusan]])</calculatedColumnFormula>
    </tableColumn>
    <tableColumn id="15" xr3:uid="{DACCCFA5-6221-4625-A408-0D2ECF11EE64}" name="Rata2 Mid.NK" dataDxfId="22">
      <calculatedColumnFormula>K.Mid.S[[#This Row],[Rata2 NK]]</calculatedColumnFormula>
    </tableColumn>
    <tableColumn id="5" xr3:uid="{20AEFFF2-FD7A-49F8-989C-9E22630A2DF8}" name="NK 1" dataDxfId="21">
      <calculatedColumnFormula>INT(RAND()*100)</calculatedColumnFormula>
    </tableColumn>
    <tableColumn id="6" xr3:uid="{75AC25B6-06B0-4128-9BB1-4752CCFBFEA1}" name="NK 2" dataDxfId="20"/>
    <tableColumn id="7" xr3:uid="{44ECA998-281E-42BD-A31A-A75407207F94}" name="NK 3" dataDxfId="19"/>
    <tableColumn id="8" xr3:uid="{7C3FF6F1-47CA-47C0-9E00-E6893BA8A537}" name="NK 4" dataDxfId="18"/>
    <tableColumn id="9" xr3:uid="{5A6E3772-69CA-47CC-A03B-FA62275AA984}" name="NK 5" dataDxfId="17"/>
    <tableColumn id="10" xr3:uid="{DF2B536F-552E-4086-B441-8A0440BDC003}" name="NK 6" dataDxfId="16"/>
    <tableColumn id="11" xr3:uid="{1C08BA8F-0E26-45AC-A3D0-BFF2F9D71A3F}" name="NK 7" dataDxfId="15"/>
    <tableColumn id="12" xr3:uid="{3B3B3A0A-90B1-4399-9993-EABCFCD3BF90}" name="NK 8" dataDxfId="14"/>
    <tableColumn id="13" xr3:uid="{DCCD03A5-7C8B-43E3-9665-351CDBBCBFAE}" name="NK 9" dataDxfId="13"/>
    <tableColumn id="14" xr3:uid="{68DC55C6-798C-4EAC-99C6-4BF8A39836DC}" name="NK 10" dataDxfId="12"/>
    <tableColumn id="22" xr3:uid="{53FE5981-2693-4EF1-AF36-4C704AA6692F}" name="Rata2 NK" dataDxfId="11">
      <calculatedColumnFormula>IFERROR(ROUND(AVERAGE(K.Sem[[#This Row],[Rata2 Mid.NK]:[NK 10]]),0),"")</calculatedColumnFormula>
    </tableColumn>
    <tableColumn id="24" xr3:uid="{0E2DDBA9-DCA0-4776-BEA9-6AF562B03BFC}" name="Predikat" dataDxfId="10">
      <calculatedColumnFormula>IF(K.Sem[[#This Row],[Rata2 NK]]="","Belum Terukur",IF(K.Sem[[#This Row],[Rata2 NK]]&gt;=92,"A",IF(K.Sem[[#This Row],[Rata2 NK]]&gt;=83,"B",IF(K.Sem[[#This Row],[Rata2 NK]]&gt;=75,"C","D"))))</calculatedColumnFormula>
    </tableColumn>
    <tableColumn id="16" xr3:uid="{68E275CD-2780-4D94-8BDD-DA332C6390CE}" name="Deskripsi Nilai" dataDxfId="9">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8" dataDxfId="346" headerRowBorderDxfId="347" tableBorderDxfId="345" totalsRowBorderDxfId="344">
  <autoFilter ref="BA2:BI27" xr:uid="{622FEE11-82D9-4763-B259-9BDAA97047F5}"/>
  <tableColumns count="9">
    <tableColumn id="1" xr3:uid="{A72EB973-8A6A-42CC-8834-964E13149079}" name="Week 1" dataDxfId="343">
      <calculatedColumnFormula>CONCATENATE(NSi.TS[[#This Row],[KU.1]],(IF(A.LoE[[#This Row],[LE.1]]="-","-",IF(A.LoE[[#This Row],[LE.1]]&gt;=90,1,IF(A.LoE[[#This Row],[LE.1]]&gt;=80,2,IF(A.LoE[[#This Row],[LE.1]]&gt;=70,3,IF(A.LoE[[#This Row],[LE.1]]&gt;=1,4,5)))))))</calculatedColumnFormula>
    </tableColumn>
    <tableColumn id="3" xr3:uid="{B6E30AFC-56DA-4FE9-98EF-0DB10911CC80}" name="Week 2" dataDxfId="342">
      <calculatedColumnFormula>_xlfn.TEXTJOIN("",TRUE,NSi.TS[[#This Row],[KU.2]],(IF(A.LoE[[#This Row],[LE.2]]="-","-",IF(A.LoE[[#This Row],[LE.2]]&gt;=90,1,IF(A.LoE[[#This Row],[LE.2]]&gt;=80,2,IF(A.LoE[[#This Row],[LE.2]]&gt;=70,3,IF(A.LoE[[#This Row],[LE.2]]&gt;=1,4,5)))))))</calculatedColumnFormula>
    </tableColumn>
    <tableColumn id="10" xr3:uid="{7596A007-F773-48C2-8C58-78C15414F5C1}" name="Week 3" dataDxfId="341">
      <calculatedColumnFormula>_xlfn.TEXTJOIN("",TRUE,NSi.TS[[#This Row],[KU.3]],(IF(A.LoE[[#This Row],[LE.3]]="-","-",IF(A.LoE[[#This Row],[LE.3]]&gt;=90,1,IF(A.LoE[[#This Row],[LE.3]]&gt;=80,2,IF(A.LoE[[#This Row],[LE.3]]&gt;=70,3,IF(A.LoE[[#This Row],[LE.3]]&gt;=1,4,5)))))))</calculatedColumnFormula>
    </tableColumn>
    <tableColumn id="9" xr3:uid="{EAFDB83E-BBEB-4526-B5E9-1421EA68ACE4}" name="Week 4" dataDxfId="340">
      <calculatedColumnFormula>_xlfn.TEXTJOIN("",TRUE,NSi.TS[[#This Row],[KU.4]],(IF(A.LoE[[#This Row],[LE.4]]="-","-",IF(A.LoE[[#This Row],[LE.4]]&gt;=90,1,IF(A.LoE[[#This Row],[LE.4]]&gt;=80,2,IF(A.LoE[[#This Row],[LE.4]]&gt;=70,3,IF(A.LoE[[#This Row],[LE.4]]&gt;=1,4,5)))))))</calculatedColumnFormula>
    </tableColumn>
    <tableColumn id="8" xr3:uid="{6207A27F-BD09-4E9D-9170-856A6BB237FD}" name="Week 5" dataDxfId="339">
      <calculatedColumnFormula>_xlfn.TEXTJOIN("",TRUE,NSi.TS[[#This Row],[KU.5]],(IF(A.LoE[[#This Row],[LE.5]]="-","-",IF(A.LoE[[#This Row],[LE.5]]&gt;=90,1,IF(A.LoE[[#This Row],[LE.5]]&gt;=80,2,IF(A.LoE[[#This Row],[LE.5]]&gt;=70,3,IF(A.LoE[[#This Row],[LE.5]]&gt;=1,4,5)))))))</calculatedColumnFormula>
    </tableColumn>
    <tableColumn id="7" xr3:uid="{116440BF-BC41-4EBA-96E3-71B9F7C07B42}" name="Week 6" dataDxfId="338">
      <calculatedColumnFormula>_xlfn.TEXTJOIN("",TRUE,NSi.TS[[#This Row],[KU.6]],(IF(A.LoE[[#This Row],[LE.6]]="-","-",IF(A.LoE[[#This Row],[LE.6]]&gt;=90,1,IF(A.LoE[[#This Row],[LE.6]]&gt;=80,2,IF(A.LoE[[#This Row],[LE.6]]&gt;=70,3,IF(A.LoE[[#This Row],[LE.6]]&gt;=1,4,5)))))))</calculatedColumnFormula>
    </tableColumn>
    <tableColumn id="6" xr3:uid="{7BD3540B-22B2-40A3-B2D3-834CCB8A8AFE}" name="Week 7" dataDxfId="337">
      <calculatedColumnFormula>_xlfn.TEXTJOIN("",TRUE,NSi.TS[[#This Row],[KU.7]],(IF(A.LoE[[#This Row],[LE.7]]="-","-",IF(A.LoE[[#This Row],[LE.7]]&gt;=90,1,IF(A.LoE[[#This Row],[LE.7]]&gt;=80,2,IF(A.LoE[[#This Row],[LE.7]]&gt;=70,3,IF(A.LoE[[#This Row],[LE.7]]&gt;=1,4,5)))))))</calculatedColumnFormula>
    </tableColumn>
    <tableColumn id="5" xr3:uid="{9F509557-AC80-4515-819B-7E592E0C2DD8}" name="Week 8" dataDxfId="336">
      <calculatedColumnFormula>_xlfn.TEXTJOIN("",TRUE,NSi.TS[[#This Row],[KU.8]],(IF(A.LoE[[#This Row],[LE.8]]="-","-",IF(A.LoE[[#This Row],[LE.8]]&gt;=90,1,IF(A.LoE[[#This Row],[LE.8]]&gt;=80,2,IF(A.LoE[[#This Row],[LE.8]]&gt;=70,3,IF(A.LoE[[#This Row],[LE.8]]&gt;=1,4,5)))))))</calculatedColumnFormula>
    </tableColumn>
    <tableColumn id="4" xr3:uid="{8B0197D6-E210-4BD2-A0FC-0E7BDA987ACC}" name="Week 9" dataDxfId="335">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4" dataDxfId="332" headerRowBorderDxfId="333" tableBorderDxfId="331" totalsRowBorderDxfId="330">
  <autoFilter ref="BK2:BS27" xr:uid="{7AC1B0CA-E2AC-4A60-98FB-62FF0F60E91E}"/>
  <tableColumns count="9">
    <tableColumn id="1" xr3:uid="{8C3D9AC3-B450-4F7C-B403-713831BA3EAB}" name="LE.1" dataDxfId="329">
      <calculatedColumnFormula>IFERROR(ROUND(AVERAGE(Con.Sk[[#This Row],[TJ.1]:[Pro-A.1]]),0),"-")</calculatedColumnFormula>
    </tableColumn>
    <tableColumn id="2" xr3:uid="{9C2175A3-E409-40EA-B727-C7D613B04792}" name="LE.2" dataDxfId="328">
      <calculatedColumnFormula>IFERROR(ROUND(AVERAGE(Con.Sk[[#This Row],[TJ.2]:[Pro-A.2]]),0),"-")</calculatedColumnFormula>
    </tableColumn>
    <tableColumn id="3" xr3:uid="{A4208016-1F65-409B-8D3F-7163A6815A45}" name="LE.3" dataDxfId="327">
      <calculatedColumnFormula>IFERROR(ROUND(AVERAGE(Con.Sk[[#This Row],[TJ.3]:[Pro-A.3]]),0),"-")</calculatedColumnFormula>
    </tableColumn>
    <tableColumn id="4" xr3:uid="{75C03E4D-F145-44BC-8E88-52DFA488818E}" name="LE.4" dataDxfId="326">
      <calculatedColumnFormula>IFERROR(ROUND(AVERAGE(Con.Sk[[#This Row],[TJ.4]:[Pro-A.4]]),0),"-")</calculatedColumnFormula>
    </tableColumn>
    <tableColumn id="5" xr3:uid="{31CAE339-4105-428B-A17F-EAD3BA6BDF7F}" name="LE.5" dataDxfId="325">
      <calculatedColumnFormula>IFERROR(ROUND(AVERAGE(Con.Sk[[#This Row],[TJ.5]:[Pro-A.5]]),0),"-")</calculatedColumnFormula>
    </tableColumn>
    <tableColumn id="6" xr3:uid="{D63DB87A-68C5-43FC-8461-16DF5C5FEF6A}" name="LE.6" dataDxfId="324">
      <calculatedColumnFormula>IFERROR(ROUND(AVERAGE(Con.Sk[[#This Row],[TJ.6]:[Pro-A.6]]),0),"-")</calculatedColumnFormula>
    </tableColumn>
    <tableColumn id="7" xr3:uid="{1F5A6222-718A-49DC-BC68-D653FDD094D4}" name="LE.7" dataDxfId="323">
      <calculatedColumnFormula>IFERROR(ROUND(AVERAGE(Con.Sk[[#This Row],[TJ.7]:[Pro-A.7]]),0),"-")</calculatedColumnFormula>
    </tableColumn>
    <tableColumn id="8" xr3:uid="{5C7CA969-F6AE-40A7-8878-352098CC60F7}" name="LE.8" dataDxfId="322">
      <calculatedColumnFormula>IFERROR(ROUND(AVERAGE(Con.Sk[[#This Row],[TJ.8]:[Pro-A.8]]),0),"-")</calculatedColumnFormula>
    </tableColumn>
    <tableColumn id="9" xr3:uid="{DD80CEA4-B7C6-4EEC-BBE3-65FC17DE2955}" name="LE.9" dataDxfId="321">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20" dataDxfId="318" headerRowBorderDxfId="319" tableBorderDxfId="317" totalsRowBorderDxfId="316">
  <autoFilter ref="BX2:DP27" xr:uid="{568A4AAF-F7BF-4DD6-958D-C4FC5EAEDEFE}"/>
  <tableColumns count="45">
    <tableColumn id="1" xr3:uid="{42F5B4C3-945F-4EB6-88A1-C0C3FDC502E1}" name="KU.1" dataDxfId="315">
      <calculatedColumnFormula>IF(NSi.TS[[#This Row],[KU.1]]="A",100,IF(NSi.TS[[#This Row],[KU.1]]="B",89,IF(NSi.TS[[#This Row],[KU.1]]="C",79,IF(NSi.TS[[#This Row],[KU.1]]="D",69,IF(NSi.TS[[#This Row],[KU.1]]="E",0,"-")))))</calculatedColumnFormula>
    </tableColumn>
    <tableColumn id="2" xr3:uid="{8BDF36ED-9349-4DD6-A129-F0E3E08004B1}" name="TJ.1" dataDxfId="314">
      <calculatedColumnFormula>IF(NSi.TS[[#This Row],[TJ.1]]=1,100,IF(NSi.TS[[#This Row],[TJ.1]]=2,89,IF(NSi.TS[[#This Row],[TJ.1]]=3,79,IF(NSi.TS[[#This Row],[TJ.1]]=4,69,IF(NSi.TS[[#This Row],[TJ.1]]=5,0,"-")))))</calculatedColumnFormula>
    </tableColumn>
    <tableColumn id="3" xr3:uid="{60BD9FCC-5353-4922-951F-ED2D9DCB30DE}" name="Ker.1" dataDxfId="313">
      <calculatedColumnFormula>IF(NSi.TS[[#This Row],[Ker.1]]=1,100,IF(NSi.TS[[#This Row],[Ker.1]]=2,89,IF(NSi.TS[[#This Row],[Ker.1]]=3,79,IF(NSi.TS[[#This Row],[Ker.1]]=4,69,IF(NSi.TS[[#This Row],[Ker.1]]=5,0,"-")))))</calculatedColumnFormula>
    </tableColumn>
    <tableColumn id="4" xr3:uid="{F7A595D8-2C08-47AF-AF18-89927338AE57}" name="Ped.1" dataDxfId="312">
      <calculatedColumnFormula>IF(NSi.TS[[#This Row],[Ped.1]]=1,100,IF(NSi.TS[[#This Row],[Ped.1]]=2,89,IF(NSi.TS[[#This Row],[Ped.1]]=3,79,IF(NSi.TS[[#This Row],[Ped.1]]=4,69,IF(NSi.TS[[#This Row],[Ped.1]]=5,0,"-")))))</calculatedColumnFormula>
    </tableColumn>
    <tableColumn id="5" xr3:uid="{B27EFA5E-6FCA-490C-B96C-8B6712B4B471}" name="Pro-A.1" dataDxfId="311">
      <calculatedColumnFormula>IF(NSi.TS[[#This Row],[Pro-A.1]]=1,100,IF(NSi.TS[[#This Row],[Pro-A.1]]=2,89,IF(NSi.TS[[#This Row],[Pro-A.1]]=3,79,IF(NSi.TS[[#This Row],[Pro-A.1]]=4,69,IF(NSi.TS[[#This Row],[Pro-A.1]]=5,0,"-")))))</calculatedColumnFormula>
    </tableColumn>
    <tableColumn id="6" xr3:uid="{14745F52-FA2B-469F-A0EA-CBC464D2CD06}" name="KU.2" dataDxfId="310">
      <calculatedColumnFormula>IF(NSi.TS[[#This Row],[KU.2]]="A",100,IF(NSi.TS[[#This Row],[KU.2]]="B",89,IF(NSi.TS[[#This Row],[KU.2]]="C",79,IF(NSi.TS[[#This Row],[KU.2]]="D",69,IF(NSi.TS[[#This Row],[KU.2]]="E",0,"-")))))</calculatedColumnFormula>
    </tableColumn>
    <tableColumn id="7" xr3:uid="{79E8D544-6712-47FA-B024-E1D8F6F9743D}" name="TJ.2" dataDxfId="309">
      <calculatedColumnFormula>IF(NSi.TS[[#This Row],[TJ.2]]=1,100,IF(NSi.TS[[#This Row],[TJ.2]]=2,89,IF(NSi.TS[[#This Row],[TJ.2]]=3,79,IF(NSi.TS[[#This Row],[TJ.2]]=4,69,IF(NSi.TS[[#This Row],[TJ.2]]=5,0,"-")))))</calculatedColumnFormula>
    </tableColumn>
    <tableColumn id="8" xr3:uid="{C1BA0A07-EF6B-4CFA-8A11-4A761F490EB2}" name="Ker.2" dataDxfId="308">
      <calculatedColumnFormula>IF(NSi.TS[[#This Row],[Ker.2]]=1,100,IF(NSi.TS[[#This Row],[Ker.2]]=2,89,IF(NSi.TS[[#This Row],[Ker.2]]=3,79,IF(NSi.TS[[#This Row],[Ker.2]]=4,69,IF(NSi.TS[[#This Row],[Ker.2]]=5,0,"-")))))</calculatedColumnFormula>
    </tableColumn>
    <tableColumn id="9" xr3:uid="{59DEB591-4C3A-4CB4-8AFB-70AF58ADC439}" name="Ped.2" dataDxfId="307">
      <calculatedColumnFormula>IF(NSi.TS[[#This Row],[Ped.2]]=1,100,IF(NSi.TS[[#This Row],[Ped.2]]=2,89,IF(NSi.TS[[#This Row],[Ped.2]]=3,79,IF(NSi.TS[[#This Row],[Ped.2]]=4,69,IF(NSi.TS[[#This Row],[Ped.2]]=5,0,"-")))))</calculatedColumnFormula>
    </tableColumn>
    <tableColumn id="10" xr3:uid="{5C42B653-C184-461C-90F6-81BF80D0B090}" name="Pro-A.2" dataDxfId="306">
      <calculatedColumnFormula>IF(NSi.TS[[#This Row],[Pro-A.2]]=1,100,IF(NSi.TS[[#This Row],[Pro-A.2]]=2,89,IF(NSi.TS[[#This Row],[Pro-A.2]]=3,79,IF(NSi.TS[[#This Row],[Pro-A.2]]=4,69,IF(NSi.TS[[#This Row],[Pro-A.2]]=5,0,"-")))))</calculatedColumnFormula>
    </tableColumn>
    <tableColumn id="11" xr3:uid="{CD906E9B-24B3-4674-B515-02B09798F61F}" name="KU.3" dataDxfId="305">
      <calculatedColumnFormula>IF(NSi.TS[[#This Row],[KU.3]]="A",100,IF(NSi.TS[[#This Row],[KU.3]]="B",89,IF(NSi.TS[[#This Row],[KU.3]]="C",79,IF(NSi.TS[[#This Row],[KU.3]]="D",69,IF(NSi.TS[[#This Row],[KU.3]]="E",0,"-")))))</calculatedColumnFormula>
    </tableColumn>
    <tableColumn id="12" xr3:uid="{E68D928A-6B10-49C7-9660-764F7655DEC0}" name="TJ.3" dataDxfId="304">
      <calculatedColumnFormula>IF(NSi.TS[[#This Row],[TJ.3]]=1,100,IF(NSi.TS[[#This Row],[TJ.3]]=2,89,IF(NSi.TS[[#This Row],[TJ.3]]=3,79,IF(NSi.TS[[#This Row],[TJ.3]]=4,69,IF(NSi.TS[[#This Row],[TJ.3]]=5,0,"-")))))</calculatedColumnFormula>
    </tableColumn>
    <tableColumn id="13" xr3:uid="{0F982BA8-72F7-45DA-8204-092448BC5D60}" name="Ker.3" dataDxfId="303">
      <calculatedColumnFormula>IF(NSi.TS[[#This Row],[Ker.3]]=1,100,IF(NSi.TS[[#This Row],[Ker.3]]=2,89,IF(NSi.TS[[#This Row],[Ker.3]]=3,79,IF(NSi.TS[[#This Row],[Ker.3]]=4,69,IF(NSi.TS[[#This Row],[Ker.3]]=5,0,"-")))))</calculatedColumnFormula>
    </tableColumn>
    <tableColumn id="14" xr3:uid="{F0DEC5F2-9B5A-4EC3-9C01-0A2BBB791C79}" name="Ped.3" dataDxfId="302">
      <calculatedColumnFormula>IF(NSi.TS[[#This Row],[Ped.3]]=1,100,IF(NSi.TS[[#This Row],[Ped.3]]=2,89,IF(NSi.TS[[#This Row],[Ped.3]]=3,79,IF(NSi.TS[[#This Row],[Ped.3]]=4,69,IF(NSi.TS[[#This Row],[Ped.3]]=5,0,"-")))))</calculatedColumnFormula>
    </tableColumn>
    <tableColumn id="15" xr3:uid="{FC9E99CA-3DC9-4CB3-A3B4-85832AB654EB}" name="Pro-A.3" dataDxfId="301">
      <calculatedColumnFormula>IF(NSi.TS[[#This Row],[Pro-A.3]]=1,100,IF(NSi.TS[[#This Row],[Pro-A.3]]=2,89,IF(NSi.TS[[#This Row],[Pro-A.3]]=3,79,IF(NSi.TS[[#This Row],[Pro-A.3]]=4,69,IF(NSi.TS[[#This Row],[Pro-A.3]]=5,0,"-")))))</calculatedColumnFormula>
    </tableColumn>
    <tableColumn id="16" xr3:uid="{E51C9B57-A854-476A-AA2F-EA5167F332E7}" name="KU.4" dataDxfId="300">
      <calculatedColumnFormula>IF(NSi.TS[[#This Row],[KU.4]]="A",100,IF(NSi.TS[[#This Row],[KU.4]]="B",89,IF(NSi.TS[[#This Row],[KU.4]]="C",79,IF(NSi.TS[[#This Row],[KU.4]]="D",69,IF(NSi.TS[[#This Row],[KU.4]]="E",0,"-")))))</calculatedColumnFormula>
    </tableColumn>
    <tableColumn id="17" xr3:uid="{E7C07C7D-3F97-44A1-B456-576C22103147}" name="TJ.4" dataDxfId="299">
      <calculatedColumnFormula>IF(NSi.TS[[#This Row],[TJ.4]]=1,100,IF(NSi.TS[[#This Row],[TJ.4]]=2,89,IF(NSi.TS[[#This Row],[TJ.4]]=3,79,IF(NSi.TS[[#This Row],[TJ.4]]=4,69,IF(NSi.TS[[#This Row],[TJ.4]]=5,0,"-")))))</calculatedColumnFormula>
    </tableColumn>
    <tableColumn id="18" xr3:uid="{10859023-6ED3-4A6F-9FDB-B3578A7959E7}" name="Ker.4" dataDxfId="298">
      <calculatedColumnFormula>IF(NSi.TS[[#This Row],[Ker.4]]=1,100,IF(NSi.TS[[#This Row],[Ker.4]]=2,89,IF(NSi.TS[[#This Row],[Ker.4]]=3,79,IF(NSi.TS[[#This Row],[Ker.4]]=4,69,IF(NSi.TS[[#This Row],[Ker.4]]=5,0,"-")))))</calculatedColumnFormula>
    </tableColumn>
    <tableColumn id="19" xr3:uid="{BBD05E4E-C274-4893-B910-314E9AC69364}" name="Ped.4" dataDxfId="297">
      <calculatedColumnFormula>IF(NSi.TS[[#This Row],[Ped.4]]=1,100,IF(NSi.TS[[#This Row],[Ped.4]]=2,89,IF(NSi.TS[[#This Row],[Ped.4]]=3,79,IF(NSi.TS[[#This Row],[Ped.4]]=4,69,IF(NSi.TS[[#This Row],[Ped.4]]=5,0,"-")))))</calculatedColumnFormula>
    </tableColumn>
    <tableColumn id="20" xr3:uid="{E6EE76B6-6307-404F-923C-EE8E1226BC6D}" name="Pro-A.4" dataDxfId="296">
      <calculatedColumnFormula>IF(NSi.TS[[#This Row],[Pro-A.4]]=1,100,IF(NSi.TS[[#This Row],[Pro-A.4]]=2,89,IF(NSi.TS[[#This Row],[Pro-A.4]]=3,79,IF(NSi.TS[[#This Row],[Pro-A.4]]=4,69,IF(NSi.TS[[#This Row],[Pro-A.4]]=5,0,"-")))))</calculatedColumnFormula>
    </tableColumn>
    <tableColumn id="21" xr3:uid="{722D40C6-07EE-45AB-ACB1-5C40C8C523EC}" name="KU.5" dataDxfId="295">
      <calculatedColumnFormula>IF(NSi.TS[[#This Row],[KU.5]]="A",100,IF(NSi.TS[[#This Row],[KU.5]]="B",89,IF(NSi.TS[[#This Row],[KU.5]]="C",79,IF(NSi.TS[[#This Row],[KU.5]]="D",69,IF(NSi.TS[[#This Row],[KU.5]]="E",0,"-")))))</calculatedColumnFormula>
    </tableColumn>
    <tableColumn id="22" xr3:uid="{6C55F34B-F568-4A27-8DED-16F403CB17A7}" name="TJ.5" dataDxfId="294">
      <calculatedColumnFormula>IF(NSi.TS[[#This Row],[TJ.5]]=1,100,IF(NSi.TS[[#This Row],[TJ.5]]=2,89,IF(NSi.TS[[#This Row],[TJ.5]]=3,79,IF(NSi.TS[[#This Row],[TJ.5]]=4,69,IF(NSi.TS[[#This Row],[TJ.5]]=5,0,"-")))))</calculatedColumnFormula>
    </tableColumn>
    <tableColumn id="23" xr3:uid="{39E92EE1-8FF4-4B3A-A340-30DE24504FEF}" name="Ker.5" dataDxfId="293">
      <calculatedColumnFormula>IF(NSi.TS[[#This Row],[Ker.5]]=1,100,IF(NSi.TS[[#This Row],[Ker.5]]=2,89,IF(NSi.TS[[#This Row],[Ker.5]]=3,79,IF(NSi.TS[[#This Row],[Ker.5]]=4,69,IF(NSi.TS[[#This Row],[Ker.5]]=5,0,"-")))))</calculatedColumnFormula>
    </tableColumn>
    <tableColumn id="24" xr3:uid="{B7BE2EE8-DF18-4ECD-AE56-446393A224D3}" name="Ped.5" dataDxfId="292">
      <calculatedColumnFormula>IF(NSi.TS[[#This Row],[Ped.5]]=1,100,IF(NSi.TS[[#This Row],[Ped.5]]=2,89,IF(NSi.TS[[#This Row],[Ped.5]]=3,79,IF(NSi.TS[[#This Row],[Ped.5]]=4,69,IF(NSi.TS[[#This Row],[Ped.5]]=5,0,"-")))))</calculatedColumnFormula>
    </tableColumn>
    <tableColumn id="25" xr3:uid="{FE4A8342-6521-4513-8AEC-FCBE11E4B521}" name="Pro-A.5" dataDxfId="291">
      <calculatedColumnFormula>IF(NSi.TS[[#This Row],[Pro-A.5]]=1,100,IF(NSi.TS[[#This Row],[Pro-A.5]]=2,89,IF(NSi.TS[[#This Row],[Pro-A.5]]=3,79,IF(NSi.TS[[#This Row],[Pro-A.5]]=4,69,IF(NSi.TS[[#This Row],[Pro-A.5]]=5,0,"-")))))</calculatedColumnFormula>
    </tableColumn>
    <tableColumn id="26" xr3:uid="{785B760C-305C-45F5-A90F-3D65C33DC862}" name="KU.6" dataDxfId="290">
      <calculatedColumnFormula>IF(NSi.TS[[#This Row],[KU.6]]="A",100,IF(NSi.TS[[#This Row],[KU.6]]="B",89,IF(NSi.TS[[#This Row],[KU.6]]="C",79,IF(NSi.TS[[#This Row],[KU.6]]="D",69,IF(NSi.TS[[#This Row],[KU.6]]="E",0,"-")))))</calculatedColumnFormula>
    </tableColumn>
    <tableColumn id="27" xr3:uid="{58B28CCD-108D-4EDB-8723-89026486DA35}" name="TJ.6" dataDxfId="289">
      <calculatedColumnFormula>IF(NSi.TS[[#This Row],[TJ.6]]=1,100,IF(NSi.TS[[#This Row],[TJ.6]]=2,89,IF(NSi.TS[[#This Row],[TJ.6]]=3,79,IF(NSi.TS[[#This Row],[TJ.6]]=4,69,IF(NSi.TS[[#This Row],[TJ.6]]=5,0,"-")))))</calculatedColumnFormula>
    </tableColumn>
    <tableColumn id="28" xr3:uid="{344B9FC5-4EFF-44D2-8D2F-9CFD70953091}" name="Ker.6" dataDxfId="288">
      <calculatedColumnFormula>IF(NSi.TS[[#This Row],[Ker.6]]=1,100,IF(NSi.TS[[#This Row],[Ker.6]]=2,89,IF(NSi.TS[[#This Row],[Ker.6]]=3,79,IF(NSi.TS[[#This Row],[Ker.6]]=4,69,IF(NSi.TS[[#This Row],[Ker.6]]=5,0,"-")))))</calculatedColumnFormula>
    </tableColumn>
    <tableColumn id="29" xr3:uid="{8060F67F-9612-40B9-9890-772211533ACC}" name="Ped.6" dataDxfId="287">
      <calculatedColumnFormula>IF(NSi.TS[[#This Row],[Ped.6]]=1,100,IF(NSi.TS[[#This Row],[Ped.6]]=2,89,IF(NSi.TS[[#This Row],[Ped.6]]=3,79,IF(NSi.TS[[#This Row],[Ped.6]]=4,69,IF(NSi.TS[[#This Row],[Ped.6]]=5,0,"-")))))</calculatedColumnFormula>
    </tableColumn>
    <tableColumn id="30" xr3:uid="{CFE9F17F-06F8-4A48-9082-71AE12CD5CE4}" name="Pro-A.6" dataDxfId="286">
      <calculatedColumnFormula>IF(NSi.TS[[#This Row],[Pro-A.6]]=1,100,IF(NSi.TS[[#This Row],[Pro-A.6]]=2,89,IF(NSi.TS[[#This Row],[Pro-A.6]]=3,79,IF(NSi.TS[[#This Row],[Pro-A.6]]=4,69,IF(NSi.TS[[#This Row],[Pro-A.6]]=5,0,"-")))))</calculatedColumnFormula>
    </tableColumn>
    <tableColumn id="31" xr3:uid="{C62AF072-51C3-417E-86D2-2F6C18A4BE71}" name="KU.7" dataDxfId="285">
      <calculatedColumnFormula>IF(NSi.TS[[#This Row],[KU.7]]="A",100,IF(NSi.TS[[#This Row],[KU.7]]="B",89,IF(NSi.TS[[#This Row],[KU.7]]="C",79,IF(NSi.TS[[#This Row],[KU.7]]="D",69,IF(NSi.TS[[#This Row],[KU.7]]="E",0,"-")))))</calculatedColumnFormula>
    </tableColumn>
    <tableColumn id="32" xr3:uid="{04566A4D-A6AD-4612-9CF9-152255949FAF}" name="TJ.7" dataDxfId="284">
      <calculatedColumnFormula>IF(NSi.TS[[#This Row],[TJ.7]]=1,100,IF(NSi.TS[[#This Row],[TJ.7]]=2,89,IF(NSi.TS[[#This Row],[TJ.7]]=3,79,IF(NSi.TS[[#This Row],[TJ.7]]=4,69,IF(NSi.TS[[#This Row],[TJ.7]]=5,0,"-")))))</calculatedColumnFormula>
    </tableColumn>
    <tableColumn id="33" xr3:uid="{6E59D36C-BC96-46AC-A0A7-799C50808A5F}" name="Ker.7" dataDxfId="283">
      <calculatedColumnFormula>IF(NSi.TS[[#This Row],[Ker.7]]=1,100,IF(NSi.TS[[#This Row],[Ker.7]]=2,89,IF(NSi.TS[[#This Row],[Ker.7]]=3,79,IF(NSi.TS[[#This Row],[Ker.7]]=4,69,IF(NSi.TS[[#This Row],[Ker.7]]=5,0,"-")))))</calculatedColumnFormula>
    </tableColumn>
    <tableColumn id="34" xr3:uid="{DBDCF510-0298-4D13-8FAE-E429E48D7ABC}" name="Ped.7" dataDxfId="282">
      <calculatedColumnFormula>IF(NSi.TS[[#This Row],[Ped.7]]=1,100,IF(NSi.TS[[#This Row],[Ped.7]]=2,89,IF(NSi.TS[[#This Row],[Ped.7]]=3,79,IF(NSi.TS[[#This Row],[Ped.7]]=4,69,IF(NSi.TS[[#This Row],[Ped.7]]=5,0,"-")))))</calculatedColumnFormula>
    </tableColumn>
    <tableColumn id="35" xr3:uid="{B3FCB410-0BA7-424D-8393-5624CE3EF84B}" name="Pro-A.7" dataDxfId="281">
      <calculatedColumnFormula>IF(NSi.TS[[#This Row],[Pro-A.7]]=1,100,IF(NSi.TS[[#This Row],[Pro-A.7]]=2,89,IF(NSi.TS[[#This Row],[Pro-A.7]]=3,79,IF(NSi.TS[[#This Row],[Pro-A.7]]=4,69,IF(NSi.TS[[#This Row],[Pro-A.7]]=5,0,"-")))))</calculatedColumnFormula>
    </tableColumn>
    <tableColumn id="36" xr3:uid="{50FCB5C9-E4C5-485F-970E-6E772C463D0A}" name="KU.8" dataDxfId="280">
      <calculatedColumnFormula>IF(NSi.TS[[#This Row],[KU.8]]="A",100,IF(NSi.TS[[#This Row],[KU.8]]="B",89,IF(NSi.TS[[#This Row],[KU.8]]="C",79,IF(NSi.TS[[#This Row],[KU.8]]="D",69,IF(NSi.TS[[#This Row],[KU.8]]="E",0,"-")))))</calculatedColumnFormula>
    </tableColumn>
    <tableColumn id="37" xr3:uid="{8BF6598F-6A2D-4C30-BCB0-A1C43203568F}" name="TJ.8" dataDxfId="279">
      <calculatedColumnFormula>IF(NSi.TS[[#This Row],[TJ.8]]=1,100,IF(NSi.TS[[#This Row],[TJ.8]]=2,89,IF(NSi.TS[[#This Row],[TJ.8]]=3,79,IF(NSi.TS[[#This Row],[TJ.8]]=4,69,IF(NSi.TS[[#This Row],[TJ.8]]=5,0,"-")))))</calculatedColumnFormula>
    </tableColumn>
    <tableColumn id="38" xr3:uid="{6E388A34-BD41-4657-A7E1-DEDC2174D9FE}" name="Ker.8" dataDxfId="278">
      <calculatedColumnFormula>IF(NSi.TS[[#This Row],[Ker.8]]=1,100,IF(NSi.TS[[#This Row],[Ker.8]]=2,89,IF(NSi.TS[[#This Row],[Ker.8]]=3,79,IF(NSi.TS[[#This Row],[Ker.8]]=4,69,IF(NSi.TS[[#This Row],[Ker.8]]=5,0,"-")))))</calculatedColumnFormula>
    </tableColumn>
    <tableColumn id="39" xr3:uid="{3C875097-A6FF-4CBD-953F-FAC87088D788}" name="Ped.8" dataDxfId="277">
      <calculatedColumnFormula>IF(NSi.TS[[#This Row],[Ped.8]]=1,100,IF(NSi.TS[[#This Row],[Ped.8]]=2,89,IF(NSi.TS[[#This Row],[Ped.8]]=3,79,IF(NSi.TS[[#This Row],[Ped.8]]=4,69,IF(NSi.TS[[#This Row],[Ped.8]]=5,0,"-")))))</calculatedColumnFormula>
    </tableColumn>
    <tableColumn id="40" xr3:uid="{8FB3C960-8266-40A7-B85B-FA4C2A9AC974}" name="Pro-A.8" dataDxfId="276">
      <calculatedColumnFormula>IF(NSi.TS[[#This Row],[Pro-A.8]]=1,100,IF(NSi.TS[[#This Row],[Pro-A.8]]=2,89,IF(NSi.TS[[#This Row],[Pro-A.8]]=3,79,IF(NSi.TS[[#This Row],[Pro-A.8]]=4,69,IF(NSi.TS[[#This Row],[Pro-A.8]]=5,0,"-")))))</calculatedColumnFormula>
    </tableColumn>
    <tableColumn id="41" xr3:uid="{E21FCE1B-0987-48CD-8E42-30A4BF283E36}" name="KU.9" dataDxfId="275">
      <calculatedColumnFormula>IF(NSi.TS[[#This Row],[KU.9]]="A",100,IF(NSi.TS[[#This Row],[KU.9]]="B",89,IF(NSi.TS[[#This Row],[KU.9]]="C",79,IF(NSi.TS[[#This Row],[KU.9]]="D",69,IF(NSi.TS[[#This Row],[KU.9]]="E",0,"-")))))</calculatedColumnFormula>
    </tableColumn>
    <tableColumn id="42" xr3:uid="{63397430-773D-4D38-B33C-843865974B6B}" name="TJ.9" dataDxfId="274">
      <calculatedColumnFormula>IF(NSi.TS[[#This Row],[TJ.9]]=1,100,IF(NSi.TS[[#This Row],[TJ.9]]=2,89,IF(NSi.TS[[#This Row],[TJ.9]]=3,79,IF(NSi.TS[[#This Row],[TJ.9]]=4,69,IF(NSi.TS[[#This Row],[TJ.9]]=5,0,"-")))))</calculatedColumnFormula>
    </tableColumn>
    <tableColumn id="43" xr3:uid="{64F6BB43-940B-49D3-AE4C-45D21D64F0E4}" name="Ker.9" dataDxfId="273">
      <calculatedColumnFormula>IF(NSi.TS[[#This Row],[Ker.9]]=1,100,IF(NSi.TS[[#This Row],[Ker.9]]=2,89,IF(NSi.TS[[#This Row],[Ker.9]]=3,79,IF(NSi.TS[[#This Row],[Ker.9]]=4,69,IF(NSi.TS[[#This Row],[Ker.9]]=5,0,"-")))))</calculatedColumnFormula>
    </tableColumn>
    <tableColumn id="44" xr3:uid="{4E6481F9-9552-4D12-96A9-4B5F73806D5B}" name="Ped.9" dataDxfId="272">
      <calculatedColumnFormula>IF(NSi.TS[[#This Row],[Ped.9]]=1,100,IF(NSi.TS[[#This Row],[Ped.9]]=2,89,IF(NSi.TS[[#This Row],[Ped.9]]=3,79,IF(NSi.TS[[#This Row],[Ped.9]]=4,69,IF(NSi.TS[[#This Row],[Ped.9]]=5,0,"-")))))</calculatedColumnFormula>
    </tableColumn>
    <tableColumn id="45" xr3:uid="{65136694-E01C-4BC8-9AD6-BCCE94ED706E}" name="Pro-A.9" dataDxfId="271">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70" headerRowBorderDxfId="269" tableBorderDxfId="268" totalsRowBorderDxfId="267">
  <autoFilter ref="BU2:BV27" xr:uid="{31828A06-E6A7-42A1-8247-CDFCBCDE56F5}"/>
  <tableColumns count="2">
    <tableColumn id="1" xr3:uid="{AE1B0309-FCDD-4401-96D6-F619D41301C1}" name="KU Average" dataDxfId="266">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5">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4" dataDxfId="262" headerRowBorderDxfId="263" tableBorderDxfId="261" totalsRowBorderDxfId="260">
  <autoFilter ref="A3:Y28" xr:uid="{35726CA7-7731-4FAA-ADF6-59ECB1C6EA9E}"/>
  <tableColumns count="25">
    <tableColumn id="1" xr3:uid="{8B890536-2593-4F6E-9571-B83AE80C5E57}" name="No" dataDxfId="259">
      <calculatedColumnFormula>IF('NS (Mid.S)'!A3=0,"",'NS (Mid.S)'!A3)</calculatedColumnFormula>
    </tableColumn>
    <tableColumn id="2" xr3:uid="{AAFD35DF-F2D8-4E5E-BE03-B6FFCA23C23B}" name="Nama Siswa" dataDxfId="258">
      <calculatedColumnFormula>IF('NS (Mid.S)'!B3=0,"",'NS (Mid.S)'!B3)</calculatedColumnFormula>
    </tableColumn>
    <tableColumn id="3" xr3:uid="{1524FFF6-57F0-447B-9004-7AF30CD66681}" name="Nomor Induk" dataDxfId="257">
      <calculatedColumnFormula>IF('NS (Mid.S)'!C3=0,"",'NS (Mid.S)'!C3)</calculatedColumnFormula>
    </tableColumn>
    <tableColumn id="25" xr3:uid="{8C498AAA-4C04-428B-93C5-9C1CFAFFBFE1}" name="NISN" dataDxfId="256">
      <calculatedColumnFormula>IF('NS (Mid.S)'!D3=0,"",'NS (Mid.S)'!D3)</calculatedColumnFormula>
    </tableColumn>
    <tableColumn id="4" xr3:uid="{1EACCED0-3CDA-4FEC-873D-F4CFA40E9280}" name="Jurusan" dataDxfId="255">
      <calculatedColumnFormula>IF('NS (Mid.S)'!E3=0,"",'NS (Mid.S)'!E3)</calculatedColumnFormula>
    </tableColumn>
    <tableColumn id="5" xr3:uid="{6BF5E72D-F7AF-430D-9ACB-CA105A9DC115}" name="NP 1" dataDxfId="254"/>
    <tableColumn id="6" xr3:uid="{7096725E-C910-4409-90F7-DDACF58BEBBC}" name="NP 2" dataDxfId="253">
      <calculatedColumnFormula>INT(RAND()*100)</calculatedColumnFormula>
    </tableColumn>
    <tableColumn id="7" xr3:uid="{5750C149-E86D-4979-9F2C-3B8A2A6AFC69}" name="NP 3" dataDxfId="252"/>
    <tableColumn id="8" xr3:uid="{AACD66BC-66A2-4507-BE14-0236998A38AE}" name="NP 4" dataDxfId="251"/>
    <tableColumn id="9" xr3:uid="{A962F7D4-66C6-4744-9E62-6F75A10661B7}" name="NP 5" dataDxfId="250"/>
    <tableColumn id="10" xr3:uid="{74283E1D-2B02-4F6F-9BCA-3A96B29BD1E1}" name="NP 6" dataDxfId="249"/>
    <tableColumn id="11" xr3:uid="{24D76CDA-11D7-4004-92C3-1FBEE14C773B}" name="NP 7" dataDxfId="248"/>
    <tableColumn id="12" xr3:uid="{83410516-660D-4AC7-9894-DC0DB4D3028B}" name="NP 8" dataDxfId="247"/>
    <tableColumn id="13" xr3:uid="{8281E4A2-5D17-445D-BBD9-16F312722CBE}" name="NP 9" dataDxfId="246"/>
    <tableColumn id="14" xr3:uid="{D0D0F4D7-0141-4987-B563-29DC36DC761D}" name="NP 10" dataDxfId="245"/>
    <tableColumn id="15" xr3:uid="{7DD5016A-D91B-477A-8FDC-4E614498196A}" name="Paper 1" dataDxfId="244"/>
    <tableColumn id="16" xr3:uid="{C8100871-0F17-41DA-B54D-4C9B85EF0C2C}" name="Paper 2" dataDxfId="243"/>
    <tableColumn id="17" xr3:uid="{E62707F4-AA02-45E4-B3E8-16D8581D990D}" name="Paper 3" dataDxfId="242"/>
    <tableColumn id="18" xr3:uid="{175A86E2-51D1-46E0-A8EF-55098CC275D2}" name="Nilai P1" dataDxfId="241">
      <calculatedColumnFormula>IFERROR(ROUND((Mid.S[[#This Row],[Paper 1]]/$P$2*100)*$S$2,0),"")</calculatedColumnFormula>
    </tableColumn>
    <tableColumn id="19" xr3:uid="{BF8B5C6F-AF9F-4B33-9D36-D628F5AA683E}" name="Nilai P2" dataDxfId="240"/>
    <tableColumn id="20" xr3:uid="{F9992503-531E-4EBD-A011-DC9101541891}" name="Nilai P3" dataDxfId="239"/>
    <tableColumn id="22" xr3:uid="{167E1924-6F45-4588-A449-2B0D553F073D}" name="Rata2 NP" dataDxfId="238">
      <calculatedColumnFormula>IFERROR(ROUND(AVERAGE(Mid.S[[#This Row],[NP 1]:[NP 10]]),0),"")</calculatedColumnFormula>
    </tableColumn>
    <tableColumn id="21" xr3:uid="{69C11279-132C-48CA-9303-B8605F7B210C}" name="NTS" dataDxfId="237">
      <calculatedColumnFormula>IFERROR(IF(SUM(Mid.S[[#This Row],[Nilai P1]:[Nilai P3]])=0,"",SUM(Mid.S[[#This Row],[Nilai P1]:[Nilai P3]])),"")</calculatedColumnFormula>
    </tableColumn>
    <tableColumn id="23" xr3:uid="{CA01DE85-4368-41E6-A9A1-3F7BCDCF152C}" name="NRap.TS" dataDxfId="236">
      <calculatedColumnFormula>IFERROR(ROUND(((Mid.S[[#This Row],[NTS]]*2)+(Mid.S[[#This Row],[Rata2 NP]]*3))/5,0),"")</calculatedColumnFormula>
    </tableColumn>
    <tableColumn id="24" xr3:uid="{6DF7E8AA-526E-4E9A-8A04-4131D4FD5BD1}" name="Predikat" dataDxfId="235">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4" dataDxfId="232" headerRowBorderDxfId="233" tableBorderDxfId="231" totalsRowBorderDxfId="230">
  <autoFilter ref="A2:Q27" xr:uid="{35726CA7-7731-4FAA-ADF6-59ECB1C6EA9E}"/>
  <tableColumns count="17">
    <tableColumn id="1" xr3:uid="{9B0F4E94-CC83-47E0-9E8D-7E0828F0CF5F}" name="No" dataDxfId="229">
      <calculatedColumnFormula>IF(NSi.TS[[#This Row],[No]]=0,"",NSi.TS[[#This Row],[No]])</calculatedColumnFormula>
    </tableColumn>
    <tableColumn id="2" xr3:uid="{023005B7-52E4-45DE-94B6-09DAD432E208}" name="Nama Siswa" dataDxfId="228">
      <calculatedColumnFormula>IF(NSi.TS[[#This Row],[Nama Siswa]]=0,"",NSi.TS[[#This Row],[Nama Siswa]])</calculatedColumnFormula>
    </tableColumn>
    <tableColumn id="3" xr3:uid="{FA48DB89-0781-40F4-8251-B05F482E3AEA}" name="Nomor Induk" dataDxfId="227">
      <calculatedColumnFormula>IF(NSi.TS[[#This Row],[Nomor Induk]]=0,"",NSi.TS[[#This Row],[Nomor Induk]])</calculatedColumnFormula>
    </tableColumn>
    <tableColumn id="15" xr3:uid="{A4C5D512-C934-4D0E-9012-D1035F439455}" name="NISN" dataDxfId="226">
      <calculatedColumnFormula>IF(NSi.TS[[#This Row],[NISN]]=0,"",NSi.TS[[#This Row],[NISN]])</calculatedColumnFormula>
    </tableColumn>
    <tableColumn id="4" xr3:uid="{1EC28C3B-A14D-4686-9A2E-462B71C2D42B}" name="Jurusan" dataDxfId="225">
      <calculatedColumnFormula>IF(NSi.TS[[#This Row],[Jurusan]]=0,"",NSi.TS[[#This Row],[Jurusan]])</calculatedColumnFormula>
    </tableColumn>
    <tableColumn id="5" xr3:uid="{97820157-D7C1-4327-BD53-3E922463F9EB}" name="NK 1" dataDxfId="224">
      <calculatedColumnFormula>INT(RAND()*100)</calculatedColumnFormula>
    </tableColumn>
    <tableColumn id="6" xr3:uid="{9DFFBCFA-18D8-48D6-BD0F-C357756CDADE}" name="NK 2" dataDxfId="223"/>
    <tableColumn id="7" xr3:uid="{14E29C41-3173-4E2E-B46D-215CDE547F23}" name="NK 3" dataDxfId="222"/>
    <tableColumn id="8" xr3:uid="{F5763FA4-E9C2-4C85-AF80-7F0E109D2BC3}" name="NK 4" dataDxfId="221"/>
    <tableColumn id="9" xr3:uid="{784DD0BA-C9B9-41D3-993C-3F2A498E4ED0}" name="NK 5" dataDxfId="220"/>
    <tableColumn id="10" xr3:uid="{E0E94159-F4FC-4993-98C1-B105B58F437C}" name="NK 6" dataDxfId="219"/>
    <tableColumn id="11" xr3:uid="{F925289A-0575-4F4D-8F1E-7295BA4150A9}" name="NK 7" dataDxfId="218"/>
    <tableColumn id="12" xr3:uid="{61EA4474-D318-48F4-AD06-1F0FB58B2409}" name="NK 8" dataDxfId="217"/>
    <tableColumn id="13" xr3:uid="{F7D01A95-C302-4EED-9D92-F4C7AF227D0B}" name="NK 9" dataDxfId="216"/>
    <tableColumn id="14" xr3:uid="{E36AE789-5694-4FE6-BBC7-61068C3313C8}" name="NK 10" dataDxfId="215"/>
    <tableColumn id="22" xr3:uid="{C8292BF0-0806-4C34-A4CD-CD906B4B40DC}" name="Rata2 NK" dataDxfId="214">
      <calculatedColumnFormula>IFERROR(ROUND(AVERAGE(K.Mid.S[[#This Row],[NK 1]:[NK 10]]),0),"")</calculatedColumnFormula>
    </tableColumn>
    <tableColumn id="24" xr3:uid="{09C8F101-8811-49FC-99E5-F27E6CE07347}" name="Predikat" dataDxfId="213">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12" dataDxfId="210" headerRowBorderDxfId="211" tableBorderDxfId="209" totalsRowBorderDxfId="208">
  <autoFilter ref="A2:BA27" xr:uid="{1D8F9E49-C4C7-4B29-93E9-1FA37E6E028E}"/>
  <tableColumns count="53">
    <tableColumn id="1" xr3:uid="{89031263-2EB5-4EAF-B807-4F8684836112}" name="No" dataDxfId="207">
      <calculatedColumnFormula>IF(NSi.TS[[#This Row],[No]]=0,"",NSi.TS[[#This Row],[No]])</calculatedColumnFormula>
    </tableColumn>
    <tableColumn id="2" xr3:uid="{29F3CB92-C385-4AE7-90C2-EF65DEDD6DB5}" name="Nama Siswa" dataDxfId="206">
      <calculatedColumnFormula>IF(NSi.TS[[#This Row],[Nama Siswa]]=0,"",NSi.TS[[#This Row],[Nama Siswa]])</calculatedColumnFormula>
    </tableColumn>
    <tableColumn id="3" xr3:uid="{D33C2BEF-1B9D-44BE-A843-C27E9AA5DBF5}" name="Nomor Induk" dataDxfId="205">
      <calculatedColumnFormula>IF(NSi.TS[[#This Row],[Nomor Induk]]=0,"",NSi.TS[[#This Row],[Nomor Induk]])</calculatedColumnFormula>
    </tableColumn>
    <tableColumn id="12" xr3:uid="{F2444AFA-9F60-45E8-9365-D02727AEC3F0}" name="NISN" dataDxfId="204">
      <calculatedColumnFormula>IF(NSi.TS[[#This Row],[NISN]]=0,"",NSi.TS[[#This Row],[NISN]])</calculatedColumnFormula>
    </tableColumn>
    <tableColumn id="4" xr3:uid="{D095A4EC-07EE-476E-B302-2E825F10AEA9}" name="Jurusan" dataDxfId="203">
      <calculatedColumnFormula>IF(NSi.TS[[#This Row],[Jurusan]]=0,"",NSi.TS[[#This Row],[Jurusan]])</calculatedColumnFormula>
    </tableColumn>
    <tableColumn id="60" xr3:uid="{AE9FED12-4467-48A4-A7B8-E22A5DF90A6A}" name="Nsi.TS" dataDxfId="202">
      <calculatedColumnFormula>NSi.TS[[#This Row],[Nsi.TS]]</calculatedColumnFormula>
    </tableColumn>
    <tableColumn id="10" xr3:uid="{516A5C3C-532B-4BCF-841B-48BC48FC4DD9}" name="NS.iS" dataDxfId="201">
      <calculatedColumnFormula>IFERROR(ROUND(AVERAGE(CSCR.S[#This Row]),0),"")</calculatedColumnFormula>
    </tableColumn>
    <tableColumn id="11" xr3:uid="{75B24C81-62B1-4FC2-B272-6B7DDC656BA6}" name="NSi.SR" dataDxfId="200">
      <calculatedColumnFormula>IFERROR(ROUND(AVERAGE(NSi.SE[[#This Row],[Nsi.TS]:[NS.iS]]),0),"")</calculatedColumnFormula>
    </tableColumn>
    <tableColumn id="5" xr3:uid="{76D57FE1-1A2E-43B2-A963-B1858050E1BE}" name="KU.1" dataDxfId="199"/>
    <tableColumn id="6" xr3:uid="{B8F12E20-CE94-4269-8CAB-811EB43AC930}" name="TJ.1" dataDxfId="198"/>
    <tableColumn id="7" xr3:uid="{403DECF6-580A-444C-A02F-A8B65964E437}" name="Ker.1" dataDxfId="197"/>
    <tableColumn id="8" xr3:uid="{43078087-DA7E-48E8-B521-64EBA1FC9F9D}" name="Ped.1" dataDxfId="196"/>
    <tableColumn id="9" xr3:uid="{3DA53CD8-A604-4AC4-8F84-328B69110D7B}" name="Pro-A.1" dataDxfId="195"/>
    <tableColumn id="20" xr3:uid="{90ECADAC-A441-46AF-B72B-5308C178F63F}" name="KU.2" dataDxfId="194"/>
    <tableColumn id="21" xr3:uid="{38F86F51-FB41-42C5-8204-E57849879C88}" name="TJ.2" dataDxfId="193"/>
    <tableColumn id="22" xr3:uid="{B8C76E06-B188-4C20-ADBB-4707FF6E4AE6}" name="Ker.2" dataDxfId="192"/>
    <tableColumn id="23" xr3:uid="{82B29448-E29D-433A-9177-A7DEA68013E3}" name="Ped.2" dataDxfId="191"/>
    <tableColumn id="24" xr3:uid="{4485DC9A-7991-4D0C-9EC9-0373D8E35440}" name="Pro-A.2" dataDxfId="190"/>
    <tableColumn id="25" xr3:uid="{352ECBF4-CDEF-40B7-A0DD-D9E705EA071C}" name="KU.3" dataDxfId="189"/>
    <tableColumn id="26" xr3:uid="{E39D26D9-8CEE-448E-83E0-50EE9FC3C28E}" name="TJ.3" dataDxfId="188"/>
    <tableColumn id="27" xr3:uid="{777DE598-124A-415F-8277-8D703BC84BC4}" name="Ker.3" dataDxfId="187"/>
    <tableColumn id="28" xr3:uid="{DE3A8341-AC07-45B3-BAFF-C2949EF71BE7}" name="Ped.3" dataDxfId="186"/>
    <tableColumn id="29" xr3:uid="{8DBC58D4-5E8A-40F7-9325-E5E1C4E1E25B}" name="Pro-A.3" dataDxfId="185"/>
    <tableColumn id="30" xr3:uid="{77943B4D-568D-4AF0-80BC-26A62FB16093}" name="KU.4" dataDxfId="184"/>
    <tableColumn id="31" xr3:uid="{FACDED49-1714-4564-8FA7-800CF895EDDA}" name="TJ.4" dataDxfId="183"/>
    <tableColumn id="32" xr3:uid="{03D6548F-FCD0-4248-BC01-185E8E9EC645}" name="Ker.4" dataDxfId="182"/>
    <tableColumn id="33" xr3:uid="{B3ECE3BC-EC22-45E2-9F55-48A30D6C88F1}" name="Ped.4" dataDxfId="181"/>
    <tableColumn id="34" xr3:uid="{8F52674C-128C-4707-93BF-28A6757A6691}" name="Pro-A.4" dataDxfId="180"/>
    <tableColumn id="35" xr3:uid="{FCDEDEBA-C127-435D-8AA5-61B0F257E285}" name="KU.5" dataDxfId="179"/>
    <tableColumn id="36" xr3:uid="{B4A18F07-BD3C-43CC-94D7-CDE3294BD80B}" name="TJ.5" dataDxfId="178"/>
    <tableColumn id="37" xr3:uid="{E1808701-2F4A-4D23-8A71-614EDFA82CE1}" name="Ker.5" dataDxfId="177"/>
    <tableColumn id="38" xr3:uid="{43C7023F-1014-4536-81B2-25E5D20D20E8}" name="Ped.5" dataDxfId="176"/>
    <tableColumn id="39" xr3:uid="{E336D3F4-7CD5-4FC1-BA3F-F664851D5B9C}" name="Pro-A.5" dataDxfId="175"/>
    <tableColumn id="40" xr3:uid="{9AB54C55-4B0F-412D-B0C6-AD078EE4E365}" name="KU.6" dataDxfId="174"/>
    <tableColumn id="41" xr3:uid="{0F8FDFAA-7E4B-4354-91B5-C03462C39E66}" name="TJ.6" dataDxfId="173"/>
    <tableColumn id="42" xr3:uid="{238CCE10-C994-40A9-8932-D29A482FF3F2}" name="Ker.6" dataDxfId="172"/>
    <tableColumn id="43" xr3:uid="{327AA952-B5AE-43EA-8AFA-AF223EFDB2B8}" name="Ped.6" dataDxfId="171"/>
    <tableColumn id="44" xr3:uid="{A746FE51-7FC2-4664-9E97-3340E08A59D1}" name="Pro-A.6" dataDxfId="170"/>
    <tableColumn id="45" xr3:uid="{A27FF0AF-FBC7-4746-AD43-1CF6BF6BADDD}" name="KU.7" dataDxfId="169"/>
    <tableColumn id="46" xr3:uid="{0AE43F02-DFF6-4556-BCB3-D50134611262}" name="TJ.7" dataDxfId="168"/>
    <tableColumn id="47" xr3:uid="{879C43BC-B589-4380-92AD-33F4ABBB1EC3}" name="Ker.7" dataDxfId="167"/>
    <tableColumn id="48" xr3:uid="{B475C932-5A16-4999-8FB7-915EDB0E884B}" name="Ped.7" dataDxfId="166"/>
    <tableColumn id="49" xr3:uid="{B9804D73-780C-46BC-8F21-210B6447CB0F}" name="Pro-A.7" dataDxfId="165"/>
    <tableColumn id="50" xr3:uid="{4A0097AA-14EB-4685-8F75-1953E5BCAE11}" name="KU.8" dataDxfId="164"/>
    <tableColumn id="51" xr3:uid="{5B8BB909-37DB-4BC9-B1DC-985472FC4A4C}" name="TJ.8" dataDxfId="163"/>
    <tableColumn id="52" xr3:uid="{6BD016D6-53A2-4009-B388-A7F33D5A95B8}" name="Ker.8" dataDxfId="162"/>
    <tableColumn id="53" xr3:uid="{66AA3738-946D-45DD-8D9C-F8AE5AF630F8}" name="Ped.8" dataDxfId="161"/>
    <tableColumn id="54" xr3:uid="{76FBCE39-0C00-470A-94AA-A1680BA37D31}" name="Pro-A.8" dataDxfId="160"/>
    <tableColumn id="55" xr3:uid="{D932EB35-0FD9-4F25-8BCD-B0396F1EB096}" name="KU.9" dataDxfId="159"/>
    <tableColumn id="56" xr3:uid="{503A3F60-158B-4697-8966-C3132775D7BC}" name="TJ.9" dataDxfId="158"/>
    <tableColumn id="57" xr3:uid="{2FB5763B-B816-4D28-91D5-C84715C7E2D3}" name="Ker.9" dataDxfId="157"/>
    <tableColumn id="58" xr3:uid="{23402C18-5687-499B-999A-AE04A4A3761D}" name="Ped.9" dataDxfId="156"/>
    <tableColumn id="59" xr3:uid="{EDDA669F-2B7C-497C-B344-DBA35BA89877}" name="Pro-A.9" dataDxfId="15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54" dataDxfId="152" headerRowBorderDxfId="153" tableBorderDxfId="151" totalsRowBorderDxfId="150">
  <autoFilter ref="BC2:BK27" xr:uid="{622FEE11-82D9-4763-B259-9BDAA97047F5}"/>
  <tableColumns count="9">
    <tableColumn id="1" xr3:uid="{9CA0E656-1DBA-47F7-BF99-5D0D0D9EBADD}" name="Week 1" dataDxfId="149">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8">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7">
      <calculatedColumnFormula>_xlfn.TEXTJOIN("",TRUE,NSi.SE[[#This Row],[KU.3]],(IF(A.LoE.S[[#This Row],[LE.3]]="-","-",IF(A.LoE.S[[#This Row],[LE.3]]&gt;=90,1,IF(A.LoE.S[[#This Row],[LE.3]]&gt;=80,2,IF(A.LoE.S[[#This Row],[LE.3]]&gt;=70,3,IF(A.LoE.S[[#This Row],[LE.3]]&gt;=1,4,5)))))))</calculatedColumnFormula>
    </tableColumn>
    <tableColumn id="9" xr3:uid="{4A05E1EA-D02F-4EBB-B096-D162E5E166BD}" name="Week 4" dataDxfId="146">
      <calculatedColumnFormula>_xlfn.TEXTJOIN("",TRUE,NSi.SE[[#This Row],[KU.4]],(IF(A.LoE.S[[#This Row],[LE.4]]="-","-",IF(A.LoE.S[[#This Row],[LE.4]]&gt;=90,1,IF(A.LoE.S[[#This Row],[LE.4]]&gt;=80,2,IF(A.LoE.S[[#This Row],[LE.4]]&gt;=70,3,IF(A.LoE.S[[#This Row],[LE.4]]&gt;=1,4,5)))))))</calculatedColumnFormula>
    </tableColumn>
    <tableColumn id="8" xr3:uid="{8FB6054F-4168-4B36-8DCD-8839CB8C0F77}" name="Week 5" dataDxfId="145">
      <calculatedColumnFormula>_xlfn.TEXTJOIN("",TRUE,NSi.SE[[#This Row],[KU.5]],(IF(A.LoE.S[[#This Row],[LE.5]]="-","-",IF(A.LoE.S[[#This Row],[LE.5]]&gt;=90,1,IF(A.LoE.S[[#This Row],[LE.5]]&gt;=80,2,IF(A.LoE.S[[#This Row],[LE.5]]&gt;=70,3,IF(A.LoE.S[[#This Row],[LE.5]]&gt;=1,4,5)))))))</calculatedColumnFormula>
    </tableColumn>
    <tableColumn id="7" xr3:uid="{0C43F3BB-33AB-4188-BBDD-2EC8DFB489E0}" name="Week 6" dataDxfId="144">
      <calculatedColumnFormula>_xlfn.TEXTJOIN("",TRUE,NSi.SE[[#This Row],[KU.6]],(IF(A.LoE.S[[#This Row],[LE.6]]="-","-",IF(A.LoE.S[[#This Row],[LE.6]]&gt;=90,1,IF(A.LoE.S[[#This Row],[LE.6]]&gt;=80,2,IF(A.LoE.S[[#This Row],[LE.6]]&gt;=70,3,IF(A.LoE.S[[#This Row],[LE.6]]&gt;=1,4,5)))))))</calculatedColumnFormula>
    </tableColumn>
    <tableColumn id="6" xr3:uid="{6DF9F62D-C5F8-4224-91D8-63B551FE689C}" name="Week 7" dataDxfId="143">
      <calculatedColumnFormula>_xlfn.TEXTJOIN("",TRUE,NSi.SE[[#This Row],[KU.7]],(IF(A.LoE.S[[#This Row],[LE.7]]="-","-",IF(A.LoE.S[[#This Row],[LE.7]]&gt;=90,1,IF(A.LoE.S[[#This Row],[LE.7]]&gt;=80,2,IF(A.LoE.S[[#This Row],[LE.7]]&gt;=70,3,IF(A.LoE.S[[#This Row],[LE.7]]&gt;=1,4,5)))))))</calculatedColumnFormula>
    </tableColumn>
    <tableColumn id="5" xr3:uid="{AE6A19EA-6175-405A-A2D4-B9A446F9D57C}" name="Week 8" dataDxfId="142">
      <calculatedColumnFormula>_xlfn.TEXTJOIN("",TRUE,NSi.SE[[#This Row],[KU.8]],(IF(A.LoE.S[[#This Row],[LE.8]]="-","-",IF(A.LoE.S[[#This Row],[LE.8]]&gt;=90,1,IF(A.LoE.S[[#This Row],[LE.8]]&gt;=80,2,IF(A.LoE.S[[#This Row],[LE.8]]&gt;=70,3,IF(A.LoE.S[[#This Row],[LE.8]]&gt;=1,4,5)))))))</calculatedColumnFormula>
    </tableColumn>
    <tableColumn id="4" xr3:uid="{0DB8C4D9-F0D3-436C-995D-09066BF03A28}" name="Week 9" dataDxfId="141">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abSelected="1" zoomScale="70" zoomScaleNormal="70" workbookViewId="0">
      <selection activeCell="A8" sqref="A8:A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156</v>
      </c>
      <c r="C3" s="89" t="s">
        <v>162</v>
      </c>
      <c r="D3" s="90">
        <v>24306262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158</v>
      </c>
      <c r="C4" s="89" t="s">
        <v>163</v>
      </c>
      <c r="D4" s="90">
        <v>16863262</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157</v>
      </c>
      <c r="C5" s="89" t="s">
        <v>164</v>
      </c>
      <c r="D5" s="90">
        <v>25175567</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159</v>
      </c>
      <c r="C6" s="89" t="s">
        <v>165</v>
      </c>
      <c r="D6" s="90">
        <v>21962089</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160</v>
      </c>
      <c r="C7" s="89" t="s">
        <v>166</v>
      </c>
      <c r="D7" s="90">
        <v>23768787</v>
      </c>
      <c r="E7" s="92"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8" priority="1" operator="containsText" text="IPS">
      <formula>NOT(ISERROR(SEARCH("IPS",E3)))</formula>
    </cfRule>
    <cfRule type="containsText" dxfId="7"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A7" zoomScale="85" zoomScaleNormal="85" workbookViewId="0">
      <selection activeCell="F9" sqref="F9: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15">
        <f ca="1">RANDBETWEEN(75, 100)</f>
        <v>80</v>
      </c>
      <c r="G4" s="15">
        <f t="shared" ref="G4:P13" ca="1" si="0">RANDBETWEEN(75, 100)</f>
        <v>76</v>
      </c>
      <c r="H4" s="15">
        <f t="shared" ca="1" si="0"/>
        <v>100</v>
      </c>
      <c r="I4" s="15">
        <f t="shared" ca="1" si="0"/>
        <v>99</v>
      </c>
      <c r="J4" s="15">
        <f t="shared" ca="1" si="0"/>
        <v>79</v>
      </c>
      <c r="K4" s="15">
        <f t="shared" ca="1" si="0"/>
        <v>97</v>
      </c>
      <c r="L4" s="15">
        <f t="shared" ca="1" si="0"/>
        <v>89</v>
      </c>
      <c r="M4" s="15">
        <f t="shared" ca="1" si="0"/>
        <v>92</v>
      </c>
      <c r="N4" s="15">
        <f t="shared" ca="1" si="0"/>
        <v>88</v>
      </c>
      <c r="O4" s="15">
        <f t="shared" ca="1" si="0"/>
        <v>79</v>
      </c>
      <c r="P4" s="16">
        <f t="shared" ca="1" si="0"/>
        <v>90</v>
      </c>
      <c r="Q4" s="16"/>
      <c r="R4" s="16"/>
      <c r="S4" s="9">
        <f ca="1">IFERROR(ROUND((Mid.S[[#This Row],[Paper 1]]/$P$2*100)*$S$2,0),"")</f>
        <v>90</v>
      </c>
      <c r="T4" s="9"/>
      <c r="U4" s="9"/>
      <c r="V4" s="8">
        <f ca="1">IFERROR(ROUND(AVERAGE(Mid.S[[#This Row],[NP 1]:[NP 10]]),0),"")</f>
        <v>88</v>
      </c>
      <c r="W4" s="9">
        <f ca="1">IFERROR(IF(SUM(Mid.S[[#This Row],[Nilai P1]:[Nilai P3]])=0,"",SUM(Mid.S[[#This Row],[Nilai P1]:[Nilai P3]])),"")</f>
        <v>90</v>
      </c>
      <c r="X4" s="14">
        <f ca="1">IFERROR(ROUND(((Mid.S[[#This Row],[NTS]]*2)+(Mid.S[[#This Row],[Rata2 NP]]*3))/5,0),"")</f>
        <v>89</v>
      </c>
      <c r="Y4" s="11" t="str">
        <f ca="1">IF(Mid.S[[#This Row],[NRap.TS]]="","Belum Terukur",IF(Mid.S[[#This Row],[NRap.TS]]&gt;=92,"A",IF(Mid.S[[#This Row],[NRap.TS]]&gt;=83,"B",IF(Mid.S[[#This Row],[NRap.TS]]&gt;=75,"C","D"))))</f>
        <v>B</v>
      </c>
    </row>
    <row r="5" spans="1:25"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15">
        <f t="shared" ref="F5:F13" ca="1" si="1">RANDBETWEEN(75, 100)</f>
        <v>95</v>
      </c>
      <c r="G5" s="15">
        <f t="shared" ca="1" si="0"/>
        <v>95</v>
      </c>
      <c r="H5" s="15">
        <f t="shared" ca="1" si="0"/>
        <v>93</v>
      </c>
      <c r="I5" s="15">
        <f t="shared" ca="1" si="0"/>
        <v>80</v>
      </c>
      <c r="J5" s="15">
        <f t="shared" ca="1" si="0"/>
        <v>95</v>
      </c>
      <c r="K5" s="15">
        <f t="shared" ca="1" si="0"/>
        <v>76</v>
      </c>
      <c r="L5" s="15">
        <f t="shared" ca="1" si="0"/>
        <v>84</v>
      </c>
      <c r="M5" s="15">
        <f t="shared" ca="1" si="0"/>
        <v>83</v>
      </c>
      <c r="N5" s="15">
        <f t="shared" ca="1" si="0"/>
        <v>92</v>
      </c>
      <c r="O5" s="15">
        <f t="shared" ca="1" si="0"/>
        <v>99</v>
      </c>
      <c r="P5" s="16">
        <f t="shared" ca="1" si="0"/>
        <v>93</v>
      </c>
      <c r="Q5" s="16"/>
      <c r="R5" s="16"/>
      <c r="S5" s="9">
        <f ca="1">IFERROR(ROUND((Mid.S[[#This Row],[Paper 1]]/$P$2*100)*$S$2,0),"")</f>
        <v>93</v>
      </c>
      <c r="T5" s="9"/>
      <c r="U5" s="9"/>
      <c r="V5" s="8">
        <f ca="1">IFERROR(ROUND(AVERAGE(Mid.S[[#This Row],[NP 1]:[NP 10]]),0),"")</f>
        <v>89</v>
      </c>
      <c r="W5" s="9">
        <f ca="1">IFERROR(IF(SUM(Mid.S[[#This Row],[Nilai P1]:[Nilai P3]])=0,"",SUM(Mid.S[[#This Row],[Nilai P1]:[Nilai P3]])),"")</f>
        <v>93</v>
      </c>
      <c r="X5" s="14">
        <f ca="1">IFERROR(ROUND(((Mid.S[[#This Row],[NTS]]*2)+(Mid.S[[#This Row],[Rata2 NP]]*3))/5,0),"")</f>
        <v>91</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15">
        <f t="shared" ca="1" si="1"/>
        <v>81</v>
      </c>
      <c r="G6" s="15">
        <f t="shared" ca="1" si="0"/>
        <v>90</v>
      </c>
      <c r="H6" s="15">
        <f t="shared" ca="1" si="0"/>
        <v>80</v>
      </c>
      <c r="I6" s="15">
        <f t="shared" ca="1" si="0"/>
        <v>90</v>
      </c>
      <c r="J6" s="15">
        <f t="shared" ca="1" si="0"/>
        <v>82</v>
      </c>
      <c r="K6" s="15">
        <f t="shared" ca="1" si="0"/>
        <v>90</v>
      </c>
      <c r="L6" s="15">
        <f t="shared" ca="1" si="0"/>
        <v>97</v>
      </c>
      <c r="M6" s="15">
        <f t="shared" ca="1" si="0"/>
        <v>82</v>
      </c>
      <c r="N6" s="15">
        <f t="shared" ca="1" si="0"/>
        <v>75</v>
      </c>
      <c r="O6" s="15">
        <f t="shared" ca="1" si="0"/>
        <v>78</v>
      </c>
      <c r="P6" s="16">
        <f t="shared" ca="1" si="0"/>
        <v>79</v>
      </c>
      <c r="Q6" s="16"/>
      <c r="R6" s="16"/>
      <c r="S6" s="9">
        <f ca="1">IFERROR(ROUND((Mid.S[[#This Row],[Paper 1]]/$P$2*100)*$S$2,0),"")</f>
        <v>79</v>
      </c>
      <c r="T6" s="9"/>
      <c r="U6" s="9"/>
      <c r="V6" s="8">
        <f ca="1">IFERROR(ROUND(AVERAGE(Mid.S[[#This Row],[NP 1]:[NP 10]]),0),"")</f>
        <v>85</v>
      </c>
      <c r="W6" s="9">
        <f ca="1">IFERROR(IF(SUM(Mid.S[[#This Row],[Nilai P1]:[Nilai P3]])=0,"",SUM(Mid.S[[#This Row],[Nilai P1]:[Nilai P3]])),"")</f>
        <v>79</v>
      </c>
      <c r="X6" s="14">
        <f ca="1">IFERROR(ROUND(((Mid.S[[#This Row],[NTS]]*2)+(Mid.S[[#This Row],[Rata2 NP]]*3))/5,0),"")</f>
        <v>83</v>
      </c>
      <c r="Y6" s="11" t="str">
        <f ca="1">IF(Mid.S[[#This Row],[NRap.TS]]="","Belum Terukur",IF(Mid.S[[#This Row],[NRap.TS]]&gt;=92,"A",IF(Mid.S[[#This Row],[NRap.TS]]&gt;=83,"B",IF(Mid.S[[#This Row],[NRap.TS]]&gt;=75,"C","D"))))</f>
        <v>B</v>
      </c>
    </row>
    <row r="7" spans="1:25"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15">
        <f t="shared" ca="1" si="1"/>
        <v>81</v>
      </c>
      <c r="G7" s="15">
        <f t="shared" ca="1" si="0"/>
        <v>93</v>
      </c>
      <c r="H7" s="15">
        <f t="shared" ca="1" si="0"/>
        <v>98</v>
      </c>
      <c r="I7" s="15">
        <f t="shared" ca="1" si="0"/>
        <v>78</v>
      </c>
      <c r="J7" s="15">
        <f t="shared" ca="1" si="0"/>
        <v>85</v>
      </c>
      <c r="K7" s="15">
        <f t="shared" ca="1" si="0"/>
        <v>91</v>
      </c>
      <c r="L7" s="15">
        <f t="shared" ca="1" si="0"/>
        <v>91</v>
      </c>
      <c r="M7" s="15">
        <f t="shared" ca="1" si="0"/>
        <v>92</v>
      </c>
      <c r="N7" s="15">
        <f t="shared" ca="1" si="0"/>
        <v>91</v>
      </c>
      <c r="O7" s="15">
        <f t="shared" ca="1" si="0"/>
        <v>85</v>
      </c>
      <c r="P7" s="16">
        <f t="shared" ca="1" si="0"/>
        <v>79</v>
      </c>
      <c r="Q7" s="16"/>
      <c r="R7" s="16"/>
      <c r="S7" s="9">
        <f ca="1">IFERROR(ROUND((Mid.S[[#This Row],[Paper 1]]/$P$2*100)*$S$2,0),"")</f>
        <v>79</v>
      </c>
      <c r="T7" s="9"/>
      <c r="U7" s="9"/>
      <c r="V7" s="8">
        <f ca="1">IFERROR(ROUND(AVERAGE(Mid.S[[#This Row],[NP 1]:[NP 10]]),0),"")</f>
        <v>89</v>
      </c>
      <c r="W7" s="9">
        <f ca="1">IFERROR(IF(SUM(Mid.S[[#This Row],[Nilai P1]:[Nilai P3]])=0,"",SUM(Mid.S[[#This Row],[Nilai P1]:[Nilai P3]])),"")</f>
        <v>79</v>
      </c>
      <c r="X7" s="14">
        <f ca="1">IFERROR(ROUND(((Mid.S[[#This Row],[NTS]]*2)+(Mid.S[[#This Row],[Rata2 NP]]*3))/5,0),"")</f>
        <v>85</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15">
        <f t="shared" ca="1" si="1"/>
        <v>78</v>
      </c>
      <c r="G8" s="15">
        <f t="shared" ca="1" si="0"/>
        <v>82</v>
      </c>
      <c r="H8" s="15">
        <f t="shared" ca="1" si="0"/>
        <v>76</v>
      </c>
      <c r="I8" s="15">
        <f t="shared" ca="1" si="0"/>
        <v>97</v>
      </c>
      <c r="J8" s="15">
        <f t="shared" ca="1" si="0"/>
        <v>77</v>
      </c>
      <c r="K8" s="15">
        <f t="shared" ca="1" si="0"/>
        <v>88</v>
      </c>
      <c r="L8" s="15">
        <f t="shared" ca="1" si="0"/>
        <v>88</v>
      </c>
      <c r="M8" s="15">
        <f t="shared" ca="1" si="0"/>
        <v>85</v>
      </c>
      <c r="N8" s="15">
        <f t="shared" ca="1" si="0"/>
        <v>98</v>
      </c>
      <c r="O8" s="15">
        <f t="shared" ca="1" si="0"/>
        <v>80</v>
      </c>
      <c r="P8" s="16">
        <f t="shared" ca="1" si="0"/>
        <v>93</v>
      </c>
      <c r="Q8" s="16"/>
      <c r="R8" s="16"/>
      <c r="S8" s="9">
        <f ca="1">IFERROR(ROUND((Mid.S[[#This Row],[Paper 1]]/$P$2*100)*$S$2,0),"")</f>
        <v>93</v>
      </c>
      <c r="T8" s="9"/>
      <c r="U8" s="9"/>
      <c r="V8" s="8">
        <f ca="1">IFERROR(ROUND(AVERAGE(Mid.S[[#This Row],[NP 1]:[NP 10]]),0),"")</f>
        <v>85</v>
      </c>
      <c r="W8" s="9">
        <f ca="1">IFERROR(IF(SUM(Mid.S[[#This Row],[Nilai P1]:[Nilai P3]])=0,"",SUM(Mid.S[[#This Row],[Nilai P1]:[Nilai P3]])),"")</f>
        <v>93</v>
      </c>
      <c r="X8" s="14">
        <f ca="1">IFERROR(ROUND(((Mid.S[[#This Row],[NTS]]*2)+(Mid.S[[#This Row],[Rata2 NP]]*3))/5,0),"")</f>
        <v>88</v>
      </c>
      <c r="Y8" s="11" t="str">
        <f ca="1">IF(Mid.S[[#This Row],[NRap.TS]]="","Belum Terukur",IF(Mid.S[[#This Row],[NRap.TS]]&gt;=92,"A",IF(Mid.S[[#This Row],[NRap.TS]]&gt;=83,"B",IF(Mid.S[[#This Row],[NRap.TS]]&gt;=75,"C","D"))))</f>
        <v>B</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6"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4"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Anwar Setiawan</v>
      </c>
      <c r="C3" s="69" t="str">
        <f>IF(NSi.TS[[#This Row],[Nomor Induk]]=0,"",NSi.TS[[#This Row],[Nomor Induk]])</f>
        <v>2/HBICSHIGH/20</v>
      </c>
      <c r="D3" s="69">
        <f>IF(NSi.TS[[#This Row],[NISN]]=0,"",NSi.TS[[#This Row],[NISN]])</f>
        <v>24306262</v>
      </c>
      <c r="E3" s="69" t="str">
        <f>IF(NSi.TS[[#This Row],[Jurusan]]=0,"",NSi.TS[[#This Row],[Jurusan]])</f>
        <v>IPS</v>
      </c>
      <c r="F3" s="15">
        <f ca="1">RANDBETWEEN(75, 100)</f>
        <v>80</v>
      </c>
      <c r="G3" s="15">
        <f t="shared" ref="G3:O12" ca="1" si="0">RANDBETWEEN(75, 100)</f>
        <v>100</v>
      </c>
      <c r="H3" s="15">
        <f t="shared" ca="1" si="0"/>
        <v>76</v>
      </c>
      <c r="I3" s="15">
        <f t="shared" ca="1" si="0"/>
        <v>83</v>
      </c>
      <c r="J3" s="15">
        <f t="shared" ca="1" si="0"/>
        <v>82</v>
      </c>
      <c r="K3" s="15">
        <f t="shared" ca="1" si="0"/>
        <v>84</v>
      </c>
      <c r="L3" s="15">
        <f t="shared" ca="1" si="0"/>
        <v>84</v>
      </c>
      <c r="M3" s="15">
        <f t="shared" ca="1" si="0"/>
        <v>89</v>
      </c>
      <c r="N3" s="15">
        <f t="shared" ca="1" si="0"/>
        <v>100</v>
      </c>
      <c r="O3" s="15">
        <f t="shared" ca="1" si="0"/>
        <v>97</v>
      </c>
      <c r="P3" s="20">
        <f ca="1">IFERROR(ROUND(AVERAGE(K.Mid.S[[#This Row],[NK 1]:[NK 10]]),0),"")</f>
        <v>88</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Bima Citra</v>
      </c>
      <c r="C4" s="69" t="str">
        <f>IF(NSi.TS[[#This Row],[Nomor Induk]]=0,"",NSi.TS[[#This Row],[Nomor Induk]])</f>
        <v>3/HBICSHIGH/20</v>
      </c>
      <c r="D4" s="69">
        <f>IF(NSi.TS[[#This Row],[NISN]]=0,"",NSi.TS[[#This Row],[NISN]])</f>
        <v>16863262</v>
      </c>
      <c r="E4" s="69" t="str">
        <f>IF(NSi.TS[[#This Row],[Jurusan]]=0,"",NSi.TS[[#This Row],[Jurusan]])</f>
        <v>IPS</v>
      </c>
      <c r="F4" s="15">
        <f t="shared" ref="F4:F12" ca="1" si="1">RANDBETWEEN(75, 100)</f>
        <v>79</v>
      </c>
      <c r="G4" s="15">
        <f t="shared" ca="1" si="0"/>
        <v>89</v>
      </c>
      <c r="H4" s="15">
        <f t="shared" ca="1" si="0"/>
        <v>75</v>
      </c>
      <c r="I4" s="15">
        <f t="shared" ca="1" si="0"/>
        <v>87</v>
      </c>
      <c r="J4" s="15">
        <f t="shared" ca="1" si="0"/>
        <v>79</v>
      </c>
      <c r="K4" s="15">
        <f t="shared" ca="1" si="0"/>
        <v>75</v>
      </c>
      <c r="L4" s="15">
        <f t="shared" ca="1" si="0"/>
        <v>80</v>
      </c>
      <c r="M4" s="15">
        <f t="shared" ca="1" si="0"/>
        <v>82</v>
      </c>
      <c r="N4" s="15">
        <f t="shared" ca="1" si="0"/>
        <v>82</v>
      </c>
      <c r="O4" s="15">
        <f t="shared" ca="1" si="0"/>
        <v>96</v>
      </c>
      <c r="P4" s="20">
        <f ca="1">IFERROR(ROUND(AVERAGE(K.Mid.S[[#This Row],[NK 1]:[NK 10]]),0),"")</f>
        <v>82</v>
      </c>
      <c r="Q4" s="11" t="str">
        <f ca="1">IF(K.Mid.S[[#This Row],[Rata2 NK]]="","Belum Terukur",IF(K.Mid.S[[#This Row],[Rata2 NK]]&gt;=92,"A",IF(K.Mid.S[[#This Row],[Rata2 NK]]&gt;=83,"B",IF(K.Mid.S[[#This Row],[Rata2 NK]]&gt;=75,"C","D"))))</f>
        <v>C</v>
      </c>
    </row>
    <row r="5" spans="1:17" ht="50.1" customHeight="1" x14ac:dyDescent="0.3">
      <c r="A5" s="69">
        <f>IF(NSi.TS[[#This Row],[No]]=0,"",NSi.TS[[#This Row],[No]])</f>
        <v>3</v>
      </c>
      <c r="B5" s="70" t="str">
        <f>IF(NSi.TS[[#This Row],[Nama Siswa]]=0,"",NSi.TS[[#This Row],[Nama Siswa]])</f>
        <v>Harun Budi</v>
      </c>
      <c r="C5" s="69" t="str">
        <f>IF(NSi.TS[[#This Row],[Nomor Induk]]=0,"",NSi.TS[[#This Row],[Nomor Induk]])</f>
        <v>6/HBICSHIGH/20</v>
      </c>
      <c r="D5" s="69">
        <f>IF(NSi.TS[[#This Row],[NISN]]=0,"",NSi.TS[[#This Row],[NISN]])</f>
        <v>25175567</v>
      </c>
      <c r="E5" s="69" t="str">
        <f>IF(NSi.TS[[#This Row],[Jurusan]]=0,"",NSi.TS[[#This Row],[Jurusan]])</f>
        <v>IPS</v>
      </c>
      <c r="F5" s="15">
        <f t="shared" ca="1" si="1"/>
        <v>78</v>
      </c>
      <c r="G5" s="15">
        <f t="shared" ca="1" si="0"/>
        <v>87</v>
      </c>
      <c r="H5" s="15">
        <f t="shared" ca="1" si="0"/>
        <v>93</v>
      </c>
      <c r="I5" s="15">
        <f t="shared" ca="1" si="0"/>
        <v>93</v>
      </c>
      <c r="J5" s="15">
        <f t="shared" ca="1" si="0"/>
        <v>92</v>
      </c>
      <c r="K5" s="15">
        <f t="shared" ca="1" si="0"/>
        <v>82</v>
      </c>
      <c r="L5" s="15">
        <f t="shared" ca="1" si="0"/>
        <v>93</v>
      </c>
      <c r="M5" s="15">
        <f t="shared" ca="1" si="0"/>
        <v>83</v>
      </c>
      <c r="N5" s="15">
        <f t="shared" ca="1" si="0"/>
        <v>94</v>
      </c>
      <c r="O5" s="15">
        <f t="shared" ca="1" si="0"/>
        <v>85</v>
      </c>
      <c r="P5" s="20">
        <f ca="1">IFERROR(ROUND(AVERAGE(K.Mid.S[[#This Row],[NK 1]:[NK 10]]),0),"")</f>
        <v>88</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Tirto Mohamad</v>
      </c>
      <c r="C6" s="69" t="str">
        <f>IF(NSi.TS[[#This Row],[Nomor Induk]]=0,"",NSi.TS[[#This Row],[Nomor Induk]])</f>
        <v>8/HBICSHIGH/20</v>
      </c>
      <c r="D6" s="69">
        <f>IF(NSi.TS[[#This Row],[NISN]]=0,"",NSi.TS[[#This Row],[NISN]])</f>
        <v>21962089</v>
      </c>
      <c r="E6" s="69" t="str">
        <f>IF(NSi.TS[[#This Row],[Jurusan]]=0,"",NSi.TS[[#This Row],[Jurusan]])</f>
        <v>IPS</v>
      </c>
      <c r="F6" s="15">
        <f t="shared" ca="1" si="1"/>
        <v>83</v>
      </c>
      <c r="G6" s="15">
        <f t="shared" ca="1" si="0"/>
        <v>89</v>
      </c>
      <c r="H6" s="15">
        <f t="shared" ca="1" si="0"/>
        <v>75</v>
      </c>
      <c r="I6" s="15">
        <f t="shared" ca="1" si="0"/>
        <v>94</v>
      </c>
      <c r="J6" s="15">
        <f t="shared" ca="1" si="0"/>
        <v>80</v>
      </c>
      <c r="K6" s="15">
        <f t="shared" ca="1" si="0"/>
        <v>75</v>
      </c>
      <c r="L6" s="15">
        <f t="shared" ca="1" si="0"/>
        <v>80</v>
      </c>
      <c r="M6" s="15">
        <f t="shared" ca="1" si="0"/>
        <v>76</v>
      </c>
      <c r="N6" s="15">
        <f t="shared" ca="1" si="0"/>
        <v>98</v>
      </c>
      <c r="O6" s="15">
        <f t="shared" ca="1" si="0"/>
        <v>76</v>
      </c>
      <c r="P6" s="20">
        <f ca="1">IFERROR(ROUND(AVERAGE(K.Mid.S[[#This Row],[NK 1]:[NK 10]]),0),"")</f>
        <v>83</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Daud</v>
      </c>
      <c r="C7" s="69" t="str">
        <f>IF(NSi.TS[[#This Row],[Nomor Induk]]=0,"",NSi.TS[[#This Row],[Nomor Induk]])</f>
        <v>10/HBICSHIGH/20</v>
      </c>
      <c r="D7" s="69">
        <f>IF(NSi.TS[[#This Row],[NISN]]=0,"",NSi.TS[[#This Row],[NISN]])</f>
        <v>23768787</v>
      </c>
      <c r="E7" s="69" t="str">
        <f>IF(NSi.TS[[#This Row],[Jurusan]]=0,"",NSi.TS[[#This Row],[Jurusan]])</f>
        <v>IPS</v>
      </c>
      <c r="F7" s="15">
        <f t="shared" ca="1" si="1"/>
        <v>84</v>
      </c>
      <c r="G7" s="15">
        <f t="shared" ca="1" si="0"/>
        <v>96</v>
      </c>
      <c r="H7" s="15">
        <f t="shared" ca="1" si="0"/>
        <v>84</v>
      </c>
      <c r="I7" s="15">
        <f t="shared" ca="1" si="0"/>
        <v>84</v>
      </c>
      <c r="J7" s="15">
        <f t="shared" ca="1" si="0"/>
        <v>89</v>
      </c>
      <c r="K7" s="15">
        <f t="shared" ca="1" si="0"/>
        <v>82</v>
      </c>
      <c r="L7" s="15">
        <f t="shared" ca="1" si="0"/>
        <v>79</v>
      </c>
      <c r="M7" s="15">
        <f t="shared" ca="1" si="0"/>
        <v>93</v>
      </c>
      <c r="N7" s="15">
        <f t="shared" ca="1" si="0"/>
        <v>81</v>
      </c>
      <c r="O7" s="15">
        <f t="shared" ca="1" si="0"/>
        <v>100</v>
      </c>
      <c r="P7" s="20">
        <f ca="1">IFERROR(ROUND(AVERAGE(K.Mid.S[[#This Row],[NK 1]:[NK 10]]),0),"")</f>
        <v>87</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5"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Anwar Setiawan</v>
      </c>
      <c r="C3" s="65" t="str">
        <f>IF(NSi.TS[[#This Row],[Nomor Induk]]=0,"",NSi.TS[[#This Row],[Nomor Induk]])</f>
        <v>2/HBICSHIGH/20</v>
      </c>
      <c r="D3" s="65">
        <f>IF(NSi.TS[[#This Row],[NISN]]=0,"",NSi.TS[[#This Row],[NISN]])</f>
        <v>24306262</v>
      </c>
      <c r="E3" s="65" t="str">
        <f>IF(NSi.TS[[#This Row],[Jurusan]]=0,"",NSi.TS[[#This Row],[Jurusan]])</f>
        <v>IPS</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Bima Citra</v>
      </c>
      <c r="C4" s="68" t="str">
        <f>IF(NSi.TS[[#This Row],[Nomor Induk]]=0,"",NSi.TS[[#This Row],[Nomor Induk]])</f>
        <v>3/HBICSHIGH/20</v>
      </c>
      <c r="D4" s="68">
        <f>IF(NSi.TS[[#This Row],[NISN]]=0,"",NSi.TS[[#This Row],[NISN]])</f>
        <v>16863262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Budi</v>
      </c>
      <c r="C5" s="68" t="str">
        <f>IF(NSi.TS[[#This Row],[Nomor Induk]]=0,"",NSi.TS[[#This Row],[Nomor Induk]])</f>
        <v>6/HBICSHIGH/20</v>
      </c>
      <c r="D5" s="68">
        <f>IF(NSi.TS[[#This Row],[NISN]]=0,"",NSi.TS[[#This Row],[NISN]])</f>
        <v>25175567</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Tirto Mohamad</v>
      </c>
      <c r="C6" s="68" t="str">
        <f>IF(NSi.TS[[#This Row],[Nomor Induk]]=0,"",NSi.TS[[#This Row],[Nomor Induk]])</f>
        <v>8/HBICSHIGH/20</v>
      </c>
      <c r="D6" s="68">
        <f>IF(NSi.TS[[#This Row],[NISN]]=0,"",NSi.TS[[#This Row],[NISN]])</f>
        <v>21962089</v>
      </c>
      <c r="E6" s="68" t="str">
        <f>IF(NSi.TS[[#This Row],[Jurusan]]=0,"",NSi.TS[[#This Row],[Jurusan]])</f>
        <v>IPS</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Daud</v>
      </c>
      <c r="C7" s="68" t="str">
        <f>IF(NSi.TS[[#This Row],[Nomor Induk]]=0,"",NSi.TS[[#This Row],[Nomor Induk]])</f>
        <v>10/HBICSHIGH/20</v>
      </c>
      <c r="D7" s="68">
        <f>IF(NSi.TS[[#This Row],[NISN]]=0,"",NSi.TS[[#This Row],[NISN]])</f>
        <v>23768787</v>
      </c>
      <c r="E7" s="68" t="str">
        <f>IF(NSi.TS[[#This Row],[Jurusan]]=0,"",NSi.TS[[#This Row],[Jurusan]])</f>
        <v>IPS</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4"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3" priority="2">
      <formula>LEN(TRIM(DT3))&gt;0</formula>
    </cfRule>
  </conditionalFormatting>
  <conditionalFormatting sqref="A3:E3">
    <cfRule type="notContainsBlanks" dxfId="2"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B6" zoomScale="85" zoomScaleNormal="85" workbookViewId="0">
      <selection activeCell="Q9" sqref="Q9"/>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20">
        <f ca="1">Mid.S[[#This Row],[Rata2 NP]]</f>
        <v>88</v>
      </c>
      <c r="G4" s="15">
        <f ca="1">RANDBETWEEN(75, 100)</f>
        <v>90</v>
      </c>
      <c r="H4" s="15">
        <f ca="1">RANDBETWEEN(75, 100)</f>
        <v>97</v>
      </c>
      <c r="I4" s="15">
        <f ca="1">RANDBETWEEN(75, 100)</f>
        <v>93</v>
      </c>
      <c r="J4" s="15">
        <f t="shared" ref="H4:Q13" ca="1" si="0">RANDBETWEEN(75, 100)</f>
        <v>85</v>
      </c>
      <c r="K4" s="15">
        <f t="shared" ca="1" si="0"/>
        <v>84</v>
      </c>
      <c r="L4" s="15">
        <f t="shared" ca="1" si="0"/>
        <v>98</v>
      </c>
      <c r="M4" s="15">
        <f t="shared" ca="1" si="0"/>
        <v>76</v>
      </c>
      <c r="N4" s="15">
        <f t="shared" ca="1" si="0"/>
        <v>100</v>
      </c>
      <c r="O4" s="15">
        <f t="shared" ca="1" si="0"/>
        <v>77</v>
      </c>
      <c r="P4" s="15">
        <f t="shared" ca="1" si="0"/>
        <v>87</v>
      </c>
      <c r="Q4" s="16">
        <f t="shared" ca="1" si="0"/>
        <v>79</v>
      </c>
      <c r="R4" s="16"/>
      <c r="S4" s="16"/>
      <c r="T4" s="9">
        <f ca="1">IFERROR(ROUND((Sem[[#This Row],[Paper 1]]/$Q$2*100)*$T$2,0),"")</f>
        <v>79</v>
      </c>
      <c r="U4" s="9" t="str">
        <f>IFERROR(ROUND((Sem[[#This Row],[Paper 2]]/$R$2*100)*$U$2,0),"")</f>
        <v/>
      </c>
      <c r="V4" s="9" t="str">
        <f>IFERROR(ROUND((Sem[[#This Row],[Paper 3]]/$S$2*100)*$V$2,0),"")</f>
        <v/>
      </c>
      <c r="W4" s="8">
        <f ca="1">IFERROR(ROUND(AVERAGE(Sem[[#This Row],[Rata2 NP Mid.S]:[NP 10]]),0),"")</f>
        <v>89</v>
      </c>
      <c r="X4" s="9">
        <f ca="1">IFERROR(IF(SUM(Sem[[#This Row],[Nilai P1]:[Nilai P3]])=0,"",SUM(Sem[[#This Row],[Nilai P1]:[Nilai P3]])),"")</f>
        <v>79</v>
      </c>
      <c r="Y4" s="14">
        <f ca="1">IFERROR(ROUND(((Mid.S[[#This Row],[NTS]]*1)+(Sem[[#This Row],[NS]]*2)+(Sem[[#This Row],[Rata2 NP2]]*7))/10,0),"")</f>
        <v>87</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20">
        <f ca="1">Mid.S[[#This Row],[Rata2 NP]]</f>
        <v>89</v>
      </c>
      <c r="G5" s="15">
        <f t="shared" ref="G5:G13" ca="1" si="2">RANDBETWEEN(75, 100)</f>
        <v>82</v>
      </c>
      <c r="H5" s="15">
        <f t="shared" ca="1" si="0"/>
        <v>92</v>
      </c>
      <c r="I5" s="15">
        <f t="shared" ca="1" si="0"/>
        <v>79</v>
      </c>
      <c r="J5" s="15">
        <f t="shared" ca="1" si="0"/>
        <v>89</v>
      </c>
      <c r="K5" s="15">
        <f t="shared" ca="1" si="0"/>
        <v>95</v>
      </c>
      <c r="L5" s="15">
        <f t="shared" ca="1" si="0"/>
        <v>85</v>
      </c>
      <c r="M5" s="15">
        <f t="shared" ca="1" si="0"/>
        <v>94</v>
      </c>
      <c r="N5" s="15">
        <f t="shared" ca="1" si="0"/>
        <v>96</v>
      </c>
      <c r="O5" s="15">
        <f t="shared" ca="1" si="0"/>
        <v>86</v>
      </c>
      <c r="P5" s="15">
        <f t="shared" ca="1" si="0"/>
        <v>76</v>
      </c>
      <c r="Q5" s="16">
        <f t="shared" ca="1" si="0"/>
        <v>95</v>
      </c>
      <c r="R5" s="16"/>
      <c r="S5" s="16"/>
      <c r="T5" s="9">
        <f ca="1">IFERROR(ROUND((Sem[[#This Row],[Paper 1]]/$Q$2*100)*$T$2,0),"")</f>
        <v>95</v>
      </c>
      <c r="U5" s="9" t="str">
        <f>IFERROR(ROUND((Sem[[#This Row],[Paper 2]]/$R$2*100)*$U$2,0),"")</f>
        <v/>
      </c>
      <c r="V5" s="9" t="str">
        <f>IFERROR(ROUND((Sem[[#This Row],[Paper 3]]/$S$2*100)*$V$2,0),"")</f>
        <v/>
      </c>
      <c r="W5" s="8">
        <f ca="1">IFERROR(ROUND(AVERAGE(Sem[[#This Row],[Rata2 NP Mid.S]:[NP 10]]),0),"")</f>
        <v>88</v>
      </c>
      <c r="X5" s="9">
        <f ca="1">IFERROR(IF(SUM(Sem[[#This Row],[Nilai P1]:[Nilai P3]])=0,"",SUM(Sem[[#This Row],[Nilai P1]:[Nilai P3]])),"")</f>
        <v>95</v>
      </c>
      <c r="Y5" s="14">
        <f ca="1">IFERROR(ROUND(((Mid.S[[#This Row],[NTS]]*1)+(Sem[[#This Row],[NS]]*2)+(Sem[[#This Row],[Rata2 NP2]]*7))/10,0),"")</f>
        <v>90</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20">
        <f ca="1">Mid.S[[#This Row],[Rata2 NP]]</f>
        <v>85</v>
      </c>
      <c r="G6" s="15">
        <f t="shared" ca="1" si="2"/>
        <v>99</v>
      </c>
      <c r="H6" s="15">
        <f t="shared" ca="1" si="0"/>
        <v>88</v>
      </c>
      <c r="I6" s="15">
        <f t="shared" ca="1" si="0"/>
        <v>89</v>
      </c>
      <c r="J6" s="15">
        <f t="shared" ca="1" si="0"/>
        <v>88</v>
      </c>
      <c r="K6" s="15">
        <f t="shared" ca="1" si="0"/>
        <v>100</v>
      </c>
      <c r="L6" s="15">
        <f t="shared" ca="1" si="0"/>
        <v>99</v>
      </c>
      <c r="M6" s="15">
        <f t="shared" ca="1" si="0"/>
        <v>93</v>
      </c>
      <c r="N6" s="15">
        <f t="shared" ca="1" si="0"/>
        <v>85</v>
      </c>
      <c r="O6" s="15">
        <f t="shared" ca="1" si="0"/>
        <v>87</v>
      </c>
      <c r="P6" s="15">
        <f t="shared" ca="1" si="0"/>
        <v>77</v>
      </c>
      <c r="Q6" s="16">
        <f t="shared" ca="1" si="0"/>
        <v>87</v>
      </c>
      <c r="R6" s="16"/>
      <c r="S6" s="16"/>
      <c r="T6" s="9">
        <f ca="1">IFERROR(ROUND((Sem[[#This Row],[Paper 1]]/$Q$2*100)*$T$2,0),"")</f>
        <v>87</v>
      </c>
      <c r="U6" s="9" t="str">
        <f>IFERROR(ROUND((Sem[[#This Row],[Paper 2]]/$R$2*100)*$U$2,0),"")</f>
        <v/>
      </c>
      <c r="V6" s="9" t="str">
        <f>IFERROR(ROUND((Sem[[#This Row],[Paper 3]]/$S$2*100)*$V$2,0),"")</f>
        <v/>
      </c>
      <c r="W6" s="8">
        <f ca="1">IFERROR(ROUND(AVERAGE(Sem[[#This Row],[Rata2 NP Mid.S]:[NP 10]]),0),"")</f>
        <v>90</v>
      </c>
      <c r="X6" s="9">
        <f ca="1">IFERROR(IF(SUM(Sem[[#This Row],[Nilai P1]:[Nilai P3]])=0,"",SUM(Sem[[#This Row],[Nilai P1]:[Nilai P3]])),"")</f>
        <v>87</v>
      </c>
      <c r="Y6" s="14">
        <f ca="1">IFERROR(ROUND(((Mid.S[[#This Row],[NTS]]*1)+(Sem[[#This Row],[NS]]*2)+(Sem[[#This Row],[Rata2 NP2]]*7))/10,0),"")</f>
        <v>88</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20">
        <f ca="1">Mid.S[[#This Row],[Rata2 NP]]</f>
        <v>89</v>
      </c>
      <c r="G7" s="15">
        <f t="shared" ca="1" si="2"/>
        <v>92</v>
      </c>
      <c r="H7" s="15">
        <f t="shared" ca="1" si="0"/>
        <v>84</v>
      </c>
      <c r="I7" s="15">
        <f t="shared" ca="1" si="0"/>
        <v>83</v>
      </c>
      <c r="J7" s="15">
        <f t="shared" ca="1" si="0"/>
        <v>91</v>
      </c>
      <c r="K7" s="15">
        <f t="shared" ca="1" si="0"/>
        <v>99</v>
      </c>
      <c r="L7" s="15">
        <f t="shared" ca="1" si="0"/>
        <v>100</v>
      </c>
      <c r="M7" s="15">
        <f t="shared" ca="1" si="0"/>
        <v>83</v>
      </c>
      <c r="N7" s="15">
        <f t="shared" ca="1" si="0"/>
        <v>84</v>
      </c>
      <c r="O7" s="15">
        <f t="shared" ca="1" si="0"/>
        <v>95</v>
      </c>
      <c r="P7" s="15">
        <f t="shared" ca="1" si="0"/>
        <v>89</v>
      </c>
      <c r="Q7" s="16">
        <f t="shared" ca="1" si="0"/>
        <v>96</v>
      </c>
      <c r="R7" s="16"/>
      <c r="S7" s="16"/>
      <c r="T7" s="9">
        <f ca="1">IFERROR(ROUND((Sem[[#This Row],[Paper 1]]/$Q$2*100)*$T$2,0),"")</f>
        <v>96</v>
      </c>
      <c r="U7" s="9" t="str">
        <f>IFERROR(ROUND((Sem[[#This Row],[Paper 2]]/$R$2*100)*$U$2,0),"")</f>
        <v/>
      </c>
      <c r="V7" s="9" t="str">
        <f>IFERROR(ROUND((Sem[[#This Row],[Paper 3]]/$S$2*100)*$V$2,0),"")</f>
        <v/>
      </c>
      <c r="W7" s="8">
        <f ca="1">IFERROR(ROUND(AVERAGE(Sem[[#This Row],[Rata2 NP Mid.S]:[NP 10]]),0),"")</f>
        <v>90</v>
      </c>
      <c r="X7" s="9">
        <f ca="1">IFERROR(IF(SUM(Sem[[#This Row],[Nilai P1]:[Nilai P3]])=0,"",SUM(Sem[[#This Row],[Nilai P1]:[Nilai P3]])),"")</f>
        <v>96</v>
      </c>
      <c r="Y7" s="14">
        <f ca="1">IFERROR(ROUND(((Mid.S[[#This Row],[NTS]]*1)+(Sem[[#This Row],[NS]]*2)+(Sem[[#This Row],[Rata2 NP2]]*7))/10,0),"")</f>
        <v>90</v>
      </c>
      <c r="Z7" s="11" t="str">
        <f ca="1">IF(Sem[[#This Row],[NRap.S]]="","Belum Terukur",IF(Sem[[#This Row],[NRap.S]]&gt;=92,"A",IF(Sem[[#This Row],[NRap.S]]&gt;=83,"B",IF(Sem[[#This Row],[NRap.S]]&gt;=75,"C","D"))))</f>
        <v>B</v>
      </c>
      <c r="AA7" s="22" t="str">
        <f t="shared" ca="1" si="1"/>
        <v xml:space="preserve">Siswa menunjukkan kemampuannya baik dalam </v>
      </c>
      <c r="AC7" s="101"/>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20">
        <f ca="1">Mid.S[[#This Row],[Rata2 NP]]</f>
        <v>85</v>
      </c>
      <c r="G8" s="15">
        <f t="shared" ca="1" si="2"/>
        <v>76</v>
      </c>
      <c r="H8" s="15">
        <f t="shared" ca="1" si="0"/>
        <v>91</v>
      </c>
      <c r="I8" s="15">
        <f t="shared" ca="1" si="0"/>
        <v>84</v>
      </c>
      <c r="J8" s="15">
        <f t="shared" ca="1" si="0"/>
        <v>92</v>
      </c>
      <c r="K8" s="15">
        <f t="shared" ca="1" si="0"/>
        <v>80</v>
      </c>
      <c r="L8" s="15">
        <f t="shared" ca="1" si="0"/>
        <v>99</v>
      </c>
      <c r="M8" s="15">
        <f t="shared" ca="1" si="0"/>
        <v>93</v>
      </c>
      <c r="N8" s="15">
        <f t="shared" ca="1" si="0"/>
        <v>98</v>
      </c>
      <c r="O8" s="15">
        <f t="shared" ca="1" si="0"/>
        <v>96</v>
      </c>
      <c r="P8" s="15">
        <f t="shared" ca="1" si="0"/>
        <v>84</v>
      </c>
      <c r="Q8" s="16">
        <f t="shared" ca="1" si="0"/>
        <v>79</v>
      </c>
      <c r="R8" s="16"/>
      <c r="S8" s="16"/>
      <c r="T8" s="9">
        <f ca="1">IFERROR(ROUND((Sem[[#This Row],[Paper 1]]/$Q$2*100)*$T$2,0),"")</f>
        <v>79</v>
      </c>
      <c r="U8" s="9" t="str">
        <f>IFERROR(ROUND((Sem[[#This Row],[Paper 2]]/$R$2*100)*$U$2,0),"")</f>
        <v/>
      </c>
      <c r="V8" s="9" t="str">
        <f>IFERROR(ROUND((Sem[[#This Row],[Paper 3]]/$S$2*100)*$V$2,0),"")</f>
        <v/>
      </c>
      <c r="W8" s="8">
        <f ca="1">IFERROR(ROUND(AVERAGE(Sem[[#This Row],[Rata2 NP Mid.S]:[NP 10]]),0),"")</f>
        <v>89</v>
      </c>
      <c r="X8" s="9">
        <f ca="1">IFERROR(IF(SUM(Sem[[#This Row],[Nilai P1]:[Nilai P3]])=0,"",SUM(Sem[[#This Row],[Nilai P1]:[Nilai P3]])),"")</f>
        <v>79</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1"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C4" zoomScale="85" zoomScaleNormal="85" workbookViewId="0">
      <selection activeCell="G8" sqref="G8:P12"/>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Anwar Setiawan</v>
      </c>
      <c r="C3" s="10" t="str">
        <f>IF(NSi.TS[[#This Row],[Nomor Induk]]=0,"",NSi.TS[[#This Row],[Nomor Induk]])</f>
        <v>2/HBICSHIGH/20</v>
      </c>
      <c r="D3" s="10">
        <f>IF(NSi.TS[[#This Row],[NISN]]=0,"",NSi.TS[[#This Row],[NISN]])</f>
        <v>24306262</v>
      </c>
      <c r="E3" s="10" t="str">
        <f>IF(NSi.TS[[#This Row],[Jurusan]]=0,"",NSi.TS[[#This Row],[Jurusan]])</f>
        <v>IPS</v>
      </c>
      <c r="F3" s="43">
        <f ca="1">K.Mid.S[[#This Row],[Rata2 NK]]</f>
        <v>88</v>
      </c>
      <c r="G3" s="15">
        <f ca="1">RANDBETWEEN(75, 100)</f>
        <v>85</v>
      </c>
      <c r="H3" s="15">
        <f t="shared" ref="H3:P12" ca="1" si="0">RANDBETWEEN(75, 100)</f>
        <v>84</v>
      </c>
      <c r="I3" s="15">
        <f t="shared" ca="1" si="0"/>
        <v>77</v>
      </c>
      <c r="J3" s="15">
        <f t="shared" ca="1" si="0"/>
        <v>94</v>
      </c>
      <c r="K3" s="15">
        <f t="shared" ca="1" si="0"/>
        <v>96</v>
      </c>
      <c r="L3" s="15">
        <f t="shared" ca="1" si="0"/>
        <v>77</v>
      </c>
      <c r="M3" s="15">
        <f t="shared" ca="1" si="0"/>
        <v>99</v>
      </c>
      <c r="N3" s="15">
        <f t="shared" ca="1" si="0"/>
        <v>79</v>
      </c>
      <c r="O3" s="15">
        <f t="shared" ca="1" si="0"/>
        <v>80</v>
      </c>
      <c r="P3" s="15">
        <f t="shared" ca="1" si="0"/>
        <v>83</v>
      </c>
      <c r="Q3" s="20">
        <f ca="1">IFERROR(ROUND(AVERAGE(K.Sem[[#This Row],[Rata2 Mid.NK]:[NK 10]]),0),"")</f>
        <v>86</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Bima Citra</v>
      </c>
      <c r="C4" s="10" t="str">
        <f>IF(NSi.TS[[#This Row],[Nomor Induk]]=0,"",NSi.TS[[#This Row],[Nomor Induk]])</f>
        <v>3/HBICSHIGH/20</v>
      </c>
      <c r="D4" s="10">
        <f>IF(NSi.TS[[#This Row],[NISN]]=0,"",NSi.TS[[#This Row],[NISN]])</f>
        <v>16863262</v>
      </c>
      <c r="E4" s="10" t="str">
        <f>IF(NSi.TS[[#This Row],[Jurusan]]=0,"",NSi.TS[[#This Row],[Jurusan]])</f>
        <v>IPS</v>
      </c>
      <c r="F4" s="43">
        <f ca="1">K.Mid.S[[#This Row],[Rata2 NK]]</f>
        <v>82</v>
      </c>
      <c r="G4" s="15">
        <f t="shared" ref="G4:G12" ca="1" si="1">RANDBETWEEN(75, 100)</f>
        <v>99</v>
      </c>
      <c r="H4" s="15">
        <f t="shared" ca="1" si="0"/>
        <v>98</v>
      </c>
      <c r="I4" s="15">
        <f t="shared" ca="1" si="0"/>
        <v>84</v>
      </c>
      <c r="J4" s="15">
        <f t="shared" ca="1" si="0"/>
        <v>81</v>
      </c>
      <c r="K4" s="15">
        <f t="shared" ca="1" si="0"/>
        <v>89</v>
      </c>
      <c r="L4" s="15">
        <f t="shared" ca="1" si="0"/>
        <v>82</v>
      </c>
      <c r="M4" s="15">
        <f t="shared" ca="1" si="0"/>
        <v>84</v>
      </c>
      <c r="N4" s="15">
        <f t="shared" ca="1" si="0"/>
        <v>80</v>
      </c>
      <c r="O4" s="15">
        <f t="shared" ca="1" si="0"/>
        <v>87</v>
      </c>
      <c r="P4" s="15">
        <f t="shared" ca="1" si="0"/>
        <v>96</v>
      </c>
      <c r="Q4" s="20">
        <f ca="1">IFERROR(ROUND(AVERAGE(K.Sem[[#This Row],[Rata2 Mid.NK]:[NK 10]]),0),"")</f>
        <v>87</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Budi</v>
      </c>
      <c r="C5" s="10" t="str">
        <f>IF(NSi.TS[[#This Row],[Nomor Induk]]=0,"",NSi.TS[[#This Row],[Nomor Induk]])</f>
        <v>6/HBICSHIGH/20</v>
      </c>
      <c r="D5" s="10">
        <f>IF(NSi.TS[[#This Row],[NISN]]=0,"",NSi.TS[[#This Row],[NISN]])</f>
        <v>25175567</v>
      </c>
      <c r="E5" s="10" t="str">
        <f>IF(NSi.TS[[#This Row],[Jurusan]]=0,"",NSi.TS[[#This Row],[Jurusan]])</f>
        <v>IPS</v>
      </c>
      <c r="F5" s="43">
        <f ca="1">K.Mid.S[[#This Row],[Rata2 NK]]</f>
        <v>88</v>
      </c>
      <c r="G5" s="15">
        <f t="shared" ca="1" si="1"/>
        <v>97</v>
      </c>
      <c r="H5" s="15">
        <f t="shared" ca="1" si="0"/>
        <v>88</v>
      </c>
      <c r="I5" s="15">
        <f t="shared" ca="1" si="0"/>
        <v>89</v>
      </c>
      <c r="J5" s="15">
        <f t="shared" ca="1" si="0"/>
        <v>92</v>
      </c>
      <c r="K5" s="15">
        <f t="shared" ca="1" si="0"/>
        <v>80</v>
      </c>
      <c r="L5" s="15">
        <f t="shared" ca="1" si="0"/>
        <v>75</v>
      </c>
      <c r="M5" s="15">
        <f t="shared" ca="1" si="0"/>
        <v>97</v>
      </c>
      <c r="N5" s="15">
        <f t="shared" ca="1" si="0"/>
        <v>98</v>
      </c>
      <c r="O5" s="15">
        <f t="shared" ca="1" si="0"/>
        <v>94</v>
      </c>
      <c r="P5" s="15">
        <f t="shared" ca="1" si="0"/>
        <v>98</v>
      </c>
      <c r="Q5" s="20">
        <f ca="1">IFERROR(ROUND(AVERAGE(K.Sem[[#This Row],[Rata2 Mid.NK]:[NK 10]]),0),"")</f>
        <v>91</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Tirto Mohamad</v>
      </c>
      <c r="C6" s="10" t="str">
        <f>IF(NSi.TS[[#This Row],[Nomor Induk]]=0,"",NSi.TS[[#This Row],[Nomor Induk]])</f>
        <v>8/HBICSHIGH/20</v>
      </c>
      <c r="D6" s="10">
        <f>IF(NSi.TS[[#This Row],[NISN]]=0,"",NSi.TS[[#This Row],[NISN]])</f>
        <v>21962089</v>
      </c>
      <c r="E6" s="10" t="str">
        <f>IF(NSi.TS[[#This Row],[Jurusan]]=0,"",NSi.TS[[#This Row],[Jurusan]])</f>
        <v>IPS</v>
      </c>
      <c r="F6" s="43">
        <f ca="1">K.Mid.S[[#This Row],[Rata2 NK]]</f>
        <v>83</v>
      </c>
      <c r="G6" s="15">
        <f t="shared" ca="1" si="1"/>
        <v>89</v>
      </c>
      <c r="H6" s="15">
        <f t="shared" ca="1" si="0"/>
        <v>82</v>
      </c>
      <c r="I6" s="15">
        <f t="shared" ca="1" si="0"/>
        <v>79</v>
      </c>
      <c r="J6" s="15">
        <f t="shared" ca="1" si="0"/>
        <v>81</v>
      </c>
      <c r="K6" s="15">
        <f t="shared" ca="1" si="0"/>
        <v>78</v>
      </c>
      <c r="L6" s="15">
        <f t="shared" ca="1" si="0"/>
        <v>83</v>
      </c>
      <c r="M6" s="15">
        <f t="shared" ca="1" si="0"/>
        <v>94</v>
      </c>
      <c r="N6" s="15">
        <f t="shared" ca="1" si="0"/>
        <v>85</v>
      </c>
      <c r="O6" s="15">
        <f t="shared" ca="1" si="0"/>
        <v>91</v>
      </c>
      <c r="P6" s="15">
        <f t="shared" ca="1" si="0"/>
        <v>93</v>
      </c>
      <c r="Q6" s="20">
        <f ca="1">IFERROR(ROUND(AVERAGE(K.Sem[[#This Row],[Rata2 Mid.NK]:[NK 10]]),0),"")</f>
        <v>85</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Daud</v>
      </c>
      <c r="C7" s="10" t="str">
        <f>IF(NSi.TS[[#This Row],[Nomor Induk]]=0,"",NSi.TS[[#This Row],[Nomor Induk]])</f>
        <v>10/HBICSHIGH/20</v>
      </c>
      <c r="D7" s="10">
        <f>IF(NSi.TS[[#This Row],[NISN]]=0,"",NSi.TS[[#This Row],[NISN]])</f>
        <v>23768787</v>
      </c>
      <c r="E7" s="10" t="str">
        <f>IF(NSi.TS[[#This Row],[Jurusan]]=0,"",NSi.TS[[#This Row],[Jurusan]])</f>
        <v>IPS</v>
      </c>
      <c r="F7" s="43">
        <f ca="1">K.Mid.S[[#This Row],[Rata2 NK]]</f>
        <v>87</v>
      </c>
      <c r="G7" s="15">
        <f t="shared" ca="1" si="1"/>
        <v>99</v>
      </c>
      <c r="H7" s="15">
        <f t="shared" ca="1" si="0"/>
        <v>88</v>
      </c>
      <c r="I7" s="15">
        <f t="shared" ca="1" si="0"/>
        <v>77</v>
      </c>
      <c r="J7" s="15">
        <f t="shared" ca="1" si="0"/>
        <v>88</v>
      </c>
      <c r="K7" s="15">
        <f t="shared" ca="1" si="0"/>
        <v>86</v>
      </c>
      <c r="L7" s="15">
        <f t="shared" ca="1" si="0"/>
        <v>76</v>
      </c>
      <c r="M7" s="15">
        <f t="shared" ca="1" si="0"/>
        <v>79</v>
      </c>
      <c r="N7" s="15">
        <f t="shared" ca="1" si="0"/>
        <v>94</v>
      </c>
      <c r="O7" s="15">
        <f t="shared" ca="1" si="0"/>
        <v>100</v>
      </c>
      <c r="P7" s="15">
        <f t="shared" ca="1" si="0"/>
        <v>81</v>
      </c>
      <c r="Q7" s="20">
        <f ca="1">IFERROR(ROUND(AVERAGE(K.Sem[[#This Row],[Rata2 Mid.NK]:[NK 10]]),0),"")</f>
        <v>87</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0"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2023-02-28T05:01:37Z</dcterms:modified>
  <cp:category/>
  <cp:contentStatus/>
</cp:coreProperties>
</file>