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lee/Documents/Northwestern/475 - Project Management/"/>
    </mc:Choice>
  </mc:AlternateContent>
  <xr:revisionPtr revIDLastSave="0" documentId="13_ncr:1_{3F934C61-7436-E943-9E1C-814307D68CAB}" xr6:coauthVersionLast="43" xr6:coauthVersionMax="43" xr10:uidLastSave="{00000000-0000-0000-0000-000000000000}"/>
  <bookViews>
    <workbookView xWindow="-22480" yWindow="580" windowWidth="33600" windowHeight="19440" activeTab="1" xr2:uid="{00000000-000D-0000-FFFF-FFFF00000000}"/>
  </bookViews>
  <sheets>
    <sheet name="Gantt" sheetId="1" r:id="rId1"/>
    <sheet name="Gantt Details" sheetId="2" r:id="rId2"/>
    <sheet name="Time Phase Budget" sheetId="3" r:id="rId3"/>
    <sheet name="Crash Gnatt" sheetId="4" r:id="rId4"/>
    <sheet name="Crash Time Phase Budget" sheetId="5" r:id="rId5"/>
    <sheet name="EVA" sheetId="6" r:id="rId6"/>
    <sheet name="Modified Cost Budget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9" i="6" l="1"/>
  <c r="L99" i="6"/>
  <c r="N78" i="6"/>
  <c r="M78" i="6"/>
  <c r="N59" i="6"/>
  <c r="M59" i="6"/>
  <c r="AI28" i="7"/>
  <c r="AJ28" i="7"/>
  <c r="E11" i="7"/>
  <c r="E28" i="7" s="1"/>
  <c r="F28" i="7"/>
  <c r="E10" i="7"/>
  <c r="E6" i="7"/>
  <c r="G29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D142" i="6"/>
  <c r="D141" i="6"/>
  <c r="D140" i="6"/>
  <c r="D139" i="6"/>
  <c r="G139" i="6" s="1"/>
  <c r="D138" i="6"/>
  <c r="J138" i="6" s="1"/>
  <c r="D137" i="6"/>
  <c r="I137" i="6" s="1"/>
  <c r="G143" i="6"/>
  <c r="G142" i="6"/>
  <c r="G141" i="6"/>
  <c r="J140" i="6"/>
  <c r="I140" i="6"/>
  <c r="H140" i="6"/>
  <c r="G140" i="6"/>
  <c r="J137" i="6"/>
  <c r="G137" i="6"/>
  <c r="J136" i="6"/>
  <c r="I136" i="6"/>
  <c r="H136" i="6"/>
  <c r="G136" i="6"/>
  <c r="J135" i="6"/>
  <c r="I135" i="6"/>
  <c r="H135" i="6"/>
  <c r="G135" i="6"/>
  <c r="J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D134" i="6"/>
  <c r="H134" i="6" s="1"/>
  <c r="G125" i="6"/>
  <c r="G124" i="6"/>
  <c r="G123" i="6"/>
  <c r="H122" i="6"/>
  <c r="I122" i="6"/>
  <c r="D121" i="6"/>
  <c r="H121" i="6" s="1"/>
  <c r="J80" i="6"/>
  <c r="J79" i="6"/>
  <c r="J78" i="6"/>
  <c r="J77" i="6"/>
  <c r="J81" i="6"/>
  <c r="J59" i="6"/>
  <c r="J58" i="6"/>
  <c r="J57" i="6"/>
  <c r="D95" i="6"/>
  <c r="D76" i="6"/>
  <c r="H76" i="6" s="1"/>
  <c r="D60" i="6"/>
  <c r="D59" i="6"/>
  <c r="H59" i="6" s="1"/>
  <c r="D57" i="6"/>
  <c r="J67" i="6"/>
  <c r="J66" i="6"/>
  <c r="J65" i="6"/>
  <c r="J47" i="6"/>
  <c r="J46" i="6"/>
  <c r="J45" i="6"/>
  <c r="D35" i="6"/>
  <c r="D36" i="6"/>
  <c r="J36" i="6" s="1"/>
  <c r="D37" i="6"/>
  <c r="J37" i="6" s="1"/>
  <c r="D38" i="6"/>
  <c r="D39" i="6"/>
  <c r="D40" i="6"/>
  <c r="D125" i="6"/>
  <c r="D124" i="6"/>
  <c r="D123" i="6"/>
  <c r="D122" i="6"/>
  <c r="G122" i="6" s="1"/>
  <c r="J120" i="6"/>
  <c r="I120" i="6"/>
  <c r="D120" i="6"/>
  <c r="H120" i="6" s="1"/>
  <c r="D119" i="6"/>
  <c r="I119" i="6" s="1"/>
  <c r="J118" i="6"/>
  <c r="I118" i="6"/>
  <c r="H118" i="6"/>
  <c r="G118" i="6"/>
  <c r="J117" i="6"/>
  <c r="I117" i="6"/>
  <c r="H117" i="6"/>
  <c r="G117" i="6"/>
  <c r="J116" i="6"/>
  <c r="H116" i="6"/>
  <c r="G116" i="6"/>
  <c r="D116" i="6"/>
  <c r="I116" i="6" s="1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G105" i="6"/>
  <c r="D105" i="6"/>
  <c r="G104" i="6"/>
  <c r="D104" i="6"/>
  <c r="G103" i="6"/>
  <c r="D103" i="6"/>
  <c r="D102" i="6"/>
  <c r="J102" i="6" s="1"/>
  <c r="D101" i="6"/>
  <c r="I101" i="6" s="1"/>
  <c r="D100" i="6"/>
  <c r="G100" i="6" s="1"/>
  <c r="D99" i="6"/>
  <c r="J99" i="6" s="1"/>
  <c r="J98" i="6"/>
  <c r="I98" i="6"/>
  <c r="H98" i="6"/>
  <c r="G98" i="6"/>
  <c r="J97" i="6"/>
  <c r="I97" i="6"/>
  <c r="H97" i="6"/>
  <c r="G97" i="6"/>
  <c r="D96" i="6"/>
  <c r="I96" i="6" s="1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G86" i="6"/>
  <c r="D86" i="6"/>
  <c r="G85" i="6"/>
  <c r="D85" i="6"/>
  <c r="D84" i="6"/>
  <c r="G84" i="6" s="1"/>
  <c r="D83" i="6"/>
  <c r="G83" i="6" s="1"/>
  <c r="D82" i="6"/>
  <c r="G82" i="6" s="1"/>
  <c r="D81" i="6"/>
  <c r="G81" i="6" s="1"/>
  <c r="D80" i="6"/>
  <c r="I79" i="6"/>
  <c r="H79" i="6"/>
  <c r="G79" i="6"/>
  <c r="I78" i="6"/>
  <c r="H78" i="6"/>
  <c r="G78" i="6"/>
  <c r="I77" i="6"/>
  <c r="D77" i="6"/>
  <c r="H77" i="6" s="1"/>
  <c r="J75" i="6"/>
  <c r="I75" i="6"/>
  <c r="H75" i="6"/>
  <c r="G75" i="6"/>
  <c r="J74" i="6"/>
  <c r="I74" i="6"/>
  <c r="H74" i="6"/>
  <c r="G74" i="6"/>
  <c r="J73" i="6"/>
  <c r="I73" i="6"/>
  <c r="H73" i="6"/>
  <c r="G73" i="6"/>
  <c r="G67" i="6"/>
  <c r="D67" i="6"/>
  <c r="G66" i="6"/>
  <c r="D66" i="6"/>
  <c r="G65" i="6"/>
  <c r="D65" i="6"/>
  <c r="D64" i="6"/>
  <c r="G64" i="6" s="1"/>
  <c r="D63" i="6"/>
  <c r="G63" i="6" s="1"/>
  <c r="D62" i="6"/>
  <c r="D61" i="6"/>
  <c r="J61" i="6" s="1"/>
  <c r="D58" i="6"/>
  <c r="I58" i="6" s="1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35" i="6"/>
  <c r="J40" i="6"/>
  <c r="J34" i="6"/>
  <c r="I34" i="6"/>
  <c r="H34" i="6"/>
  <c r="G47" i="6"/>
  <c r="G40" i="6"/>
  <c r="G45" i="6"/>
  <c r="G46" i="6"/>
  <c r="G35" i="6"/>
  <c r="G36" i="6"/>
  <c r="G37" i="6"/>
  <c r="D47" i="6"/>
  <c r="D46" i="6"/>
  <c r="D45" i="6"/>
  <c r="D44" i="6"/>
  <c r="J44" i="6" s="1"/>
  <c r="D43" i="6"/>
  <c r="J43" i="6" s="1"/>
  <c r="D42" i="6"/>
  <c r="J42" i="6" s="1"/>
  <c r="D41" i="6"/>
  <c r="J41" i="6" s="1"/>
  <c r="J38" i="6"/>
  <c r="G34" i="6"/>
  <c r="F29" i="6"/>
  <c r="G29" i="6" s="1"/>
  <c r="H29" i="6" s="1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I29" i="6" s="1"/>
  <c r="H28" i="6"/>
  <c r="G28" i="6"/>
  <c r="F28" i="6"/>
  <c r="E28" i="6"/>
  <c r="H29" i="7" l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J139" i="6"/>
  <c r="I139" i="6"/>
  <c r="H139" i="6"/>
  <c r="I138" i="6"/>
  <c r="G138" i="6"/>
  <c r="H138" i="6"/>
  <c r="I134" i="6"/>
  <c r="G134" i="6"/>
  <c r="H137" i="6"/>
  <c r="J119" i="6"/>
  <c r="J100" i="6"/>
  <c r="I76" i="6"/>
  <c r="J76" i="6"/>
  <c r="G76" i="6"/>
  <c r="H96" i="6"/>
  <c r="J96" i="6"/>
  <c r="G77" i="6"/>
  <c r="H58" i="6"/>
  <c r="J60" i="6"/>
  <c r="G60" i="6"/>
  <c r="G59" i="6"/>
  <c r="I59" i="6"/>
  <c r="J62" i="6"/>
  <c r="G39" i="6"/>
  <c r="J39" i="6"/>
  <c r="G44" i="6"/>
  <c r="G43" i="6"/>
  <c r="G38" i="6"/>
  <c r="G42" i="6"/>
  <c r="G41" i="6"/>
  <c r="I121" i="6"/>
  <c r="J122" i="6"/>
  <c r="G121" i="6"/>
  <c r="G119" i="6"/>
  <c r="H119" i="6"/>
  <c r="J121" i="6"/>
  <c r="G120" i="6"/>
  <c r="H101" i="6"/>
  <c r="J101" i="6"/>
  <c r="G102" i="6"/>
  <c r="G99" i="6"/>
  <c r="H99" i="6"/>
  <c r="I99" i="6"/>
  <c r="G96" i="6"/>
  <c r="G101" i="6"/>
  <c r="H80" i="6"/>
  <c r="G80" i="6"/>
  <c r="I80" i="6"/>
  <c r="J82" i="6"/>
  <c r="G61" i="6"/>
  <c r="J64" i="6"/>
  <c r="J63" i="6"/>
  <c r="G58" i="6"/>
  <c r="G62" i="6"/>
  <c r="J29" i="6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K34" i="5"/>
  <c r="J34" i="5"/>
  <c r="I34" i="5"/>
  <c r="F36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H7" i="4"/>
  <c r="H8" i="4"/>
  <c r="H9" i="4"/>
  <c r="H10" i="4"/>
  <c r="H11" i="4"/>
  <c r="H12" i="4"/>
  <c r="D12" i="4" s="1"/>
  <c r="H13" i="4"/>
  <c r="D13" i="4" s="1"/>
  <c r="H14" i="4"/>
  <c r="D14" i="4" s="1"/>
  <c r="H15" i="4"/>
  <c r="D15" i="4" s="1"/>
  <c r="H16" i="4"/>
  <c r="D16" i="4" s="1"/>
  <c r="H17" i="4"/>
  <c r="D17" i="4" s="1"/>
  <c r="H18" i="4"/>
  <c r="D18" i="4" s="1"/>
  <c r="H19" i="4"/>
  <c r="D19" i="4" s="1"/>
  <c r="D7" i="4"/>
  <c r="D8" i="4"/>
  <c r="D9" i="4"/>
  <c r="D10" i="4"/>
  <c r="D11" i="4"/>
  <c r="D20" i="4"/>
  <c r="D21" i="4"/>
  <c r="D22" i="4"/>
  <c r="D23" i="4"/>
  <c r="D24" i="4"/>
  <c r="D25" i="4"/>
  <c r="D26" i="4"/>
  <c r="D27" i="4"/>
  <c r="D28" i="4"/>
  <c r="D29" i="4"/>
  <c r="D30" i="4"/>
  <c r="S40" i="5"/>
  <c r="S39" i="5"/>
  <c r="Q38" i="5"/>
  <c r="R38" i="5" s="1"/>
  <c r="S38" i="5" s="1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F29" i="5" s="1"/>
  <c r="E28" i="5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C7" i="4"/>
  <c r="I6" i="4"/>
  <c r="H6" i="4"/>
  <c r="D6" i="4" s="1"/>
  <c r="AH29" i="7" l="1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E28" i="3"/>
  <c r="F29" i="3"/>
  <c r="G28" i="3"/>
  <c r="F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I29" i="7" l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G29" i="3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J27" i="2" l="1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  <c r="I6" i="1"/>
  <c r="D9" i="1"/>
  <c r="D10" i="1"/>
  <c r="D11" i="1"/>
  <c r="D12" i="1"/>
  <c r="D13" i="1"/>
  <c r="H9" i="1"/>
  <c r="H10" i="1"/>
  <c r="H11" i="1"/>
  <c r="H12" i="1"/>
  <c r="H13" i="1"/>
  <c r="H14" i="1"/>
  <c r="D14" i="1" s="1"/>
  <c r="H15" i="1"/>
  <c r="D15" i="1" s="1"/>
  <c r="H16" i="1"/>
  <c r="D16" i="1" s="1"/>
  <c r="H17" i="1"/>
  <c r="D17" i="1" s="1"/>
  <c r="H18" i="1"/>
  <c r="D18" i="1" s="1"/>
  <c r="H19" i="1"/>
  <c r="D19" i="1" s="1"/>
  <c r="H20" i="1"/>
  <c r="D20" i="1" s="1"/>
  <c r="H21" i="1"/>
  <c r="D21" i="1" s="1"/>
  <c r="H22" i="1"/>
  <c r="D22" i="1" s="1"/>
  <c r="H23" i="1"/>
  <c r="D23" i="1" s="1"/>
  <c r="H24" i="1"/>
  <c r="D24" i="1" s="1"/>
  <c r="H25" i="1"/>
  <c r="D25" i="1" s="1"/>
  <c r="H26" i="1"/>
  <c r="D26" i="1" s="1"/>
  <c r="H27" i="1"/>
  <c r="D27" i="1" s="1"/>
  <c r="H28" i="1"/>
  <c r="D28" i="1" s="1"/>
  <c r="H29" i="1"/>
  <c r="D29" i="1" s="1"/>
  <c r="H30" i="1"/>
  <c r="D30" i="1" s="1"/>
  <c r="H8" i="1"/>
  <c r="D8" i="1" s="1"/>
  <c r="H7" i="1"/>
  <c r="D7" i="1" s="1"/>
  <c r="H6" i="1"/>
  <c r="D6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  <c r="D13" i="2" l="1"/>
  <c r="E15" i="2"/>
  <c r="E22" i="2"/>
  <c r="E19" i="2"/>
  <c r="D14" i="2"/>
  <c r="D10" i="2"/>
  <c r="E8" i="2"/>
  <c r="D5" i="2"/>
  <c r="E23" i="2"/>
  <c r="D15" i="2"/>
  <c r="D11" i="2"/>
  <c r="D12" i="2"/>
  <c r="D23" i="2"/>
  <c r="E11" i="2"/>
  <c r="E27" i="2"/>
  <c r="D19" i="2"/>
  <c r="E26" i="2"/>
  <c r="E9" i="2"/>
  <c r="E24" i="2"/>
  <c r="D25" i="2"/>
  <c r="E25" i="2"/>
  <c r="D17" i="2"/>
  <c r="E16" i="2"/>
  <c r="D6" i="2"/>
  <c r="E3" i="2"/>
  <c r="D8" i="2"/>
  <c r="D9" i="2"/>
  <c r="E13" i="2"/>
  <c r="D4" i="2"/>
  <c r="E7" i="2"/>
  <c r="E14" i="2"/>
  <c r="E18" i="2"/>
  <c r="D20" i="2"/>
  <c r="E20" i="2"/>
  <c r="D21" i="2"/>
  <c r="D22" i="2"/>
  <c r="D16" i="2"/>
  <c r="E6" i="2"/>
  <c r="E12" i="2"/>
  <c r="D26" i="2"/>
  <c r="E17" i="2"/>
  <c r="E21" i="2"/>
  <c r="E4" i="2"/>
  <c r="E5" i="2"/>
  <c r="D24" i="2"/>
  <c r="E10" i="2"/>
  <c r="D27" i="2"/>
  <c r="D7" i="2"/>
  <c r="D18" i="2"/>
</calcChain>
</file>

<file path=xl/sharedStrings.xml><?xml version="1.0" encoding="utf-8"?>
<sst xmlns="http://schemas.openxmlformats.org/spreadsheetml/2006/main" count="887" uniqueCount="160">
  <si>
    <t>Phase 1</t>
  </si>
  <si>
    <t>Phase 2</t>
  </si>
  <si>
    <t>Phase 3</t>
  </si>
  <si>
    <t>Phase 4</t>
  </si>
  <si>
    <t>TASK NAME</t>
  </si>
  <si>
    <t>START DATE</t>
  </si>
  <si>
    <t>DUE DATE</t>
  </si>
  <si>
    <t>PRIORITY</t>
  </si>
  <si>
    <t>SPRINT/MILESTONE</t>
  </si>
  <si>
    <t>DURATION</t>
  </si>
  <si>
    <t>A.I. Sports</t>
  </si>
  <si>
    <t>Jason Lee</t>
  </si>
  <si>
    <t>iPhone Application Project</t>
  </si>
  <si>
    <t>Project Charter</t>
  </si>
  <si>
    <t>Create Data Tables</t>
  </si>
  <si>
    <t>ACTIVITY ID</t>
  </si>
  <si>
    <t>AA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</si>
  <si>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</si>
  <si>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</si>
  <si>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</si>
  <si>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</si>
  <si>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</si>
  <si>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</si>
  <si>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</si>
  <si>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</si>
  <si>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</si>
  <si>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</si>
  <si>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</si>
  <si>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</si>
  <si>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</si>
  <si>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</si>
  <si>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</si>
  <si>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</si>
  <si>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</si>
  <si>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</si>
  <si>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</si>
  <si>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</si>
  <si>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</si>
  <si>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</si>
  <si>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</si>
  <si>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</si>
  <si>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Convert Algorithm to Python</t>
  </si>
  <si>
    <t>Wire Frame App</t>
  </si>
  <si>
    <t>Create Marketing Plan</t>
  </si>
  <si>
    <t>Define KPIs</t>
  </si>
  <si>
    <t>Compile List of Websites</t>
  </si>
  <si>
    <t>Backtest Model</t>
  </si>
  <si>
    <t>Design Pages</t>
  </si>
  <si>
    <t>Write Scraping Code</t>
  </si>
  <si>
    <t>Validate Pyton Model</t>
  </si>
  <si>
    <t>Automate Data Pipeline</t>
  </si>
  <si>
    <t>Export Model</t>
  </si>
  <si>
    <t>Code App</t>
  </si>
  <si>
    <t>Validate Ability to Track KPIs</t>
  </si>
  <si>
    <t>Connect DB to App</t>
  </si>
  <si>
    <t>Import model into App</t>
  </si>
  <si>
    <t>Test App</t>
  </si>
  <si>
    <t>Test Security</t>
  </si>
  <si>
    <t>Test Predictions</t>
  </si>
  <si>
    <t>Launch Campaign</t>
  </si>
  <si>
    <t>App Goes Live</t>
  </si>
  <si>
    <t>Track KPIs</t>
  </si>
  <si>
    <t>Build Reports</t>
  </si>
  <si>
    <t>Evaluate Results</t>
  </si>
  <si>
    <t>ES</t>
  </si>
  <si>
    <t>LS</t>
  </si>
  <si>
    <t>EF</t>
  </si>
  <si>
    <t>LF</t>
  </si>
  <si>
    <t>TOTAL SLACK</t>
  </si>
  <si>
    <t>FREE SLACK</t>
  </si>
  <si>
    <t>TOTAL PV</t>
  </si>
  <si>
    <t>Critical Path</t>
  </si>
  <si>
    <t>Phase 5</t>
  </si>
  <si>
    <t>Path</t>
  </si>
  <si>
    <t>BUDGET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</si>
  <si>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</si>
  <si>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</si>
  <si>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</si>
  <si>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</si>
  <si>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</si>
  <si>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</si>
  <si>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</si>
  <si>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</si>
  <si>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</si>
  <si>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</si>
  <si>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</si>
  <si>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</si>
  <si>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</si>
  <si>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</si>
  <si>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</si>
  <si>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</si>
  <si>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</si>
  <si>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</si>
  <si>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</si>
  <si>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</si>
  <si>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</si>
  <si>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</si>
  <si>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</si>
  <si>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</si>
  <si>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</si>
  <si>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</si>
  <si>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</si>
  <si>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</si>
  <si>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</si>
  <si>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</si>
  <si>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</si>
  <si>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</si>
  <si>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</si>
  <si>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</si>
  <si>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</si>
  <si>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</si>
  <si>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</si>
  <si>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</si>
  <si>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</si>
  <si>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</si>
  <si>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</si>
  <si>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</si>
  <si>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 xml:space="preserve">                                        Week Total</t>
  </si>
  <si>
    <t xml:space="preserve">                  Cummulative</t>
  </si>
  <si>
    <t>pay a day</t>
  </si>
  <si>
    <t>days of work</t>
  </si>
  <si>
    <t>pay a week</t>
  </si>
  <si>
    <t>BUDGET (PV)</t>
  </si>
  <si>
    <t xml:space="preserve">                  Cummulative PV</t>
  </si>
  <si>
    <t>Task</t>
  </si>
  <si>
    <t>Actual % Complete</t>
  </si>
  <si>
    <t>Earned Value (EV)</t>
  </si>
  <si>
    <t>CPI</t>
  </si>
  <si>
    <t>SPI</t>
  </si>
  <si>
    <t>Finished</t>
  </si>
  <si>
    <t>EV = Comp% x PV</t>
  </si>
  <si>
    <t>CV = EV - AC</t>
  </si>
  <si>
    <t>SV = EV - PV</t>
  </si>
  <si>
    <t>CPI = EV / AC</t>
  </si>
  <si>
    <t>SPI = EV / PV</t>
  </si>
  <si>
    <t>PlannedValue (PV)</t>
  </si>
  <si>
    <t>Cost Variance (CV)</t>
  </si>
  <si>
    <t>Schedule Variance (SV)</t>
  </si>
  <si>
    <t>Actual Cost (AC)</t>
  </si>
  <si>
    <t>x</t>
  </si>
  <si>
    <t>By end of period 2 we are alreadya little behind schedule on task C (Wire Frame App) this is along the critical path</t>
  </si>
  <si>
    <t>We can't start task H until C is complete… But that was delayed so now this project start is pushed back a week</t>
  </si>
  <si>
    <t>Task G is more difficult than anticipated and is running behind pace</t>
  </si>
  <si>
    <t>Task C is behind pace</t>
  </si>
  <si>
    <t>Task G is behind pace. It's not along the critical path and will not cause delays to the overall project</t>
  </si>
  <si>
    <t>We had a little jump start on Task H to try and make up some ground we lost.</t>
  </si>
  <si>
    <t>Task G is killing us</t>
  </si>
  <si>
    <t>End of Period 6</t>
  </si>
  <si>
    <t>End of Period 5</t>
  </si>
  <si>
    <t>End of Period 4</t>
  </si>
  <si>
    <t>End of Period 3</t>
  </si>
  <si>
    <t>End of Period 2</t>
  </si>
  <si>
    <t>End of Period 1</t>
  </si>
  <si>
    <t>$2,333 +</t>
  </si>
  <si>
    <t>$9,000 +</t>
  </si>
  <si>
    <t>Change</t>
  </si>
  <si>
    <t>$2,700 +</t>
  </si>
  <si>
    <t>Week 43</t>
  </si>
  <si>
    <t>Week 44</t>
  </si>
  <si>
    <t>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</si>
</sst>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b/>
      <sz val="18"/>
      <color rgb="FFFF0000"/>
      <name val="Calibri"/>
      <family val="2"/>
    </font>
    <font>
      <b/>
      <sz val="18"/>
      <color theme="1"/>
      <name val="Calibri"/>
      <family val="2"/>
    </font>
    <font>
      <sz val="8"/>
      <name val="Calibri"/>
      <family val="2"/>
      <scheme val="minor"/>
    </font>
    <font>
      <sz val="18"/>
      <color theme="0"/>
      <name val="Calibri Bold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8"/>
      <color rgb="FFFFFFFF"/>
      <name val="Calibri Bold"/>
    </font>
    <font>
      <sz val="18"/>
      <color rgb="FF000000"/>
      <name val="Calibri"/>
      <family val="2"/>
      <scheme val="minor"/>
    </font>
    <font>
      <sz val="18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49BBDB"/>
        <bgColor indexed="64"/>
      </patternFill>
    </fill>
    <fill>
      <patternFill patternType="solid">
        <fgColor rgb="FF004259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6" fillId="6" borderId="1" xfId="0" applyFont="1" applyFill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5" fontId="13" fillId="0" borderId="2" xfId="0" applyNumberFormat="1" applyFont="1" applyBorder="1"/>
    <xf numFmtId="165" fontId="13" fillId="0" borderId="1" xfId="0" applyNumberFormat="1" applyFont="1" applyBorder="1" applyAlignment="1">
      <alignment horizontal="center"/>
    </xf>
    <xf numFmtId="165" fontId="9" fillId="0" borderId="2" xfId="0" applyNumberFormat="1" applyFont="1" applyBorder="1"/>
    <xf numFmtId="14" fontId="0" fillId="0" borderId="0" xfId="0" applyNumberFormat="1"/>
    <xf numFmtId="0" fontId="9" fillId="0" borderId="5" xfId="0" applyFon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165" fontId="13" fillId="0" borderId="6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5" fontId="13" fillId="0" borderId="14" xfId="0" applyNumberFormat="1" applyFont="1" applyBorder="1"/>
    <xf numFmtId="165" fontId="13" fillId="0" borderId="13" xfId="0" applyNumberFormat="1" applyFont="1" applyBorder="1" applyAlignment="1">
      <alignment horizontal="center"/>
    </xf>
    <xf numFmtId="0" fontId="11" fillId="2" borderId="8" xfId="0" applyFont="1" applyFill="1" applyBorder="1" applyAlignment="1">
      <alignment horizontal="center" vertical="center" wrapText="1"/>
    </xf>
    <xf numFmtId="9" fontId="13" fillId="0" borderId="1" xfId="1" applyFont="1" applyBorder="1" applyAlignment="1">
      <alignment horizontal="center"/>
    </xf>
    <xf numFmtId="9" fontId="13" fillId="0" borderId="13" xfId="1" applyFont="1" applyBorder="1" applyAlignment="1">
      <alignment horizontal="center"/>
    </xf>
    <xf numFmtId="0" fontId="15" fillId="0" borderId="0" xfId="0" applyFont="1"/>
    <xf numFmtId="2" fontId="13" fillId="0" borderId="1" xfId="1" applyNumberFormat="1" applyFont="1" applyBorder="1" applyAlignment="1">
      <alignment horizontal="center"/>
    </xf>
    <xf numFmtId="2" fontId="13" fillId="0" borderId="11" xfId="1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vertical="center" wrapText="1"/>
    </xf>
    <xf numFmtId="165" fontId="11" fillId="2" borderId="8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165" fontId="18" fillId="7" borderId="23" xfId="0" applyNumberFormat="1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165" fontId="19" fillId="0" borderId="23" xfId="0" applyNumberFormat="1" applyFont="1" applyBorder="1"/>
    <xf numFmtId="9" fontId="19" fillId="0" borderId="23" xfId="0" applyNumberFormat="1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9" fontId="19" fillId="0" borderId="26" xfId="0" applyNumberFormat="1" applyFont="1" applyBorder="1" applyAlignment="1">
      <alignment horizontal="center"/>
    </xf>
    <xf numFmtId="165" fontId="19" fillId="0" borderId="26" xfId="0" applyNumberFormat="1" applyFont="1" applyBorder="1"/>
    <xf numFmtId="2" fontId="13" fillId="0" borderId="15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2" fontId="13" fillId="0" borderId="15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20" fillId="0" borderId="2" xfId="0" applyNumberFormat="1" applyFont="1" applyBorder="1"/>
    <xf numFmtId="165" fontId="20" fillId="0" borderId="1" xfId="0" applyNumberFormat="1" applyFont="1" applyBorder="1" applyAlignment="1">
      <alignment horizontal="center"/>
    </xf>
    <xf numFmtId="165" fontId="8" fillId="0" borderId="2" xfId="0" applyNumberFormat="1" applyFont="1" applyBorder="1"/>
    <xf numFmtId="0" fontId="0" fillId="0" borderId="0" xfId="0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9BBDB"/>
      <color rgb="FF90CEDD"/>
      <color rgb="FF56A8C3"/>
      <color rgb="FF004259"/>
      <color rgb="FFCCCCCC"/>
      <color rgb="FFEF7726"/>
      <color rgb="FFC7E0E8"/>
      <color rgb="FFC1272D"/>
      <color rgb="FF72A93C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A.I. Sports iPhone Application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Gantt!$A$6:$A$30</c:f>
              <c:strCache>
                <c:ptCount val="25"/>
                <c:pt idx="0">
                  <c:v>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</c:strCache>
            </c:strRef>
          </c:cat>
          <c:val>
            <c:numRef>
              <c:f>Gantt!$C$6:$C$30</c:f>
              <c:numCache>
                <c:formatCode>m/d/yy</c:formatCode>
                <c:ptCount val="25"/>
                <c:pt idx="0">
                  <c:v>43647</c:v>
                </c:pt>
                <c:pt idx="1">
                  <c:v>43652</c:v>
                </c:pt>
                <c:pt idx="2">
                  <c:v>43652</c:v>
                </c:pt>
                <c:pt idx="3">
                  <c:v>43652</c:v>
                </c:pt>
                <c:pt idx="4">
                  <c:v>43652</c:v>
                </c:pt>
                <c:pt idx="5">
                  <c:v>43652</c:v>
                </c:pt>
                <c:pt idx="6">
                  <c:v>43657</c:v>
                </c:pt>
                <c:pt idx="7">
                  <c:v>43655</c:v>
                </c:pt>
                <c:pt idx="8">
                  <c:v>43667</c:v>
                </c:pt>
                <c:pt idx="9">
                  <c:v>43662</c:v>
                </c:pt>
                <c:pt idx="10">
                  <c:v>43669</c:v>
                </c:pt>
                <c:pt idx="11">
                  <c:v>43697</c:v>
                </c:pt>
                <c:pt idx="12">
                  <c:v>43683</c:v>
                </c:pt>
                <c:pt idx="13">
                  <c:v>43691</c:v>
                </c:pt>
                <c:pt idx="14">
                  <c:v>43791</c:v>
                </c:pt>
                <c:pt idx="15">
                  <c:v>43791</c:v>
                </c:pt>
                <c:pt idx="16">
                  <c:v>43791</c:v>
                </c:pt>
                <c:pt idx="17">
                  <c:v>43791</c:v>
                </c:pt>
                <c:pt idx="18">
                  <c:v>43797</c:v>
                </c:pt>
                <c:pt idx="19">
                  <c:v>43797</c:v>
                </c:pt>
                <c:pt idx="20">
                  <c:v>43821</c:v>
                </c:pt>
                <c:pt idx="21">
                  <c:v>43831</c:v>
                </c:pt>
                <c:pt idx="22">
                  <c:v>43832</c:v>
                </c:pt>
                <c:pt idx="23">
                  <c:v>43835</c:v>
                </c:pt>
                <c:pt idx="24">
                  <c:v>43850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dPt>
            <c:idx val="17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5CC-464E-8353-0BCC8F4F4C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5CC-464E-8353-0BCC8F4F4CB1}"/>
              </c:ext>
            </c:extLst>
          </c:dPt>
          <c:dPt>
            <c:idx val="19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5CC-464E-8353-0BCC8F4F4CB1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5CC-464E-8353-0BCC8F4F4CB1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5CC-464E-8353-0BCC8F4F4CB1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5CC-464E-8353-0BCC8F4F4CB1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5CC-464E-8353-0BCC8F4F4CB1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5CC-464E-8353-0BCC8F4F4CB1}"/>
              </c:ext>
            </c:extLst>
          </c:dPt>
          <c:cat>
            <c:strRef>
              <c:f>Gantt!$A$6:$A$30</c:f>
              <c:strCache>
                <c:ptCount val="25"/>
                <c:pt idx="0">
                  <c:v>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</c:strCache>
            </c:strRef>
          </c:cat>
          <c:val>
            <c:numRef>
              <c:f>Gantt!$E$6:$E$30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15</c:v>
                </c:pt>
                <c:pt idx="4">
                  <c:v>30</c:v>
                </c:pt>
                <c:pt idx="5">
                  <c:v>9</c:v>
                </c:pt>
                <c:pt idx="6">
                  <c:v>5</c:v>
                </c:pt>
                <c:pt idx="7">
                  <c:v>14</c:v>
                </c:pt>
                <c:pt idx="8">
                  <c:v>24</c:v>
                </c:pt>
                <c:pt idx="9">
                  <c:v>35</c:v>
                </c:pt>
                <c:pt idx="10">
                  <c:v>14</c:v>
                </c:pt>
                <c:pt idx="11">
                  <c:v>6</c:v>
                </c:pt>
                <c:pt idx="12">
                  <c:v>3</c:v>
                </c:pt>
                <c:pt idx="13">
                  <c:v>100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12</c:v>
                </c:pt>
                <c:pt idx="18">
                  <c:v>24</c:v>
                </c:pt>
                <c:pt idx="19">
                  <c:v>12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856"/>
          <c:min val="4364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A.I. Sports iPhone Application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'Crash Gnatt'!$A$6:$A$30</c:f>
              <c:strCache>
                <c:ptCount val="25"/>
                <c:pt idx="0">
                  <c:v>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</c:strCache>
            </c:strRef>
          </c:cat>
          <c:val>
            <c:numRef>
              <c:f>'Crash Gnatt'!$C$6:$C$30</c:f>
              <c:numCache>
                <c:formatCode>m/d/yy</c:formatCode>
                <c:ptCount val="25"/>
                <c:pt idx="0">
                  <c:v>43647</c:v>
                </c:pt>
                <c:pt idx="1">
                  <c:v>43652</c:v>
                </c:pt>
                <c:pt idx="2">
                  <c:v>43652</c:v>
                </c:pt>
                <c:pt idx="3">
                  <c:v>43652</c:v>
                </c:pt>
                <c:pt idx="4">
                  <c:v>43652</c:v>
                </c:pt>
                <c:pt idx="5">
                  <c:v>43652</c:v>
                </c:pt>
                <c:pt idx="6">
                  <c:v>43657</c:v>
                </c:pt>
                <c:pt idx="7">
                  <c:v>43655</c:v>
                </c:pt>
                <c:pt idx="8">
                  <c:v>43662</c:v>
                </c:pt>
                <c:pt idx="9">
                  <c:v>43662</c:v>
                </c:pt>
                <c:pt idx="10">
                  <c:v>43669</c:v>
                </c:pt>
                <c:pt idx="11">
                  <c:v>43697</c:v>
                </c:pt>
                <c:pt idx="12">
                  <c:v>43683</c:v>
                </c:pt>
                <c:pt idx="13">
                  <c:v>43676</c:v>
                </c:pt>
                <c:pt idx="14">
                  <c:v>43736</c:v>
                </c:pt>
                <c:pt idx="15">
                  <c:v>43736</c:v>
                </c:pt>
                <c:pt idx="16">
                  <c:v>43736</c:v>
                </c:pt>
                <c:pt idx="17">
                  <c:v>43736</c:v>
                </c:pt>
                <c:pt idx="18">
                  <c:v>43742</c:v>
                </c:pt>
                <c:pt idx="19">
                  <c:v>43742</c:v>
                </c:pt>
                <c:pt idx="20">
                  <c:v>43766</c:v>
                </c:pt>
                <c:pt idx="21">
                  <c:v>43776</c:v>
                </c:pt>
                <c:pt idx="22">
                  <c:v>43777</c:v>
                </c:pt>
                <c:pt idx="23">
                  <c:v>43780</c:v>
                </c:pt>
                <c:pt idx="24">
                  <c:v>43795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0-E64C-BB93-DFC62D05BE2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E0-E64C-BB93-DFC62D05BE2B}"/>
              </c:ext>
            </c:extLst>
          </c:dPt>
          <c:dPt>
            <c:idx val="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E0-E64C-BB93-DFC62D05BE2B}"/>
              </c:ext>
            </c:extLst>
          </c:dPt>
          <c:dPt>
            <c:idx val="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E0-E64C-BB93-DFC62D05BE2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E0-E64C-BB93-DFC62D05BE2B}"/>
              </c:ext>
            </c:extLst>
          </c:dPt>
          <c:dPt>
            <c:idx val="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E0-E64C-BB93-DFC62D05BE2B}"/>
              </c:ext>
            </c:extLst>
          </c:dPt>
          <c:dPt>
            <c:idx val="5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E0-E64C-BB93-DFC62D05BE2B}"/>
              </c:ext>
            </c:extLst>
          </c:dPt>
          <c:dPt>
            <c:idx val="6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EE0-E64C-BB93-DFC62D05BE2B}"/>
              </c:ext>
            </c:extLst>
          </c:dPt>
          <c:dPt>
            <c:idx val="7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EE0-E64C-BB93-DFC62D05BE2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EE0-E64C-BB93-DFC62D05BE2B}"/>
              </c:ext>
            </c:extLst>
          </c:dPt>
          <c:dPt>
            <c:idx val="9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EE0-E64C-BB93-DFC62D05BE2B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E0-E64C-BB93-DFC62D05BE2B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E0-E64C-BB93-DFC62D05BE2B}"/>
              </c:ext>
            </c:extLst>
          </c:dPt>
          <c:dPt>
            <c:idx val="1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E0-E64C-BB93-DFC62D05BE2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EE0-E64C-BB93-DFC62D05BE2B}"/>
              </c:ext>
            </c:extLst>
          </c:dPt>
          <c:dPt>
            <c:idx val="1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EE0-E64C-BB93-DFC62D05BE2B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EE0-E64C-BB93-DFC62D05BE2B}"/>
              </c:ext>
            </c:extLst>
          </c:dPt>
          <c:dPt>
            <c:idx val="16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EE0-E64C-BB93-DFC62D05BE2B}"/>
              </c:ext>
            </c:extLst>
          </c:dPt>
          <c:dPt>
            <c:idx val="17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EE0-E64C-BB93-DFC62D05BE2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EE0-E64C-BB93-DFC62D05BE2B}"/>
              </c:ext>
            </c:extLst>
          </c:dPt>
          <c:dPt>
            <c:idx val="19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EE0-E64C-BB93-DFC62D05BE2B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EE0-E64C-BB93-DFC62D05BE2B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EE0-E64C-BB93-DFC62D05BE2B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EE0-E64C-BB93-DFC62D05BE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EE0-E64C-BB93-DFC62D05BE2B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EE0-E64C-BB93-DFC62D05BE2B}"/>
              </c:ext>
            </c:extLst>
          </c:dPt>
          <c:cat>
            <c:strRef>
              <c:f>'Crash Gnatt'!$A$6:$A$30</c:f>
              <c:strCache>
                <c:ptCount val="25"/>
                <c:pt idx="0">
                  <c:v>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</c:strCache>
            </c:strRef>
          </c:cat>
          <c:val>
            <c:numRef>
              <c:f>'Crash Gnatt'!$E$6:$E$30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  <c:pt idx="6">
                  <c:v>5</c:v>
                </c:pt>
                <c:pt idx="7">
                  <c:v>14</c:v>
                </c:pt>
                <c:pt idx="8">
                  <c:v>14</c:v>
                </c:pt>
                <c:pt idx="9">
                  <c:v>35</c:v>
                </c:pt>
                <c:pt idx="10">
                  <c:v>14</c:v>
                </c:pt>
                <c:pt idx="11">
                  <c:v>6</c:v>
                </c:pt>
                <c:pt idx="12">
                  <c:v>3</c:v>
                </c:pt>
                <c:pt idx="13">
                  <c:v>60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12</c:v>
                </c:pt>
                <c:pt idx="18">
                  <c:v>24</c:v>
                </c:pt>
                <c:pt idx="19">
                  <c:v>12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EE0-E64C-BB93-DFC62D05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856"/>
          <c:min val="4364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260542</xdr:colOff>
      <xdr:row>3</xdr:row>
      <xdr:rowOff>1785440</xdr:rowOff>
    </xdr:from>
    <xdr:to>
      <xdr:col>27</xdr:col>
      <xdr:colOff>564572</xdr:colOff>
      <xdr:row>29</xdr:row>
      <xdr:rowOff>279400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185970</xdr:colOff>
      <xdr:row>0</xdr:row>
      <xdr:rowOff>442593</xdr:rowOff>
    </xdr:from>
    <xdr:to>
      <xdr:col>4</xdr:col>
      <xdr:colOff>817224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81348" y="442593"/>
          <a:ext cx="2616296" cy="2438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260542</xdr:colOff>
      <xdr:row>3</xdr:row>
      <xdr:rowOff>1785440</xdr:rowOff>
    </xdr:from>
    <xdr:to>
      <xdr:col>27</xdr:col>
      <xdr:colOff>564572</xdr:colOff>
      <xdr:row>29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53E8-5283-5540-8C43-D8CE7991D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185970</xdr:colOff>
      <xdr:row>0</xdr:row>
      <xdr:rowOff>442593</xdr:rowOff>
    </xdr:from>
    <xdr:to>
      <xdr:col>4</xdr:col>
      <xdr:colOff>817224</xdr:colOff>
      <xdr:row>3</xdr:row>
      <xdr:rowOff>1579496</xdr:rowOff>
    </xdr:to>
    <xdr:pic>
      <xdr:nvPicPr>
        <xdr:cNvPr id="3" name="Grafik 4">
          <a:extLst>
            <a:ext uri="{FF2B5EF4-FFF2-40B4-BE49-F238E27FC236}">
              <a16:creationId xmlns:a16="http://schemas.microsoft.com/office/drawing/2014/main" id="{B60BE312-5450-254E-B204-0C9BD8517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8370" y="442593"/>
          <a:ext cx="2625154" cy="2445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AB30"/>
  <sheetViews>
    <sheetView topLeftCell="A3" zoomScaleNormal="100" zoomScalePageLayoutView="130" workbookViewId="0">
      <selection activeCell="B14" sqref="B14"/>
    </sheetView>
  </sheetViews>
  <sheetFormatPr baseColWidth="10" defaultRowHeight="16"/>
  <cols>
    <col min="1" max="1" width="16.6640625" customWidth="1"/>
    <col min="2" max="2" width="35.33203125" customWidth="1"/>
    <col min="3" max="3" width="12.6640625" customWidth="1"/>
    <col min="4" max="4" width="13.5" customWidth="1"/>
    <col min="5" max="12" width="11.1640625" customWidth="1"/>
    <col min="13" max="13" width="12.5" customWidth="1"/>
    <col min="14" max="14" width="21.1640625" customWidth="1"/>
    <col min="22" max="22" width="4.5" customWidth="1"/>
    <col min="23" max="23" width="10.83203125" customWidth="1"/>
    <col min="24" max="24" width="34.1640625" customWidth="1"/>
    <col min="25" max="25" width="0.1640625" customWidth="1"/>
    <col min="26" max="26" width="43.5" customWidth="1"/>
    <col min="27" max="28" width="0.1640625" customWidth="1"/>
  </cols>
  <sheetData>
    <row r="1" spans="1:28" ht="39" customHeight="1">
      <c r="A1" s="61" t="s">
        <v>12</v>
      </c>
      <c r="B1" s="6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32" customHeight="1">
      <c r="A2" s="62" t="s">
        <v>10</v>
      </c>
      <c r="B2" s="62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32" customHeight="1">
      <c r="A3" s="62" t="s">
        <v>11</v>
      </c>
      <c r="B3" s="62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147" customHeight="1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30" customHeight="1">
      <c r="A5" s="4" t="s">
        <v>15</v>
      </c>
      <c r="B5" s="4" t="s">
        <v>4</v>
      </c>
      <c r="C5" s="4" t="s">
        <v>5</v>
      </c>
      <c r="D5" s="4" t="s">
        <v>6</v>
      </c>
      <c r="E5" s="4" t="s">
        <v>9</v>
      </c>
      <c r="F5" s="4" t="s">
        <v>64</v>
      </c>
      <c r="G5" s="4" t="s">
        <v>65</v>
      </c>
      <c r="H5" s="4" t="s">
        <v>66</v>
      </c>
      <c r="I5" s="4" t="s">
        <v>67</v>
      </c>
      <c r="J5" s="4" t="s">
        <v>68</v>
      </c>
      <c r="K5" s="4" t="s">
        <v>69</v>
      </c>
      <c r="L5" s="4" t="s">
        <v>70</v>
      </c>
      <c r="M5" s="4" t="s">
        <v>7</v>
      </c>
      <c r="N5" s="4" t="s">
        <v>8</v>
      </c>
    </row>
    <row r="6" spans="1:28" ht="29" customHeight="1">
      <c r="A6" s="10" t="s">
        <v>16</v>
      </c>
      <c r="B6" s="3" t="s">
        <v>13</v>
      </c>
      <c r="C6" s="2">
        <v>43647</v>
      </c>
      <c r="D6" s="2">
        <f>$C$6+H6</f>
        <v>43652</v>
      </c>
      <c r="E6" s="11">
        <v>5</v>
      </c>
      <c r="F6" s="9">
        <v>0</v>
      </c>
      <c r="G6" s="9">
        <v>0</v>
      </c>
      <c r="H6" s="9">
        <f>F6+E6</f>
        <v>5</v>
      </c>
      <c r="I6" s="9">
        <f>G6+E6</f>
        <v>5</v>
      </c>
      <c r="J6" s="11">
        <v>0</v>
      </c>
      <c r="K6" s="9">
        <v>0</v>
      </c>
      <c r="L6" s="9"/>
      <c r="M6" s="1" t="s">
        <v>71</v>
      </c>
      <c r="N6" s="5" t="s">
        <v>0</v>
      </c>
    </row>
    <row r="7" spans="1:28" ht="28" customHeight="1">
      <c r="A7" s="10" t="s">
        <v>17</v>
      </c>
      <c r="B7" s="3" t="s">
        <v>14</v>
      </c>
      <c r="C7" s="2">
        <f>$C$6+F7</f>
        <v>43652</v>
      </c>
      <c r="D7" s="2">
        <f t="shared" ref="D7:D30" si="0">$C$6+H7</f>
        <v>43657</v>
      </c>
      <c r="E7" s="9">
        <v>5</v>
      </c>
      <c r="F7" s="9">
        <v>5</v>
      </c>
      <c r="G7" s="9">
        <v>93</v>
      </c>
      <c r="H7" s="9">
        <f>F7+E7</f>
        <v>10</v>
      </c>
      <c r="I7" s="9">
        <f>G7+E7</f>
        <v>98</v>
      </c>
      <c r="J7" s="9">
        <v>88</v>
      </c>
      <c r="K7" s="9">
        <v>0</v>
      </c>
      <c r="L7" s="9"/>
      <c r="M7" s="1"/>
      <c r="N7" s="5" t="s">
        <v>0</v>
      </c>
    </row>
    <row r="8" spans="1:28" ht="29" customHeight="1">
      <c r="A8" s="10" t="s">
        <v>18</v>
      </c>
      <c r="B8" s="3" t="s">
        <v>41</v>
      </c>
      <c r="C8" s="2">
        <f t="shared" ref="C8:C30" si="1">$C$6+F8</f>
        <v>43652</v>
      </c>
      <c r="D8" s="2">
        <f t="shared" si="0"/>
        <v>43655</v>
      </c>
      <c r="E8" s="9">
        <v>3</v>
      </c>
      <c r="F8" s="9">
        <v>5</v>
      </c>
      <c r="G8" s="9">
        <v>122</v>
      </c>
      <c r="H8" s="9">
        <f>F8+E8</f>
        <v>8</v>
      </c>
      <c r="I8" s="9">
        <f t="shared" ref="I8:I30" si="2">G8+E8</f>
        <v>125</v>
      </c>
      <c r="J8" s="9">
        <v>117</v>
      </c>
      <c r="K8" s="9">
        <v>0</v>
      </c>
      <c r="L8" s="9"/>
      <c r="M8" s="1"/>
      <c r="N8" s="5" t="s">
        <v>0</v>
      </c>
    </row>
    <row r="9" spans="1:28" ht="29" customHeight="1">
      <c r="A9" s="10" t="s">
        <v>19</v>
      </c>
      <c r="B9" s="3" t="s">
        <v>42</v>
      </c>
      <c r="C9" s="2">
        <f t="shared" si="1"/>
        <v>43652</v>
      </c>
      <c r="D9" s="2">
        <f t="shared" si="0"/>
        <v>43667</v>
      </c>
      <c r="E9" s="11">
        <v>15</v>
      </c>
      <c r="F9" s="9">
        <v>5</v>
      </c>
      <c r="G9" s="9">
        <v>5</v>
      </c>
      <c r="H9" s="9">
        <f t="shared" ref="H9:H30" si="3">F9+E9</f>
        <v>20</v>
      </c>
      <c r="I9" s="9">
        <f t="shared" si="2"/>
        <v>20</v>
      </c>
      <c r="J9" s="11">
        <v>0</v>
      </c>
      <c r="K9" s="9">
        <v>0</v>
      </c>
      <c r="L9" s="9"/>
      <c r="M9" s="1" t="s">
        <v>71</v>
      </c>
      <c r="N9" s="5" t="s">
        <v>0</v>
      </c>
    </row>
    <row r="10" spans="1:28" ht="28" customHeight="1">
      <c r="A10" s="10" t="s">
        <v>20</v>
      </c>
      <c r="B10" s="3" t="s">
        <v>43</v>
      </c>
      <c r="C10" s="2">
        <f t="shared" si="1"/>
        <v>43652</v>
      </c>
      <c r="D10" s="2">
        <f t="shared" si="0"/>
        <v>43682</v>
      </c>
      <c r="E10" s="9">
        <v>30</v>
      </c>
      <c r="F10" s="9">
        <v>5</v>
      </c>
      <c r="G10" s="9">
        <v>144</v>
      </c>
      <c r="H10" s="9">
        <f t="shared" si="3"/>
        <v>35</v>
      </c>
      <c r="I10" s="9">
        <f t="shared" si="2"/>
        <v>174</v>
      </c>
      <c r="J10" s="9">
        <v>139</v>
      </c>
      <c r="K10" s="9">
        <v>139</v>
      </c>
      <c r="L10" s="9"/>
      <c r="M10" s="1"/>
      <c r="N10" s="5" t="s">
        <v>0</v>
      </c>
    </row>
    <row r="11" spans="1:28" ht="30" customHeight="1">
      <c r="A11" s="10" t="s">
        <v>21</v>
      </c>
      <c r="B11" s="3" t="s">
        <v>44</v>
      </c>
      <c r="C11" s="2">
        <f t="shared" si="1"/>
        <v>43652</v>
      </c>
      <c r="D11" s="2">
        <f t="shared" si="0"/>
        <v>43661</v>
      </c>
      <c r="E11" s="9">
        <v>9</v>
      </c>
      <c r="F11" s="9">
        <v>5</v>
      </c>
      <c r="G11" s="9">
        <v>170</v>
      </c>
      <c r="H11" s="9">
        <f t="shared" si="3"/>
        <v>14</v>
      </c>
      <c r="I11" s="9">
        <f t="shared" si="2"/>
        <v>179</v>
      </c>
      <c r="J11" s="9">
        <v>165</v>
      </c>
      <c r="K11" s="9">
        <v>0</v>
      </c>
      <c r="L11" s="9"/>
      <c r="M11" s="1"/>
      <c r="N11" s="5" t="s">
        <v>0</v>
      </c>
    </row>
    <row r="12" spans="1:28" ht="29" customHeight="1">
      <c r="A12" s="10" t="s">
        <v>22</v>
      </c>
      <c r="B12" s="3" t="s">
        <v>45</v>
      </c>
      <c r="C12" s="2">
        <f t="shared" si="1"/>
        <v>43657</v>
      </c>
      <c r="D12" s="2">
        <f t="shared" si="0"/>
        <v>43662</v>
      </c>
      <c r="E12" s="9">
        <v>5</v>
      </c>
      <c r="F12" s="9">
        <v>10</v>
      </c>
      <c r="G12" s="9">
        <v>98</v>
      </c>
      <c r="H12" s="9">
        <f t="shared" si="3"/>
        <v>15</v>
      </c>
      <c r="I12" s="9">
        <f t="shared" si="2"/>
        <v>103</v>
      </c>
      <c r="J12" s="9">
        <v>88</v>
      </c>
      <c r="K12" s="9">
        <v>0</v>
      </c>
      <c r="L12" s="9"/>
      <c r="M12" s="1"/>
      <c r="N12" s="6" t="s">
        <v>1</v>
      </c>
    </row>
    <row r="13" spans="1:28" ht="30" customHeight="1">
      <c r="A13" s="10" t="s">
        <v>23</v>
      </c>
      <c r="B13" s="3" t="s">
        <v>46</v>
      </c>
      <c r="C13" s="2">
        <f t="shared" si="1"/>
        <v>43655</v>
      </c>
      <c r="D13" s="2">
        <f t="shared" si="0"/>
        <v>43669</v>
      </c>
      <c r="E13" s="9">
        <v>14</v>
      </c>
      <c r="F13" s="9">
        <v>8</v>
      </c>
      <c r="G13" s="9">
        <v>125</v>
      </c>
      <c r="H13" s="9">
        <f t="shared" si="3"/>
        <v>22</v>
      </c>
      <c r="I13" s="9">
        <f t="shared" si="2"/>
        <v>139</v>
      </c>
      <c r="J13" s="9">
        <v>117</v>
      </c>
      <c r="K13" s="9">
        <v>0</v>
      </c>
      <c r="L13" s="9"/>
      <c r="M13" s="1"/>
      <c r="N13" s="6" t="s">
        <v>1</v>
      </c>
    </row>
    <row r="14" spans="1:28" ht="29" customHeight="1">
      <c r="A14" s="10" t="s">
        <v>24</v>
      </c>
      <c r="B14" s="3" t="s">
        <v>47</v>
      </c>
      <c r="C14" s="2">
        <f t="shared" si="1"/>
        <v>43667</v>
      </c>
      <c r="D14" s="2">
        <f t="shared" si="0"/>
        <v>43691</v>
      </c>
      <c r="E14" s="11">
        <v>24</v>
      </c>
      <c r="F14" s="9">
        <v>20</v>
      </c>
      <c r="G14" s="9">
        <v>20</v>
      </c>
      <c r="H14" s="9">
        <f t="shared" si="3"/>
        <v>44</v>
      </c>
      <c r="I14" s="9">
        <f t="shared" si="2"/>
        <v>44</v>
      </c>
      <c r="J14" s="11">
        <v>0</v>
      </c>
      <c r="K14" s="9">
        <v>0</v>
      </c>
      <c r="L14" s="9"/>
      <c r="M14" s="1" t="s">
        <v>71</v>
      </c>
      <c r="N14" s="6" t="s">
        <v>1</v>
      </c>
    </row>
    <row r="15" spans="1:28" ht="29" customHeight="1">
      <c r="A15" s="10" t="s">
        <v>25</v>
      </c>
      <c r="B15" s="3" t="s">
        <v>48</v>
      </c>
      <c r="C15" s="2">
        <f t="shared" si="1"/>
        <v>43662</v>
      </c>
      <c r="D15" s="2">
        <f t="shared" si="0"/>
        <v>43697</v>
      </c>
      <c r="E15" s="9">
        <v>35</v>
      </c>
      <c r="F15" s="9">
        <v>15</v>
      </c>
      <c r="G15" s="9">
        <v>103</v>
      </c>
      <c r="H15" s="9">
        <f t="shared" si="3"/>
        <v>50</v>
      </c>
      <c r="I15" s="9">
        <f t="shared" si="2"/>
        <v>138</v>
      </c>
      <c r="J15" s="9">
        <v>88</v>
      </c>
      <c r="K15" s="9">
        <v>0</v>
      </c>
      <c r="L15" s="9"/>
      <c r="M15" s="1"/>
      <c r="N15" s="6" t="s">
        <v>1</v>
      </c>
    </row>
    <row r="16" spans="1:28" ht="30" customHeight="1">
      <c r="A16" s="10" t="s">
        <v>26</v>
      </c>
      <c r="B16" s="3" t="s">
        <v>49</v>
      </c>
      <c r="C16" s="2">
        <f t="shared" si="1"/>
        <v>43669</v>
      </c>
      <c r="D16" s="2">
        <f t="shared" si="0"/>
        <v>43683</v>
      </c>
      <c r="E16" s="9">
        <v>14</v>
      </c>
      <c r="F16" s="9">
        <v>22</v>
      </c>
      <c r="G16" s="9">
        <v>139</v>
      </c>
      <c r="H16" s="9">
        <f t="shared" si="3"/>
        <v>36</v>
      </c>
      <c r="I16" s="9">
        <f t="shared" si="2"/>
        <v>153</v>
      </c>
      <c r="J16" s="9">
        <v>117</v>
      </c>
      <c r="K16" s="9">
        <v>0</v>
      </c>
      <c r="L16" s="9"/>
      <c r="M16" s="1"/>
      <c r="N16" s="6" t="s">
        <v>1</v>
      </c>
    </row>
    <row r="17" spans="1:14" ht="30" customHeight="1">
      <c r="A17" s="10" t="s">
        <v>27</v>
      </c>
      <c r="B17" s="3" t="s">
        <v>50</v>
      </c>
      <c r="C17" s="2">
        <f t="shared" si="1"/>
        <v>43697</v>
      </c>
      <c r="D17" s="2">
        <f t="shared" si="0"/>
        <v>43703</v>
      </c>
      <c r="E17" s="9">
        <v>6</v>
      </c>
      <c r="F17" s="9">
        <v>50</v>
      </c>
      <c r="G17" s="9">
        <v>138</v>
      </c>
      <c r="H17" s="9">
        <f t="shared" si="3"/>
        <v>56</v>
      </c>
      <c r="I17" s="9">
        <f t="shared" si="2"/>
        <v>144</v>
      </c>
      <c r="J17" s="9">
        <v>88</v>
      </c>
      <c r="K17" s="9">
        <v>88</v>
      </c>
      <c r="L17" s="9"/>
      <c r="M17" s="1"/>
      <c r="N17" s="6" t="s">
        <v>1</v>
      </c>
    </row>
    <row r="18" spans="1:14" ht="28" customHeight="1">
      <c r="A18" s="10" t="s">
        <v>28</v>
      </c>
      <c r="B18" s="3" t="s">
        <v>51</v>
      </c>
      <c r="C18" s="2">
        <f t="shared" si="1"/>
        <v>43683</v>
      </c>
      <c r="D18" s="2">
        <f t="shared" si="0"/>
        <v>43686</v>
      </c>
      <c r="E18" s="9">
        <v>3</v>
      </c>
      <c r="F18" s="9">
        <v>36</v>
      </c>
      <c r="G18" s="9">
        <v>153</v>
      </c>
      <c r="H18" s="9">
        <f t="shared" si="3"/>
        <v>39</v>
      </c>
      <c r="I18" s="9">
        <f t="shared" si="2"/>
        <v>156</v>
      </c>
      <c r="J18" s="9">
        <v>117</v>
      </c>
      <c r="K18" s="9">
        <v>105</v>
      </c>
      <c r="L18" s="9"/>
      <c r="M18" s="1"/>
      <c r="N18" s="6" t="s">
        <v>1</v>
      </c>
    </row>
    <row r="19" spans="1:14" ht="29" customHeight="1">
      <c r="A19" s="10" t="s">
        <v>29</v>
      </c>
      <c r="B19" s="3" t="s">
        <v>52</v>
      </c>
      <c r="C19" s="2">
        <f t="shared" si="1"/>
        <v>43691</v>
      </c>
      <c r="D19" s="2">
        <f t="shared" si="0"/>
        <v>43791</v>
      </c>
      <c r="E19" s="11">
        <v>100</v>
      </c>
      <c r="F19" s="9">
        <v>44</v>
      </c>
      <c r="G19" s="9">
        <v>44</v>
      </c>
      <c r="H19" s="9">
        <f t="shared" si="3"/>
        <v>144</v>
      </c>
      <c r="I19" s="9">
        <f t="shared" si="2"/>
        <v>144</v>
      </c>
      <c r="J19" s="11">
        <v>0</v>
      </c>
      <c r="K19" s="9">
        <v>0</v>
      </c>
      <c r="L19" s="9"/>
      <c r="M19" s="1" t="s">
        <v>71</v>
      </c>
      <c r="N19" s="12" t="s">
        <v>2</v>
      </c>
    </row>
    <row r="20" spans="1:14" ht="29" customHeight="1">
      <c r="A20" s="10" t="s">
        <v>30</v>
      </c>
      <c r="B20" s="3" t="s">
        <v>53</v>
      </c>
      <c r="C20" s="2">
        <f t="shared" si="1"/>
        <v>43791</v>
      </c>
      <c r="D20" s="2">
        <f t="shared" si="0"/>
        <v>43797</v>
      </c>
      <c r="E20" s="9">
        <v>6</v>
      </c>
      <c r="F20" s="9">
        <v>144</v>
      </c>
      <c r="G20" s="9">
        <v>176</v>
      </c>
      <c r="H20" s="9">
        <f t="shared" si="3"/>
        <v>150</v>
      </c>
      <c r="I20" s="9">
        <f t="shared" si="2"/>
        <v>182</v>
      </c>
      <c r="J20" s="9">
        <v>165</v>
      </c>
      <c r="K20" s="9">
        <v>165</v>
      </c>
      <c r="L20" s="9"/>
      <c r="M20" s="1"/>
      <c r="N20" s="7" t="s">
        <v>3</v>
      </c>
    </row>
    <row r="21" spans="1:14" ht="28" customHeight="1">
      <c r="A21" s="10" t="s">
        <v>31</v>
      </c>
      <c r="B21" s="3" t="s">
        <v>54</v>
      </c>
      <c r="C21" s="2">
        <f t="shared" si="1"/>
        <v>43791</v>
      </c>
      <c r="D21" s="2">
        <f t="shared" si="0"/>
        <v>43797</v>
      </c>
      <c r="E21" s="11">
        <v>6</v>
      </c>
      <c r="F21" s="9">
        <v>144</v>
      </c>
      <c r="G21" s="9">
        <v>144</v>
      </c>
      <c r="H21" s="9">
        <f t="shared" si="3"/>
        <v>150</v>
      </c>
      <c r="I21" s="9">
        <f t="shared" si="2"/>
        <v>150</v>
      </c>
      <c r="J21" s="11">
        <v>0</v>
      </c>
      <c r="K21" s="9">
        <v>0</v>
      </c>
      <c r="L21" s="9"/>
      <c r="M21" s="1" t="s">
        <v>71</v>
      </c>
      <c r="N21" s="7" t="s">
        <v>3</v>
      </c>
    </row>
    <row r="22" spans="1:14" ht="29" customHeight="1">
      <c r="A22" s="10" t="s">
        <v>32</v>
      </c>
      <c r="B22" s="3" t="s">
        <v>55</v>
      </c>
      <c r="C22" s="2">
        <f t="shared" si="1"/>
        <v>43791</v>
      </c>
      <c r="D22" s="2">
        <f t="shared" si="0"/>
        <v>43797</v>
      </c>
      <c r="E22" s="9">
        <v>6</v>
      </c>
      <c r="F22" s="9">
        <v>144</v>
      </c>
      <c r="G22" s="9">
        <v>156</v>
      </c>
      <c r="H22" s="9">
        <f t="shared" si="3"/>
        <v>150</v>
      </c>
      <c r="I22" s="9">
        <f t="shared" si="2"/>
        <v>162</v>
      </c>
      <c r="J22" s="9">
        <v>12</v>
      </c>
      <c r="K22" s="9">
        <v>0</v>
      </c>
      <c r="L22" s="9"/>
      <c r="M22" s="1"/>
      <c r="N22" s="7" t="s">
        <v>3</v>
      </c>
    </row>
    <row r="23" spans="1:14" ht="29" customHeight="1">
      <c r="A23" s="10" t="s">
        <v>33</v>
      </c>
      <c r="B23" s="3" t="s">
        <v>56</v>
      </c>
      <c r="C23" s="2">
        <f t="shared" si="1"/>
        <v>43791</v>
      </c>
      <c r="D23" s="2">
        <f t="shared" si="0"/>
        <v>43803</v>
      </c>
      <c r="E23" s="9">
        <v>12</v>
      </c>
      <c r="F23" s="9">
        <v>144</v>
      </c>
      <c r="G23" s="9">
        <v>162</v>
      </c>
      <c r="H23" s="9">
        <f t="shared" si="3"/>
        <v>156</v>
      </c>
      <c r="I23" s="9">
        <f t="shared" si="2"/>
        <v>174</v>
      </c>
      <c r="J23" s="9">
        <v>18</v>
      </c>
      <c r="K23" s="9">
        <v>18</v>
      </c>
      <c r="L23" s="9"/>
      <c r="M23" s="1"/>
      <c r="N23" s="7" t="s">
        <v>3</v>
      </c>
    </row>
    <row r="24" spans="1:14" ht="29" customHeight="1">
      <c r="A24" s="10" t="s">
        <v>34</v>
      </c>
      <c r="B24" s="3" t="s">
        <v>57</v>
      </c>
      <c r="C24" s="2">
        <f t="shared" si="1"/>
        <v>43797</v>
      </c>
      <c r="D24" s="2">
        <f t="shared" si="0"/>
        <v>43821</v>
      </c>
      <c r="E24" s="11">
        <v>24</v>
      </c>
      <c r="F24" s="9">
        <v>150</v>
      </c>
      <c r="G24" s="9">
        <v>150</v>
      </c>
      <c r="H24" s="9">
        <f t="shared" si="3"/>
        <v>174</v>
      </c>
      <c r="I24" s="9">
        <f t="shared" si="2"/>
        <v>174</v>
      </c>
      <c r="J24" s="11">
        <v>0</v>
      </c>
      <c r="K24" s="9">
        <v>0</v>
      </c>
      <c r="L24" s="9"/>
      <c r="M24" s="1" t="s">
        <v>71</v>
      </c>
      <c r="N24" s="7" t="s">
        <v>3</v>
      </c>
    </row>
    <row r="25" spans="1:14" ht="29" customHeight="1">
      <c r="A25" s="10" t="s">
        <v>35</v>
      </c>
      <c r="B25" s="3" t="s">
        <v>58</v>
      </c>
      <c r="C25" s="2">
        <f t="shared" si="1"/>
        <v>43797</v>
      </c>
      <c r="D25" s="2">
        <f t="shared" si="0"/>
        <v>43809</v>
      </c>
      <c r="E25" s="9">
        <v>12</v>
      </c>
      <c r="F25" s="9">
        <v>150</v>
      </c>
      <c r="G25" s="9">
        <v>162</v>
      </c>
      <c r="H25" s="9">
        <f t="shared" si="3"/>
        <v>162</v>
      </c>
      <c r="I25" s="9">
        <f t="shared" si="2"/>
        <v>174</v>
      </c>
      <c r="J25" s="9">
        <v>12</v>
      </c>
      <c r="K25" s="9">
        <v>12</v>
      </c>
      <c r="L25" s="9"/>
      <c r="M25" s="1"/>
      <c r="N25" s="7" t="s">
        <v>3</v>
      </c>
    </row>
    <row r="26" spans="1:14" ht="29" customHeight="1">
      <c r="A26" s="10" t="s">
        <v>36</v>
      </c>
      <c r="B26" s="3" t="s">
        <v>59</v>
      </c>
      <c r="C26" s="2">
        <f t="shared" si="1"/>
        <v>43821</v>
      </c>
      <c r="D26" s="2">
        <f t="shared" si="0"/>
        <v>43831</v>
      </c>
      <c r="E26" s="11">
        <v>10</v>
      </c>
      <c r="F26" s="9">
        <v>174</v>
      </c>
      <c r="G26" s="9">
        <v>174</v>
      </c>
      <c r="H26" s="9">
        <f t="shared" si="3"/>
        <v>184</v>
      </c>
      <c r="I26" s="9">
        <f t="shared" si="2"/>
        <v>184</v>
      </c>
      <c r="J26" s="11">
        <v>0</v>
      </c>
      <c r="K26" s="9">
        <v>0</v>
      </c>
      <c r="L26" s="9"/>
      <c r="M26" s="1" t="s">
        <v>71</v>
      </c>
      <c r="N26" s="8" t="s">
        <v>72</v>
      </c>
    </row>
    <row r="27" spans="1:14" ht="29" customHeight="1">
      <c r="A27" s="10" t="s">
        <v>37</v>
      </c>
      <c r="B27" s="3" t="s">
        <v>60</v>
      </c>
      <c r="C27" s="2">
        <f t="shared" si="1"/>
        <v>43831</v>
      </c>
      <c r="D27" s="2">
        <f t="shared" si="0"/>
        <v>43832</v>
      </c>
      <c r="E27" s="11">
        <v>1</v>
      </c>
      <c r="F27" s="9">
        <v>184</v>
      </c>
      <c r="G27" s="9">
        <v>184</v>
      </c>
      <c r="H27" s="9">
        <f t="shared" si="3"/>
        <v>185</v>
      </c>
      <c r="I27" s="9">
        <f t="shared" si="2"/>
        <v>185</v>
      </c>
      <c r="J27" s="11">
        <v>0</v>
      </c>
      <c r="K27" s="9">
        <v>0</v>
      </c>
      <c r="L27" s="9"/>
      <c r="M27" s="1" t="s">
        <v>71</v>
      </c>
      <c r="N27" s="8" t="s">
        <v>72</v>
      </c>
    </row>
    <row r="28" spans="1:14" ht="29" customHeight="1">
      <c r="A28" s="10" t="s">
        <v>38</v>
      </c>
      <c r="B28" s="3" t="s">
        <v>61</v>
      </c>
      <c r="C28" s="2">
        <f t="shared" si="1"/>
        <v>43832</v>
      </c>
      <c r="D28" s="2">
        <f t="shared" si="0"/>
        <v>43835</v>
      </c>
      <c r="E28" s="11">
        <v>3</v>
      </c>
      <c r="F28" s="9">
        <v>185</v>
      </c>
      <c r="G28" s="9">
        <v>185</v>
      </c>
      <c r="H28" s="9">
        <f t="shared" si="3"/>
        <v>188</v>
      </c>
      <c r="I28" s="9">
        <f t="shared" si="2"/>
        <v>188</v>
      </c>
      <c r="J28" s="11">
        <v>0</v>
      </c>
      <c r="K28" s="9">
        <v>0</v>
      </c>
      <c r="L28" s="9"/>
      <c r="M28" s="1" t="s">
        <v>71</v>
      </c>
      <c r="N28" s="8" t="s">
        <v>72</v>
      </c>
    </row>
    <row r="29" spans="1:14" ht="29" customHeight="1">
      <c r="A29" s="10" t="s">
        <v>39</v>
      </c>
      <c r="B29" s="3" t="s">
        <v>62</v>
      </c>
      <c r="C29" s="2">
        <f t="shared" si="1"/>
        <v>43835</v>
      </c>
      <c r="D29" s="2">
        <f t="shared" si="0"/>
        <v>43850</v>
      </c>
      <c r="E29" s="11">
        <v>15</v>
      </c>
      <c r="F29" s="9">
        <v>188</v>
      </c>
      <c r="G29" s="9">
        <v>188</v>
      </c>
      <c r="H29" s="9">
        <f t="shared" si="3"/>
        <v>203</v>
      </c>
      <c r="I29" s="9">
        <f t="shared" si="2"/>
        <v>203</v>
      </c>
      <c r="J29" s="11">
        <v>0</v>
      </c>
      <c r="K29" s="9">
        <v>0</v>
      </c>
      <c r="L29" s="9"/>
      <c r="M29" s="1" t="s">
        <v>71</v>
      </c>
      <c r="N29" s="8" t="s">
        <v>72</v>
      </c>
    </row>
    <row r="30" spans="1:14" ht="29" customHeight="1">
      <c r="A30" s="10" t="s">
        <v>40</v>
      </c>
      <c r="B30" s="3" t="s">
        <v>63</v>
      </c>
      <c r="C30" s="2">
        <f t="shared" si="1"/>
        <v>43850</v>
      </c>
      <c r="D30" s="2">
        <f t="shared" si="0"/>
        <v>43856</v>
      </c>
      <c r="E30" s="11">
        <v>6</v>
      </c>
      <c r="F30" s="9">
        <v>203</v>
      </c>
      <c r="G30" s="9">
        <v>203</v>
      </c>
      <c r="H30" s="9">
        <f t="shared" si="3"/>
        <v>209</v>
      </c>
      <c r="I30" s="9">
        <f t="shared" si="2"/>
        <v>209</v>
      </c>
      <c r="J30" s="11">
        <v>0</v>
      </c>
      <c r="K30" s="9">
        <v>0</v>
      </c>
      <c r="L30" s="9"/>
      <c r="M30" s="1" t="s">
        <v>71</v>
      </c>
      <c r="N30" s="8" t="s">
        <v>72</v>
      </c>
    </row>
  </sheetData>
  <mergeCells count="4">
    <mergeCell ref="C1:AB4"/>
    <mergeCell ref="A1:B1"/>
    <mergeCell ref="A2:B2"/>
    <mergeCell ref="A3:B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ABA2-0ACA-1543-BD09-40B5197A0B7E}">
  <sheetPr codeName="Sheet2"/>
  <dimension ref="B2:O27"/>
  <sheetViews>
    <sheetView tabSelected="1" workbookViewId="0">
      <selection activeCell="C17" sqref="C17"/>
    </sheetView>
  </sheetViews>
  <sheetFormatPr baseColWidth="10" defaultColWidth="11" defaultRowHeight="16"/>
  <cols>
    <col min="2" max="2" width="10.83203125" bestFit="1" customWidth="1"/>
    <col min="3" max="3" width="24.83203125" bestFit="1" customWidth="1"/>
    <col min="4" max="4" width="11.5" bestFit="1" customWidth="1"/>
    <col min="5" max="5" width="9.83203125" bestFit="1" customWidth="1"/>
    <col min="6" max="6" width="10.33203125" bestFit="1" customWidth="1"/>
    <col min="7" max="10" width="6" bestFit="1" customWidth="1"/>
    <col min="11" max="11" width="12.1640625" bestFit="1" customWidth="1"/>
    <col min="13" max="13" width="9.1640625" bestFit="1" customWidth="1"/>
    <col min="14" max="14" width="11.83203125" bestFit="1" customWidth="1"/>
    <col min="15" max="15" width="17.83203125" bestFit="1" customWidth="1"/>
  </cols>
  <sheetData>
    <row r="2" spans="2:15">
      <c r="B2" s="4" t="s">
        <v>15</v>
      </c>
      <c r="C2" s="4" t="s">
        <v>4</v>
      </c>
      <c r="D2" s="4" t="s">
        <v>5</v>
      </c>
      <c r="E2" s="4" t="s">
        <v>6</v>
      </c>
      <c r="F2" s="4" t="s">
        <v>9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 t="s">
        <v>69</v>
      </c>
      <c r="M2" s="4" t="s">
        <v>70</v>
      </c>
      <c r="N2" s="4" t="s">
        <v>73</v>
      </c>
      <c r="O2" s="4" t="s">
        <v>8</v>
      </c>
    </row>
    <row r="3" spans="2:15" ht="24">
      <c r="B3" s="10" t="s">
        <v>16</v>
      </c>
      <c r="C3" s="3" t="s">
        <v>13</v>
      </c>
      <c r="D3" s="2">
        <v>43647</v>
      </c>
      <c r="E3" s="2">
        <f ca="1">$D$7+I3</f>
        <v>43652</v>
      </c>
      <c r="F3" s="11">
        <v>5</v>
      </c>
      <c r="G3" s="9">
        <v>0</v>
      </c>
      <c r="H3" s="9">
        <v>0</v>
      </c>
      <c r="I3" s="9">
        <f>G3+F3</f>
        <v>5</v>
      </c>
      <c r="J3" s="9">
        <f>H3+F3</f>
        <v>5</v>
      </c>
      <c r="K3" s="11">
        <v>0</v>
      </c>
      <c r="L3" s="9">
        <v>0</v>
      </c>
      <c r="M3" s="9"/>
      <c r="N3" s="1" t="s">
        <v>71</v>
      </c>
      <c r="O3" s="5" t="s">
        <v>0</v>
      </c>
    </row>
    <row r="4" spans="2:15" ht="24">
      <c r="B4" s="10" t="s">
        <v>17</v>
      </c>
      <c r="C4" s="3" t="s">
        <v>14</v>
      </c>
      <c r="D4" s="2">
        <f ca="1">$D$7+G4</f>
        <v>43652</v>
      </c>
      <c r="E4" s="2">
        <f t="shared" ref="E4:E27" ca="1" si="0">$D$7+I4</f>
        <v>43657</v>
      </c>
      <c r="F4" s="9">
        <v>5</v>
      </c>
      <c r="G4" s="9">
        <v>5</v>
      </c>
      <c r="H4" s="9">
        <v>93</v>
      </c>
      <c r="I4" s="9">
        <f>G4+F4</f>
        <v>10</v>
      </c>
      <c r="J4" s="9">
        <f>H4+F4</f>
        <v>98</v>
      </c>
      <c r="K4" s="9">
        <v>88</v>
      </c>
      <c r="L4" s="9">
        <v>0</v>
      </c>
      <c r="M4" s="9"/>
      <c r="N4" s="1"/>
      <c r="O4" s="5" t="s">
        <v>0</v>
      </c>
    </row>
    <row r="5" spans="2:15" ht="24">
      <c r="B5" s="10" t="s">
        <v>18</v>
      </c>
      <c r="C5" s="3" t="s">
        <v>41</v>
      </c>
      <c r="D5" s="2">
        <f t="shared" ref="D5:D27" ca="1" si="1">$D$7+G5</f>
        <v>43652</v>
      </c>
      <c r="E5" s="2">
        <f t="shared" ca="1" si="0"/>
        <v>43655</v>
      </c>
      <c r="F5" s="9">
        <v>3</v>
      </c>
      <c r="G5" s="9">
        <v>5</v>
      </c>
      <c r="H5" s="9">
        <v>122</v>
      </c>
      <c r="I5" s="9">
        <f>G5+F5</f>
        <v>8</v>
      </c>
      <c r="J5" s="9">
        <f t="shared" ref="J5:J27" si="2">H5+F5</f>
        <v>125</v>
      </c>
      <c r="K5" s="9">
        <v>117</v>
      </c>
      <c r="L5" s="9">
        <v>0</v>
      </c>
      <c r="M5" s="9"/>
      <c r="N5" s="1"/>
      <c r="O5" s="5" t="s">
        <v>0</v>
      </c>
    </row>
    <row r="6" spans="2:15" ht="24">
      <c r="B6" s="10" t="s">
        <v>19</v>
      </c>
      <c r="C6" s="3" t="s">
        <v>42</v>
      </c>
      <c r="D6" s="2">
        <f t="shared" ca="1" si="1"/>
        <v>43652</v>
      </c>
      <c r="E6" s="2">
        <f t="shared" ca="1" si="0"/>
        <v>43667</v>
      </c>
      <c r="F6" s="11">
        <v>15</v>
      </c>
      <c r="G6" s="9">
        <v>5</v>
      </c>
      <c r="H6" s="9">
        <v>5</v>
      </c>
      <c r="I6" s="9">
        <f t="shared" ref="I6:I27" si="3">G6+F6</f>
        <v>20</v>
      </c>
      <c r="J6" s="9">
        <f t="shared" si="2"/>
        <v>20</v>
      </c>
      <c r="K6" s="11">
        <v>0</v>
      </c>
      <c r="L6" s="9">
        <v>0</v>
      </c>
      <c r="M6" s="9"/>
      <c r="N6" s="1" t="s">
        <v>71</v>
      </c>
      <c r="O6" s="5" t="s">
        <v>0</v>
      </c>
    </row>
    <row r="7" spans="2:15" ht="24">
      <c r="B7" s="10" t="s">
        <v>20</v>
      </c>
      <c r="C7" s="3" t="s">
        <v>43</v>
      </c>
      <c r="D7" s="2">
        <f t="shared" ca="1" si="1"/>
        <v>43652</v>
      </c>
      <c r="E7" s="2">
        <f t="shared" ca="1" si="0"/>
        <v>43682</v>
      </c>
      <c r="F7" s="9">
        <v>30</v>
      </c>
      <c r="G7" s="9">
        <v>5</v>
      </c>
      <c r="H7" s="9">
        <v>144</v>
      </c>
      <c r="I7" s="9">
        <f t="shared" si="3"/>
        <v>35</v>
      </c>
      <c r="J7" s="9">
        <f t="shared" si="2"/>
        <v>174</v>
      </c>
      <c r="K7" s="9">
        <v>139</v>
      </c>
      <c r="L7" s="9">
        <v>139</v>
      </c>
      <c r="M7" s="9"/>
      <c r="N7" s="1"/>
      <c r="O7" s="5" t="s">
        <v>0</v>
      </c>
    </row>
    <row r="8" spans="2:15" ht="24">
      <c r="B8" s="10" t="s">
        <v>21</v>
      </c>
      <c r="C8" s="3" t="s">
        <v>44</v>
      </c>
      <c r="D8" s="2">
        <f t="shared" ca="1" si="1"/>
        <v>43652</v>
      </c>
      <c r="E8" s="2">
        <f t="shared" ca="1" si="0"/>
        <v>43661</v>
      </c>
      <c r="F8" s="9">
        <v>9</v>
      </c>
      <c r="G8" s="9">
        <v>5</v>
      </c>
      <c r="H8" s="9">
        <v>170</v>
      </c>
      <c r="I8" s="9">
        <f t="shared" si="3"/>
        <v>14</v>
      </c>
      <c r="J8" s="9">
        <f t="shared" si="2"/>
        <v>179</v>
      </c>
      <c r="K8" s="9">
        <v>165</v>
      </c>
      <c r="L8" s="9">
        <v>0</v>
      </c>
      <c r="M8" s="9"/>
      <c r="N8" s="1"/>
      <c r="O8" s="5" t="s">
        <v>0</v>
      </c>
    </row>
    <row r="9" spans="2:15" ht="24">
      <c r="B9" s="10" t="s">
        <v>22</v>
      </c>
      <c r="C9" s="3" t="s">
        <v>45</v>
      </c>
      <c r="D9" s="2">
        <f t="shared" ca="1" si="1"/>
        <v>43657</v>
      </c>
      <c r="E9" s="2">
        <f t="shared" ca="1" si="0"/>
        <v>43662</v>
      </c>
      <c r="F9" s="9">
        <v>5</v>
      </c>
      <c r="G9" s="9">
        <v>10</v>
      </c>
      <c r="H9" s="9">
        <v>98</v>
      </c>
      <c r="I9" s="9">
        <f t="shared" si="3"/>
        <v>15</v>
      </c>
      <c r="J9" s="9">
        <f t="shared" si="2"/>
        <v>103</v>
      </c>
      <c r="K9" s="9">
        <v>88</v>
      </c>
      <c r="L9" s="9">
        <v>0</v>
      </c>
      <c r="M9" s="9"/>
      <c r="N9" s="1"/>
      <c r="O9" s="6" t="s">
        <v>1</v>
      </c>
    </row>
    <row r="10" spans="2:15" ht="24">
      <c r="B10" s="10" t="s">
        <v>23</v>
      </c>
      <c r="C10" s="3" t="s">
        <v>46</v>
      </c>
      <c r="D10" s="2">
        <f t="shared" ca="1" si="1"/>
        <v>43655</v>
      </c>
      <c r="E10" s="2">
        <f t="shared" ca="1" si="0"/>
        <v>43669</v>
      </c>
      <c r="F10" s="9">
        <v>14</v>
      </c>
      <c r="G10" s="9">
        <v>8</v>
      </c>
      <c r="H10" s="9">
        <v>125</v>
      </c>
      <c r="I10" s="9">
        <f t="shared" si="3"/>
        <v>22</v>
      </c>
      <c r="J10" s="9">
        <f t="shared" si="2"/>
        <v>139</v>
      </c>
      <c r="K10" s="9">
        <v>117</v>
      </c>
      <c r="L10" s="9">
        <v>0</v>
      </c>
      <c r="M10" s="9"/>
      <c r="N10" s="1"/>
      <c r="O10" s="6" t="s">
        <v>1</v>
      </c>
    </row>
    <row r="11" spans="2:15" ht="24">
      <c r="B11" s="10" t="s">
        <v>24</v>
      </c>
      <c r="C11" s="3" t="s">
        <v>47</v>
      </c>
      <c r="D11" s="2">
        <f t="shared" ca="1" si="1"/>
        <v>43667</v>
      </c>
      <c r="E11" s="2">
        <f t="shared" ca="1" si="0"/>
        <v>43691</v>
      </c>
      <c r="F11" s="11">
        <v>24</v>
      </c>
      <c r="G11" s="9">
        <v>20</v>
      </c>
      <c r="H11" s="9">
        <v>20</v>
      </c>
      <c r="I11" s="9">
        <f t="shared" si="3"/>
        <v>44</v>
      </c>
      <c r="J11" s="9">
        <f t="shared" si="2"/>
        <v>44</v>
      </c>
      <c r="K11" s="11">
        <v>0</v>
      </c>
      <c r="L11" s="9">
        <v>0</v>
      </c>
      <c r="M11" s="9"/>
      <c r="N11" s="1" t="s">
        <v>71</v>
      </c>
      <c r="O11" s="6" t="s">
        <v>1</v>
      </c>
    </row>
    <row r="12" spans="2:15" ht="24">
      <c r="B12" s="10" t="s">
        <v>25</v>
      </c>
      <c r="C12" s="3" t="s">
        <v>48</v>
      </c>
      <c r="D12" s="2">
        <f t="shared" ca="1" si="1"/>
        <v>43662</v>
      </c>
      <c r="E12" s="2">
        <f t="shared" ca="1" si="0"/>
        <v>43697</v>
      </c>
      <c r="F12" s="9">
        <v>35</v>
      </c>
      <c r="G12" s="9">
        <v>15</v>
      </c>
      <c r="H12" s="9">
        <v>103</v>
      </c>
      <c r="I12" s="9">
        <f t="shared" si="3"/>
        <v>50</v>
      </c>
      <c r="J12" s="9">
        <f t="shared" si="2"/>
        <v>138</v>
      </c>
      <c r="K12" s="9">
        <v>88</v>
      </c>
      <c r="L12" s="9">
        <v>0</v>
      </c>
      <c r="M12" s="9"/>
      <c r="N12" s="1"/>
      <c r="O12" s="6" t="s">
        <v>1</v>
      </c>
    </row>
    <row r="13" spans="2:15" ht="24">
      <c r="B13" s="10" t="s">
        <v>26</v>
      </c>
      <c r="C13" s="3" t="s">
        <v>49</v>
      </c>
      <c r="D13" s="2">
        <f t="shared" ca="1" si="1"/>
        <v>43669</v>
      </c>
      <c r="E13" s="2">
        <f t="shared" ca="1" si="0"/>
        <v>43683</v>
      </c>
      <c r="F13" s="9">
        <v>14</v>
      </c>
      <c r="G13" s="9">
        <v>22</v>
      </c>
      <c r="H13" s="9">
        <v>139</v>
      </c>
      <c r="I13" s="9">
        <f t="shared" si="3"/>
        <v>36</v>
      </c>
      <c r="J13" s="9">
        <f t="shared" si="2"/>
        <v>153</v>
      </c>
      <c r="K13" s="9">
        <v>117</v>
      </c>
      <c r="L13" s="9">
        <v>0</v>
      </c>
      <c r="M13" s="9"/>
      <c r="N13" s="1"/>
      <c r="O13" s="6" t="s">
        <v>1</v>
      </c>
    </row>
    <row r="14" spans="2:15" ht="24">
      <c r="B14" s="10" t="s">
        <v>27</v>
      </c>
      <c r="C14" s="3" t="s">
        <v>50</v>
      </c>
      <c r="D14" s="2">
        <f t="shared" ca="1" si="1"/>
        <v>43697</v>
      </c>
      <c r="E14" s="2">
        <f t="shared" ca="1" si="0"/>
        <v>43703</v>
      </c>
      <c r="F14" s="9">
        <v>6</v>
      </c>
      <c r="G14" s="9">
        <v>50</v>
      </c>
      <c r="H14" s="9">
        <v>138</v>
      </c>
      <c r="I14" s="9">
        <f t="shared" si="3"/>
        <v>56</v>
      </c>
      <c r="J14" s="9">
        <f t="shared" si="2"/>
        <v>144</v>
      </c>
      <c r="K14" s="9">
        <v>88</v>
      </c>
      <c r="L14" s="9">
        <v>88</v>
      </c>
      <c r="M14" s="9"/>
      <c r="N14" s="1"/>
      <c r="O14" s="6" t="s">
        <v>1</v>
      </c>
    </row>
    <row r="15" spans="2:15" ht="24">
      <c r="B15" s="10" t="s">
        <v>28</v>
      </c>
      <c r="C15" s="3" t="s">
        <v>51</v>
      </c>
      <c r="D15" s="2">
        <f t="shared" ca="1" si="1"/>
        <v>43683</v>
      </c>
      <c r="E15" s="2">
        <f t="shared" ca="1" si="0"/>
        <v>43686</v>
      </c>
      <c r="F15" s="9">
        <v>3</v>
      </c>
      <c r="G15" s="9">
        <v>36</v>
      </c>
      <c r="H15" s="9">
        <v>153</v>
      </c>
      <c r="I15" s="9">
        <f t="shared" si="3"/>
        <v>39</v>
      </c>
      <c r="J15" s="9">
        <f t="shared" si="2"/>
        <v>156</v>
      </c>
      <c r="K15" s="9">
        <v>117</v>
      </c>
      <c r="L15" s="9">
        <v>105</v>
      </c>
      <c r="M15" s="9"/>
      <c r="N15" s="1"/>
      <c r="O15" s="6" t="s">
        <v>1</v>
      </c>
    </row>
    <row r="16" spans="2:15" ht="24">
      <c r="B16" s="10" t="s">
        <v>29</v>
      </c>
      <c r="C16" s="3" t="s">
        <v>52</v>
      </c>
      <c r="D16" s="2">
        <f t="shared" ca="1" si="1"/>
        <v>43691</v>
      </c>
      <c r="E16" s="2">
        <f t="shared" ca="1" si="0"/>
        <v>43791</v>
      </c>
      <c r="F16" s="11">
        <v>100</v>
      </c>
      <c r="G16" s="9">
        <v>44</v>
      </c>
      <c r="H16" s="9">
        <v>44</v>
      </c>
      <c r="I16" s="9">
        <f t="shared" si="3"/>
        <v>144</v>
      </c>
      <c r="J16" s="9">
        <f t="shared" si="2"/>
        <v>144</v>
      </c>
      <c r="K16" s="11">
        <v>0</v>
      </c>
      <c r="L16" s="9">
        <v>0</v>
      </c>
      <c r="M16" s="9"/>
      <c r="N16" s="1" t="s">
        <v>71</v>
      </c>
      <c r="O16" s="12" t="s">
        <v>2</v>
      </c>
    </row>
    <row r="17" spans="2:15" ht="24">
      <c r="B17" s="10" t="s">
        <v>30</v>
      </c>
      <c r="C17" s="3" t="s">
        <v>53</v>
      </c>
      <c r="D17" s="2">
        <f t="shared" ca="1" si="1"/>
        <v>43791</v>
      </c>
      <c r="E17" s="2">
        <f t="shared" ca="1" si="0"/>
        <v>43797</v>
      </c>
      <c r="F17" s="9">
        <v>6</v>
      </c>
      <c r="G17" s="9">
        <v>144</v>
      </c>
      <c r="H17" s="9">
        <v>176</v>
      </c>
      <c r="I17" s="9">
        <f t="shared" si="3"/>
        <v>150</v>
      </c>
      <c r="J17" s="9">
        <f t="shared" si="2"/>
        <v>182</v>
      </c>
      <c r="K17" s="9">
        <v>165</v>
      </c>
      <c r="L17" s="9">
        <v>165</v>
      </c>
      <c r="M17" s="9"/>
      <c r="N17" s="1"/>
      <c r="O17" s="7" t="s">
        <v>3</v>
      </c>
    </row>
    <row r="18" spans="2:15" ht="24">
      <c r="B18" s="10" t="s">
        <v>31</v>
      </c>
      <c r="C18" s="3" t="s">
        <v>54</v>
      </c>
      <c r="D18" s="2">
        <f t="shared" ca="1" si="1"/>
        <v>43791</v>
      </c>
      <c r="E18" s="2">
        <f t="shared" ca="1" si="0"/>
        <v>43797</v>
      </c>
      <c r="F18" s="11">
        <v>6</v>
      </c>
      <c r="G18" s="9">
        <v>144</v>
      </c>
      <c r="H18" s="9">
        <v>144</v>
      </c>
      <c r="I18" s="9">
        <f t="shared" si="3"/>
        <v>150</v>
      </c>
      <c r="J18" s="9">
        <f t="shared" si="2"/>
        <v>150</v>
      </c>
      <c r="K18" s="11">
        <v>0</v>
      </c>
      <c r="L18" s="9">
        <v>0</v>
      </c>
      <c r="M18" s="9"/>
      <c r="N18" s="1" t="s">
        <v>71</v>
      </c>
      <c r="O18" s="7" t="s">
        <v>3</v>
      </c>
    </row>
    <row r="19" spans="2:15" ht="24">
      <c r="B19" s="10" t="s">
        <v>32</v>
      </c>
      <c r="C19" s="3" t="s">
        <v>55</v>
      </c>
      <c r="D19" s="2">
        <f t="shared" ca="1" si="1"/>
        <v>43791</v>
      </c>
      <c r="E19" s="2">
        <f t="shared" ca="1" si="0"/>
        <v>43797</v>
      </c>
      <c r="F19" s="9">
        <v>6</v>
      </c>
      <c r="G19" s="9">
        <v>144</v>
      </c>
      <c r="H19" s="9">
        <v>156</v>
      </c>
      <c r="I19" s="9">
        <f t="shared" si="3"/>
        <v>150</v>
      </c>
      <c r="J19" s="9">
        <f t="shared" si="2"/>
        <v>162</v>
      </c>
      <c r="K19" s="9">
        <v>12</v>
      </c>
      <c r="L19" s="9">
        <v>0</v>
      </c>
      <c r="M19" s="9"/>
      <c r="N19" s="1"/>
      <c r="O19" s="7" t="s">
        <v>3</v>
      </c>
    </row>
    <row r="20" spans="2:15" ht="24">
      <c r="B20" s="10" t="s">
        <v>33</v>
      </c>
      <c r="C20" s="3" t="s">
        <v>56</v>
      </c>
      <c r="D20" s="2">
        <f t="shared" ca="1" si="1"/>
        <v>43791</v>
      </c>
      <c r="E20" s="2">
        <f t="shared" ca="1" si="0"/>
        <v>43803</v>
      </c>
      <c r="F20" s="9">
        <v>12</v>
      </c>
      <c r="G20" s="9">
        <v>144</v>
      </c>
      <c r="H20" s="9">
        <v>162</v>
      </c>
      <c r="I20" s="9">
        <f t="shared" si="3"/>
        <v>156</v>
      </c>
      <c r="J20" s="9">
        <f t="shared" si="2"/>
        <v>174</v>
      </c>
      <c r="K20" s="9">
        <v>18</v>
      </c>
      <c r="L20" s="9">
        <v>18</v>
      </c>
      <c r="M20" s="9"/>
      <c r="N20" s="1"/>
      <c r="O20" s="7" t="s">
        <v>3</v>
      </c>
    </row>
    <row r="21" spans="2:15" ht="24">
      <c r="B21" s="10" t="s">
        <v>34</v>
      </c>
      <c r="C21" s="3" t="s">
        <v>57</v>
      </c>
      <c r="D21" s="2">
        <f t="shared" ca="1" si="1"/>
        <v>43797</v>
      </c>
      <c r="E21" s="2">
        <f t="shared" ca="1" si="0"/>
        <v>43821</v>
      </c>
      <c r="F21" s="11">
        <v>24</v>
      </c>
      <c r="G21" s="9">
        <v>150</v>
      </c>
      <c r="H21" s="9">
        <v>150</v>
      </c>
      <c r="I21" s="9">
        <f t="shared" si="3"/>
        <v>174</v>
      </c>
      <c r="J21" s="9">
        <f t="shared" si="2"/>
        <v>174</v>
      </c>
      <c r="K21" s="11">
        <v>0</v>
      </c>
      <c r="L21" s="9">
        <v>0</v>
      </c>
      <c r="M21" s="9"/>
      <c r="N21" s="1" t="s">
        <v>71</v>
      </c>
      <c r="O21" s="7" t="s">
        <v>3</v>
      </c>
    </row>
    <row r="22" spans="2:15" ht="24">
      <c r="B22" s="10" t="s">
        <v>35</v>
      </c>
      <c r="C22" s="3" t="s">
        <v>58</v>
      </c>
      <c r="D22" s="2">
        <f t="shared" ca="1" si="1"/>
        <v>43797</v>
      </c>
      <c r="E22" s="2">
        <f t="shared" ca="1" si="0"/>
        <v>43809</v>
      </c>
      <c r="F22" s="9">
        <v>12</v>
      </c>
      <c r="G22" s="9">
        <v>150</v>
      </c>
      <c r="H22" s="9">
        <v>162</v>
      </c>
      <c r="I22" s="9">
        <f t="shared" si="3"/>
        <v>162</v>
      </c>
      <c r="J22" s="9">
        <f t="shared" si="2"/>
        <v>174</v>
      </c>
      <c r="K22" s="9">
        <v>12</v>
      </c>
      <c r="L22" s="9">
        <v>12</v>
      </c>
      <c r="M22" s="9"/>
      <c r="N22" s="1"/>
      <c r="O22" s="7" t="s">
        <v>3</v>
      </c>
    </row>
    <row r="23" spans="2:15" ht="24">
      <c r="B23" s="10" t="s">
        <v>36</v>
      </c>
      <c r="C23" s="3" t="s">
        <v>59</v>
      </c>
      <c r="D23" s="2">
        <f t="shared" ca="1" si="1"/>
        <v>43821</v>
      </c>
      <c r="E23" s="2">
        <f t="shared" ca="1" si="0"/>
        <v>43831</v>
      </c>
      <c r="F23" s="11">
        <v>10</v>
      </c>
      <c r="G23" s="9">
        <v>174</v>
      </c>
      <c r="H23" s="9">
        <v>174</v>
      </c>
      <c r="I23" s="9">
        <f t="shared" si="3"/>
        <v>184</v>
      </c>
      <c r="J23" s="9">
        <f t="shared" si="2"/>
        <v>184</v>
      </c>
      <c r="K23" s="11">
        <v>0</v>
      </c>
      <c r="L23" s="9">
        <v>0</v>
      </c>
      <c r="M23" s="9"/>
      <c r="N23" s="1" t="s">
        <v>71</v>
      </c>
      <c r="O23" s="8" t="s">
        <v>72</v>
      </c>
    </row>
    <row r="24" spans="2:15" ht="24">
      <c r="B24" s="10" t="s">
        <v>37</v>
      </c>
      <c r="C24" s="3" t="s">
        <v>60</v>
      </c>
      <c r="D24" s="2">
        <f t="shared" ca="1" si="1"/>
        <v>43831</v>
      </c>
      <c r="E24" s="2">
        <f t="shared" ca="1" si="0"/>
        <v>43832</v>
      </c>
      <c r="F24" s="11">
        <v>1</v>
      </c>
      <c r="G24" s="9">
        <v>184</v>
      </c>
      <c r="H24" s="9">
        <v>184</v>
      </c>
      <c r="I24" s="9">
        <f t="shared" si="3"/>
        <v>185</v>
      </c>
      <c r="J24" s="9">
        <f t="shared" si="2"/>
        <v>185</v>
      </c>
      <c r="K24" s="11">
        <v>0</v>
      </c>
      <c r="L24" s="9">
        <v>0</v>
      </c>
      <c r="M24" s="9"/>
      <c r="N24" s="1" t="s">
        <v>71</v>
      </c>
      <c r="O24" s="8" t="s">
        <v>72</v>
      </c>
    </row>
    <row r="25" spans="2:15" ht="24">
      <c r="B25" s="10" t="s">
        <v>38</v>
      </c>
      <c r="C25" s="3" t="s">
        <v>61</v>
      </c>
      <c r="D25" s="2">
        <f t="shared" ca="1" si="1"/>
        <v>43832</v>
      </c>
      <c r="E25" s="2">
        <f t="shared" ca="1" si="0"/>
        <v>43835</v>
      </c>
      <c r="F25" s="11">
        <v>3</v>
      </c>
      <c r="G25" s="9">
        <v>185</v>
      </c>
      <c r="H25" s="9">
        <v>185</v>
      </c>
      <c r="I25" s="9">
        <f t="shared" si="3"/>
        <v>188</v>
      </c>
      <c r="J25" s="9">
        <f t="shared" si="2"/>
        <v>188</v>
      </c>
      <c r="K25" s="11">
        <v>0</v>
      </c>
      <c r="L25" s="9">
        <v>0</v>
      </c>
      <c r="M25" s="9"/>
      <c r="N25" s="1" t="s">
        <v>71</v>
      </c>
      <c r="O25" s="8" t="s">
        <v>72</v>
      </c>
    </row>
    <row r="26" spans="2:15" ht="24">
      <c r="B26" s="10" t="s">
        <v>39</v>
      </c>
      <c r="C26" s="3" t="s">
        <v>62</v>
      </c>
      <c r="D26" s="2">
        <f t="shared" ca="1" si="1"/>
        <v>43835</v>
      </c>
      <c r="E26" s="2">
        <f t="shared" ca="1" si="0"/>
        <v>43850</v>
      </c>
      <c r="F26" s="11">
        <v>15</v>
      </c>
      <c r="G26" s="9">
        <v>188</v>
      </c>
      <c r="H26" s="9">
        <v>188</v>
      </c>
      <c r="I26" s="9">
        <f t="shared" si="3"/>
        <v>203</v>
      </c>
      <c r="J26" s="9">
        <f t="shared" si="2"/>
        <v>203</v>
      </c>
      <c r="K26" s="11">
        <v>0</v>
      </c>
      <c r="L26" s="9">
        <v>0</v>
      </c>
      <c r="M26" s="9"/>
      <c r="N26" s="1" t="s">
        <v>71</v>
      </c>
      <c r="O26" s="8" t="s">
        <v>72</v>
      </c>
    </row>
    <row r="27" spans="2:15" ht="24">
      <c r="B27" s="10" t="s">
        <v>40</v>
      </c>
      <c r="C27" s="3" t="s">
        <v>63</v>
      </c>
      <c r="D27" s="2">
        <f t="shared" ca="1" si="1"/>
        <v>43850</v>
      </c>
      <c r="E27" s="2">
        <f t="shared" ca="1" si="0"/>
        <v>43856</v>
      </c>
      <c r="F27" s="11">
        <v>6</v>
      </c>
      <c r="G27" s="9">
        <v>203</v>
      </c>
      <c r="H27" s="9">
        <v>203</v>
      </c>
      <c r="I27" s="9">
        <f t="shared" si="3"/>
        <v>209</v>
      </c>
      <c r="J27" s="9">
        <f t="shared" si="2"/>
        <v>209</v>
      </c>
      <c r="K27" s="11">
        <v>0</v>
      </c>
      <c r="L27" s="9">
        <v>0</v>
      </c>
      <c r="M27" s="9"/>
      <c r="N27" s="1" t="s">
        <v>71</v>
      </c>
      <c r="O27" s="8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107F-E698-4445-9D61-CDA8CA21F7E1}">
  <sheetPr codeName="Sheet3">
    <pageSetUpPr fitToPage="1"/>
  </sheetPr>
  <dimension ref="B2:AU29"/>
  <sheetViews>
    <sheetView workbookViewId="0">
      <selection activeCell="K11" sqref="K11"/>
    </sheetView>
  </sheetViews>
  <sheetFormatPr baseColWidth="10" defaultRowHeight="16"/>
  <cols>
    <col min="2" max="2" width="16.33203125" customWidth="1"/>
    <col min="3" max="3" width="15.1640625" bestFit="1" customWidth="1"/>
    <col min="4" max="4" width="36.5" bestFit="1" customWidth="1"/>
    <col min="5" max="5" width="18.1640625" style="14" bestFit="1" customWidth="1"/>
    <col min="6" max="12" width="11.1640625" bestFit="1" customWidth="1"/>
    <col min="13" max="47" width="12.6640625" bestFit="1" customWidth="1"/>
  </cols>
  <sheetData>
    <row r="2" spans="2:47" s="17" customFormat="1" ht="24">
      <c r="B2" s="15" t="s">
        <v>15</v>
      </c>
      <c r="C2" s="15" t="s">
        <v>9</v>
      </c>
      <c r="D2" s="15" t="s">
        <v>4</v>
      </c>
      <c r="E2" s="16" t="s">
        <v>122</v>
      </c>
      <c r="F2" s="15" t="s">
        <v>75</v>
      </c>
      <c r="G2" s="15" t="s">
        <v>76</v>
      </c>
      <c r="H2" s="15" t="s">
        <v>77</v>
      </c>
      <c r="I2" s="15" t="s">
        <v>78</v>
      </c>
      <c r="J2" s="15" t="s">
        <v>79</v>
      </c>
      <c r="K2" s="15" t="s">
        <v>80</v>
      </c>
      <c r="L2" s="15" t="s">
        <v>81</v>
      </c>
      <c r="M2" s="15" t="s">
        <v>82</v>
      </c>
      <c r="N2" s="15" t="s">
        <v>83</v>
      </c>
      <c r="O2" s="15" t="s">
        <v>84</v>
      </c>
      <c r="P2" s="15" t="s">
        <v>85</v>
      </c>
      <c r="Q2" s="15" t="s">
        <v>86</v>
      </c>
      <c r="R2" s="15" t="s">
        <v>87</v>
      </c>
      <c r="S2" s="15" t="s">
        <v>88</v>
      </c>
      <c r="T2" s="15" t="s">
        <v>89</v>
      </c>
      <c r="U2" s="15" t="s">
        <v>90</v>
      </c>
      <c r="V2" s="15" t="s">
        <v>91</v>
      </c>
      <c r="W2" s="15" t="s">
        <v>92</v>
      </c>
      <c r="X2" s="15" t="s">
        <v>93</v>
      </c>
      <c r="Y2" s="15" t="s">
        <v>94</v>
      </c>
      <c r="Z2" s="15" t="s">
        <v>95</v>
      </c>
      <c r="AA2" s="15" t="s">
        <v>96</v>
      </c>
      <c r="AB2" s="15" t="s">
        <v>97</v>
      </c>
      <c r="AC2" s="15" t="s">
        <v>98</v>
      </c>
      <c r="AD2" s="15" t="s">
        <v>99</v>
      </c>
      <c r="AE2" s="15" t="s">
        <v>100</v>
      </c>
      <c r="AF2" s="15" t="s">
        <v>101</v>
      </c>
      <c r="AG2" s="15" t="s">
        <v>102</v>
      </c>
      <c r="AH2" s="15" t="s">
        <v>103</v>
      </c>
      <c r="AI2" s="15" t="s">
        <v>104</v>
      </c>
      <c r="AJ2" s="15" t="s">
        <v>105</v>
      </c>
      <c r="AK2" s="15" t="s">
        <v>106</v>
      </c>
      <c r="AL2" s="15" t="s">
        <v>107</v>
      </c>
      <c r="AM2" s="15" t="s">
        <v>108</v>
      </c>
      <c r="AN2" s="15" t="s">
        <v>109</v>
      </c>
      <c r="AO2" s="15" t="s">
        <v>110</v>
      </c>
      <c r="AP2" s="15" t="s">
        <v>111</v>
      </c>
      <c r="AQ2" s="15" t="s">
        <v>112</v>
      </c>
      <c r="AR2" s="15" t="s">
        <v>113</v>
      </c>
      <c r="AS2" s="15" t="s">
        <v>114</v>
      </c>
      <c r="AT2" s="15" t="s">
        <v>115</v>
      </c>
      <c r="AU2" s="15" t="s">
        <v>116</v>
      </c>
    </row>
    <row r="3" spans="2:47" s="17" customFormat="1" ht="24">
      <c r="B3" s="18" t="s">
        <v>16</v>
      </c>
      <c r="C3" s="18">
        <v>5</v>
      </c>
      <c r="D3" s="19" t="s">
        <v>13</v>
      </c>
      <c r="E3" s="20">
        <v>1000</v>
      </c>
      <c r="F3" s="21">
        <v>1000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2:47" s="17" customFormat="1" ht="24">
      <c r="B4" s="18" t="s">
        <v>17</v>
      </c>
      <c r="C4" s="18">
        <v>5</v>
      </c>
      <c r="D4" s="19" t="s">
        <v>14</v>
      </c>
      <c r="E4" s="20">
        <v>4000</v>
      </c>
      <c r="F4" s="21"/>
      <c r="G4" s="21">
        <v>4000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2:47" s="17" customFormat="1" ht="24">
      <c r="B5" s="18" t="s">
        <v>18</v>
      </c>
      <c r="C5" s="18">
        <v>3</v>
      </c>
      <c r="D5" s="19" t="s">
        <v>41</v>
      </c>
      <c r="E5" s="20">
        <v>5000</v>
      </c>
      <c r="F5" s="21"/>
      <c r="G5" s="21">
        <v>5000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2:47" s="17" customFormat="1" ht="24">
      <c r="B6" s="18" t="s">
        <v>19</v>
      </c>
      <c r="C6" s="18">
        <v>15</v>
      </c>
      <c r="D6" s="19" t="s">
        <v>42</v>
      </c>
      <c r="E6" s="20">
        <v>7000</v>
      </c>
      <c r="F6" s="21"/>
      <c r="G6" s="21">
        <v>2333</v>
      </c>
      <c r="H6" s="21">
        <v>2333</v>
      </c>
      <c r="I6" s="21">
        <v>2334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2:47" s="17" customFormat="1" ht="24">
      <c r="B7" s="18" t="s">
        <v>20</v>
      </c>
      <c r="C7" s="18">
        <v>30</v>
      </c>
      <c r="D7" s="19" t="s">
        <v>43</v>
      </c>
      <c r="E7" s="20">
        <v>11250</v>
      </c>
      <c r="F7" s="21"/>
      <c r="G7" s="21">
        <v>1875</v>
      </c>
      <c r="H7" s="21">
        <v>1875</v>
      </c>
      <c r="I7" s="21">
        <v>1875</v>
      </c>
      <c r="J7" s="21">
        <v>1875</v>
      </c>
      <c r="K7" s="21">
        <v>1875</v>
      </c>
      <c r="L7" s="21">
        <v>1875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2:47" s="17" customFormat="1" ht="24">
      <c r="B8" s="18" t="s">
        <v>21</v>
      </c>
      <c r="C8" s="18">
        <v>9</v>
      </c>
      <c r="D8" s="19" t="s">
        <v>44</v>
      </c>
      <c r="E8" s="20">
        <v>4000</v>
      </c>
      <c r="F8" s="21"/>
      <c r="G8" s="21">
        <v>2000</v>
      </c>
      <c r="H8" s="21">
        <v>2000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2:47" s="17" customFormat="1" ht="24">
      <c r="B9" s="18" t="s">
        <v>22</v>
      </c>
      <c r="C9" s="18">
        <v>5</v>
      </c>
      <c r="D9" s="19" t="s">
        <v>45</v>
      </c>
      <c r="E9" s="20">
        <v>4500</v>
      </c>
      <c r="F9" s="21"/>
      <c r="G9" s="21"/>
      <c r="H9" s="21">
        <v>4500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2:47" s="17" customFormat="1" ht="24">
      <c r="B10" s="18" t="s">
        <v>23</v>
      </c>
      <c r="C10" s="18">
        <v>14</v>
      </c>
      <c r="D10" s="19" t="s">
        <v>46</v>
      </c>
      <c r="E10" s="20">
        <v>13500</v>
      </c>
      <c r="F10" s="21"/>
      <c r="G10" s="21"/>
      <c r="H10" s="21">
        <v>4500</v>
      </c>
      <c r="I10" s="21">
        <v>4500</v>
      </c>
      <c r="J10" s="21">
        <v>4500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2:47" s="17" customFormat="1" ht="24">
      <c r="B11" s="18" t="s">
        <v>24</v>
      </c>
      <c r="C11" s="18">
        <v>24</v>
      </c>
      <c r="D11" s="19" t="s">
        <v>47</v>
      </c>
      <c r="E11" s="20">
        <v>13500</v>
      </c>
      <c r="F11" s="21"/>
      <c r="G11" s="21"/>
      <c r="H11" s="21"/>
      <c r="I11" s="21"/>
      <c r="J11" s="21">
        <v>2700</v>
      </c>
      <c r="K11" s="21">
        <v>2700</v>
      </c>
      <c r="L11" s="21">
        <v>2700</v>
      </c>
      <c r="M11" s="21">
        <v>2700</v>
      </c>
      <c r="N11" s="21">
        <v>2700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2:47" s="17" customFormat="1" ht="24">
      <c r="B12" s="18" t="s">
        <v>25</v>
      </c>
      <c r="C12" s="18">
        <v>35</v>
      </c>
      <c r="D12" s="19" t="s">
        <v>48</v>
      </c>
      <c r="E12" s="20">
        <v>35500</v>
      </c>
      <c r="F12" s="21"/>
      <c r="G12" s="21"/>
      <c r="H12" s="21"/>
      <c r="I12" s="21">
        <v>5071.4285714285716</v>
      </c>
      <c r="J12" s="21">
        <v>5071.4285714285716</v>
      </c>
      <c r="K12" s="21">
        <v>5071.4285714285716</v>
      </c>
      <c r="L12" s="21">
        <v>5071.4285714285716</v>
      </c>
      <c r="M12" s="21">
        <v>5071.4285714285716</v>
      </c>
      <c r="N12" s="21">
        <v>5071.4285714285716</v>
      </c>
      <c r="O12" s="21">
        <v>5071.4285714285716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2:47" s="17" customFormat="1" ht="24">
      <c r="B13" s="18" t="s">
        <v>26</v>
      </c>
      <c r="C13" s="18">
        <v>14</v>
      </c>
      <c r="D13" s="19" t="s">
        <v>49</v>
      </c>
      <c r="E13" s="20">
        <v>13500</v>
      </c>
      <c r="F13" s="21"/>
      <c r="G13" s="21"/>
      <c r="H13" s="21"/>
      <c r="I13" s="21"/>
      <c r="J13" s="21">
        <v>4500</v>
      </c>
      <c r="K13" s="21">
        <v>4500</v>
      </c>
      <c r="L13" s="21">
        <v>4500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2:47" s="17" customFormat="1" ht="24">
      <c r="B14" s="18" t="s">
        <v>27</v>
      </c>
      <c r="C14" s="18">
        <v>6</v>
      </c>
      <c r="D14" s="19" t="s">
        <v>50</v>
      </c>
      <c r="E14" s="20">
        <v>5500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>
        <v>5500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</row>
    <row r="15" spans="2:47" s="17" customFormat="1" ht="24">
      <c r="B15" s="18" t="s">
        <v>28</v>
      </c>
      <c r="C15" s="18">
        <v>3</v>
      </c>
      <c r="D15" s="19" t="s">
        <v>51</v>
      </c>
      <c r="E15" s="20">
        <v>2500</v>
      </c>
      <c r="F15" s="21"/>
      <c r="G15" s="21"/>
      <c r="H15" s="21"/>
      <c r="I15" s="21"/>
      <c r="J15" s="21"/>
      <c r="K15" s="21"/>
      <c r="L15" s="21"/>
      <c r="M15" s="21">
        <v>2500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2:47" s="17" customFormat="1" ht="24">
      <c r="B16" s="18" t="s">
        <v>29</v>
      </c>
      <c r="C16" s="18">
        <v>100</v>
      </c>
      <c r="D16" s="19" t="s">
        <v>52</v>
      </c>
      <c r="E16" s="20">
        <v>66000</v>
      </c>
      <c r="F16" s="21"/>
      <c r="G16" s="21"/>
      <c r="H16" s="21"/>
      <c r="I16" s="21"/>
      <c r="J16" s="21"/>
      <c r="K16" s="21"/>
      <c r="L16" s="21"/>
      <c r="M16" s="21"/>
      <c r="N16" s="21"/>
      <c r="O16" s="21">
        <v>3300</v>
      </c>
      <c r="P16" s="21">
        <v>3300</v>
      </c>
      <c r="Q16" s="21">
        <v>3300</v>
      </c>
      <c r="R16" s="21">
        <v>3300</v>
      </c>
      <c r="S16" s="21">
        <v>3300</v>
      </c>
      <c r="T16" s="21">
        <v>3300</v>
      </c>
      <c r="U16" s="21">
        <v>3300</v>
      </c>
      <c r="V16" s="21">
        <v>3300</v>
      </c>
      <c r="W16" s="21">
        <v>3300</v>
      </c>
      <c r="X16" s="21">
        <v>3300</v>
      </c>
      <c r="Y16" s="21">
        <v>3300</v>
      </c>
      <c r="Z16" s="21">
        <v>3300</v>
      </c>
      <c r="AA16" s="21">
        <v>3300</v>
      </c>
      <c r="AB16" s="21">
        <v>3300</v>
      </c>
      <c r="AC16" s="21">
        <v>3300</v>
      </c>
      <c r="AD16" s="21">
        <v>3300</v>
      </c>
      <c r="AE16" s="21">
        <v>3300</v>
      </c>
      <c r="AF16" s="21">
        <v>3300</v>
      </c>
      <c r="AG16" s="21">
        <v>3300</v>
      </c>
      <c r="AH16" s="21">
        <v>3300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2:47" s="17" customFormat="1" ht="24">
      <c r="B17" s="18" t="s">
        <v>30</v>
      </c>
      <c r="C17" s="18">
        <v>6</v>
      </c>
      <c r="D17" s="19" t="s">
        <v>53</v>
      </c>
      <c r="E17" s="20">
        <v>2750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v>2750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2:47" s="17" customFormat="1" ht="24">
      <c r="B18" s="18" t="s">
        <v>31</v>
      </c>
      <c r="C18" s="18">
        <v>6</v>
      </c>
      <c r="D18" s="19" t="s">
        <v>54</v>
      </c>
      <c r="E18" s="20">
        <v>2750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v>2750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2:47" s="17" customFormat="1" ht="24">
      <c r="B19" s="18" t="s">
        <v>32</v>
      </c>
      <c r="C19" s="18">
        <v>6</v>
      </c>
      <c r="D19" s="19" t="s">
        <v>55</v>
      </c>
      <c r="E19" s="20">
        <v>3500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v>3500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2:47" s="17" customFormat="1" ht="24">
      <c r="B20" s="18" t="s">
        <v>33</v>
      </c>
      <c r="C20" s="18">
        <v>12</v>
      </c>
      <c r="D20" s="19" t="s">
        <v>56</v>
      </c>
      <c r="E20" s="20">
        <v>6750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v>2250</v>
      </c>
      <c r="AJ20" s="21">
        <v>2250</v>
      </c>
      <c r="AK20" s="21">
        <v>2250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2:47" s="17" customFormat="1" ht="24">
      <c r="B21" s="18" t="s">
        <v>34</v>
      </c>
      <c r="C21" s="18">
        <v>24</v>
      </c>
      <c r="D21" s="19" t="s">
        <v>57</v>
      </c>
      <c r="E21" s="20">
        <v>13250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>
        <v>2650</v>
      </c>
      <c r="AK21" s="21">
        <v>2650</v>
      </c>
      <c r="AL21" s="21">
        <v>2650</v>
      </c>
      <c r="AM21" s="21">
        <v>2650</v>
      </c>
      <c r="AN21" s="21">
        <v>2650</v>
      </c>
      <c r="AO21" s="21"/>
      <c r="AP21" s="21"/>
      <c r="AQ21" s="21"/>
      <c r="AR21" s="21"/>
      <c r="AS21" s="21"/>
      <c r="AT21" s="21"/>
      <c r="AU21" s="21"/>
    </row>
    <row r="22" spans="2:47" s="17" customFormat="1" ht="24">
      <c r="B22" s="18" t="s">
        <v>35</v>
      </c>
      <c r="C22" s="18">
        <v>12</v>
      </c>
      <c r="D22" s="19" t="s">
        <v>58</v>
      </c>
      <c r="E22" s="20">
        <v>9000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>
        <v>3000</v>
      </c>
      <c r="AK22" s="21">
        <v>3000</v>
      </c>
      <c r="AL22" s="21">
        <v>3000</v>
      </c>
      <c r="AM22" s="21"/>
      <c r="AN22" s="21"/>
      <c r="AO22" s="21"/>
      <c r="AP22" s="21"/>
      <c r="AQ22" s="21"/>
      <c r="AR22" s="21"/>
      <c r="AS22" s="21"/>
      <c r="AT22" s="21"/>
      <c r="AU22" s="21"/>
    </row>
    <row r="23" spans="2:47" s="17" customFormat="1" ht="24">
      <c r="B23" s="18" t="s">
        <v>36</v>
      </c>
      <c r="C23" s="18">
        <v>10</v>
      </c>
      <c r="D23" s="19" t="s">
        <v>59</v>
      </c>
      <c r="E23" s="20">
        <v>5750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>
        <v>2875</v>
      </c>
      <c r="AP23" s="21">
        <v>2875</v>
      </c>
      <c r="AQ23" s="21"/>
      <c r="AR23" s="21"/>
      <c r="AS23" s="21"/>
      <c r="AT23" s="21"/>
      <c r="AU23" s="21"/>
    </row>
    <row r="24" spans="2:47" s="17" customFormat="1" ht="24">
      <c r="B24" s="18" t="s">
        <v>37</v>
      </c>
      <c r="C24" s="18">
        <v>1</v>
      </c>
      <c r="D24" s="19" t="s">
        <v>60</v>
      </c>
      <c r="E24" s="20">
        <v>1000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>
        <v>1000</v>
      </c>
      <c r="AR24" s="21"/>
      <c r="AS24" s="21"/>
      <c r="AT24" s="21"/>
      <c r="AU24" s="21"/>
    </row>
    <row r="25" spans="2:47" s="17" customFormat="1" ht="24">
      <c r="B25" s="18" t="s">
        <v>38</v>
      </c>
      <c r="C25" s="18">
        <v>3</v>
      </c>
      <c r="D25" s="19" t="s">
        <v>61</v>
      </c>
      <c r="E25" s="20">
        <v>1500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>
        <v>1500</v>
      </c>
      <c r="AR25" s="21"/>
      <c r="AS25" s="21"/>
      <c r="AT25" s="21"/>
      <c r="AU25" s="21"/>
    </row>
    <row r="26" spans="2:47" s="17" customFormat="1" ht="24">
      <c r="B26" s="18" t="s">
        <v>39</v>
      </c>
      <c r="C26" s="18">
        <v>15</v>
      </c>
      <c r="D26" s="19" t="s">
        <v>62</v>
      </c>
      <c r="E26" s="20">
        <v>16000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>
        <v>5333.333333333333</v>
      </c>
      <c r="AS26" s="21">
        <v>5333.333333333333</v>
      </c>
      <c r="AT26" s="21">
        <v>5333.333333333333</v>
      </c>
      <c r="AU26" s="21"/>
    </row>
    <row r="27" spans="2:47" s="17" customFormat="1" ht="24">
      <c r="B27" s="18" t="s">
        <v>40</v>
      </c>
      <c r="C27" s="18">
        <v>6</v>
      </c>
      <c r="D27" s="19" t="s">
        <v>63</v>
      </c>
      <c r="E27" s="20">
        <v>5000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>
        <v>5000</v>
      </c>
    </row>
    <row r="28" spans="2:47" s="17" customFormat="1" ht="24">
      <c r="B28" s="63" t="s">
        <v>117</v>
      </c>
      <c r="C28" s="64"/>
      <c r="D28" s="65"/>
      <c r="E28" s="22">
        <f>SUM(E3:E27)</f>
        <v>254000</v>
      </c>
      <c r="F28" s="21">
        <f>SUM(F3:F27)</f>
        <v>1000</v>
      </c>
      <c r="G28" s="21">
        <f t="shared" ref="G28:AU28" si="0">SUM(G3:G27)</f>
        <v>15208</v>
      </c>
      <c r="H28" s="21">
        <f t="shared" si="0"/>
        <v>15208</v>
      </c>
      <c r="I28" s="21">
        <f t="shared" si="0"/>
        <v>13780.428571428572</v>
      </c>
      <c r="J28" s="21">
        <f t="shared" si="0"/>
        <v>18646.428571428572</v>
      </c>
      <c r="K28" s="21">
        <f t="shared" si="0"/>
        <v>14146.428571428572</v>
      </c>
      <c r="L28" s="21">
        <f t="shared" si="0"/>
        <v>14146.428571428572</v>
      </c>
      <c r="M28" s="21">
        <f t="shared" si="0"/>
        <v>10271.428571428572</v>
      </c>
      <c r="N28" s="21">
        <f t="shared" si="0"/>
        <v>7771.4285714285716</v>
      </c>
      <c r="O28" s="21">
        <f t="shared" si="0"/>
        <v>8371.4285714285725</v>
      </c>
      <c r="P28" s="21">
        <f t="shared" si="0"/>
        <v>8800</v>
      </c>
      <c r="Q28" s="21">
        <f t="shared" si="0"/>
        <v>3300</v>
      </c>
      <c r="R28" s="21">
        <f t="shared" si="0"/>
        <v>3300</v>
      </c>
      <c r="S28" s="21">
        <f t="shared" si="0"/>
        <v>3300</v>
      </c>
      <c r="T28" s="21">
        <f t="shared" si="0"/>
        <v>3300</v>
      </c>
      <c r="U28" s="21">
        <f t="shared" si="0"/>
        <v>3300</v>
      </c>
      <c r="V28" s="21">
        <f t="shared" si="0"/>
        <v>3300</v>
      </c>
      <c r="W28" s="21">
        <f t="shared" si="0"/>
        <v>3300</v>
      </c>
      <c r="X28" s="21">
        <f t="shared" si="0"/>
        <v>3300</v>
      </c>
      <c r="Y28" s="21">
        <f t="shared" si="0"/>
        <v>3300</v>
      </c>
      <c r="Z28" s="21">
        <f t="shared" si="0"/>
        <v>3300</v>
      </c>
      <c r="AA28" s="21">
        <f t="shared" si="0"/>
        <v>3300</v>
      </c>
      <c r="AB28" s="21">
        <f t="shared" si="0"/>
        <v>3300</v>
      </c>
      <c r="AC28" s="21">
        <f t="shared" si="0"/>
        <v>3300</v>
      </c>
      <c r="AD28" s="21">
        <f t="shared" si="0"/>
        <v>3300</v>
      </c>
      <c r="AE28" s="21">
        <f t="shared" si="0"/>
        <v>3300</v>
      </c>
      <c r="AF28" s="21">
        <f t="shared" si="0"/>
        <v>3300</v>
      </c>
      <c r="AG28" s="21">
        <f t="shared" si="0"/>
        <v>3300</v>
      </c>
      <c r="AH28" s="21">
        <f t="shared" si="0"/>
        <v>3300</v>
      </c>
      <c r="AI28" s="21">
        <f t="shared" si="0"/>
        <v>11250</v>
      </c>
      <c r="AJ28" s="21">
        <f t="shared" si="0"/>
        <v>7900</v>
      </c>
      <c r="AK28" s="21">
        <f t="shared" si="0"/>
        <v>7900</v>
      </c>
      <c r="AL28" s="21">
        <f t="shared" si="0"/>
        <v>5650</v>
      </c>
      <c r="AM28" s="21">
        <f t="shared" si="0"/>
        <v>2650</v>
      </c>
      <c r="AN28" s="21">
        <f t="shared" si="0"/>
        <v>2650</v>
      </c>
      <c r="AO28" s="21">
        <f t="shared" si="0"/>
        <v>2875</v>
      </c>
      <c r="AP28" s="21">
        <f t="shared" si="0"/>
        <v>2875</v>
      </c>
      <c r="AQ28" s="21">
        <f t="shared" si="0"/>
        <v>2500</v>
      </c>
      <c r="AR28" s="21">
        <f t="shared" si="0"/>
        <v>5333.333333333333</v>
      </c>
      <c r="AS28" s="21">
        <f t="shared" si="0"/>
        <v>5333.333333333333</v>
      </c>
      <c r="AT28" s="21">
        <f t="shared" si="0"/>
        <v>5333.333333333333</v>
      </c>
      <c r="AU28" s="21">
        <f t="shared" si="0"/>
        <v>5000</v>
      </c>
    </row>
    <row r="29" spans="2:47" s="17" customFormat="1" ht="24">
      <c r="B29" s="63" t="s">
        <v>123</v>
      </c>
      <c r="C29" s="64"/>
      <c r="D29" s="64"/>
      <c r="E29" s="65"/>
      <c r="F29" s="21">
        <f>F28+E29</f>
        <v>1000</v>
      </c>
      <c r="G29" s="21">
        <f>G28+F29</f>
        <v>16208</v>
      </c>
      <c r="H29" s="21">
        <f t="shared" ref="H29:AU29" si="1">H28+G29</f>
        <v>31416</v>
      </c>
      <c r="I29" s="21">
        <f t="shared" si="1"/>
        <v>45196.428571428572</v>
      </c>
      <c r="J29" s="21">
        <f t="shared" si="1"/>
        <v>63842.857142857145</v>
      </c>
      <c r="K29" s="21">
        <f t="shared" si="1"/>
        <v>77989.28571428571</v>
      </c>
      <c r="L29" s="21">
        <f t="shared" si="1"/>
        <v>92135.71428571429</v>
      </c>
      <c r="M29" s="21">
        <f t="shared" si="1"/>
        <v>102407.14285714287</v>
      </c>
      <c r="N29" s="21">
        <f t="shared" si="1"/>
        <v>110178.57142857143</v>
      </c>
      <c r="O29" s="21">
        <f t="shared" si="1"/>
        <v>118550</v>
      </c>
      <c r="P29" s="21">
        <f t="shared" si="1"/>
        <v>127350</v>
      </c>
      <c r="Q29" s="21">
        <f t="shared" si="1"/>
        <v>130650</v>
      </c>
      <c r="R29" s="21">
        <f t="shared" si="1"/>
        <v>133950</v>
      </c>
      <c r="S29" s="21">
        <f t="shared" si="1"/>
        <v>137250</v>
      </c>
      <c r="T29" s="21">
        <f t="shared" si="1"/>
        <v>140550</v>
      </c>
      <c r="U29" s="21">
        <f t="shared" si="1"/>
        <v>143850</v>
      </c>
      <c r="V29" s="21">
        <f t="shared" si="1"/>
        <v>147150</v>
      </c>
      <c r="W29" s="21">
        <f t="shared" si="1"/>
        <v>150450</v>
      </c>
      <c r="X29" s="21">
        <f t="shared" si="1"/>
        <v>153750</v>
      </c>
      <c r="Y29" s="21">
        <f t="shared" si="1"/>
        <v>157050</v>
      </c>
      <c r="Z29" s="21">
        <f t="shared" si="1"/>
        <v>160350</v>
      </c>
      <c r="AA29" s="21">
        <f t="shared" si="1"/>
        <v>163650</v>
      </c>
      <c r="AB29" s="21">
        <f t="shared" si="1"/>
        <v>166950</v>
      </c>
      <c r="AC29" s="21">
        <f t="shared" si="1"/>
        <v>170250</v>
      </c>
      <c r="AD29" s="21">
        <f t="shared" si="1"/>
        <v>173550</v>
      </c>
      <c r="AE29" s="21">
        <f t="shared" si="1"/>
        <v>176850</v>
      </c>
      <c r="AF29" s="21">
        <f t="shared" si="1"/>
        <v>180150</v>
      </c>
      <c r="AG29" s="21">
        <f t="shared" si="1"/>
        <v>183450</v>
      </c>
      <c r="AH29" s="21">
        <f t="shared" si="1"/>
        <v>186750</v>
      </c>
      <c r="AI29" s="21">
        <f t="shared" si="1"/>
        <v>198000</v>
      </c>
      <c r="AJ29" s="21">
        <f t="shared" si="1"/>
        <v>205900</v>
      </c>
      <c r="AK29" s="21">
        <f t="shared" si="1"/>
        <v>213800</v>
      </c>
      <c r="AL29" s="21">
        <f t="shared" si="1"/>
        <v>219450</v>
      </c>
      <c r="AM29" s="21">
        <f t="shared" si="1"/>
        <v>222100</v>
      </c>
      <c r="AN29" s="21">
        <f t="shared" si="1"/>
        <v>224750</v>
      </c>
      <c r="AO29" s="21">
        <f t="shared" si="1"/>
        <v>227625</v>
      </c>
      <c r="AP29" s="21">
        <f t="shared" si="1"/>
        <v>230500</v>
      </c>
      <c r="AQ29" s="21">
        <f t="shared" si="1"/>
        <v>233000</v>
      </c>
      <c r="AR29" s="21">
        <f t="shared" si="1"/>
        <v>238333.33333333334</v>
      </c>
      <c r="AS29" s="21">
        <f t="shared" si="1"/>
        <v>243666.66666666669</v>
      </c>
      <c r="AT29" s="21">
        <f t="shared" si="1"/>
        <v>249000.00000000003</v>
      </c>
      <c r="AU29" s="21">
        <f t="shared" si="1"/>
        <v>254000.00000000003</v>
      </c>
    </row>
  </sheetData>
  <mergeCells count="2">
    <mergeCell ref="B29:E29"/>
    <mergeCell ref="B28:D28"/>
  </mergeCells>
  <phoneticPr fontId="10" type="noConversion"/>
  <pageMargins left="0.7" right="0.7" top="0.75" bottom="0.75" header="0.3" footer="0.3"/>
  <pageSetup scale="18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8736-A957-2F4B-9FA4-EE71FD85D8A0}">
  <sheetPr codeName="Sheet4">
    <tabColor theme="4" tint="0.39997558519241921"/>
  </sheetPr>
  <dimension ref="A1:AB45"/>
  <sheetViews>
    <sheetView topLeftCell="B6" zoomScaleNormal="100" zoomScalePageLayoutView="130" workbookViewId="0">
      <selection activeCell="B21" sqref="B21"/>
    </sheetView>
  </sheetViews>
  <sheetFormatPr baseColWidth="10" defaultRowHeight="16"/>
  <cols>
    <col min="1" max="1" width="16.6640625" customWidth="1"/>
    <col min="2" max="2" width="35.33203125" customWidth="1"/>
    <col min="3" max="3" width="12.6640625" customWidth="1"/>
    <col min="4" max="4" width="13.5" customWidth="1"/>
    <col min="5" max="12" width="11.1640625" customWidth="1"/>
    <col min="13" max="13" width="12.5" customWidth="1"/>
    <col min="14" max="14" width="21.1640625" customWidth="1"/>
    <col min="22" max="22" width="4.5" customWidth="1"/>
    <col min="23" max="23" width="10.83203125" customWidth="1"/>
    <col min="24" max="24" width="34.1640625" customWidth="1"/>
    <col min="25" max="25" width="0.1640625" customWidth="1"/>
    <col min="26" max="26" width="43.5" customWidth="1"/>
    <col min="27" max="28" width="0.1640625" customWidth="1"/>
  </cols>
  <sheetData>
    <row r="1" spans="1:28" ht="39" customHeight="1">
      <c r="A1" s="61" t="s">
        <v>12</v>
      </c>
      <c r="B1" s="6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32" customHeight="1">
      <c r="A2" s="62" t="s">
        <v>10</v>
      </c>
      <c r="B2" s="62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32" customHeight="1">
      <c r="A3" s="62" t="s">
        <v>11</v>
      </c>
      <c r="B3" s="62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147" customHeight="1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30" customHeight="1">
      <c r="A5" s="4" t="s">
        <v>15</v>
      </c>
      <c r="B5" s="4" t="s">
        <v>4</v>
      </c>
      <c r="C5" s="4" t="s">
        <v>5</v>
      </c>
      <c r="D5" s="4" t="s">
        <v>6</v>
      </c>
      <c r="E5" s="4" t="s">
        <v>9</v>
      </c>
      <c r="F5" s="4" t="s">
        <v>64</v>
      </c>
      <c r="G5" s="4" t="s">
        <v>65</v>
      </c>
      <c r="H5" s="4" t="s">
        <v>66</v>
      </c>
      <c r="I5" s="4" t="s">
        <v>67</v>
      </c>
      <c r="J5" s="4" t="s">
        <v>68</v>
      </c>
      <c r="K5" s="4" t="s">
        <v>69</v>
      </c>
      <c r="L5" s="4" t="s">
        <v>70</v>
      </c>
      <c r="M5" s="4" t="s">
        <v>7</v>
      </c>
      <c r="N5" s="4" t="s">
        <v>8</v>
      </c>
    </row>
    <row r="6" spans="1:28" ht="29" customHeight="1">
      <c r="A6" s="10" t="s">
        <v>16</v>
      </c>
      <c r="B6" s="3" t="s">
        <v>13</v>
      </c>
      <c r="C6" s="2">
        <v>43647</v>
      </c>
      <c r="D6" s="2">
        <f>$C$6+H6</f>
        <v>43652</v>
      </c>
      <c r="E6" s="11">
        <v>5</v>
      </c>
      <c r="F6" s="9">
        <v>0</v>
      </c>
      <c r="G6" s="9">
        <v>0</v>
      </c>
      <c r="H6" s="9">
        <f>F6+E6</f>
        <v>5</v>
      </c>
      <c r="I6" s="9">
        <f>G6+E6</f>
        <v>5</v>
      </c>
      <c r="J6" s="11">
        <v>0</v>
      </c>
      <c r="K6" s="9">
        <v>0</v>
      </c>
      <c r="L6" s="9"/>
      <c r="M6" s="1" t="s">
        <v>71</v>
      </c>
      <c r="N6" s="5" t="s">
        <v>0</v>
      </c>
    </row>
    <row r="7" spans="1:28" ht="28" customHeight="1">
      <c r="A7" s="10" t="s">
        <v>17</v>
      </c>
      <c r="B7" s="3" t="s">
        <v>14</v>
      </c>
      <c r="C7" s="2">
        <f>$C$6+F7</f>
        <v>43652</v>
      </c>
      <c r="D7" s="2">
        <f t="shared" ref="D7:D30" si="0">$C$6+H7</f>
        <v>43657</v>
      </c>
      <c r="E7" s="9">
        <v>5</v>
      </c>
      <c r="F7" s="9">
        <v>5</v>
      </c>
      <c r="G7" s="9">
        <v>93</v>
      </c>
      <c r="H7" s="9">
        <f t="shared" ref="H7:H19" si="1">F7+E7</f>
        <v>10</v>
      </c>
      <c r="I7" s="9">
        <f>G7+E7</f>
        <v>98</v>
      </c>
      <c r="J7" s="9">
        <v>88</v>
      </c>
      <c r="K7" s="9">
        <v>0</v>
      </c>
      <c r="L7" s="9"/>
      <c r="M7" s="1"/>
      <c r="N7" s="5" t="s">
        <v>0</v>
      </c>
    </row>
    <row r="8" spans="1:28" ht="29" customHeight="1">
      <c r="A8" s="10" t="s">
        <v>18</v>
      </c>
      <c r="B8" s="3" t="s">
        <v>41</v>
      </c>
      <c r="C8" s="2">
        <f t="shared" ref="C8:C30" si="2">$C$6+F8</f>
        <v>43652</v>
      </c>
      <c r="D8" s="2">
        <f t="shared" si="0"/>
        <v>43655</v>
      </c>
      <c r="E8" s="9">
        <v>3</v>
      </c>
      <c r="F8" s="9">
        <v>5</v>
      </c>
      <c r="G8" s="9">
        <v>122</v>
      </c>
      <c r="H8" s="9">
        <f t="shared" si="1"/>
        <v>8</v>
      </c>
      <c r="I8" s="9">
        <f t="shared" ref="I8:I30" si="3">G8+E8</f>
        <v>125</v>
      </c>
      <c r="J8" s="9">
        <v>117</v>
      </c>
      <c r="K8" s="9">
        <v>0</v>
      </c>
      <c r="L8" s="9"/>
      <c r="M8" s="1"/>
      <c r="N8" s="5" t="s">
        <v>0</v>
      </c>
    </row>
    <row r="9" spans="1:28" ht="29" customHeight="1">
      <c r="A9" s="10" t="s">
        <v>19</v>
      </c>
      <c r="B9" s="3" t="s">
        <v>42</v>
      </c>
      <c r="C9" s="2">
        <f t="shared" si="2"/>
        <v>43652</v>
      </c>
      <c r="D9" s="2">
        <f t="shared" si="0"/>
        <v>43662</v>
      </c>
      <c r="E9" s="11">
        <v>10</v>
      </c>
      <c r="F9" s="9">
        <v>5</v>
      </c>
      <c r="G9" s="9">
        <v>5</v>
      </c>
      <c r="H9" s="9">
        <f t="shared" si="1"/>
        <v>15</v>
      </c>
      <c r="I9" s="9">
        <f t="shared" si="3"/>
        <v>15</v>
      </c>
      <c r="J9" s="11">
        <v>0</v>
      </c>
      <c r="K9" s="9">
        <v>0</v>
      </c>
      <c r="L9" s="9"/>
      <c r="M9" s="1" t="s">
        <v>71</v>
      </c>
      <c r="N9" s="5" t="s">
        <v>0</v>
      </c>
    </row>
    <row r="10" spans="1:28" ht="28" customHeight="1">
      <c r="A10" s="10" t="s">
        <v>20</v>
      </c>
      <c r="B10" s="3" t="s">
        <v>43</v>
      </c>
      <c r="C10" s="2">
        <f t="shared" si="2"/>
        <v>43652</v>
      </c>
      <c r="D10" s="2">
        <f t="shared" si="0"/>
        <v>43682</v>
      </c>
      <c r="E10" s="9">
        <v>30</v>
      </c>
      <c r="F10" s="9">
        <v>5</v>
      </c>
      <c r="G10" s="9">
        <v>144</v>
      </c>
      <c r="H10" s="9">
        <f t="shared" si="1"/>
        <v>35</v>
      </c>
      <c r="I10" s="9">
        <f t="shared" si="3"/>
        <v>174</v>
      </c>
      <c r="J10" s="9">
        <v>139</v>
      </c>
      <c r="K10" s="9">
        <v>139</v>
      </c>
      <c r="L10" s="9"/>
      <c r="M10" s="1"/>
      <c r="N10" s="5" t="s">
        <v>0</v>
      </c>
    </row>
    <row r="11" spans="1:28" ht="30" customHeight="1">
      <c r="A11" s="10" t="s">
        <v>21</v>
      </c>
      <c r="B11" s="3" t="s">
        <v>44</v>
      </c>
      <c r="C11" s="2">
        <f t="shared" si="2"/>
        <v>43652</v>
      </c>
      <c r="D11" s="2">
        <f t="shared" si="0"/>
        <v>43661</v>
      </c>
      <c r="E11" s="9">
        <v>9</v>
      </c>
      <c r="F11" s="9">
        <v>5</v>
      </c>
      <c r="G11" s="9">
        <v>170</v>
      </c>
      <c r="H11" s="9">
        <f t="shared" si="1"/>
        <v>14</v>
      </c>
      <c r="I11" s="9">
        <f t="shared" si="3"/>
        <v>179</v>
      </c>
      <c r="J11" s="9">
        <v>165</v>
      </c>
      <c r="K11" s="9">
        <v>0</v>
      </c>
      <c r="L11" s="9"/>
      <c r="M11" s="1"/>
      <c r="N11" s="5" t="s">
        <v>0</v>
      </c>
    </row>
    <row r="12" spans="1:28" ht="29" customHeight="1">
      <c r="A12" s="10" t="s">
        <v>22</v>
      </c>
      <c r="B12" s="3" t="s">
        <v>45</v>
      </c>
      <c r="C12" s="2">
        <f t="shared" si="2"/>
        <v>43657</v>
      </c>
      <c r="D12" s="2">
        <f t="shared" si="0"/>
        <v>43662</v>
      </c>
      <c r="E12" s="9">
        <v>5</v>
      </c>
      <c r="F12" s="9">
        <v>10</v>
      </c>
      <c r="G12" s="9">
        <v>98</v>
      </c>
      <c r="H12" s="9">
        <f t="shared" si="1"/>
        <v>15</v>
      </c>
      <c r="I12" s="9">
        <f t="shared" si="3"/>
        <v>103</v>
      </c>
      <c r="J12" s="9">
        <v>88</v>
      </c>
      <c r="K12" s="9">
        <v>0</v>
      </c>
      <c r="L12" s="9"/>
      <c r="M12" s="1"/>
      <c r="N12" s="6" t="s">
        <v>1</v>
      </c>
    </row>
    <row r="13" spans="1:28" ht="30" customHeight="1">
      <c r="A13" s="10" t="s">
        <v>23</v>
      </c>
      <c r="B13" s="3" t="s">
        <v>46</v>
      </c>
      <c r="C13" s="2">
        <f t="shared" si="2"/>
        <v>43655</v>
      </c>
      <c r="D13" s="2">
        <f t="shared" si="0"/>
        <v>43669</v>
      </c>
      <c r="E13" s="9">
        <v>14</v>
      </c>
      <c r="F13" s="9">
        <v>8</v>
      </c>
      <c r="G13" s="9">
        <v>125</v>
      </c>
      <c r="H13" s="9">
        <f t="shared" si="1"/>
        <v>22</v>
      </c>
      <c r="I13" s="9">
        <f t="shared" si="3"/>
        <v>139</v>
      </c>
      <c r="J13" s="9">
        <v>117</v>
      </c>
      <c r="K13" s="9">
        <v>0</v>
      </c>
      <c r="L13" s="9"/>
      <c r="M13" s="1"/>
      <c r="N13" s="6" t="s">
        <v>1</v>
      </c>
    </row>
    <row r="14" spans="1:28" ht="29" customHeight="1">
      <c r="A14" s="10" t="s">
        <v>24</v>
      </c>
      <c r="B14" s="3" t="s">
        <v>47</v>
      </c>
      <c r="C14" s="2">
        <f t="shared" si="2"/>
        <v>43662</v>
      </c>
      <c r="D14" s="2">
        <f t="shared" si="0"/>
        <v>43676</v>
      </c>
      <c r="E14" s="11">
        <v>14</v>
      </c>
      <c r="F14" s="9">
        <v>15</v>
      </c>
      <c r="G14" s="9">
        <v>20</v>
      </c>
      <c r="H14" s="9">
        <f t="shared" si="1"/>
        <v>29</v>
      </c>
      <c r="I14" s="9">
        <f t="shared" si="3"/>
        <v>34</v>
      </c>
      <c r="J14" s="11">
        <v>0</v>
      </c>
      <c r="K14" s="9">
        <v>0</v>
      </c>
      <c r="L14" s="9"/>
      <c r="M14" s="1" t="s">
        <v>71</v>
      </c>
      <c r="N14" s="6" t="s">
        <v>1</v>
      </c>
    </row>
    <row r="15" spans="1:28" ht="29" customHeight="1">
      <c r="A15" s="10" t="s">
        <v>25</v>
      </c>
      <c r="B15" s="3" t="s">
        <v>48</v>
      </c>
      <c r="C15" s="2">
        <f t="shared" si="2"/>
        <v>43662</v>
      </c>
      <c r="D15" s="2">
        <f t="shared" si="0"/>
        <v>43697</v>
      </c>
      <c r="E15" s="9">
        <v>35</v>
      </c>
      <c r="F15" s="9">
        <v>15</v>
      </c>
      <c r="G15" s="9">
        <v>103</v>
      </c>
      <c r="H15" s="9">
        <f t="shared" si="1"/>
        <v>50</v>
      </c>
      <c r="I15" s="9">
        <f t="shared" si="3"/>
        <v>138</v>
      </c>
      <c r="J15" s="9">
        <v>88</v>
      </c>
      <c r="K15" s="9">
        <v>0</v>
      </c>
      <c r="L15" s="9"/>
      <c r="M15" s="1"/>
      <c r="N15" s="6" t="s">
        <v>1</v>
      </c>
    </row>
    <row r="16" spans="1:28" ht="30" customHeight="1">
      <c r="A16" s="10" t="s">
        <v>26</v>
      </c>
      <c r="B16" s="3" t="s">
        <v>49</v>
      </c>
      <c r="C16" s="2">
        <f t="shared" si="2"/>
        <v>43669</v>
      </c>
      <c r="D16" s="2">
        <f t="shared" si="0"/>
        <v>43683</v>
      </c>
      <c r="E16" s="9">
        <v>14</v>
      </c>
      <c r="F16" s="9">
        <v>22</v>
      </c>
      <c r="G16" s="9">
        <v>139</v>
      </c>
      <c r="H16" s="9">
        <f t="shared" si="1"/>
        <v>36</v>
      </c>
      <c r="I16" s="9">
        <f t="shared" si="3"/>
        <v>153</v>
      </c>
      <c r="J16" s="9">
        <v>117</v>
      </c>
      <c r="K16" s="9">
        <v>0</v>
      </c>
      <c r="L16" s="9"/>
      <c r="M16" s="1"/>
      <c r="N16" s="6" t="s">
        <v>1</v>
      </c>
    </row>
    <row r="17" spans="1:14" ht="30" customHeight="1">
      <c r="A17" s="10" t="s">
        <v>27</v>
      </c>
      <c r="B17" s="3" t="s">
        <v>50</v>
      </c>
      <c r="C17" s="2">
        <f t="shared" si="2"/>
        <v>43697</v>
      </c>
      <c r="D17" s="2">
        <f t="shared" si="0"/>
        <v>43703</v>
      </c>
      <c r="E17" s="9">
        <v>6</v>
      </c>
      <c r="F17" s="9">
        <v>50</v>
      </c>
      <c r="G17" s="9">
        <v>138</v>
      </c>
      <c r="H17" s="9">
        <f t="shared" si="1"/>
        <v>56</v>
      </c>
      <c r="I17" s="9">
        <f t="shared" si="3"/>
        <v>144</v>
      </c>
      <c r="J17" s="9">
        <v>88</v>
      </c>
      <c r="K17" s="9">
        <v>88</v>
      </c>
      <c r="L17" s="9"/>
      <c r="M17" s="1"/>
      <c r="N17" s="6" t="s">
        <v>1</v>
      </c>
    </row>
    <row r="18" spans="1:14" ht="28" customHeight="1">
      <c r="A18" s="10" t="s">
        <v>28</v>
      </c>
      <c r="B18" s="3" t="s">
        <v>51</v>
      </c>
      <c r="C18" s="2">
        <f t="shared" si="2"/>
        <v>43683</v>
      </c>
      <c r="D18" s="2">
        <f t="shared" si="0"/>
        <v>43686</v>
      </c>
      <c r="E18" s="9">
        <v>3</v>
      </c>
      <c r="F18" s="9">
        <v>36</v>
      </c>
      <c r="G18" s="9">
        <v>153</v>
      </c>
      <c r="H18" s="9">
        <f t="shared" si="1"/>
        <v>39</v>
      </c>
      <c r="I18" s="9">
        <f t="shared" si="3"/>
        <v>156</v>
      </c>
      <c r="J18" s="9">
        <v>117</v>
      </c>
      <c r="K18" s="9">
        <v>105</v>
      </c>
      <c r="L18" s="9"/>
      <c r="M18" s="1"/>
      <c r="N18" s="6" t="s">
        <v>1</v>
      </c>
    </row>
    <row r="19" spans="1:14" ht="29" customHeight="1">
      <c r="A19" s="10" t="s">
        <v>29</v>
      </c>
      <c r="B19" s="3" t="s">
        <v>52</v>
      </c>
      <c r="C19" s="2">
        <f t="shared" si="2"/>
        <v>43676</v>
      </c>
      <c r="D19" s="2">
        <f t="shared" si="0"/>
        <v>43736</v>
      </c>
      <c r="E19" s="11">
        <v>60</v>
      </c>
      <c r="F19" s="9">
        <v>29</v>
      </c>
      <c r="G19" s="9">
        <v>44</v>
      </c>
      <c r="H19" s="9">
        <f t="shared" si="1"/>
        <v>89</v>
      </c>
      <c r="I19" s="9">
        <f t="shared" si="3"/>
        <v>104</v>
      </c>
      <c r="J19" s="11">
        <v>0</v>
      </c>
      <c r="K19" s="9">
        <v>0</v>
      </c>
      <c r="L19" s="9"/>
      <c r="M19" s="1" t="s">
        <v>71</v>
      </c>
      <c r="N19" s="12" t="s">
        <v>2</v>
      </c>
    </row>
    <row r="20" spans="1:14" ht="29" customHeight="1">
      <c r="A20" s="10" t="s">
        <v>30</v>
      </c>
      <c r="B20" s="3" t="s">
        <v>53</v>
      </c>
      <c r="C20" s="2">
        <f t="shared" si="2"/>
        <v>43736</v>
      </c>
      <c r="D20" s="2">
        <f t="shared" si="0"/>
        <v>43742</v>
      </c>
      <c r="E20" s="9">
        <v>6</v>
      </c>
      <c r="F20" s="9">
        <v>89</v>
      </c>
      <c r="G20" s="9">
        <v>176</v>
      </c>
      <c r="H20" s="9">
        <f t="shared" ref="H20:H30" si="4">F20+E20</f>
        <v>95</v>
      </c>
      <c r="I20" s="9">
        <f t="shared" si="3"/>
        <v>182</v>
      </c>
      <c r="J20" s="9">
        <v>165</v>
      </c>
      <c r="K20" s="9">
        <v>165</v>
      </c>
      <c r="L20" s="9"/>
      <c r="M20" s="1"/>
      <c r="N20" s="7" t="s">
        <v>3</v>
      </c>
    </row>
    <row r="21" spans="1:14" ht="28" customHeight="1">
      <c r="A21" s="10" t="s">
        <v>31</v>
      </c>
      <c r="B21" s="3" t="s">
        <v>54</v>
      </c>
      <c r="C21" s="2">
        <f t="shared" si="2"/>
        <v>43736</v>
      </c>
      <c r="D21" s="2">
        <f t="shared" si="0"/>
        <v>43742</v>
      </c>
      <c r="E21" s="11">
        <v>6</v>
      </c>
      <c r="F21" s="9">
        <v>89</v>
      </c>
      <c r="G21" s="9">
        <v>144</v>
      </c>
      <c r="H21" s="9">
        <f t="shared" si="4"/>
        <v>95</v>
      </c>
      <c r="I21" s="9">
        <f t="shared" si="3"/>
        <v>150</v>
      </c>
      <c r="J21" s="11">
        <v>0</v>
      </c>
      <c r="K21" s="9">
        <v>0</v>
      </c>
      <c r="L21" s="9"/>
      <c r="M21" s="1" t="s">
        <v>71</v>
      </c>
      <c r="N21" s="7" t="s">
        <v>3</v>
      </c>
    </row>
    <row r="22" spans="1:14" ht="29" customHeight="1">
      <c r="A22" s="10" t="s">
        <v>32</v>
      </c>
      <c r="B22" s="3" t="s">
        <v>55</v>
      </c>
      <c r="C22" s="2">
        <f t="shared" si="2"/>
        <v>43736</v>
      </c>
      <c r="D22" s="2">
        <f t="shared" si="0"/>
        <v>43742</v>
      </c>
      <c r="E22" s="9">
        <v>6</v>
      </c>
      <c r="F22" s="9">
        <v>89</v>
      </c>
      <c r="G22" s="9">
        <v>156</v>
      </c>
      <c r="H22" s="9">
        <f t="shared" si="4"/>
        <v>95</v>
      </c>
      <c r="I22" s="9">
        <f t="shared" si="3"/>
        <v>162</v>
      </c>
      <c r="J22" s="9">
        <v>12</v>
      </c>
      <c r="K22" s="9">
        <v>0</v>
      </c>
      <c r="L22" s="9"/>
      <c r="M22" s="1"/>
      <c r="N22" s="7" t="s">
        <v>3</v>
      </c>
    </row>
    <row r="23" spans="1:14" ht="29" customHeight="1">
      <c r="A23" s="10" t="s">
        <v>33</v>
      </c>
      <c r="B23" s="3" t="s">
        <v>56</v>
      </c>
      <c r="C23" s="2">
        <f t="shared" si="2"/>
        <v>43736</v>
      </c>
      <c r="D23" s="2">
        <f t="shared" si="0"/>
        <v>43748</v>
      </c>
      <c r="E23" s="9">
        <v>12</v>
      </c>
      <c r="F23" s="9">
        <v>89</v>
      </c>
      <c r="G23" s="9">
        <v>162</v>
      </c>
      <c r="H23" s="9">
        <f t="shared" si="4"/>
        <v>101</v>
      </c>
      <c r="I23" s="9">
        <f t="shared" si="3"/>
        <v>174</v>
      </c>
      <c r="J23" s="9">
        <v>18</v>
      </c>
      <c r="K23" s="9">
        <v>18</v>
      </c>
      <c r="L23" s="9"/>
      <c r="M23" s="1"/>
      <c r="N23" s="7" t="s">
        <v>3</v>
      </c>
    </row>
    <row r="24" spans="1:14" ht="29" customHeight="1">
      <c r="A24" s="10" t="s">
        <v>34</v>
      </c>
      <c r="B24" s="3" t="s">
        <v>57</v>
      </c>
      <c r="C24" s="2">
        <f t="shared" si="2"/>
        <v>43742</v>
      </c>
      <c r="D24" s="2">
        <f t="shared" si="0"/>
        <v>43766</v>
      </c>
      <c r="E24" s="11">
        <v>24</v>
      </c>
      <c r="F24" s="9">
        <v>95</v>
      </c>
      <c r="G24" s="9">
        <v>150</v>
      </c>
      <c r="H24" s="9">
        <f t="shared" si="4"/>
        <v>119</v>
      </c>
      <c r="I24" s="9">
        <f t="shared" si="3"/>
        <v>174</v>
      </c>
      <c r="J24" s="11">
        <v>0</v>
      </c>
      <c r="K24" s="9">
        <v>0</v>
      </c>
      <c r="L24" s="9"/>
      <c r="M24" s="1" t="s">
        <v>71</v>
      </c>
      <c r="N24" s="7" t="s">
        <v>3</v>
      </c>
    </row>
    <row r="25" spans="1:14" ht="29" customHeight="1">
      <c r="A25" s="10" t="s">
        <v>35</v>
      </c>
      <c r="B25" s="3" t="s">
        <v>58</v>
      </c>
      <c r="C25" s="2">
        <f t="shared" si="2"/>
        <v>43742</v>
      </c>
      <c r="D25" s="2">
        <f t="shared" si="0"/>
        <v>43754</v>
      </c>
      <c r="E25" s="9">
        <v>12</v>
      </c>
      <c r="F25" s="9">
        <v>95</v>
      </c>
      <c r="G25" s="9">
        <v>162</v>
      </c>
      <c r="H25" s="9">
        <f t="shared" si="4"/>
        <v>107</v>
      </c>
      <c r="I25" s="9">
        <f t="shared" si="3"/>
        <v>174</v>
      </c>
      <c r="J25" s="9">
        <v>12</v>
      </c>
      <c r="K25" s="9">
        <v>12</v>
      </c>
      <c r="L25" s="9"/>
      <c r="M25" s="1"/>
      <c r="N25" s="7" t="s">
        <v>3</v>
      </c>
    </row>
    <row r="26" spans="1:14" ht="29" customHeight="1">
      <c r="A26" s="10" t="s">
        <v>36</v>
      </c>
      <c r="B26" s="3" t="s">
        <v>59</v>
      </c>
      <c r="C26" s="2">
        <f t="shared" si="2"/>
        <v>43766</v>
      </c>
      <c r="D26" s="2">
        <f t="shared" si="0"/>
        <v>43776</v>
      </c>
      <c r="E26" s="11">
        <v>10</v>
      </c>
      <c r="F26" s="9">
        <v>119</v>
      </c>
      <c r="G26" s="9">
        <v>174</v>
      </c>
      <c r="H26" s="9">
        <f t="shared" si="4"/>
        <v>129</v>
      </c>
      <c r="I26" s="9">
        <f t="shared" si="3"/>
        <v>184</v>
      </c>
      <c r="J26" s="11">
        <v>0</v>
      </c>
      <c r="K26" s="9">
        <v>0</v>
      </c>
      <c r="L26" s="9"/>
      <c r="M26" s="1" t="s">
        <v>71</v>
      </c>
      <c r="N26" s="8" t="s">
        <v>72</v>
      </c>
    </row>
    <row r="27" spans="1:14" ht="29" customHeight="1">
      <c r="A27" s="10" t="s">
        <v>37</v>
      </c>
      <c r="B27" s="3" t="s">
        <v>60</v>
      </c>
      <c r="C27" s="2">
        <f t="shared" si="2"/>
        <v>43776</v>
      </c>
      <c r="D27" s="2">
        <f t="shared" si="0"/>
        <v>43777</v>
      </c>
      <c r="E27" s="11">
        <v>1</v>
      </c>
      <c r="F27" s="9">
        <v>129</v>
      </c>
      <c r="G27" s="9">
        <v>184</v>
      </c>
      <c r="H27" s="9">
        <f t="shared" si="4"/>
        <v>130</v>
      </c>
      <c r="I27" s="9">
        <f t="shared" si="3"/>
        <v>185</v>
      </c>
      <c r="J27" s="11">
        <v>0</v>
      </c>
      <c r="K27" s="9">
        <v>0</v>
      </c>
      <c r="L27" s="9"/>
      <c r="M27" s="1" t="s">
        <v>71</v>
      </c>
      <c r="N27" s="8" t="s">
        <v>72</v>
      </c>
    </row>
    <row r="28" spans="1:14" ht="29" customHeight="1">
      <c r="A28" s="10" t="s">
        <v>38</v>
      </c>
      <c r="B28" s="3" t="s">
        <v>61</v>
      </c>
      <c r="C28" s="2">
        <f t="shared" si="2"/>
        <v>43777</v>
      </c>
      <c r="D28" s="2">
        <f t="shared" si="0"/>
        <v>43780</v>
      </c>
      <c r="E28" s="11">
        <v>3</v>
      </c>
      <c r="F28" s="9">
        <v>130</v>
      </c>
      <c r="G28" s="9">
        <v>185</v>
      </c>
      <c r="H28" s="9">
        <f t="shared" si="4"/>
        <v>133</v>
      </c>
      <c r="I28" s="9">
        <f t="shared" si="3"/>
        <v>188</v>
      </c>
      <c r="J28" s="11">
        <v>0</v>
      </c>
      <c r="K28" s="9">
        <v>0</v>
      </c>
      <c r="L28" s="9"/>
      <c r="M28" s="1" t="s">
        <v>71</v>
      </c>
      <c r="N28" s="8" t="s">
        <v>72</v>
      </c>
    </row>
    <row r="29" spans="1:14" ht="29" customHeight="1">
      <c r="A29" s="10" t="s">
        <v>39</v>
      </c>
      <c r="B29" s="3" t="s">
        <v>62</v>
      </c>
      <c r="C29" s="2">
        <f t="shared" si="2"/>
        <v>43780</v>
      </c>
      <c r="D29" s="2">
        <f t="shared" si="0"/>
        <v>43795</v>
      </c>
      <c r="E29" s="11">
        <v>15</v>
      </c>
      <c r="F29" s="9">
        <v>133</v>
      </c>
      <c r="G29" s="9">
        <v>188</v>
      </c>
      <c r="H29" s="9">
        <f t="shared" si="4"/>
        <v>148</v>
      </c>
      <c r="I29" s="9">
        <f t="shared" si="3"/>
        <v>203</v>
      </c>
      <c r="J29" s="11">
        <v>0</v>
      </c>
      <c r="K29" s="9">
        <v>0</v>
      </c>
      <c r="L29" s="9"/>
      <c r="M29" s="1" t="s">
        <v>71</v>
      </c>
      <c r="N29" s="8" t="s">
        <v>72</v>
      </c>
    </row>
    <row r="30" spans="1:14" ht="29" customHeight="1">
      <c r="A30" s="10" t="s">
        <v>40</v>
      </c>
      <c r="B30" s="3" t="s">
        <v>63</v>
      </c>
      <c r="C30" s="2">
        <f t="shared" si="2"/>
        <v>43795</v>
      </c>
      <c r="D30" s="2">
        <f t="shared" si="0"/>
        <v>43801</v>
      </c>
      <c r="E30" s="11">
        <v>6</v>
      </c>
      <c r="F30" s="9">
        <v>148</v>
      </c>
      <c r="G30" s="9">
        <v>203</v>
      </c>
      <c r="H30" s="9">
        <f t="shared" si="4"/>
        <v>154</v>
      </c>
      <c r="I30" s="9">
        <f t="shared" si="3"/>
        <v>209</v>
      </c>
      <c r="J30" s="11">
        <v>0</v>
      </c>
      <c r="K30" s="9">
        <v>0</v>
      </c>
      <c r="L30" s="9"/>
      <c r="M30" s="1" t="s">
        <v>71</v>
      </c>
      <c r="N30" s="8" t="s">
        <v>72</v>
      </c>
    </row>
    <row r="32" spans="1:14">
      <c r="E32" s="23"/>
    </row>
    <row r="33" spans="5:5">
      <c r="E33" s="23"/>
    </row>
    <row r="34" spans="5:5">
      <c r="E34" s="23"/>
    </row>
    <row r="35" spans="5:5">
      <c r="E35" s="23"/>
    </row>
    <row r="36" spans="5:5">
      <c r="E36" s="23"/>
    </row>
    <row r="37" spans="5:5">
      <c r="E37" s="23"/>
    </row>
    <row r="38" spans="5:5">
      <c r="E38" s="23"/>
    </row>
    <row r="39" spans="5:5">
      <c r="E39" s="23"/>
    </row>
    <row r="40" spans="5:5">
      <c r="E40" s="23"/>
    </row>
    <row r="41" spans="5:5">
      <c r="E41" s="23"/>
    </row>
    <row r="42" spans="5:5">
      <c r="E42" s="23"/>
    </row>
    <row r="43" spans="5:5">
      <c r="E43" s="23"/>
    </row>
    <row r="44" spans="5:5">
      <c r="E44" s="23"/>
    </row>
    <row r="45" spans="5:5">
      <c r="E45" s="23"/>
    </row>
  </sheetData>
  <mergeCells count="4">
    <mergeCell ref="A1:B1"/>
    <mergeCell ref="C1:AB4"/>
    <mergeCell ref="A2:B2"/>
    <mergeCell ref="A3:B3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DE21-C805-744D-ADA0-EDA7D50C2BDB}">
  <dimension ref="A1:AK40"/>
  <sheetViews>
    <sheetView workbookViewId="0">
      <selection activeCell="H21" sqref="H21"/>
    </sheetView>
  </sheetViews>
  <sheetFormatPr baseColWidth="10" defaultRowHeight="16"/>
  <cols>
    <col min="2" max="2" width="16.33203125" bestFit="1" customWidth="1"/>
    <col min="3" max="3" width="15.1640625" bestFit="1" customWidth="1"/>
    <col min="4" max="4" width="36.5" bestFit="1" customWidth="1"/>
    <col min="5" max="5" width="12.83203125" bestFit="1" customWidth="1"/>
    <col min="7" max="11" width="11.1640625" bestFit="1" customWidth="1"/>
    <col min="12" max="36" width="12.6640625" bestFit="1" customWidth="1"/>
  </cols>
  <sheetData>
    <row r="1" spans="1:37">
      <c r="E1" s="14"/>
    </row>
    <row r="2" spans="1:37" ht="24">
      <c r="A2" s="17"/>
      <c r="B2" s="15" t="s">
        <v>15</v>
      </c>
      <c r="C2" s="15" t="s">
        <v>9</v>
      </c>
      <c r="D2" s="15" t="s">
        <v>4</v>
      </c>
      <c r="E2" s="16" t="s">
        <v>74</v>
      </c>
      <c r="F2" s="15" t="s">
        <v>75</v>
      </c>
      <c r="G2" s="15" t="s">
        <v>76</v>
      </c>
      <c r="H2" s="15" t="s">
        <v>77</v>
      </c>
      <c r="I2" s="15" t="s">
        <v>78</v>
      </c>
      <c r="J2" s="15" t="s">
        <v>79</v>
      </c>
      <c r="K2" s="15" t="s">
        <v>80</v>
      </c>
      <c r="L2" s="15" t="s">
        <v>81</v>
      </c>
      <c r="M2" s="15" t="s">
        <v>82</v>
      </c>
      <c r="N2" s="15" t="s">
        <v>83</v>
      </c>
      <c r="O2" s="15" t="s">
        <v>84</v>
      </c>
      <c r="P2" s="15" t="s">
        <v>85</v>
      </c>
      <c r="Q2" s="15" t="s">
        <v>86</v>
      </c>
      <c r="R2" s="15" t="s">
        <v>87</v>
      </c>
      <c r="S2" s="15" t="s">
        <v>88</v>
      </c>
      <c r="T2" s="15" t="s">
        <v>89</v>
      </c>
      <c r="U2" s="15" t="s">
        <v>90</v>
      </c>
      <c r="V2" s="15" t="s">
        <v>91</v>
      </c>
      <c r="W2" s="15" t="s">
        <v>92</v>
      </c>
      <c r="X2" s="15" t="s">
        <v>93</v>
      </c>
      <c r="Y2" s="15" t="s">
        <v>94</v>
      </c>
      <c r="Z2" s="15" t="s">
        <v>95</v>
      </c>
      <c r="AA2" s="15" t="s">
        <v>96</v>
      </c>
      <c r="AB2" s="15" t="s">
        <v>97</v>
      </c>
      <c r="AC2" s="15" t="s">
        <v>98</v>
      </c>
      <c r="AD2" s="15" t="s">
        <v>99</v>
      </c>
      <c r="AE2" s="15" t="s">
        <v>100</v>
      </c>
      <c r="AF2" s="15" t="s">
        <v>101</v>
      </c>
      <c r="AG2" s="15" t="s">
        <v>102</v>
      </c>
      <c r="AH2" s="15" t="s">
        <v>103</v>
      </c>
      <c r="AI2" s="15" t="s">
        <v>104</v>
      </c>
      <c r="AJ2" s="15" t="s">
        <v>105</v>
      </c>
      <c r="AK2" s="17"/>
    </row>
    <row r="3" spans="1:37" ht="24">
      <c r="A3" s="17"/>
      <c r="B3" s="18" t="s">
        <v>16</v>
      </c>
      <c r="C3" s="18">
        <v>5</v>
      </c>
      <c r="D3" s="19" t="s">
        <v>13</v>
      </c>
      <c r="E3" s="20">
        <v>1000</v>
      </c>
      <c r="F3" s="21">
        <v>1000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17"/>
    </row>
    <row r="4" spans="1:37" ht="24">
      <c r="A4" s="17"/>
      <c r="B4" s="18" t="s">
        <v>17</v>
      </c>
      <c r="C4" s="18">
        <v>5</v>
      </c>
      <c r="D4" s="19" t="s">
        <v>14</v>
      </c>
      <c r="E4" s="20">
        <v>4000</v>
      </c>
      <c r="F4" s="21"/>
      <c r="G4" s="21">
        <v>4000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17"/>
    </row>
    <row r="5" spans="1:37" ht="24">
      <c r="A5" s="17"/>
      <c r="B5" s="18" t="s">
        <v>18</v>
      </c>
      <c r="C5" s="18">
        <v>3</v>
      </c>
      <c r="D5" s="19" t="s">
        <v>41</v>
      </c>
      <c r="E5" s="20">
        <v>5000</v>
      </c>
      <c r="F5" s="21"/>
      <c r="G5" s="21">
        <v>5000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17"/>
    </row>
    <row r="6" spans="1:37" ht="24">
      <c r="A6" s="17"/>
      <c r="B6" s="18" t="s">
        <v>19</v>
      </c>
      <c r="C6" s="18">
        <v>10</v>
      </c>
      <c r="D6" s="19" t="s">
        <v>42</v>
      </c>
      <c r="E6" s="20">
        <v>9333</v>
      </c>
      <c r="F6" s="21"/>
      <c r="G6" s="21">
        <v>4666</v>
      </c>
      <c r="H6" s="21">
        <v>4667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7"/>
    </row>
    <row r="7" spans="1:37" ht="24">
      <c r="A7" s="17"/>
      <c r="B7" s="18" t="s">
        <v>20</v>
      </c>
      <c r="C7" s="18">
        <v>30</v>
      </c>
      <c r="D7" s="19" t="s">
        <v>43</v>
      </c>
      <c r="E7" s="20">
        <v>11250</v>
      </c>
      <c r="F7" s="21"/>
      <c r="G7" s="21">
        <v>1875</v>
      </c>
      <c r="H7" s="21">
        <v>1875</v>
      </c>
      <c r="I7" s="21">
        <v>1875</v>
      </c>
      <c r="J7" s="21">
        <v>1875</v>
      </c>
      <c r="K7" s="21">
        <v>1875</v>
      </c>
      <c r="L7" s="21">
        <v>1875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7"/>
    </row>
    <row r="8" spans="1:37" ht="24">
      <c r="A8" s="17"/>
      <c r="B8" s="18" t="s">
        <v>21</v>
      </c>
      <c r="C8" s="18">
        <v>9</v>
      </c>
      <c r="D8" s="19" t="s">
        <v>44</v>
      </c>
      <c r="E8" s="20">
        <v>4000</v>
      </c>
      <c r="F8" s="21"/>
      <c r="G8" s="21">
        <v>2000</v>
      </c>
      <c r="H8" s="21">
        <v>2000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17"/>
    </row>
    <row r="9" spans="1:37" ht="24">
      <c r="A9" s="17"/>
      <c r="B9" s="18" t="s">
        <v>22</v>
      </c>
      <c r="C9" s="18">
        <v>5</v>
      </c>
      <c r="D9" s="19" t="s">
        <v>45</v>
      </c>
      <c r="E9" s="20">
        <v>4500</v>
      </c>
      <c r="F9" s="21"/>
      <c r="G9" s="21"/>
      <c r="H9" s="21">
        <v>4500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17"/>
    </row>
    <row r="10" spans="1:37" ht="24">
      <c r="A10" s="17"/>
      <c r="B10" s="18" t="s">
        <v>23</v>
      </c>
      <c r="C10" s="18">
        <v>14</v>
      </c>
      <c r="D10" s="19" t="s">
        <v>46</v>
      </c>
      <c r="E10" s="20">
        <v>13500</v>
      </c>
      <c r="F10" s="21"/>
      <c r="G10" s="21"/>
      <c r="H10" s="21">
        <v>4500</v>
      </c>
      <c r="I10" s="21">
        <v>4500</v>
      </c>
      <c r="J10" s="21">
        <v>4500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17"/>
    </row>
    <row r="11" spans="1:37" ht="24">
      <c r="A11" s="17"/>
      <c r="B11" s="18" t="s">
        <v>24</v>
      </c>
      <c r="C11" s="18">
        <v>14</v>
      </c>
      <c r="D11" s="19" t="s">
        <v>47</v>
      </c>
      <c r="E11" s="20">
        <v>16200</v>
      </c>
      <c r="F11" s="21"/>
      <c r="G11" s="21"/>
      <c r="H11" s="21"/>
      <c r="I11" s="21">
        <v>5400</v>
      </c>
      <c r="J11" s="21">
        <v>5400</v>
      </c>
      <c r="K11" s="21">
        <v>5400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7"/>
    </row>
    <row r="12" spans="1:37" ht="24">
      <c r="A12" s="17"/>
      <c r="B12" s="18" t="s">
        <v>25</v>
      </c>
      <c r="C12" s="18">
        <v>35</v>
      </c>
      <c r="D12" s="19" t="s">
        <v>48</v>
      </c>
      <c r="E12" s="20">
        <v>35500</v>
      </c>
      <c r="F12" s="21"/>
      <c r="G12" s="21"/>
      <c r="H12" s="21"/>
      <c r="I12" s="21">
        <v>5071.4285714285716</v>
      </c>
      <c r="J12" s="21">
        <v>5071.4285714285716</v>
      </c>
      <c r="K12" s="21">
        <v>5071.4285714285716</v>
      </c>
      <c r="L12" s="21">
        <v>5071.4285714285716</v>
      </c>
      <c r="M12" s="21">
        <v>5071.4285714285716</v>
      </c>
      <c r="N12" s="21">
        <v>5071.4285714285716</v>
      </c>
      <c r="O12" s="21">
        <v>5071.4285714285716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"/>
    </row>
    <row r="13" spans="1:37" ht="24">
      <c r="A13" s="17"/>
      <c r="B13" s="18" t="s">
        <v>26</v>
      </c>
      <c r="C13" s="18">
        <v>14</v>
      </c>
      <c r="D13" s="19" t="s">
        <v>49</v>
      </c>
      <c r="E13" s="20">
        <v>13500</v>
      </c>
      <c r="F13" s="21"/>
      <c r="G13" s="21"/>
      <c r="H13" s="21"/>
      <c r="I13" s="21"/>
      <c r="J13" s="21">
        <v>4500</v>
      </c>
      <c r="K13" s="21">
        <v>4500</v>
      </c>
      <c r="L13" s="21">
        <v>4500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7"/>
    </row>
    <row r="14" spans="1:37" ht="24">
      <c r="A14" s="17"/>
      <c r="B14" s="18" t="s">
        <v>27</v>
      </c>
      <c r="C14" s="18">
        <v>6</v>
      </c>
      <c r="D14" s="19" t="s">
        <v>50</v>
      </c>
      <c r="E14" s="20">
        <v>5500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>
        <v>5500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7"/>
    </row>
    <row r="15" spans="1:37" ht="24">
      <c r="A15" s="17"/>
      <c r="B15" s="18" t="s">
        <v>28</v>
      </c>
      <c r="C15" s="18">
        <v>3</v>
      </c>
      <c r="D15" s="19" t="s">
        <v>51</v>
      </c>
      <c r="E15" s="20">
        <v>2500</v>
      </c>
      <c r="F15" s="21"/>
      <c r="G15" s="21"/>
      <c r="H15" s="21"/>
      <c r="I15" s="21"/>
      <c r="J15" s="21"/>
      <c r="K15" s="21"/>
      <c r="L15" s="21"/>
      <c r="M15" s="21">
        <v>2500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7"/>
    </row>
    <row r="16" spans="1:37" ht="24">
      <c r="A16" s="17"/>
      <c r="B16" s="18" t="s">
        <v>29</v>
      </c>
      <c r="C16" s="18">
        <v>60</v>
      </c>
      <c r="D16" s="19" t="s">
        <v>52</v>
      </c>
      <c r="E16" s="20">
        <v>79200</v>
      </c>
      <c r="F16" s="21"/>
      <c r="G16" s="21"/>
      <c r="H16" s="21"/>
      <c r="I16" s="21"/>
      <c r="J16" s="21"/>
      <c r="K16" s="21"/>
      <c r="L16" s="21">
        <v>6600</v>
      </c>
      <c r="M16" s="21">
        <v>6600</v>
      </c>
      <c r="N16" s="21">
        <v>6600</v>
      </c>
      <c r="O16" s="21">
        <v>6600</v>
      </c>
      <c r="P16" s="21">
        <v>6600</v>
      </c>
      <c r="Q16" s="21">
        <v>6600</v>
      </c>
      <c r="R16" s="21">
        <v>6600</v>
      </c>
      <c r="S16" s="21">
        <v>6600</v>
      </c>
      <c r="T16" s="21">
        <v>6600</v>
      </c>
      <c r="U16" s="21">
        <v>6600</v>
      </c>
      <c r="V16" s="21">
        <v>6600</v>
      </c>
      <c r="W16" s="21">
        <v>6600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7"/>
    </row>
    <row r="17" spans="1:37" ht="24">
      <c r="A17" s="17"/>
      <c r="B17" s="18" t="s">
        <v>30</v>
      </c>
      <c r="C17" s="18">
        <v>6</v>
      </c>
      <c r="D17" s="19" t="s">
        <v>53</v>
      </c>
      <c r="E17" s="20">
        <v>2750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>
        <v>2750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7"/>
    </row>
    <row r="18" spans="1:37" ht="24">
      <c r="A18" s="17"/>
      <c r="B18" s="18" t="s">
        <v>31</v>
      </c>
      <c r="C18" s="18">
        <v>6</v>
      </c>
      <c r="D18" s="19" t="s">
        <v>54</v>
      </c>
      <c r="E18" s="20">
        <v>2750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>
        <v>2750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7"/>
    </row>
    <row r="19" spans="1:37" ht="24">
      <c r="A19" s="17"/>
      <c r="B19" s="18" t="s">
        <v>32</v>
      </c>
      <c r="C19" s="18">
        <v>6</v>
      </c>
      <c r="D19" s="19" t="s">
        <v>55</v>
      </c>
      <c r="E19" s="20">
        <v>3500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>
        <v>3500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7"/>
    </row>
    <row r="20" spans="1:37" ht="24">
      <c r="A20" s="17"/>
      <c r="B20" s="18" t="s">
        <v>33</v>
      </c>
      <c r="C20" s="18">
        <v>12</v>
      </c>
      <c r="D20" s="19" t="s">
        <v>56</v>
      </c>
      <c r="E20" s="20">
        <v>6750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>
        <v>2250</v>
      </c>
      <c r="Y20" s="21">
        <v>2250</v>
      </c>
      <c r="Z20" s="21">
        <v>2250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17"/>
    </row>
    <row r="21" spans="1:37" ht="24">
      <c r="A21" s="17"/>
      <c r="B21" s="18" t="s">
        <v>34</v>
      </c>
      <c r="C21" s="18">
        <v>24</v>
      </c>
      <c r="D21" s="19" t="s">
        <v>57</v>
      </c>
      <c r="E21" s="20">
        <v>13250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2650</v>
      </c>
      <c r="Z21" s="21">
        <v>2650</v>
      </c>
      <c r="AA21" s="21">
        <v>2650</v>
      </c>
      <c r="AB21" s="21">
        <v>2650</v>
      </c>
      <c r="AC21" s="21">
        <v>2650</v>
      </c>
      <c r="AD21" s="21"/>
      <c r="AE21" s="21"/>
      <c r="AF21" s="21"/>
      <c r="AG21" s="21"/>
      <c r="AH21" s="21"/>
      <c r="AI21" s="21"/>
      <c r="AJ21" s="21"/>
      <c r="AK21" s="17"/>
    </row>
    <row r="22" spans="1:37" ht="24">
      <c r="A22" s="17"/>
      <c r="B22" s="18" t="s">
        <v>35</v>
      </c>
      <c r="C22" s="18">
        <v>12</v>
      </c>
      <c r="D22" s="19" t="s">
        <v>58</v>
      </c>
      <c r="E22" s="20">
        <v>9000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3000</v>
      </c>
      <c r="Z22" s="21">
        <v>3000</v>
      </c>
      <c r="AA22" s="21">
        <v>3000</v>
      </c>
      <c r="AB22" s="21"/>
      <c r="AC22" s="21"/>
      <c r="AD22" s="21"/>
      <c r="AE22" s="21"/>
      <c r="AF22" s="21"/>
      <c r="AG22" s="21"/>
      <c r="AH22" s="21"/>
      <c r="AI22" s="21"/>
      <c r="AJ22" s="21"/>
      <c r="AK22" s="17"/>
    </row>
    <row r="23" spans="1:37" ht="24">
      <c r="A23" s="17"/>
      <c r="B23" s="18" t="s">
        <v>36</v>
      </c>
      <c r="C23" s="18">
        <v>10</v>
      </c>
      <c r="D23" s="19" t="s">
        <v>59</v>
      </c>
      <c r="E23" s="20">
        <v>5750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>
        <v>2875</v>
      </c>
      <c r="AE23" s="21">
        <v>2875</v>
      </c>
      <c r="AF23" s="21"/>
      <c r="AG23" s="21"/>
      <c r="AH23" s="21"/>
      <c r="AI23" s="21"/>
      <c r="AJ23" s="21"/>
      <c r="AK23" s="17"/>
    </row>
    <row r="24" spans="1:37" ht="24">
      <c r="A24" s="17"/>
      <c r="B24" s="18" t="s">
        <v>37</v>
      </c>
      <c r="C24" s="18">
        <v>1</v>
      </c>
      <c r="D24" s="19" t="s">
        <v>60</v>
      </c>
      <c r="E24" s="20">
        <v>1000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>
        <v>1000</v>
      </c>
      <c r="AG24" s="21"/>
      <c r="AH24" s="21"/>
      <c r="AI24" s="21"/>
      <c r="AJ24" s="21"/>
      <c r="AK24" s="17"/>
    </row>
    <row r="25" spans="1:37" ht="24">
      <c r="A25" s="17"/>
      <c r="B25" s="18" t="s">
        <v>38</v>
      </c>
      <c r="C25" s="18">
        <v>3</v>
      </c>
      <c r="D25" s="19" t="s">
        <v>61</v>
      </c>
      <c r="E25" s="20">
        <v>1500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>
        <v>1500</v>
      </c>
      <c r="AG25" s="21"/>
      <c r="AH25" s="21"/>
      <c r="AI25" s="21"/>
      <c r="AJ25" s="21"/>
      <c r="AK25" s="17"/>
    </row>
    <row r="26" spans="1:37" ht="24">
      <c r="A26" s="17"/>
      <c r="B26" s="18" t="s">
        <v>39</v>
      </c>
      <c r="C26" s="18">
        <v>15</v>
      </c>
      <c r="D26" s="19" t="s">
        <v>62</v>
      </c>
      <c r="E26" s="20">
        <v>16000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>
        <v>5333.333333333333</v>
      </c>
      <c r="AH26" s="21">
        <v>5333.333333333333</v>
      </c>
      <c r="AI26" s="21">
        <v>5333.333333333333</v>
      </c>
      <c r="AJ26" s="21"/>
      <c r="AK26" s="17"/>
    </row>
    <row r="27" spans="1:37" ht="24">
      <c r="A27" s="17"/>
      <c r="B27" s="18" t="s">
        <v>40</v>
      </c>
      <c r="C27" s="18">
        <v>6</v>
      </c>
      <c r="D27" s="19" t="s">
        <v>63</v>
      </c>
      <c r="E27" s="20">
        <v>5000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>
        <v>5000</v>
      </c>
      <c r="AK27" s="17"/>
    </row>
    <row r="28" spans="1:37" ht="24">
      <c r="A28" s="17"/>
      <c r="B28" s="63" t="s">
        <v>117</v>
      </c>
      <c r="C28" s="64"/>
      <c r="D28" s="65"/>
      <c r="E28" s="22">
        <f>SUM(E3:E27)</f>
        <v>272233</v>
      </c>
      <c r="F28" s="21">
        <f>SUM(F3:F27)</f>
        <v>1000</v>
      </c>
      <c r="G28" s="21">
        <f t="shared" ref="G28:AJ28" si="0">SUM(G3:G27)</f>
        <v>17541</v>
      </c>
      <c r="H28" s="21">
        <f t="shared" si="0"/>
        <v>17542</v>
      </c>
      <c r="I28" s="21">
        <f t="shared" si="0"/>
        <v>16846.428571428572</v>
      </c>
      <c r="J28" s="21">
        <f t="shared" si="0"/>
        <v>21346.428571428572</v>
      </c>
      <c r="K28" s="21">
        <f t="shared" si="0"/>
        <v>16846.428571428572</v>
      </c>
      <c r="L28" s="21">
        <f t="shared" si="0"/>
        <v>18046.428571428572</v>
      </c>
      <c r="M28" s="21">
        <f t="shared" si="0"/>
        <v>14171.428571428572</v>
      </c>
      <c r="N28" s="21">
        <f t="shared" si="0"/>
        <v>11671.428571428572</v>
      </c>
      <c r="O28" s="21">
        <f t="shared" si="0"/>
        <v>11671.428571428572</v>
      </c>
      <c r="P28" s="21">
        <f t="shared" si="0"/>
        <v>12100</v>
      </c>
      <c r="Q28" s="21">
        <f t="shared" si="0"/>
        <v>6600</v>
      </c>
      <c r="R28" s="21">
        <f t="shared" si="0"/>
        <v>6600</v>
      </c>
      <c r="S28" s="21">
        <f t="shared" si="0"/>
        <v>6600</v>
      </c>
      <c r="T28" s="21">
        <f t="shared" si="0"/>
        <v>6600</v>
      </c>
      <c r="U28" s="21">
        <f t="shared" si="0"/>
        <v>6600</v>
      </c>
      <c r="V28" s="21">
        <f t="shared" si="0"/>
        <v>6600</v>
      </c>
      <c r="W28" s="21">
        <f t="shared" si="0"/>
        <v>6600</v>
      </c>
      <c r="X28" s="21">
        <f t="shared" si="0"/>
        <v>11250</v>
      </c>
      <c r="Y28" s="21">
        <f t="shared" si="0"/>
        <v>7900</v>
      </c>
      <c r="Z28" s="21">
        <f t="shared" si="0"/>
        <v>7900</v>
      </c>
      <c r="AA28" s="21">
        <f t="shared" si="0"/>
        <v>5650</v>
      </c>
      <c r="AB28" s="21">
        <f t="shared" si="0"/>
        <v>2650</v>
      </c>
      <c r="AC28" s="21">
        <f t="shared" si="0"/>
        <v>2650</v>
      </c>
      <c r="AD28" s="21">
        <f t="shared" si="0"/>
        <v>2875</v>
      </c>
      <c r="AE28" s="21">
        <f t="shared" si="0"/>
        <v>2875</v>
      </c>
      <c r="AF28" s="21">
        <f t="shared" si="0"/>
        <v>2500</v>
      </c>
      <c r="AG28" s="21">
        <f t="shared" si="0"/>
        <v>5333.333333333333</v>
      </c>
      <c r="AH28" s="21">
        <f t="shared" si="0"/>
        <v>5333.333333333333</v>
      </c>
      <c r="AI28" s="21">
        <f t="shared" si="0"/>
        <v>5333.333333333333</v>
      </c>
      <c r="AJ28" s="21">
        <f t="shared" si="0"/>
        <v>5000</v>
      </c>
      <c r="AK28" s="17"/>
    </row>
    <row r="29" spans="1:37" ht="24">
      <c r="A29" s="17"/>
      <c r="B29" s="63" t="s">
        <v>118</v>
      </c>
      <c r="C29" s="64"/>
      <c r="D29" s="64"/>
      <c r="E29" s="65"/>
      <c r="F29" s="21">
        <f>F28+E29</f>
        <v>1000</v>
      </c>
      <c r="G29" s="21">
        <f>G28+F29</f>
        <v>18541</v>
      </c>
      <c r="H29" s="21">
        <f t="shared" ref="H29:AJ29" si="1">H28+G29</f>
        <v>36083</v>
      </c>
      <c r="I29" s="21">
        <f t="shared" si="1"/>
        <v>52929.428571428572</v>
      </c>
      <c r="J29" s="21">
        <f t="shared" si="1"/>
        <v>74275.857142857145</v>
      </c>
      <c r="K29" s="21">
        <f t="shared" si="1"/>
        <v>91122.28571428571</v>
      </c>
      <c r="L29" s="21">
        <f t="shared" si="1"/>
        <v>109168.71428571429</v>
      </c>
      <c r="M29" s="21">
        <f t="shared" si="1"/>
        <v>123340.14285714287</v>
      </c>
      <c r="N29" s="21">
        <f t="shared" si="1"/>
        <v>135011.57142857145</v>
      </c>
      <c r="O29" s="21">
        <f t="shared" si="1"/>
        <v>146683.00000000003</v>
      </c>
      <c r="P29" s="21">
        <f t="shared" si="1"/>
        <v>158783.00000000003</v>
      </c>
      <c r="Q29" s="21">
        <f t="shared" si="1"/>
        <v>165383.00000000003</v>
      </c>
      <c r="R29" s="21">
        <f t="shared" si="1"/>
        <v>171983.00000000003</v>
      </c>
      <c r="S29" s="21">
        <f t="shared" si="1"/>
        <v>178583.00000000003</v>
      </c>
      <c r="T29" s="21">
        <f t="shared" si="1"/>
        <v>185183.00000000003</v>
      </c>
      <c r="U29" s="21">
        <f t="shared" si="1"/>
        <v>191783.00000000003</v>
      </c>
      <c r="V29" s="21">
        <f t="shared" si="1"/>
        <v>198383.00000000003</v>
      </c>
      <c r="W29" s="21">
        <f t="shared" si="1"/>
        <v>204983.00000000003</v>
      </c>
      <c r="X29" s="21">
        <f t="shared" si="1"/>
        <v>216233.00000000003</v>
      </c>
      <c r="Y29" s="21">
        <f t="shared" si="1"/>
        <v>224133.00000000003</v>
      </c>
      <c r="Z29" s="21">
        <f t="shared" si="1"/>
        <v>232033.00000000003</v>
      </c>
      <c r="AA29" s="21">
        <f t="shared" si="1"/>
        <v>237683.00000000003</v>
      </c>
      <c r="AB29" s="21">
        <f t="shared" si="1"/>
        <v>240333.00000000003</v>
      </c>
      <c r="AC29" s="21">
        <f t="shared" si="1"/>
        <v>242983.00000000003</v>
      </c>
      <c r="AD29" s="21">
        <f t="shared" si="1"/>
        <v>245858.00000000003</v>
      </c>
      <c r="AE29" s="21">
        <f t="shared" si="1"/>
        <v>248733.00000000003</v>
      </c>
      <c r="AF29" s="21">
        <f t="shared" si="1"/>
        <v>251233.00000000003</v>
      </c>
      <c r="AG29" s="21">
        <f t="shared" si="1"/>
        <v>256566.33333333337</v>
      </c>
      <c r="AH29" s="21">
        <f t="shared" si="1"/>
        <v>261899.66666666672</v>
      </c>
      <c r="AI29" s="21">
        <f t="shared" si="1"/>
        <v>267233.00000000006</v>
      </c>
      <c r="AJ29" s="21">
        <f t="shared" si="1"/>
        <v>272233.00000000006</v>
      </c>
      <c r="AK29" s="17"/>
    </row>
    <row r="30" spans="1:37">
      <c r="E30" s="14"/>
    </row>
    <row r="33" spans="5:19" ht="24">
      <c r="I33" s="21">
        <v>2700</v>
      </c>
      <c r="J33" s="21">
        <v>2700</v>
      </c>
      <c r="K33" s="21">
        <v>2700</v>
      </c>
      <c r="L33" s="21">
        <v>2700</v>
      </c>
      <c r="M33" s="21">
        <v>2700</v>
      </c>
    </row>
    <row r="34" spans="5:19">
      <c r="I34" s="14">
        <f>I33*2</f>
        <v>5400</v>
      </c>
      <c r="J34" s="14">
        <f>J33*2</f>
        <v>5400</v>
      </c>
      <c r="K34" s="14">
        <f>K33*2</f>
        <v>5400</v>
      </c>
    </row>
    <row r="35" spans="5:19">
      <c r="Q35" t="s">
        <v>120</v>
      </c>
    </row>
    <row r="36" spans="5:19" ht="24">
      <c r="E36" s="20">
        <v>7000</v>
      </c>
      <c r="F36" s="13">
        <f>E36/3</f>
        <v>2333.3333333333335</v>
      </c>
      <c r="G36" s="13">
        <v>4666</v>
      </c>
      <c r="P36" s="21">
        <v>66000</v>
      </c>
      <c r="Q36">
        <v>100</v>
      </c>
    </row>
    <row r="37" spans="5:19">
      <c r="Q37" t="s">
        <v>119</v>
      </c>
      <c r="R37" t="s">
        <v>121</v>
      </c>
    </row>
    <row r="38" spans="5:19">
      <c r="Q38" s="14">
        <f>P36/Q36</f>
        <v>660</v>
      </c>
      <c r="R38" s="14">
        <f>Q38*5</f>
        <v>3300</v>
      </c>
      <c r="S38" s="14">
        <f>R38*20</f>
        <v>66000</v>
      </c>
    </row>
    <row r="39" spans="5:19">
      <c r="R39" s="14">
        <v>6600</v>
      </c>
      <c r="S39" s="14">
        <f>R39*12</f>
        <v>79200</v>
      </c>
    </row>
    <row r="40" spans="5:19">
      <c r="R40" s="14">
        <v>9900</v>
      </c>
      <c r="S40" s="14">
        <f>R40*8</f>
        <v>79200</v>
      </c>
    </row>
  </sheetData>
  <mergeCells count="2">
    <mergeCell ref="B28:D28"/>
    <mergeCell ref="B29:E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C73B-A019-E046-9E4C-F5950D2A735C}">
  <sheetPr>
    <pageSetUpPr fitToPage="1"/>
  </sheetPr>
  <dimension ref="B2:AU143"/>
  <sheetViews>
    <sheetView zoomScaleNormal="100" workbookViewId="0">
      <selection activeCell="K111" sqref="K111"/>
    </sheetView>
  </sheetViews>
  <sheetFormatPr baseColWidth="10" defaultRowHeight="16"/>
  <cols>
    <col min="2" max="2" width="16.33203125" customWidth="1"/>
    <col min="3" max="3" width="15.1640625" bestFit="1" customWidth="1"/>
    <col min="4" max="4" width="19.33203125" customWidth="1"/>
    <col min="5" max="5" width="18.1640625" style="14" bestFit="1" customWidth="1"/>
    <col min="6" max="6" width="12.83203125" customWidth="1"/>
    <col min="7" max="7" width="12.1640625" bestFit="1" customWidth="1"/>
    <col min="8" max="8" width="13.83203125" customWidth="1"/>
    <col min="9" max="12" width="11.1640625" bestFit="1" customWidth="1"/>
    <col min="13" max="47" width="12.6640625" bestFit="1" customWidth="1"/>
  </cols>
  <sheetData>
    <row r="2" spans="2:47" s="17" customFormat="1" ht="24">
      <c r="B2" s="15" t="s">
        <v>15</v>
      </c>
      <c r="C2" s="15" t="s">
        <v>9</v>
      </c>
      <c r="D2" s="15" t="s">
        <v>4</v>
      </c>
      <c r="E2" s="16" t="s">
        <v>122</v>
      </c>
      <c r="F2" s="15" t="s">
        <v>75</v>
      </c>
      <c r="G2" s="15" t="s">
        <v>76</v>
      </c>
      <c r="H2" s="15" t="s">
        <v>77</v>
      </c>
      <c r="I2" s="15" t="s">
        <v>78</v>
      </c>
      <c r="J2" s="15" t="s">
        <v>79</v>
      </c>
      <c r="K2" s="15" t="s">
        <v>80</v>
      </c>
      <c r="L2" s="15" t="s">
        <v>81</v>
      </c>
      <c r="M2" s="15" t="s">
        <v>82</v>
      </c>
      <c r="N2" s="15" t="s">
        <v>83</v>
      </c>
      <c r="O2" s="15" t="s">
        <v>84</v>
      </c>
      <c r="P2" s="15" t="s">
        <v>85</v>
      </c>
      <c r="Q2" s="15" t="s">
        <v>86</v>
      </c>
      <c r="R2" s="15" t="s">
        <v>87</v>
      </c>
      <c r="S2" s="15" t="s">
        <v>88</v>
      </c>
      <c r="T2" s="15" t="s">
        <v>89</v>
      </c>
      <c r="U2" s="15" t="s">
        <v>90</v>
      </c>
      <c r="V2" s="15" t="s">
        <v>91</v>
      </c>
      <c r="W2" s="15" t="s">
        <v>92</v>
      </c>
      <c r="X2" s="15" t="s">
        <v>93</v>
      </c>
      <c r="Y2" s="15" t="s">
        <v>94</v>
      </c>
      <c r="Z2" s="15" t="s">
        <v>95</v>
      </c>
      <c r="AA2" s="15" t="s">
        <v>96</v>
      </c>
      <c r="AB2" s="15" t="s">
        <v>97</v>
      </c>
      <c r="AC2" s="15" t="s">
        <v>98</v>
      </c>
      <c r="AD2" s="15" t="s">
        <v>99</v>
      </c>
      <c r="AE2" s="15" t="s">
        <v>100</v>
      </c>
      <c r="AF2" s="15" t="s">
        <v>101</v>
      </c>
      <c r="AG2" s="15" t="s">
        <v>102</v>
      </c>
      <c r="AH2" s="15" t="s">
        <v>103</v>
      </c>
      <c r="AI2" s="15" t="s">
        <v>104</v>
      </c>
      <c r="AJ2" s="15" t="s">
        <v>105</v>
      </c>
      <c r="AK2" s="15" t="s">
        <v>106</v>
      </c>
      <c r="AL2" s="15" t="s">
        <v>107</v>
      </c>
      <c r="AM2" s="15" t="s">
        <v>108</v>
      </c>
      <c r="AN2" s="15" t="s">
        <v>109</v>
      </c>
      <c r="AO2" s="15" t="s">
        <v>110</v>
      </c>
      <c r="AP2" s="15" t="s">
        <v>111</v>
      </c>
      <c r="AQ2" s="15" t="s">
        <v>112</v>
      </c>
      <c r="AR2" s="15" t="s">
        <v>113</v>
      </c>
      <c r="AS2" s="15" t="s">
        <v>114</v>
      </c>
      <c r="AT2" s="15" t="s">
        <v>115</v>
      </c>
      <c r="AU2" s="15" t="s">
        <v>116</v>
      </c>
    </row>
    <row r="3" spans="2:47" s="17" customFormat="1" ht="24">
      <c r="B3" s="18" t="s">
        <v>16</v>
      </c>
      <c r="C3" s="18">
        <v>5</v>
      </c>
      <c r="D3" s="19" t="s">
        <v>13</v>
      </c>
      <c r="E3" s="20">
        <v>1000</v>
      </c>
      <c r="F3" s="21">
        <v>1000</v>
      </c>
      <c r="G3" s="21"/>
      <c r="H3" s="21"/>
      <c r="I3" s="21"/>
      <c r="J3" s="26"/>
      <c r="K3" s="25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2:47" s="17" customFormat="1" ht="24">
      <c r="B4" s="18" t="s">
        <v>17</v>
      </c>
      <c r="C4" s="18">
        <v>5</v>
      </c>
      <c r="D4" s="19" t="s">
        <v>14</v>
      </c>
      <c r="E4" s="20">
        <v>4000</v>
      </c>
      <c r="F4" s="21"/>
      <c r="G4" s="21">
        <v>4000</v>
      </c>
      <c r="H4" s="21"/>
      <c r="I4" s="21"/>
      <c r="J4" s="26"/>
      <c r="K4" s="25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2:47" s="17" customFormat="1" ht="24">
      <c r="B5" s="18" t="s">
        <v>18</v>
      </c>
      <c r="C5" s="18">
        <v>3</v>
      </c>
      <c r="D5" s="19" t="s">
        <v>41</v>
      </c>
      <c r="E5" s="20">
        <v>5000</v>
      </c>
      <c r="F5" s="21"/>
      <c r="G5" s="21">
        <v>5000</v>
      </c>
      <c r="H5" s="21"/>
      <c r="I5" s="21"/>
      <c r="J5" s="26"/>
      <c r="K5" s="25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2:47" s="17" customFormat="1" ht="24">
      <c r="B6" s="18" t="s">
        <v>19</v>
      </c>
      <c r="C6" s="18">
        <v>15</v>
      </c>
      <c r="D6" s="19" t="s">
        <v>42</v>
      </c>
      <c r="E6" s="20">
        <v>7000</v>
      </c>
      <c r="F6" s="21"/>
      <c r="G6" s="21">
        <v>2333</v>
      </c>
      <c r="H6" s="21">
        <v>2333</v>
      </c>
      <c r="I6" s="21">
        <v>2334</v>
      </c>
      <c r="J6" s="26" t="s">
        <v>139</v>
      </c>
      <c r="K6" s="25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2:47" s="17" customFormat="1" ht="24">
      <c r="B7" s="18" t="s">
        <v>20</v>
      </c>
      <c r="C7" s="18">
        <v>30</v>
      </c>
      <c r="D7" s="19" t="s">
        <v>43</v>
      </c>
      <c r="E7" s="20">
        <v>11250</v>
      </c>
      <c r="F7" s="21"/>
      <c r="G7" s="21">
        <v>1875</v>
      </c>
      <c r="H7" s="21">
        <v>1875</v>
      </c>
      <c r="I7" s="21">
        <v>1875</v>
      </c>
      <c r="J7" s="26">
        <v>1875</v>
      </c>
      <c r="K7" s="25">
        <v>1875</v>
      </c>
      <c r="L7" s="21">
        <v>1875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2:47" s="17" customFormat="1" ht="24">
      <c r="B8" s="18" t="s">
        <v>21</v>
      </c>
      <c r="C8" s="18">
        <v>9</v>
      </c>
      <c r="D8" s="19" t="s">
        <v>44</v>
      </c>
      <c r="E8" s="20">
        <v>4000</v>
      </c>
      <c r="F8" s="21"/>
      <c r="G8" s="21">
        <v>2000</v>
      </c>
      <c r="H8" s="21">
        <v>2000</v>
      </c>
      <c r="I8" s="21"/>
      <c r="J8" s="26"/>
      <c r="K8" s="2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2:47" s="17" customFormat="1" ht="24">
      <c r="B9" s="18" t="s">
        <v>22</v>
      </c>
      <c r="C9" s="18">
        <v>5</v>
      </c>
      <c r="D9" s="19" t="s">
        <v>45</v>
      </c>
      <c r="E9" s="20">
        <v>4500</v>
      </c>
      <c r="F9" s="21"/>
      <c r="G9" s="21"/>
      <c r="H9" s="21">
        <v>4500</v>
      </c>
      <c r="I9" s="21"/>
      <c r="J9" s="26"/>
      <c r="K9" s="25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2:47" s="17" customFormat="1" ht="24">
      <c r="B10" s="18" t="s">
        <v>23</v>
      </c>
      <c r="C10" s="18">
        <v>14</v>
      </c>
      <c r="D10" s="19" t="s">
        <v>46</v>
      </c>
      <c r="E10" s="20">
        <v>13500</v>
      </c>
      <c r="F10" s="21"/>
      <c r="G10" s="21"/>
      <c r="H10" s="21">
        <v>4500</v>
      </c>
      <c r="I10" s="21">
        <v>4500</v>
      </c>
      <c r="J10" s="26">
        <v>4500</v>
      </c>
      <c r="K10" s="25" t="s">
        <v>139</v>
      </c>
      <c r="L10" s="21" t="s">
        <v>139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2:47" s="17" customFormat="1" ht="24">
      <c r="B11" s="18" t="s">
        <v>24</v>
      </c>
      <c r="C11" s="18">
        <v>24</v>
      </c>
      <c r="D11" s="19" t="s">
        <v>47</v>
      </c>
      <c r="E11" s="20">
        <v>13500</v>
      </c>
      <c r="F11" s="21"/>
      <c r="G11" s="21"/>
      <c r="H11" s="21"/>
      <c r="I11" s="21"/>
      <c r="J11" s="26" t="s">
        <v>139</v>
      </c>
      <c r="K11" s="25">
        <v>2700</v>
      </c>
      <c r="L11" s="21">
        <v>2700</v>
      </c>
      <c r="M11" s="21">
        <v>2700</v>
      </c>
      <c r="N11" s="21">
        <v>2700</v>
      </c>
      <c r="O11" s="56">
        <v>2700</v>
      </c>
      <c r="P11" s="56">
        <v>2700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2:47" s="17" customFormat="1" ht="24">
      <c r="B12" s="18" t="s">
        <v>25</v>
      </c>
      <c r="C12" s="18">
        <v>35</v>
      </c>
      <c r="D12" s="19" t="s">
        <v>48</v>
      </c>
      <c r="E12" s="20">
        <v>35500</v>
      </c>
      <c r="F12" s="21"/>
      <c r="G12" s="21"/>
      <c r="H12" s="21"/>
      <c r="I12" s="21">
        <v>5071.4285714285716</v>
      </c>
      <c r="J12" s="26">
        <v>5071.4285714285716</v>
      </c>
      <c r="K12" s="25">
        <v>5071.4285714285716</v>
      </c>
      <c r="L12" s="21">
        <v>5071.4285714285716</v>
      </c>
      <c r="M12" s="21">
        <v>5071.4285714285716</v>
      </c>
      <c r="N12" s="21">
        <v>5071.4285714285716</v>
      </c>
      <c r="O12" s="21">
        <v>5071.4285714285716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2:47" s="17" customFormat="1" ht="24">
      <c r="B13" s="18" t="s">
        <v>26</v>
      </c>
      <c r="C13" s="18">
        <v>14</v>
      </c>
      <c r="D13" s="19" t="s">
        <v>49</v>
      </c>
      <c r="E13" s="20">
        <v>13500</v>
      </c>
      <c r="F13" s="21"/>
      <c r="G13" s="21"/>
      <c r="H13" s="21"/>
      <c r="I13" s="21"/>
      <c r="J13" s="26">
        <v>4500</v>
      </c>
      <c r="K13" s="25">
        <v>4500</v>
      </c>
      <c r="L13" s="21">
        <v>4500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2:47" s="17" customFormat="1" ht="24">
      <c r="B14" s="18" t="s">
        <v>27</v>
      </c>
      <c r="C14" s="18">
        <v>6</v>
      </c>
      <c r="D14" s="19" t="s">
        <v>50</v>
      </c>
      <c r="E14" s="20">
        <v>5500</v>
      </c>
      <c r="F14" s="21"/>
      <c r="G14" s="21"/>
      <c r="H14" s="21"/>
      <c r="I14" s="21"/>
      <c r="J14" s="26"/>
      <c r="K14" s="25"/>
      <c r="L14" s="21"/>
      <c r="M14" s="21"/>
      <c r="N14" s="21"/>
      <c r="O14" s="21"/>
      <c r="P14" s="21">
        <v>5500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</row>
    <row r="15" spans="2:47" s="17" customFormat="1" ht="24">
      <c r="B15" s="18" t="s">
        <v>28</v>
      </c>
      <c r="C15" s="18">
        <v>3</v>
      </c>
      <c r="D15" s="19" t="s">
        <v>51</v>
      </c>
      <c r="E15" s="20">
        <v>2500</v>
      </c>
      <c r="F15" s="21"/>
      <c r="G15" s="21"/>
      <c r="H15" s="21"/>
      <c r="I15" s="21"/>
      <c r="J15" s="26"/>
      <c r="K15" s="25"/>
      <c r="L15" s="21"/>
      <c r="M15" s="21">
        <v>2500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2:47" s="17" customFormat="1" ht="24">
      <c r="B16" s="18" t="s">
        <v>29</v>
      </c>
      <c r="C16" s="18">
        <v>100</v>
      </c>
      <c r="D16" s="19" t="s">
        <v>52</v>
      </c>
      <c r="E16" s="20">
        <v>66000</v>
      </c>
      <c r="F16" s="21"/>
      <c r="G16" s="21"/>
      <c r="H16" s="21"/>
      <c r="I16" s="21"/>
      <c r="J16" s="26"/>
      <c r="K16" s="25"/>
      <c r="L16" s="21"/>
      <c r="M16" s="21"/>
      <c r="N16" s="21"/>
      <c r="O16" s="21">
        <v>3300</v>
      </c>
      <c r="P16" s="21">
        <v>3300</v>
      </c>
      <c r="Q16" s="21">
        <v>3300</v>
      </c>
      <c r="R16" s="21">
        <v>3300</v>
      </c>
      <c r="S16" s="21">
        <v>3300</v>
      </c>
      <c r="T16" s="21">
        <v>3300</v>
      </c>
      <c r="U16" s="21">
        <v>3300</v>
      </c>
      <c r="V16" s="21">
        <v>3300</v>
      </c>
      <c r="W16" s="21">
        <v>3300</v>
      </c>
      <c r="X16" s="21">
        <v>3300</v>
      </c>
      <c r="Y16" s="21">
        <v>3300</v>
      </c>
      <c r="Z16" s="21">
        <v>3300</v>
      </c>
      <c r="AA16" s="21">
        <v>3300</v>
      </c>
      <c r="AB16" s="21">
        <v>3300</v>
      </c>
      <c r="AC16" s="21">
        <v>3300</v>
      </c>
      <c r="AD16" s="21">
        <v>3300</v>
      </c>
      <c r="AE16" s="21">
        <v>3300</v>
      </c>
      <c r="AF16" s="21">
        <v>3300</v>
      </c>
      <c r="AG16" s="21">
        <v>3300</v>
      </c>
      <c r="AH16" s="21">
        <v>3300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2:47" s="17" customFormat="1" ht="24">
      <c r="B17" s="18" t="s">
        <v>30</v>
      </c>
      <c r="C17" s="18">
        <v>6</v>
      </c>
      <c r="D17" s="19" t="s">
        <v>53</v>
      </c>
      <c r="E17" s="20">
        <v>2750</v>
      </c>
      <c r="F17" s="21"/>
      <c r="G17" s="21"/>
      <c r="H17" s="21"/>
      <c r="I17" s="21"/>
      <c r="J17" s="26"/>
      <c r="K17" s="25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v>2750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2:47" s="17" customFormat="1" ht="24">
      <c r="B18" s="18" t="s">
        <v>31</v>
      </c>
      <c r="C18" s="18">
        <v>6</v>
      </c>
      <c r="D18" s="19" t="s">
        <v>54</v>
      </c>
      <c r="E18" s="20">
        <v>2750</v>
      </c>
      <c r="F18" s="21"/>
      <c r="G18" s="21"/>
      <c r="H18" s="21"/>
      <c r="I18" s="21"/>
      <c r="J18" s="26"/>
      <c r="K18" s="25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v>2750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2:47" s="17" customFormat="1" ht="24">
      <c r="B19" s="18" t="s">
        <v>32</v>
      </c>
      <c r="C19" s="18">
        <v>6</v>
      </c>
      <c r="D19" s="19" t="s">
        <v>55</v>
      </c>
      <c r="E19" s="20">
        <v>3500</v>
      </c>
      <c r="F19" s="21"/>
      <c r="G19" s="21"/>
      <c r="H19" s="21"/>
      <c r="I19" s="21"/>
      <c r="J19" s="26"/>
      <c r="K19" s="25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v>3500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2:47" s="17" customFormat="1" ht="24">
      <c r="B20" s="18" t="s">
        <v>33</v>
      </c>
      <c r="C20" s="18">
        <v>12</v>
      </c>
      <c r="D20" s="19" t="s">
        <v>56</v>
      </c>
      <c r="E20" s="20">
        <v>6750</v>
      </c>
      <c r="F20" s="21"/>
      <c r="G20" s="21"/>
      <c r="H20" s="21"/>
      <c r="I20" s="21"/>
      <c r="J20" s="26"/>
      <c r="K20" s="25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v>2250</v>
      </c>
      <c r="AJ20" s="21">
        <v>2250</v>
      </c>
      <c r="AK20" s="21">
        <v>2250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2:47" s="17" customFormat="1" ht="24">
      <c r="B21" s="18" t="s">
        <v>34</v>
      </c>
      <c r="C21" s="18">
        <v>24</v>
      </c>
      <c r="D21" s="19" t="s">
        <v>57</v>
      </c>
      <c r="E21" s="20">
        <v>13250</v>
      </c>
      <c r="F21" s="21"/>
      <c r="G21" s="21"/>
      <c r="H21" s="21"/>
      <c r="I21" s="21"/>
      <c r="J21" s="26"/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>
        <v>2650</v>
      </c>
      <c r="AK21" s="21">
        <v>2650</v>
      </c>
      <c r="AL21" s="21">
        <v>2650</v>
      </c>
      <c r="AM21" s="21">
        <v>2650</v>
      </c>
      <c r="AN21" s="21">
        <v>2650</v>
      </c>
      <c r="AO21" s="21"/>
      <c r="AP21" s="21"/>
      <c r="AQ21" s="21"/>
      <c r="AR21" s="21"/>
      <c r="AS21" s="21"/>
      <c r="AT21" s="21"/>
      <c r="AU21" s="21"/>
    </row>
    <row r="22" spans="2:47" s="17" customFormat="1" ht="24">
      <c r="B22" s="18" t="s">
        <v>35</v>
      </c>
      <c r="C22" s="18">
        <v>12</v>
      </c>
      <c r="D22" s="19" t="s">
        <v>58</v>
      </c>
      <c r="E22" s="20">
        <v>9000</v>
      </c>
      <c r="F22" s="21"/>
      <c r="G22" s="21"/>
      <c r="H22" s="21"/>
      <c r="I22" s="21"/>
      <c r="J22" s="26"/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>
        <v>3000</v>
      </c>
      <c r="AK22" s="21">
        <v>3000</v>
      </c>
      <c r="AL22" s="21">
        <v>3000</v>
      </c>
      <c r="AM22" s="21"/>
      <c r="AN22" s="21"/>
      <c r="AO22" s="21"/>
      <c r="AP22" s="21"/>
      <c r="AQ22" s="21"/>
      <c r="AR22" s="21"/>
      <c r="AS22" s="21"/>
      <c r="AT22" s="21"/>
      <c r="AU22" s="21"/>
    </row>
    <row r="23" spans="2:47" s="17" customFormat="1" ht="24">
      <c r="B23" s="18" t="s">
        <v>36</v>
      </c>
      <c r="C23" s="18">
        <v>10</v>
      </c>
      <c r="D23" s="19" t="s">
        <v>59</v>
      </c>
      <c r="E23" s="20">
        <v>5750</v>
      </c>
      <c r="F23" s="21"/>
      <c r="G23" s="21"/>
      <c r="H23" s="21"/>
      <c r="I23" s="21"/>
      <c r="J23" s="26"/>
      <c r="K23" s="25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>
        <v>2875</v>
      </c>
      <c r="AP23" s="21">
        <v>2875</v>
      </c>
      <c r="AQ23" s="21"/>
      <c r="AR23" s="21"/>
      <c r="AS23" s="21"/>
      <c r="AT23" s="21"/>
      <c r="AU23" s="21"/>
    </row>
    <row r="24" spans="2:47" s="17" customFormat="1" ht="24">
      <c r="B24" s="18" t="s">
        <v>37</v>
      </c>
      <c r="C24" s="18">
        <v>1</v>
      </c>
      <c r="D24" s="19" t="s">
        <v>60</v>
      </c>
      <c r="E24" s="20">
        <v>1000</v>
      </c>
      <c r="F24" s="21"/>
      <c r="G24" s="21"/>
      <c r="H24" s="21"/>
      <c r="I24" s="21"/>
      <c r="J24" s="26"/>
      <c r="K24" s="25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>
        <v>1000</v>
      </c>
      <c r="AR24" s="21"/>
      <c r="AS24" s="21"/>
      <c r="AT24" s="21"/>
      <c r="AU24" s="21"/>
    </row>
    <row r="25" spans="2:47" s="17" customFormat="1" ht="24">
      <c r="B25" s="18" t="s">
        <v>38</v>
      </c>
      <c r="C25" s="18">
        <v>3</v>
      </c>
      <c r="D25" s="19" t="s">
        <v>61</v>
      </c>
      <c r="E25" s="20">
        <v>1500</v>
      </c>
      <c r="F25" s="21"/>
      <c r="G25" s="21"/>
      <c r="H25" s="21"/>
      <c r="I25" s="21"/>
      <c r="J25" s="26"/>
      <c r="K25" s="25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>
        <v>1500</v>
      </c>
      <c r="AR25" s="21"/>
      <c r="AS25" s="21"/>
      <c r="AT25" s="21"/>
      <c r="AU25" s="21"/>
    </row>
    <row r="26" spans="2:47" s="17" customFormat="1" ht="24">
      <c r="B26" s="18" t="s">
        <v>39</v>
      </c>
      <c r="C26" s="18">
        <v>15</v>
      </c>
      <c r="D26" s="19" t="s">
        <v>62</v>
      </c>
      <c r="E26" s="20">
        <v>16000</v>
      </c>
      <c r="F26" s="21"/>
      <c r="G26" s="21"/>
      <c r="H26" s="21"/>
      <c r="I26" s="21"/>
      <c r="J26" s="26"/>
      <c r="K26" s="25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>
        <v>5333.333333333333</v>
      </c>
      <c r="AS26" s="21">
        <v>5333.333333333333</v>
      </c>
      <c r="AT26" s="21">
        <v>5333.333333333333</v>
      </c>
      <c r="AU26" s="21"/>
    </row>
    <row r="27" spans="2:47" s="17" customFormat="1" ht="24">
      <c r="B27" s="18" t="s">
        <v>40</v>
      </c>
      <c r="C27" s="18">
        <v>6</v>
      </c>
      <c r="D27" s="19" t="s">
        <v>63</v>
      </c>
      <c r="E27" s="20">
        <v>5000</v>
      </c>
      <c r="F27" s="21"/>
      <c r="G27" s="21"/>
      <c r="H27" s="21"/>
      <c r="I27" s="21"/>
      <c r="J27" s="26"/>
      <c r="K27" s="25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>
        <v>5000</v>
      </c>
    </row>
    <row r="28" spans="2:47" s="17" customFormat="1" ht="24">
      <c r="B28" s="63" t="s">
        <v>117</v>
      </c>
      <c r="C28" s="64"/>
      <c r="D28" s="65"/>
      <c r="E28" s="22">
        <f>SUM(E3:E27)</f>
        <v>254000</v>
      </c>
      <c r="F28" s="21">
        <f>SUM(F3:F27)</f>
        <v>1000</v>
      </c>
      <c r="G28" s="21">
        <f t="shared" ref="G28:AU28" si="0">SUM(G3:G27)</f>
        <v>15208</v>
      </c>
      <c r="H28" s="21">
        <f t="shared" si="0"/>
        <v>15208</v>
      </c>
      <c r="I28" s="21">
        <f t="shared" si="0"/>
        <v>13780.428571428572</v>
      </c>
      <c r="J28" s="26">
        <f t="shared" si="0"/>
        <v>15946.428571428572</v>
      </c>
      <c r="K28" s="25">
        <f t="shared" si="0"/>
        <v>14146.428571428572</v>
      </c>
      <c r="L28" s="21">
        <f t="shared" si="0"/>
        <v>14146.428571428572</v>
      </c>
      <c r="M28" s="21">
        <f t="shared" si="0"/>
        <v>10271.428571428572</v>
      </c>
      <c r="N28" s="21">
        <f t="shared" si="0"/>
        <v>7771.4285714285716</v>
      </c>
      <c r="O28" s="21">
        <f t="shared" si="0"/>
        <v>11071.428571428572</v>
      </c>
      <c r="P28" s="21">
        <f t="shared" si="0"/>
        <v>11500</v>
      </c>
      <c r="Q28" s="21">
        <f t="shared" si="0"/>
        <v>3300</v>
      </c>
      <c r="R28" s="21">
        <f t="shared" si="0"/>
        <v>3300</v>
      </c>
      <c r="S28" s="21">
        <f t="shared" si="0"/>
        <v>3300</v>
      </c>
      <c r="T28" s="21">
        <f t="shared" si="0"/>
        <v>3300</v>
      </c>
      <c r="U28" s="21">
        <f t="shared" si="0"/>
        <v>3300</v>
      </c>
      <c r="V28" s="21">
        <f t="shared" si="0"/>
        <v>3300</v>
      </c>
      <c r="W28" s="21">
        <f t="shared" si="0"/>
        <v>3300</v>
      </c>
      <c r="X28" s="21">
        <f t="shared" si="0"/>
        <v>3300</v>
      </c>
      <c r="Y28" s="21">
        <f t="shared" si="0"/>
        <v>3300</v>
      </c>
      <c r="Z28" s="21">
        <f t="shared" si="0"/>
        <v>3300</v>
      </c>
      <c r="AA28" s="21">
        <f t="shared" si="0"/>
        <v>3300</v>
      </c>
      <c r="AB28" s="21">
        <f t="shared" si="0"/>
        <v>3300</v>
      </c>
      <c r="AC28" s="21">
        <f t="shared" si="0"/>
        <v>3300</v>
      </c>
      <c r="AD28" s="21">
        <f t="shared" si="0"/>
        <v>3300</v>
      </c>
      <c r="AE28" s="21">
        <f t="shared" si="0"/>
        <v>3300</v>
      </c>
      <c r="AF28" s="21">
        <f t="shared" si="0"/>
        <v>3300</v>
      </c>
      <c r="AG28" s="21">
        <f t="shared" si="0"/>
        <v>3300</v>
      </c>
      <c r="AH28" s="21">
        <f t="shared" si="0"/>
        <v>3300</v>
      </c>
      <c r="AI28" s="21">
        <f t="shared" si="0"/>
        <v>11250</v>
      </c>
      <c r="AJ28" s="21">
        <f t="shared" si="0"/>
        <v>7900</v>
      </c>
      <c r="AK28" s="21">
        <f t="shared" si="0"/>
        <v>7900</v>
      </c>
      <c r="AL28" s="21">
        <f t="shared" si="0"/>
        <v>5650</v>
      </c>
      <c r="AM28" s="21">
        <f t="shared" si="0"/>
        <v>2650</v>
      </c>
      <c r="AN28" s="21">
        <f t="shared" si="0"/>
        <v>2650</v>
      </c>
      <c r="AO28" s="21">
        <f t="shared" si="0"/>
        <v>2875</v>
      </c>
      <c r="AP28" s="21">
        <f t="shared" si="0"/>
        <v>2875</v>
      </c>
      <c r="AQ28" s="21">
        <f t="shared" si="0"/>
        <v>2500</v>
      </c>
      <c r="AR28" s="21">
        <f t="shared" si="0"/>
        <v>5333.333333333333</v>
      </c>
      <c r="AS28" s="21">
        <f t="shared" si="0"/>
        <v>5333.333333333333</v>
      </c>
      <c r="AT28" s="21">
        <f t="shared" si="0"/>
        <v>5333.333333333333</v>
      </c>
      <c r="AU28" s="21">
        <f t="shared" si="0"/>
        <v>5000</v>
      </c>
    </row>
    <row r="29" spans="2:47" s="17" customFormat="1" ht="24">
      <c r="B29" s="63" t="s">
        <v>123</v>
      </c>
      <c r="C29" s="64"/>
      <c r="D29" s="64"/>
      <c r="E29" s="65"/>
      <c r="F29" s="21">
        <f>F28+E29</f>
        <v>1000</v>
      </c>
      <c r="G29" s="21">
        <f>G28+F29</f>
        <v>16208</v>
      </c>
      <c r="H29" s="21">
        <f t="shared" ref="H29:AU29" si="1">H28+G29</f>
        <v>31416</v>
      </c>
      <c r="I29" s="21">
        <f t="shared" si="1"/>
        <v>45196.428571428572</v>
      </c>
      <c r="J29" s="26">
        <f t="shared" si="1"/>
        <v>61142.857142857145</v>
      </c>
      <c r="K29" s="25">
        <f t="shared" si="1"/>
        <v>75289.28571428571</v>
      </c>
      <c r="L29" s="21">
        <f t="shared" si="1"/>
        <v>89435.71428571429</v>
      </c>
      <c r="M29" s="21">
        <f t="shared" si="1"/>
        <v>99707.14285714287</v>
      </c>
      <c r="N29" s="21">
        <f t="shared" si="1"/>
        <v>107478.57142857143</v>
      </c>
      <c r="O29" s="21">
        <f t="shared" si="1"/>
        <v>118550</v>
      </c>
      <c r="P29" s="21">
        <f t="shared" si="1"/>
        <v>130050</v>
      </c>
      <c r="Q29" s="21">
        <f t="shared" si="1"/>
        <v>133350</v>
      </c>
      <c r="R29" s="21">
        <f t="shared" si="1"/>
        <v>136650</v>
      </c>
      <c r="S29" s="21">
        <f t="shared" si="1"/>
        <v>139950</v>
      </c>
      <c r="T29" s="21">
        <f t="shared" si="1"/>
        <v>143250</v>
      </c>
      <c r="U29" s="21">
        <f t="shared" si="1"/>
        <v>146550</v>
      </c>
      <c r="V29" s="21">
        <f t="shared" si="1"/>
        <v>149850</v>
      </c>
      <c r="W29" s="21">
        <f t="shared" si="1"/>
        <v>153150</v>
      </c>
      <c r="X29" s="21">
        <f t="shared" si="1"/>
        <v>156450</v>
      </c>
      <c r="Y29" s="21">
        <f t="shared" si="1"/>
        <v>159750</v>
      </c>
      <c r="Z29" s="21">
        <f t="shared" si="1"/>
        <v>163050</v>
      </c>
      <c r="AA29" s="21">
        <f t="shared" si="1"/>
        <v>166350</v>
      </c>
      <c r="AB29" s="21">
        <f t="shared" si="1"/>
        <v>169650</v>
      </c>
      <c r="AC29" s="21">
        <f t="shared" si="1"/>
        <v>172950</v>
      </c>
      <c r="AD29" s="21">
        <f t="shared" si="1"/>
        <v>176250</v>
      </c>
      <c r="AE29" s="21">
        <f t="shared" si="1"/>
        <v>179550</v>
      </c>
      <c r="AF29" s="21">
        <f t="shared" si="1"/>
        <v>182850</v>
      </c>
      <c r="AG29" s="21">
        <f t="shared" si="1"/>
        <v>186150</v>
      </c>
      <c r="AH29" s="21">
        <f t="shared" si="1"/>
        <v>189450</v>
      </c>
      <c r="AI29" s="21">
        <f t="shared" si="1"/>
        <v>200700</v>
      </c>
      <c r="AJ29" s="21">
        <f t="shared" si="1"/>
        <v>208600</v>
      </c>
      <c r="AK29" s="21">
        <f t="shared" si="1"/>
        <v>216500</v>
      </c>
      <c r="AL29" s="21">
        <f t="shared" si="1"/>
        <v>222150</v>
      </c>
      <c r="AM29" s="21">
        <f t="shared" si="1"/>
        <v>224800</v>
      </c>
      <c r="AN29" s="21">
        <f t="shared" si="1"/>
        <v>227450</v>
      </c>
      <c r="AO29" s="21">
        <f t="shared" si="1"/>
        <v>230325</v>
      </c>
      <c r="AP29" s="21">
        <f t="shared" si="1"/>
        <v>233200</v>
      </c>
      <c r="AQ29" s="21">
        <f t="shared" si="1"/>
        <v>235700</v>
      </c>
      <c r="AR29" s="21">
        <f t="shared" si="1"/>
        <v>241033.33333333334</v>
      </c>
      <c r="AS29" s="21">
        <f t="shared" si="1"/>
        <v>246366.66666666669</v>
      </c>
      <c r="AT29" s="21">
        <f t="shared" si="1"/>
        <v>251700.00000000003</v>
      </c>
      <c r="AU29" s="21">
        <f t="shared" si="1"/>
        <v>256700.00000000003</v>
      </c>
    </row>
    <row r="31" spans="2:47" ht="17" thickBot="1"/>
    <row r="32" spans="2:47" ht="30" thickBot="1">
      <c r="B32" s="66" t="s">
        <v>152</v>
      </c>
      <c r="C32" s="67"/>
      <c r="D32" s="67"/>
      <c r="E32" s="67"/>
      <c r="F32" s="67"/>
      <c r="G32" s="67"/>
      <c r="H32" s="67"/>
      <c r="I32" s="67"/>
      <c r="J32" s="68"/>
    </row>
    <row r="33" spans="2:12" ht="81" customHeight="1">
      <c r="B33" s="37" t="s">
        <v>124</v>
      </c>
      <c r="C33" s="31" t="s">
        <v>125</v>
      </c>
      <c r="D33" s="31" t="s">
        <v>126</v>
      </c>
      <c r="E33" s="38" t="s">
        <v>138</v>
      </c>
      <c r="F33" s="31" t="s">
        <v>135</v>
      </c>
      <c r="G33" s="31" t="s">
        <v>136</v>
      </c>
      <c r="H33" s="31" t="s">
        <v>137</v>
      </c>
      <c r="I33" s="31" t="s">
        <v>127</v>
      </c>
      <c r="J33" s="39" t="s">
        <v>128</v>
      </c>
    </row>
    <row r="34" spans="2:12" ht="24">
      <c r="B34" s="27" t="s">
        <v>16</v>
      </c>
      <c r="C34" s="18" t="s">
        <v>129</v>
      </c>
      <c r="D34" s="20">
        <v>1000</v>
      </c>
      <c r="E34" s="20">
        <v>1000</v>
      </c>
      <c r="F34" s="20">
        <v>1000</v>
      </c>
      <c r="G34" s="21">
        <f>D34-E34</f>
        <v>0</v>
      </c>
      <c r="H34" s="21">
        <f>D34-F34</f>
        <v>0</v>
      </c>
      <c r="I34" s="35">
        <f>D34/E34</f>
        <v>1</v>
      </c>
      <c r="J34" s="36">
        <f>D34/F34</f>
        <v>1</v>
      </c>
    </row>
    <row r="35" spans="2:12" ht="24">
      <c r="B35" s="27" t="s">
        <v>17</v>
      </c>
      <c r="C35" s="32">
        <v>0</v>
      </c>
      <c r="D35" s="20">
        <f t="shared" ref="D35:D47" si="2">C35*F35</f>
        <v>0</v>
      </c>
      <c r="E35" s="20">
        <v>0</v>
      </c>
      <c r="F35" s="20">
        <v>4000</v>
      </c>
      <c r="G35" s="21">
        <f t="shared" ref="G35:G46" si="3">D35-E35</f>
        <v>0</v>
      </c>
      <c r="H35" s="21">
        <v>0</v>
      </c>
      <c r="I35" s="35">
        <v>0</v>
      </c>
      <c r="J35" s="36">
        <f t="shared" ref="J35:J47" si="4">D35/F35</f>
        <v>0</v>
      </c>
      <c r="L35" s="34" t="s">
        <v>130</v>
      </c>
    </row>
    <row r="36" spans="2:12" ht="24">
      <c r="B36" s="27" t="s">
        <v>18</v>
      </c>
      <c r="C36" s="32">
        <v>0</v>
      </c>
      <c r="D36" s="20">
        <f t="shared" si="2"/>
        <v>0</v>
      </c>
      <c r="E36" s="20">
        <v>0</v>
      </c>
      <c r="F36" s="20">
        <v>5000</v>
      </c>
      <c r="G36" s="21">
        <f t="shared" si="3"/>
        <v>0</v>
      </c>
      <c r="H36" s="21">
        <v>0</v>
      </c>
      <c r="I36" s="35">
        <v>0</v>
      </c>
      <c r="J36" s="36">
        <f t="shared" si="4"/>
        <v>0</v>
      </c>
      <c r="L36" s="34" t="s">
        <v>131</v>
      </c>
    </row>
    <row r="37" spans="2:12" ht="24">
      <c r="B37" s="27" t="s">
        <v>19</v>
      </c>
      <c r="C37" s="32">
        <v>0</v>
      </c>
      <c r="D37" s="20">
        <f t="shared" si="2"/>
        <v>0</v>
      </c>
      <c r="E37" s="20">
        <v>0</v>
      </c>
      <c r="F37" s="20">
        <v>7000</v>
      </c>
      <c r="G37" s="21">
        <f t="shared" si="3"/>
        <v>0</v>
      </c>
      <c r="H37" s="21">
        <v>0</v>
      </c>
      <c r="I37" s="35">
        <v>0</v>
      </c>
      <c r="J37" s="36">
        <f t="shared" si="4"/>
        <v>0</v>
      </c>
      <c r="L37" s="34" t="s">
        <v>132</v>
      </c>
    </row>
    <row r="38" spans="2:12" ht="24">
      <c r="B38" s="27" t="s">
        <v>20</v>
      </c>
      <c r="C38" s="32">
        <v>0</v>
      </c>
      <c r="D38" s="20">
        <f t="shared" si="2"/>
        <v>0</v>
      </c>
      <c r="E38" s="20">
        <v>0</v>
      </c>
      <c r="F38" s="20">
        <v>11250</v>
      </c>
      <c r="G38" s="21">
        <f t="shared" si="3"/>
        <v>0</v>
      </c>
      <c r="H38" s="21">
        <v>0</v>
      </c>
      <c r="I38" s="35">
        <v>0</v>
      </c>
      <c r="J38" s="36">
        <f t="shared" si="4"/>
        <v>0</v>
      </c>
      <c r="L38" s="34" t="s">
        <v>133</v>
      </c>
    </row>
    <row r="39" spans="2:12" ht="24">
      <c r="B39" s="27" t="s">
        <v>21</v>
      </c>
      <c r="C39" s="32">
        <v>0</v>
      </c>
      <c r="D39" s="20">
        <f t="shared" si="2"/>
        <v>0</v>
      </c>
      <c r="E39" s="20">
        <v>0</v>
      </c>
      <c r="F39" s="20">
        <v>4000</v>
      </c>
      <c r="G39" s="21">
        <f t="shared" si="3"/>
        <v>0</v>
      </c>
      <c r="H39" s="21">
        <v>0</v>
      </c>
      <c r="I39" s="35">
        <v>0</v>
      </c>
      <c r="J39" s="36">
        <f t="shared" si="4"/>
        <v>0</v>
      </c>
      <c r="L39" s="34" t="s">
        <v>134</v>
      </c>
    </row>
    <row r="40" spans="2:12" ht="24">
      <c r="B40" s="27" t="s">
        <v>22</v>
      </c>
      <c r="C40" s="32">
        <v>0</v>
      </c>
      <c r="D40" s="20">
        <f t="shared" si="2"/>
        <v>0</v>
      </c>
      <c r="E40" s="20">
        <v>0</v>
      </c>
      <c r="F40" s="20">
        <v>4500</v>
      </c>
      <c r="G40" s="21">
        <f t="shared" si="3"/>
        <v>0</v>
      </c>
      <c r="H40" s="21">
        <v>0</v>
      </c>
      <c r="I40" s="35">
        <v>0</v>
      </c>
      <c r="J40" s="36">
        <f t="shared" si="4"/>
        <v>0</v>
      </c>
    </row>
    <row r="41" spans="2:12" ht="24">
      <c r="B41" s="27" t="s">
        <v>23</v>
      </c>
      <c r="C41" s="32">
        <v>0</v>
      </c>
      <c r="D41" s="20">
        <f t="shared" si="2"/>
        <v>0</v>
      </c>
      <c r="E41" s="20">
        <v>0</v>
      </c>
      <c r="F41" s="20">
        <v>13500</v>
      </c>
      <c r="G41" s="21">
        <f t="shared" si="3"/>
        <v>0</v>
      </c>
      <c r="H41" s="21">
        <v>0</v>
      </c>
      <c r="I41" s="35">
        <v>0</v>
      </c>
      <c r="J41" s="36">
        <f t="shared" si="4"/>
        <v>0</v>
      </c>
    </row>
    <row r="42" spans="2:12" ht="24">
      <c r="B42" s="27" t="s">
        <v>24</v>
      </c>
      <c r="C42" s="32">
        <v>0</v>
      </c>
      <c r="D42" s="20">
        <f t="shared" si="2"/>
        <v>0</v>
      </c>
      <c r="E42" s="20">
        <v>0</v>
      </c>
      <c r="F42" s="20">
        <v>13500</v>
      </c>
      <c r="G42" s="21">
        <f t="shared" si="3"/>
        <v>0</v>
      </c>
      <c r="H42" s="21">
        <v>0</v>
      </c>
      <c r="I42" s="35">
        <v>0</v>
      </c>
      <c r="J42" s="36">
        <f t="shared" si="4"/>
        <v>0</v>
      </c>
    </row>
    <row r="43" spans="2:12" ht="24">
      <c r="B43" s="27" t="s">
        <v>25</v>
      </c>
      <c r="C43" s="32">
        <v>0</v>
      </c>
      <c r="D43" s="20">
        <f t="shared" si="2"/>
        <v>0</v>
      </c>
      <c r="E43" s="20">
        <v>0</v>
      </c>
      <c r="F43" s="20">
        <v>35500</v>
      </c>
      <c r="G43" s="21">
        <f t="shared" si="3"/>
        <v>0</v>
      </c>
      <c r="H43" s="21">
        <v>0</v>
      </c>
      <c r="I43" s="35">
        <v>0</v>
      </c>
      <c r="J43" s="36">
        <f t="shared" si="4"/>
        <v>0</v>
      </c>
    </row>
    <row r="44" spans="2:12" ht="24">
      <c r="B44" s="27" t="s">
        <v>26</v>
      </c>
      <c r="C44" s="32">
        <v>0</v>
      </c>
      <c r="D44" s="20">
        <f t="shared" si="2"/>
        <v>0</v>
      </c>
      <c r="E44" s="20">
        <v>0</v>
      </c>
      <c r="F44" s="20">
        <v>13500</v>
      </c>
      <c r="G44" s="21">
        <f t="shared" si="3"/>
        <v>0</v>
      </c>
      <c r="H44" s="21">
        <v>0</v>
      </c>
      <c r="I44" s="35">
        <v>0</v>
      </c>
      <c r="J44" s="36">
        <f t="shared" si="4"/>
        <v>0</v>
      </c>
    </row>
    <row r="45" spans="2:12" ht="24">
      <c r="B45" s="27" t="s">
        <v>27</v>
      </c>
      <c r="C45" s="32">
        <v>0</v>
      </c>
      <c r="D45" s="20">
        <f t="shared" si="2"/>
        <v>0</v>
      </c>
      <c r="E45" s="20">
        <v>0</v>
      </c>
      <c r="F45" s="20">
        <v>35500</v>
      </c>
      <c r="G45" s="21">
        <f t="shared" si="3"/>
        <v>0</v>
      </c>
      <c r="H45" s="21">
        <v>0</v>
      </c>
      <c r="I45" s="52">
        <v>0</v>
      </c>
      <c r="J45" s="36">
        <f t="shared" si="4"/>
        <v>0</v>
      </c>
    </row>
    <row r="46" spans="2:12" ht="24">
      <c r="B46" s="27" t="s">
        <v>28</v>
      </c>
      <c r="C46" s="32">
        <v>0</v>
      </c>
      <c r="D46" s="20">
        <f t="shared" si="2"/>
        <v>0</v>
      </c>
      <c r="E46" s="20">
        <v>0</v>
      </c>
      <c r="F46" s="20">
        <v>35500</v>
      </c>
      <c r="G46" s="21">
        <f t="shared" si="3"/>
        <v>0</v>
      </c>
      <c r="H46" s="21">
        <v>0</v>
      </c>
      <c r="I46" s="52">
        <v>0</v>
      </c>
      <c r="J46" s="36">
        <f t="shared" si="4"/>
        <v>0</v>
      </c>
    </row>
    <row r="47" spans="2:12" ht="25" thickBot="1">
      <c r="B47" s="28" t="s">
        <v>29</v>
      </c>
      <c r="C47" s="33">
        <v>0</v>
      </c>
      <c r="D47" s="29">
        <f t="shared" si="2"/>
        <v>0</v>
      </c>
      <c r="E47" s="29">
        <v>0</v>
      </c>
      <c r="F47" s="29">
        <v>13500</v>
      </c>
      <c r="G47" s="30">
        <f>D47-E47</f>
        <v>0</v>
      </c>
      <c r="H47" s="30">
        <v>0</v>
      </c>
      <c r="I47" s="53">
        <v>0</v>
      </c>
      <c r="J47" s="51">
        <f t="shared" si="4"/>
        <v>0</v>
      </c>
    </row>
    <row r="51" spans="2:14" ht="17" thickBot="1"/>
    <row r="52" spans="2:14" ht="30" thickBot="1">
      <c r="B52" s="66" t="s">
        <v>151</v>
      </c>
      <c r="C52" s="67"/>
      <c r="D52" s="67"/>
      <c r="E52" s="67"/>
      <c r="F52" s="67"/>
      <c r="G52" s="67"/>
      <c r="H52" s="67"/>
      <c r="I52" s="67"/>
      <c r="J52" s="68"/>
    </row>
    <row r="53" spans="2:14" ht="75">
      <c r="B53" s="37" t="s">
        <v>124</v>
      </c>
      <c r="C53" s="31" t="s">
        <v>125</v>
      </c>
      <c r="D53" s="31" t="s">
        <v>126</v>
      </c>
      <c r="E53" s="38" t="s">
        <v>138</v>
      </c>
      <c r="F53" s="31" t="s">
        <v>135</v>
      </c>
      <c r="G53" s="31" t="s">
        <v>136</v>
      </c>
      <c r="H53" s="31" t="s">
        <v>137</v>
      </c>
      <c r="I53" s="31" t="s">
        <v>127</v>
      </c>
      <c r="J53" s="39" t="s">
        <v>128</v>
      </c>
    </row>
    <row r="54" spans="2:14" ht="24">
      <c r="B54" s="27" t="s">
        <v>16</v>
      </c>
      <c r="C54" s="18" t="s">
        <v>129</v>
      </c>
      <c r="D54" s="20">
        <v>1000</v>
      </c>
      <c r="E54" s="20">
        <v>1000</v>
      </c>
      <c r="F54" s="20">
        <v>1000</v>
      </c>
      <c r="G54" s="21">
        <f>D54-E54</f>
        <v>0</v>
      </c>
      <c r="H54" s="21">
        <f>D54-F54</f>
        <v>0</v>
      </c>
      <c r="I54" s="35">
        <f>D54/E54</f>
        <v>1</v>
      </c>
      <c r="J54" s="36">
        <f>D54/F54</f>
        <v>1</v>
      </c>
    </row>
    <row r="55" spans="2:14" ht="24">
      <c r="B55" s="27" t="s">
        <v>17</v>
      </c>
      <c r="C55" s="18" t="s">
        <v>129</v>
      </c>
      <c r="D55" s="20">
        <v>4000</v>
      </c>
      <c r="E55" s="20">
        <v>4000</v>
      </c>
      <c r="F55" s="20">
        <v>4000</v>
      </c>
      <c r="G55" s="21">
        <f t="shared" ref="G55:G66" si="5">D55-E55</f>
        <v>0</v>
      </c>
      <c r="H55" s="21">
        <f t="shared" ref="H55:H59" si="6">D55-F55</f>
        <v>0</v>
      </c>
      <c r="I55" s="35">
        <f t="shared" ref="I55:I59" si="7">D55/E55</f>
        <v>1</v>
      </c>
      <c r="J55" s="36">
        <f t="shared" ref="J55:J67" si="8">D55/F55</f>
        <v>1</v>
      </c>
    </row>
    <row r="56" spans="2:14" ht="24">
      <c r="B56" s="27" t="s">
        <v>18</v>
      </c>
      <c r="C56" s="18" t="s">
        <v>129</v>
      </c>
      <c r="D56" s="20">
        <v>5000</v>
      </c>
      <c r="E56" s="20">
        <v>5000</v>
      </c>
      <c r="F56" s="20">
        <v>5000</v>
      </c>
      <c r="G56" s="21">
        <f t="shared" si="5"/>
        <v>0</v>
      </c>
      <c r="H56" s="21">
        <f t="shared" si="6"/>
        <v>0</v>
      </c>
      <c r="I56" s="35">
        <f t="shared" si="7"/>
        <v>1</v>
      </c>
      <c r="J56" s="36">
        <f t="shared" si="8"/>
        <v>1</v>
      </c>
      <c r="L56" t="s">
        <v>140</v>
      </c>
    </row>
    <row r="57" spans="2:14" ht="24">
      <c r="B57" s="27" t="s">
        <v>19</v>
      </c>
      <c r="C57" s="32">
        <v>0.33</v>
      </c>
      <c r="D57" s="20">
        <f t="shared" ref="D57:D67" si="9">C57*F57</f>
        <v>2310</v>
      </c>
      <c r="E57" s="20">
        <v>2500</v>
      </c>
      <c r="F57" s="20">
        <v>7000</v>
      </c>
      <c r="G57" s="21">
        <f t="shared" si="5"/>
        <v>-190</v>
      </c>
      <c r="H57" s="21">
        <f t="shared" si="6"/>
        <v>-4690</v>
      </c>
      <c r="I57" s="35">
        <f t="shared" si="7"/>
        <v>0.92400000000000004</v>
      </c>
      <c r="J57" s="36">
        <f>D57/(F57*C57)</f>
        <v>1</v>
      </c>
    </row>
    <row r="58" spans="2:14" ht="24">
      <c r="B58" s="27" t="s">
        <v>20</v>
      </c>
      <c r="C58" s="32">
        <v>0.16</v>
      </c>
      <c r="D58" s="20">
        <f t="shared" si="9"/>
        <v>1800</v>
      </c>
      <c r="E58" s="20">
        <v>1800</v>
      </c>
      <c r="F58" s="20">
        <v>11250</v>
      </c>
      <c r="G58" s="21">
        <f t="shared" si="5"/>
        <v>0</v>
      </c>
      <c r="H58" s="21">
        <f t="shared" si="6"/>
        <v>-9450</v>
      </c>
      <c r="I58" s="35">
        <f t="shared" si="7"/>
        <v>1</v>
      </c>
      <c r="J58" s="36">
        <f>D58/(F58*C58)</f>
        <v>1</v>
      </c>
    </row>
    <row r="59" spans="2:14" ht="24">
      <c r="B59" s="27" t="s">
        <v>21</v>
      </c>
      <c r="C59" s="32">
        <v>0.5</v>
      </c>
      <c r="D59" s="20">
        <f t="shared" si="9"/>
        <v>2000</v>
      </c>
      <c r="E59" s="20">
        <v>2000</v>
      </c>
      <c r="F59" s="20">
        <v>4000</v>
      </c>
      <c r="G59" s="21">
        <f t="shared" si="5"/>
        <v>0</v>
      </c>
      <c r="H59" s="21">
        <f t="shared" si="6"/>
        <v>-2000</v>
      </c>
      <c r="I59" s="35">
        <f t="shared" si="7"/>
        <v>1</v>
      </c>
      <c r="J59" s="36">
        <f>D59/(F59*C59)</f>
        <v>1</v>
      </c>
      <c r="M59" s="13">
        <f>(F76-D76)/I76</f>
        <v>4666</v>
      </c>
      <c r="N59" s="13">
        <f>M59+E76</f>
        <v>9332</v>
      </c>
    </row>
    <row r="60" spans="2:14" ht="24">
      <c r="B60" s="27" t="s">
        <v>22</v>
      </c>
      <c r="C60" s="32">
        <v>0</v>
      </c>
      <c r="D60" s="20">
        <f t="shared" si="9"/>
        <v>0</v>
      </c>
      <c r="E60" s="20">
        <v>0</v>
      </c>
      <c r="F60" s="20">
        <v>4500</v>
      </c>
      <c r="G60" s="21">
        <f t="shared" si="5"/>
        <v>0</v>
      </c>
      <c r="H60" s="21">
        <v>0</v>
      </c>
      <c r="I60" s="35">
        <v>0</v>
      </c>
      <c r="J60" s="36">
        <f t="shared" si="8"/>
        <v>0</v>
      </c>
      <c r="M60" t="s">
        <v>159</v>
      </c>
    </row>
    <row r="61" spans="2:14" ht="24">
      <c r="B61" s="27" t="s">
        <v>23</v>
      </c>
      <c r="C61" s="32">
        <v>0</v>
      </c>
      <c r="D61" s="20">
        <f t="shared" si="9"/>
        <v>0</v>
      </c>
      <c r="E61" s="20">
        <v>0</v>
      </c>
      <c r="F61" s="20">
        <v>13500</v>
      </c>
      <c r="G61" s="21">
        <f t="shared" si="5"/>
        <v>0</v>
      </c>
      <c r="H61" s="21">
        <v>0</v>
      </c>
      <c r="I61" s="35">
        <v>0</v>
      </c>
      <c r="J61" s="36">
        <f t="shared" si="8"/>
        <v>0</v>
      </c>
      <c r="M61" t="s">
        <v>127</v>
      </c>
    </row>
    <row r="62" spans="2:14" ht="24">
      <c r="B62" s="27" t="s">
        <v>24</v>
      </c>
      <c r="C62" s="32">
        <v>0</v>
      </c>
      <c r="D62" s="20">
        <f t="shared" si="9"/>
        <v>0</v>
      </c>
      <c r="E62" s="20">
        <v>0</v>
      </c>
      <c r="F62" s="20">
        <v>13500</v>
      </c>
      <c r="G62" s="21">
        <f t="shared" si="5"/>
        <v>0</v>
      </c>
      <c r="H62" s="21">
        <v>0</v>
      </c>
      <c r="I62" s="35">
        <v>0</v>
      </c>
      <c r="J62" s="36">
        <f t="shared" si="8"/>
        <v>0</v>
      </c>
    </row>
    <row r="63" spans="2:14" ht="24">
      <c r="B63" s="27" t="s">
        <v>25</v>
      </c>
      <c r="C63" s="32">
        <v>0</v>
      </c>
      <c r="D63" s="20">
        <f t="shared" si="9"/>
        <v>0</v>
      </c>
      <c r="E63" s="20">
        <v>0</v>
      </c>
      <c r="F63" s="20">
        <v>35500</v>
      </c>
      <c r="G63" s="21">
        <f t="shared" si="5"/>
        <v>0</v>
      </c>
      <c r="H63" s="21">
        <v>0</v>
      </c>
      <c r="I63" s="35">
        <v>0</v>
      </c>
      <c r="J63" s="36">
        <f t="shared" si="8"/>
        <v>0</v>
      </c>
    </row>
    <row r="64" spans="2:14" ht="24">
      <c r="B64" s="27" t="s">
        <v>26</v>
      </c>
      <c r="C64" s="32">
        <v>0</v>
      </c>
      <c r="D64" s="20">
        <f t="shared" si="9"/>
        <v>0</v>
      </c>
      <c r="E64" s="20">
        <v>0</v>
      </c>
      <c r="F64" s="20">
        <v>13500</v>
      </c>
      <c r="G64" s="21">
        <f t="shared" si="5"/>
        <v>0</v>
      </c>
      <c r="H64" s="21">
        <v>0</v>
      </c>
      <c r="I64" s="35">
        <v>0</v>
      </c>
      <c r="J64" s="36">
        <f t="shared" si="8"/>
        <v>0</v>
      </c>
      <c r="L64">
        <v>7000</v>
      </c>
    </row>
    <row r="65" spans="2:14" ht="24">
      <c r="B65" s="27" t="s">
        <v>27</v>
      </c>
      <c r="C65" s="32">
        <v>0</v>
      </c>
      <c r="D65" s="20">
        <f t="shared" si="9"/>
        <v>0</v>
      </c>
      <c r="E65" s="20">
        <v>0</v>
      </c>
      <c r="F65" s="20">
        <v>35500</v>
      </c>
      <c r="G65" s="21">
        <f t="shared" si="5"/>
        <v>0</v>
      </c>
      <c r="H65" s="21">
        <v>0</v>
      </c>
      <c r="I65" s="52">
        <v>0</v>
      </c>
      <c r="J65" s="36">
        <f t="shared" si="8"/>
        <v>0</v>
      </c>
      <c r="L65">
        <v>2310</v>
      </c>
    </row>
    <row r="66" spans="2:14" ht="24">
      <c r="B66" s="27" t="s">
        <v>28</v>
      </c>
      <c r="C66" s="32">
        <v>0</v>
      </c>
      <c r="D66" s="20">
        <f t="shared" si="9"/>
        <v>0</v>
      </c>
      <c r="E66" s="20">
        <v>0</v>
      </c>
      <c r="F66" s="20">
        <v>35500</v>
      </c>
      <c r="G66" s="21">
        <f t="shared" si="5"/>
        <v>0</v>
      </c>
      <c r="H66" s="21">
        <v>0</v>
      </c>
      <c r="I66" s="52">
        <v>0</v>
      </c>
      <c r="J66" s="36">
        <f t="shared" si="8"/>
        <v>0</v>
      </c>
      <c r="L66">
        <v>2500</v>
      </c>
    </row>
    <row r="67" spans="2:14" ht="25" thickBot="1">
      <c r="B67" s="28" t="s">
        <v>29</v>
      </c>
      <c r="C67" s="33">
        <v>0</v>
      </c>
      <c r="D67" s="29">
        <f t="shared" si="9"/>
        <v>0</v>
      </c>
      <c r="E67" s="29">
        <v>0</v>
      </c>
      <c r="F67" s="29">
        <v>13500</v>
      </c>
      <c r="G67" s="30">
        <f>D67-E67</f>
        <v>0</v>
      </c>
      <c r="H67" s="30">
        <v>0</v>
      </c>
      <c r="I67" s="53">
        <v>0</v>
      </c>
      <c r="J67" s="51">
        <f t="shared" si="8"/>
        <v>0</v>
      </c>
    </row>
    <row r="70" spans="2:14" ht="17" thickBot="1"/>
    <row r="71" spans="2:14" ht="30" thickBot="1">
      <c r="B71" s="66" t="s">
        <v>150</v>
      </c>
      <c r="C71" s="67"/>
      <c r="D71" s="67"/>
      <c r="E71" s="67"/>
      <c r="F71" s="67"/>
      <c r="G71" s="67"/>
      <c r="H71" s="67"/>
      <c r="I71" s="67"/>
      <c r="J71" s="68"/>
    </row>
    <row r="72" spans="2:14" ht="75">
      <c r="B72" s="37" t="s">
        <v>124</v>
      </c>
      <c r="C72" s="31" t="s">
        <v>125</v>
      </c>
      <c r="D72" s="31" t="s">
        <v>126</v>
      </c>
      <c r="E72" s="38" t="s">
        <v>138</v>
      </c>
      <c r="F72" s="31" t="s">
        <v>135</v>
      </c>
      <c r="G72" s="31" t="s">
        <v>136</v>
      </c>
      <c r="H72" s="31" t="s">
        <v>137</v>
      </c>
      <c r="I72" s="31" t="s">
        <v>127</v>
      </c>
      <c r="J72" s="39" t="s">
        <v>128</v>
      </c>
    </row>
    <row r="73" spans="2:14" ht="24">
      <c r="B73" s="27" t="s">
        <v>16</v>
      </c>
      <c r="C73" s="18" t="s">
        <v>129</v>
      </c>
      <c r="D73" s="20">
        <v>1000</v>
      </c>
      <c r="E73" s="20">
        <v>1000</v>
      </c>
      <c r="F73" s="20">
        <v>1000</v>
      </c>
      <c r="G73" s="21">
        <f>D73-E73</f>
        <v>0</v>
      </c>
      <c r="H73" s="21">
        <f>D73-F73</f>
        <v>0</v>
      </c>
      <c r="I73" s="35">
        <f>D73/E73</f>
        <v>1</v>
      </c>
      <c r="J73" s="36">
        <f>D73/F73</f>
        <v>1</v>
      </c>
    </row>
    <row r="74" spans="2:14" ht="24">
      <c r="B74" s="27" t="s">
        <v>17</v>
      </c>
      <c r="C74" s="18" t="s">
        <v>129</v>
      </c>
      <c r="D74" s="20">
        <v>4000</v>
      </c>
      <c r="E74" s="20">
        <v>4000</v>
      </c>
      <c r="F74" s="20">
        <v>4000</v>
      </c>
      <c r="G74" s="21">
        <f t="shared" ref="G74:G85" si="10">D74-E74</f>
        <v>0</v>
      </c>
      <c r="H74" s="21">
        <f t="shared" ref="H74:H80" si="11">D74-F74</f>
        <v>0</v>
      </c>
      <c r="I74" s="35">
        <f t="shared" ref="I74:I80" si="12">D74/E74</f>
        <v>1</v>
      </c>
      <c r="J74" s="36">
        <f t="shared" ref="J74:J82" si="13">D74/F74</f>
        <v>1</v>
      </c>
    </row>
    <row r="75" spans="2:14" ht="24">
      <c r="B75" s="27" t="s">
        <v>18</v>
      </c>
      <c r="C75" s="18" t="s">
        <v>129</v>
      </c>
      <c r="D75" s="20">
        <v>5000</v>
      </c>
      <c r="E75" s="20">
        <v>5000</v>
      </c>
      <c r="F75" s="20">
        <v>5000</v>
      </c>
      <c r="G75" s="21">
        <f t="shared" si="10"/>
        <v>0</v>
      </c>
      <c r="H75" s="21">
        <f t="shared" si="11"/>
        <v>0</v>
      </c>
      <c r="I75" s="35">
        <f t="shared" si="12"/>
        <v>1</v>
      </c>
      <c r="J75" s="36">
        <f t="shared" si="13"/>
        <v>1</v>
      </c>
    </row>
    <row r="76" spans="2:14" ht="24">
      <c r="B76" s="27" t="s">
        <v>19</v>
      </c>
      <c r="C76" s="32">
        <v>0.5</v>
      </c>
      <c r="D76" s="20">
        <f>C76*F76</f>
        <v>3500</v>
      </c>
      <c r="E76" s="20">
        <v>4666</v>
      </c>
      <c r="F76" s="20">
        <v>7000</v>
      </c>
      <c r="G76" s="21">
        <f t="shared" si="10"/>
        <v>-1166</v>
      </c>
      <c r="H76" s="21">
        <f t="shared" si="11"/>
        <v>-3500</v>
      </c>
      <c r="I76" s="35">
        <f t="shared" si="12"/>
        <v>0.75010715816545226</v>
      </c>
      <c r="J76" s="36">
        <f t="shared" si="13"/>
        <v>0.5</v>
      </c>
    </row>
    <row r="77" spans="2:14" ht="24">
      <c r="B77" s="27" t="s">
        <v>20</v>
      </c>
      <c r="C77" s="32">
        <v>0.33</v>
      </c>
      <c r="D77" s="20">
        <f>C77*F77</f>
        <v>3712.5</v>
      </c>
      <c r="E77" s="20">
        <v>3750</v>
      </c>
      <c r="F77" s="20">
        <v>11250</v>
      </c>
      <c r="G77" s="21">
        <f t="shared" si="10"/>
        <v>-37.5</v>
      </c>
      <c r="H77" s="21">
        <f t="shared" si="11"/>
        <v>-7537.5</v>
      </c>
      <c r="I77" s="35">
        <f t="shared" si="12"/>
        <v>0.99</v>
      </c>
      <c r="J77" s="36">
        <f t="shared" si="13"/>
        <v>0.33</v>
      </c>
      <c r="L77" t="s">
        <v>143</v>
      </c>
    </row>
    <row r="78" spans="2:14" ht="24">
      <c r="B78" s="27" t="s">
        <v>21</v>
      </c>
      <c r="C78" s="18" t="s">
        <v>129</v>
      </c>
      <c r="D78" s="20">
        <v>4000</v>
      </c>
      <c r="E78" s="20">
        <v>4000</v>
      </c>
      <c r="F78" s="20">
        <v>4000</v>
      </c>
      <c r="G78" s="21">
        <f t="shared" si="10"/>
        <v>0</v>
      </c>
      <c r="H78" s="21">
        <f t="shared" si="11"/>
        <v>0</v>
      </c>
      <c r="I78" s="35">
        <f t="shared" si="12"/>
        <v>1</v>
      </c>
      <c r="J78" s="36">
        <f t="shared" si="13"/>
        <v>1</v>
      </c>
      <c r="M78" s="13">
        <f>(F95-D95)/I95</f>
        <v>2333.3333333333335</v>
      </c>
      <c r="N78" s="13">
        <f>M78+E95</f>
        <v>9333.3333333333339</v>
      </c>
    </row>
    <row r="79" spans="2:14" ht="24">
      <c r="B79" s="27" t="s">
        <v>22</v>
      </c>
      <c r="C79" s="18" t="s">
        <v>129</v>
      </c>
      <c r="D79" s="20">
        <v>4500</v>
      </c>
      <c r="E79" s="20">
        <v>4500</v>
      </c>
      <c r="F79" s="20">
        <v>4500</v>
      </c>
      <c r="G79" s="21">
        <f t="shared" si="10"/>
        <v>0</v>
      </c>
      <c r="H79" s="21">
        <f t="shared" si="11"/>
        <v>0</v>
      </c>
      <c r="I79" s="35">
        <f t="shared" si="12"/>
        <v>1</v>
      </c>
      <c r="J79" s="36">
        <f t="shared" si="13"/>
        <v>1</v>
      </c>
    </row>
    <row r="80" spans="2:14" ht="24">
      <c r="B80" s="27" t="s">
        <v>23</v>
      </c>
      <c r="C80" s="32">
        <v>0.33</v>
      </c>
      <c r="D80" s="20">
        <f t="shared" ref="D80:D86" si="14">C80*F80</f>
        <v>4455</v>
      </c>
      <c r="E80" s="20">
        <v>4500</v>
      </c>
      <c r="F80" s="20">
        <v>13500</v>
      </c>
      <c r="G80" s="21">
        <f t="shared" si="10"/>
        <v>-45</v>
      </c>
      <c r="H80" s="21">
        <f t="shared" si="11"/>
        <v>-9045</v>
      </c>
      <c r="I80" s="35">
        <f t="shared" si="12"/>
        <v>0.99</v>
      </c>
      <c r="J80" s="36">
        <f t="shared" si="13"/>
        <v>0.33</v>
      </c>
    </row>
    <row r="81" spans="2:12" ht="24">
      <c r="B81" s="27" t="s">
        <v>24</v>
      </c>
      <c r="C81" s="32">
        <v>0</v>
      </c>
      <c r="D81" s="20">
        <f t="shared" si="14"/>
        <v>0</v>
      </c>
      <c r="E81" s="20">
        <v>0</v>
      </c>
      <c r="F81" s="20">
        <v>13500</v>
      </c>
      <c r="G81" s="21">
        <f t="shared" si="10"/>
        <v>0</v>
      </c>
      <c r="H81" s="21">
        <v>0</v>
      </c>
      <c r="I81" s="35">
        <v>0</v>
      </c>
      <c r="J81" s="36">
        <f t="shared" si="13"/>
        <v>0</v>
      </c>
    </row>
    <row r="82" spans="2:12" ht="24">
      <c r="B82" s="27" t="s">
        <v>25</v>
      </c>
      <c r="C82" s="32">
        <v>0</v>
      </c>
      <c r="D82" s="20">
        <f t="shared" si="14"/>
        <v>0</v>
      </c>
      <c r="E82" s="20">
        <v>0</v>
      </c>
      <c r="F82" s="20">
        <v>35500</v>
      </c>
      <c r="G82" s="21">
        <f t="shared" si="10"/>
        <v>0</v>
      </c>
      <c r="H82" s="21">
        <v>0</v>
      </c>
      <c r="I82" s="35">
        <v>0</v>
      </c>
      <c r="J82" s="36">
        <f t="shared" si="13"/>
        <v>0</v>
      </c>
    </row>
    <row r="83" spans="2:12" ht="24">
      <c r="B83" s="27" t="s">
        <v>26</v>
      </c>
      <c r="C83" s="32">
        <v>0</v>
      </c>
      <c r="D83" s="20">
        <f t="shared" si="14"/>
        <v>0</v>
      </c>
      <c r="E83" s="20">
        <v>0</v>
      </c>
      <c r="F83" s="20">
        <v>13500</v>
      </c>
      <c r="G83" s="21">
        <f t="shared" si="10"/>
        <v>0</v>
      </c>
      <c r="H83" s="21">
        <v>0</v>
      </c>
      <c r="I83" s="35">
        <v>0</v>
      </c>
      <c r="J83" s="36">
        <v>0</v>
      </c>
    </row>
    <row r="84" spans="2:12" ht="24">
      <c r="B84" s="27" t="s">
        <v>27</v>
      </c>
      <c r="C84" s="32">
        <v>0</v>
      </c>
      <c r="D84" s="20">
        <f t="shared" si="14"/>
        <v>0</v>
      </c>
      <c r="E84" s="20">
        <v>0</v>
      </c>
      <c r="F84" s="20">
        <v>35500</v>
      </c>
      <c r="G84" s="21">
        <f t="shared" si="10"/>
        <v>0</v>
      </c>
      <c r="H84" s="21">
        <v>0</v>
      </c>
      <c r="I84" s="52">
        <v>0</v>
      </c>
      <c r="J84" s="54">
        <v>0</v>
      </c>
    </row>
    <row r="85" spans="2:12" ht="24">
      <c r="B85" s="27" t="s">
        <v>28</v>
      </c>
      <c r="C85" s="32">
        <v>0</v>
      </c>
      <c r="D85" s="20">
        <f t="shared" si="14"/>
        <v>0</v>
      </c>
      <c r="E85" s="20">
        <v>0</v>
      </c>
      <c r="F85" s="20">
        <v>35500</v>
      </c>
      <c r="G85" s="21">
        <f t="shared" si="10"/>
        <v>0</v>
      </c>
      <c r="H85" s="21">
        <v>0</v>
      </c>
      <c r="I85" s="52">
        <v>0</v>
      </c>
      <c r="J85" s="54">
        <v>0</v>
      </c>
    </row>
    <row r="86" spans="2:12" ht="25" thickBot="1">
      <c r="B86" s="28" t="s">
        <v>29</v>
      </c>
      <c r="C86" s="33">
        <v>0</v>
      </c>
      <c r="D86" s="29">
        <f t="shared" si="14"/>
        <v>0</v>
      </c>
      <c r="E86" s="29">
        <v>0</v>
      </c>
      <c r="F86" s="29">
        <v>13500</v>
      </c>
      <c r="G86" s="30">
        <f>D86-E86</f>
        <v>0</v>
      </c>
      <c r="H86" s="30">
        <v>0</v>
      </c>
      <c r="I86" s="53">
        <v>0</v>
      </c>
      <c r="J86" s="55">
        <v>0</v>
      </c>
    </row>
    <row r="89" spans="2:12" ht="17" thickBot="1"/>
    <row r="90" spans="2:12" ht="30" thickBot="1">
      <c r="B90" s="66" t="s">
        <v>149</v>
      </c>
      <c r="C90" s="67"/>
      <c r="D90" s="67"/>
      <c r="E90" s="67"/>
      <c r="F90" s="67"/>
      <c r="G90" s="67"/>
      <c r="H90" s="67"/>
      <c r="I90" s="67"/>
      <c r="J90" s="68"/>
    </row>
    <row r="91" spans="2:12" ht="75">
      <c r="B91" s="37" t="s">
        <v>124</v>
      </c>
      <c r="C91" s="31" t="s">
        <v>125</v>
      </c>
      <c r="D91" s="31" t="s">
        <v>126</v>
      </c>
      <c r="E91" s="38" t="s">
        <v>138</v>
      </c>
      <c r="F91" s="31" t="s">
        <v>135</v>
      </c>
      <c r="G91" s="31" t="s">
        <v>136</v>
      </c>
      <c r="H91" s="31" t="s">
        <v>137</v>
      </c>
      <c r="I91" s="31" t="s">
        <v>127</v>
      </c>
      <c r="J91" s="39" t="s">
        <v>128</v>
      </c>
    </row>
    <row r="92" spans="2:12" ht="24">
      <c r="B92" s="27" t="s">
        <v>16</v>
      </c>
      <c r="C92" s="18" t="s">
        <v>129</v>
      </c>
      <c r="D92" s="20">
        <v>1000</v>
      </c>
      <c r="E92" s="20">
        <v>1000</v>
      </c>
      <c r="F92" s="20">
        <v>1000</v>
      </c>
      <c r="G92" s="21">
        <f>D92-E92</f>
        <v>0</v>
      </c>
      <c r="H92" s="21">
        <f>D92-F92</f>
        <v>0</v>
      </c>
      <c r="I92" s="35">
        <f>D92/E92</f>
        <v>1</v>
      </c>
      <c r="J92" s="36">
        <f>D92/F92</f>
        <v>1</v>
      </c>
    </row>
    <row r="93" spans="2:12" ht="24">
      <c r="B93" s="27" t="s">
        <v>17</v>
      </c>
      <c r="C93" s="18" t="s">
        <v>129</v>
      </c>
      <c r="D93" s="20">
        <v>4000</v>
      </c>
      <c r="E93" s="20">
        <v>4000</v>
      </c>
      <c r="F93" s="20">
        <v>4000</v>
      </c>
      <c r="G93" s="21">
        <f t="shared" ref="G93:G104" si="15">D93-E93</f>
        <v>0</v>
      </c>
      <c r="H93" s="21">
        <f t="shared" ref="H93:H101" si="16">D93-F93</f>
        <v>0</v>
      </c>
      <c r="I93" s="35">
        <f t="shared" ref="I93:I101" si="17">D93/E93</f>
        <v>1</v>
      </c>
      <c r="J93" s="36">
        <f t="shared" ref="J93:J102" si="18">D93/F93</f>
        <v>1</v>
      </c>
    </row>
    <row r="94" spans="2:12" ht="24">
      <c r="B94" s="27" t="s">
        <v>18</v>
      </c>
      <c r="C94" s="18" t="s">
        <v>129</v>
      </c>
      <c r="D94" s="20">
        <v>5000</v>
      </c>
      <c r="E94" s="20">
        <v>5000</v>
      </c>
      <c r="F94" s="20">
        <v>5000</v>
      </c>
      <c r="G94" s="21">
        <f t="shared" si="15"/>
        <v>0</v>
      </c>
      <c r="H94" s="21">
        <f t="shared" si="16"/>
        <v>0</v>
      </c>
      <c r="I94" s="35">
        <f t="shared" si="17"/>
        <v>1</v>
      </c>
      <c r="J94" s="36">
        <f t="shared" si="18"/>
        <v>1</v>
      </c>
    </row>
    <row r="95" spans="2:12" ht="24">
      <c r="B95" s="27" t="s">
        <v>19</v>
      </c>
      <c r="C95" s="32">
        <v>0.75</v>
      </c>
      <c r="D95" s="20">
        <f>C95*F95</f>
        <v>5250</v>
      </c>
      <c r="E95" s="20">
        <v>7000</v>
      </c>
      <c r="F95" s="20">
        <v>7000</v>
      </c>
      <c r="G95" s="21">
        <f t="shared" si="15"/>
        <v>-1750</v>
      </c>
      <c r="H95" s="21">
        <f t="shared" si="16"/>
        <v>-1750</v>
      </c>
      <c r="I95" s="35">
        <f t="shared" si="17"/>
        <v>0.75</v>
      </c>
      <c r="J95" s="36">
        <f t="shared" si="18"/>
        <v>0.75</v>
      </c>
      <c r="L95" t="s">
        <v>141</v>
      </c>
    </row>
    <row r="96" spans="2:12" ht="24">
      <c r="B96" s="27" t="s">
        <v>20</v>
      </c>
      <c r="C96" s="32">
        <v>0.5</v>
      </c>
      <c r="D96" s="20">
        <f>C96*F96</f>
        <v>5625</v>
      </c>
      <c r="E96" s="20">
        <v>5625</v>
      </c>
      <c r="F96" s="20">
        <v>11250</v>
      </c>
      <c r="G96" s="21">
        <f t="shared" si="15"/>
        <v>0</v>
      </c>
      <c r="H96" s="21">
        <f t="shared" si="16"/>
        <v>-5625</v>
      </c>
      <c r="I96" s="35">
        <f t="shared" si="17"/>
        <v>1</v>
      </c>
      <c r="J96" s="36">
        <f t="shared" si="18"/>
        <v>0.5</v>
      </c>
      <c r="L96" t="s">
        <v>142</v>
      </c>
    </row>
    <row r="97" spans="2:12" ht="24">
      <c r="B97" s="27" t="s">
        <v>21</v>
      </c>
      <c r="C97" s="18" t="s">
        <v>129</v>
      </c>
      <c r="D97" s="20">
        <v>4000</v>
      </c>
      <c r="E97" s="20">
        <v>4000</v>
      </c>
      <c r="F97" s="20">
        <v>4000</v>
      </c>
      <c r="G97" s="21">
        <f t="shared" si="15"/>
        <v>0</v>
      </c>
      <c r="H97" s="21">
        <f t="shared" si="16"/>
        <v>0</v>
      </c>
      <c r="I97" s="35">
        <f t="shared" si="17"/>
        <v>1</v>
      </c>
      <c r="J97" s="36">
        <f t="shared" si="18"/>
        <v>1</v>
      </c>
    </row>
    <row r="98" spans="2:12" ht="24">
      <c r="B98" s="27" t="s">
        <v>22</v>
      </c>
      <c r="C98" s="18" t="s">
        <v>129</v>
      </c>
      <c r="D98" s="20">
        <v>4500</v>
      </c>
      <c r="E98" s="20">
        <v>4500</v>
      </c>
      <c r="F98" s="20">
        <v>4500</v>
      </c>
      <c r="G98" s="21">
        <f t="shared" si="15"/>
        <v>0</v>
      </c>
      <c r="H98" s="21">
        <f t="shared" si="16"/>
        <v>0</v>
      </c>
      <c r="I98" s="35">
        <f t="shared" si="17"/>
        <v>1</v>
      </c>
      <c r="J98" s="36">
        <f t="shared" si="18"/>
        <v>1</v>
      </c>
    </row>
    <row r="99" spans="2:12" ht="24">
      <c r="B99" s="27" t="s">
        <v>23</v>
      </c>
      <c r="C99" s="32">
        <v>0.4</v>
      </c>
      <c r="D99" s="20">
        <f t="shared" ref="D99:D105" si="19">C99*F99</f>
        <v>5400</v>
      </c>
      <c r="E99" s="20">
        <v>9000</v>
      </c>
      <c r="F99" s="20">
        <v>13500</v>
      </c>
      <c r="G99" s="21">
        <f t="shared" si="15"/>
        <v>-3600</v>
      </c>
      <c r="H99" s="21">
        <f t="shared" si="16"/>
        <v>-8100</v>
      </c>
      <c r="I99" s="35">
        <f t="shared" si="17"/>
        <v>0.6</v>
      </c>
      <c r="J99" s="36">
        <f t="shared" si="18"/>
        <v>0.4</v>
      </c>
      <c r="L99" s="14">
        <f>(F99-D99)/(D99/E99)+E99</f>
        <v>22500</v>
      </c>
    </row>
    <row r="100" spans="2:12" ht="24">
      <c r="B100" s="27" t="s">
        <v>24</v>
      </c>
      <c r="C100" s="32">
        <v>0</v>
      </c>
      <c r="D100" s="20">
        <f t="shared" si="19"/>
        <v>0</v>
      </c>
      <c r="E100" s="20">
        <v>0</v>
      </c>
      <c r="F100" s="20">
        <v>13500</v>
      </c>
      <c r="G100" s="21">
        <f t="shared" si="15"/>
        <v>0</v>
      </c>
      <c r="H100" s="21">
        <v>0</v>
      </c>
      <c r="I100" s="35">
        <v>0</v>
      </c>
      <c r="J100" s="36">
        <f t="shared" si="18"/>
        <v>0</v>
      </c>
    </row>
    <row r="101" spans="2:12" ht="24">
      <c r="B101" s="27" t="s">
        <v>25</v>
      </c>
      <c r="C101" s="32">
        <v>0.15</v>
      </c>
      <c r="D101" s="20">
        <f t="shared" si="19"/>
        <v>5325</v>
      </c>
      <c r="E101" s="20">
        <v>5071</v>
      </c>
      <c r="F101" s="20">
        <v>35500</v>
      </c>
      <c r="G101" s="21">
        <f t="shared" si="15"/>
        <v>254</v>
      </c>
      <c r="H101" s="21">
        <f t="shared" si="16"/>
        <v>-30175</v>
      </c>
      <c r="I101" s="35">
        <f t="shared" si="17"/>
        <v>1.0500887398935121</v>
      </c>
      <c r="J101" s="36">
        <f t="shared" si="18"/>
        <v>0.15</v>
      </c>
    </row>
    <row r="102" spans="2:12" ht="24">
      <c r="B102" s="27" t="s">
        <v>26</v>
      </c>
      <c r="C102" s="32">
        <v>0</v>
      </c>
      <c r="D102" s="20">
        <f t="shared" si="19"/>
        <v>0</v>
      </c>
      <c r="E102" s="20">
        <v>0</v>
      </c>
      <c r="F102" s="20">
        <v>13500</v>
      </c>
      <c r="G102" s="21">
        <f t="shared" si="15"/>
        <v>0</v>
      </c>
      <c r="H102" s="21">
        <v>0</v>
      </c>
      <c r="I102" s="35">
        <v>0</v>
      </c>
      <c r="J102" s="36">
        <f t="shared" si="18"/>
        <v>0</v>
      </c>
    </row>
    <row r="103" spans="2:12" ht="24">
      <c r="B103" s="27" t="s">
        <v>27</v>
      </c>
      <c r="C103" s="32">
        <v>0</v>
      </c>
      <c r="D103" s="20">
        <f t="shared" si="19"/>
        <v>0</v>
      </c>
      <c r="E103" s="20">
        <v>0</v>
      </c>
      <c r="F103" s="20">
        <v>35500</v>
      </c>
      <c r="G103" s="21">
        <f t="shared" si="15"/>
        <v>0</v>
      </c>
      <c r="H103" s="21">
        <v>0</v>
      </c>
      <c r="I103" s="52">
        <v>0</v>
      </c>
      <c r="J103" s="54">
        <v>0</v>
      </c>
    </row>
    <row r="104" spans="2:12" ht="24">
      <c r="B104" s="27" t="s">
        <v>28</v>
      </c>
      <c r="C104" s="32">
        <v>0</v>
      </c>
      <c r="D104" s="20">
        <f t="shared" si="19"/>
        <v>0</v>
      </c>
      <c r="E104" s="20">
        <v>0</v>
      </c>
      <c r="F104" s="20">
        <v>35500</v>
      </c>
      <c r="G104" s="21">
        <f t="shared" si="15"/>
        <v>0</v>
      </c>
      <c r="H104" s="21">
        <v>0</v>
      </c>
      <c r="I104" s="52">
        <v>0</v>
      </c>
      <c r="J104" s="54">
        <v>0</v>
      </c>
    </row>
    <row r="105" spans="2:12" ht="25" thickBot="1">
      <c r="B105" s="28" t="s">
        <v>29</v>
      </c>
      <c r="C105" s="33">
        <v>0</v>
      </c>
      <c r="D105" s="29">
        <f t="shared" si="19"/>
        <v>0</v>
      </c>
      <c r="E105" s="29">
        <v>0</v>
      </c>
      <c r="F105" s="29">
        <v>13500</v>
      </c>
      <c r="G105" s="30">
        <f>D105-E105</f>
        <v>0</v>
      </c>
      <c r="H105" s="30">
        <v>0</v>
      </c>
      <c r="I105" s="53">
        <v>0</v>
      </c>
      <c r="J105" s="55">
        <v>0</v>
      </c>
    </row>
    <row r="109" spans="2:12" ht="17" thickBot="1"/>
    <row r="110" spans="2:12" ht="30" thickBot="1">
      <c r="B110" s="66" t="s">
        <v>148</v>
      </c>
      <c r="C110" s="67"/>
      <c r="D110" s="67"/>
      <c r="E110" s="67"/>
      <c r="F110" s="67"/>
      <c r="G110" s="67"/>
      <c r="H110" s="67"/>
      <c r="I110" s="67"/>
      <c r="J110" s="68"/>
    </row>
    <row r="111" spans="2:12" ht="75">
      <c r="B111" s="37" t="s">
        <v>124</v>
      </c>
      <c r="C111" s="31" t="s">
        <v>125</v>
      </c>
      <c r="D111" s="31" t="s">
        <v>126</v>
      </c>
      <c r="E111" s="38" t="s">
        <v>138</v>
      </c>
      <c r="F111" s="31" t="s">
        <v>135</v>
      </c>
      <c r="G111" s="31" t="s">
        <v>136</v>
      </c>
      <c r="H111" s="31" t="s">
        <v>137</v>
      </c>
      <c r="I111" s="31" t="s">
        <v>127</v>
      </c>
      <c r="J111" s="39" t="s">
        <v>128</v>
      </c>
    </row>
    <row r="112" spans="2:12" ht="24">
      <c r="B112" s="27" t="s">
        <v>16</v>
      </c>
      <c r="C112" s="18" t="s">
        <v>129</v>
      </c>
      <c r="D112" s="20">
        <v>1000</v>
      </c>
      <c r="E112" s="20">
        <v>1000</v>
      </c>
      <c r="F112" s="20">
        <v>1000</v>
      </c>
      <c r="G112" s="21">
        <f>D112-E112</f>
        <v>0</v>
      </c>
      <c r="H112" s="21">
        <f>D112-F112</f>
        <v>0</v>
      </c>
      <c r="I112" s="35">
        <f>D112/E112</f>
        <v>1</v>
      </c>
      <c r="J112" s="36">
        <f>D112/F112</f>
        <v>1</v>
      </c>
    </row>
    <row r="113" spans="2:12" ht="24">
      <c r="B113" s="27" t="s">
        <v>17</v>
      </c>
      <c r="C113" s="18" t="s">
        <v>129</v>
      </c>
      <c r="D113" s="20">
        <v>4000</v>
      </c>
      <c r="E113" s="20">
        <v>4000</v>
      </c>
      <c r="F113" s="20">
        <v>4000</v>
      </c>
      <c r="G113" s="21">
        <f t="shared" ref="G113:G124" si="20">D113-E113</f>
        <v>0</v>
      </c>
      <c r="H113" s="21">
        <f t="shared" ref="H113:H122" si="21">D113-F113</f>
        <v>0</v>
      </c>
      <c r="I113" s="35">
        <f t="shared" ref="I113:I122" si="22">D113/E113</f>
        <v>1</v>
      </c>
      <c r="J113" s="36">
        <f t="shared" ref="J113:J122" si="23">D113/F113</f>
        <v>1</v>
      </c>
    </row>
    <row r="114" spans="2:12" ht="24">
      <c r="B114" s="27" t="s">
        <v>18</v>
      </c>
      <c r="C114" s="18" t="s">
        <v>129</v>
      </c>
      <c r="D114" s="20">
        <v>5000</v>
      </c>
      <c r="E114" s="20">
        <v>5000</v>
      </c>
      <c r="F114" s="20">
        <v>5000</v>
      </c>
      <c r="G114" s="21">
        <f t="shared" si="20"/>
        <v>0</v>
      </c>
      <c r="H114" s="21">
        <f t="shared" si="21"/>
        <v>0</v>
      </c>
      <c r="I114" s="35">
        <f t="shared" si="22"/>
        <v>1</v>
      </c>
      <c r="J114" s="36">
        <f t="shared" si="23"/>
        <v>1</v>
      </c>
    </row>
    <row r="115" spans="2:12" ht="24">
      <c r="B115" s="27" t="s">
        <v>19</v>
      </c>
      <c r="C115" s="18" t="s">
        <v>129</v>
      </c>
      <c r="D115" s="20">
        <v>7000</v>
      </c>
      <c r="E115" s="20">
        <v>9333</v>
      </c>
      <c r="F115" s="20">
        <v>7000</v>
      </c>
      <c r="G115" s="21">
        <f t="shared" si="20"/>
        <v>-2333</v>
      </c>
      <c r="H115" s="21">
        <f t="shared" si="21"/>
        <v>0</v>
      </c>
      <c r="I115" s="35">
        <f t="shared" si="22"/>
        <v>0.75002678667095257</v>
      </c>
      <c r="J115" s="36">
        <f t="shared" si="23"/>
        <v>1</v>
      </c>
    </row>
    <row r="116" spans="2:12" ht="24">
      <c r="B116" s="27" t="s">
        <v>20</v>
      </c>
      <c r="C116" s="32">
        <v>0.66</v>
      </c>
      <c r="D116" s="20">
        <f>C116*F116</f>
        <v>7425</v>
      </c>
      <c r="E116" s="20">
        <v>7500</v>
      </c>
      <c r="F116" s="20">
        <v>11250</v>
      </c>
      <c r="G116" s="21">
        <f t="shared" si="20"/>
        <v>-75</v>
      </c>
      <c r="H116" s="21">
        <f t="shared" si="21"/>
        <v>-3825</v>
      </c>
      <c r="I116" s="35">
        <f t="shared" si="22"/>
        <v>0.99</v>
      </c>
      <c r="J116" s="36">
        <f t="shared" si="23"/>
        <v>0.66</v>
      </c>
      <c r="L116" t="s">
        <v>144</v>
      </c>
    </row>
    <row r="117" spans="2:12" ht="24">
      <c r="B117" s="27" t="s">
        <v>21</v>
      </c>
      <c r="C117" s="18" t="s">
        <v>129</v>
      </c>
      <c r="D117" s="20">
        <v>4000</v>
      </c>
      <c r="E117" s="20">
        <v>4000</v>
      </c>
      <c r="F117" s="20">
        <v>4000</v>
      </c>
      <c r="G117" s="21">
        <f t="shared" si="20"/>
        <v>0</v>
      </c>
      <c r="H117" s="21">
        <f t="shared" si="21"/>
        <v>0</v>
      </c>
      <c r="I117" s="35">
        <f t="shared" si="22"/>
        <v>1</v>
      </c>
      <c r="J117" s="36">
        <f t="shared" si="23"/>
        <v>1</v>
      </c>
    </row>
    <row r="118" spans="2:12" ht="24">
      <c r="B118" s="27" t="s">
        <v>22</v>
      </c>
      <c r="C118" s="18" t="s">
        <v>129</v>
      </c>
      <c r="D118" s="20">
        <v>4500</v>
      </c>
      <c r="E118" s="20">
        <v>4500</v>
      </c>
      <c r="F118" s="20">
        <v>4500</v>
      </c>
      <c r="G118" s="21">
        <f t="shared" si="20"/>
        <v>0</v>
      </c>
      <c r="H118" s="21">
        <f t="shared" si="21"/>
        <v>0</v>
      </c>
      <c r="I118" s="35">
        <f t="shared" si="22"/>
        <v>1</v>
      </c>
      <c r="J118" s="36">
        <f t="shared" si="23"/>
        <v>1</v>
      </c>
      <c r="L118" t="s">
        <v>145</v>
      </c>
    </row>
    <row r="119" spans="2:12" ht="24">
      <c r="B119" s="27" t="s">
        <v>23</v>
      </c>
      <c r="C119" s="32">
        <v>0.6</v>
      </c>
      <c r="D119" s="20">
        <f t="shared" ref="D119:D125" si="24">C119*F119</f>
        <v>8100</v>
      </c>
      <c r="E119" s="20">
        <v>13500</v>
      </c>
      <c r="F119" s="20">
        <v>13500</v>
      </c>
      <c r="G119" s="21">
        <f t="shared" si="20"/>
        <v>-5400</v>
      </c>
      <c r="H119" s="21">
        <f t="shared" si="21"/>
        <v>-5400</v>
      </c>
      <c r="I119" s="35">
        <f t="shared" si="22"/>
        <v>0.6</v>
      </c>
      <c r="J119" s="36">
        <f t="shared" si="23"/>
        <v>0.6</v>
      </c>
      <c r="L119" s="14">
        <f>(F119-D119)/(D119/E119)+E119</f>
        <v>22500</v>
      </c>
    </row>
    <row r="120" spans="2:12" ht="24">
      <c r="B120" s="27" t="s">
        <v>24</v>
      </c>
      <c r="C120" s="32">
        <v>0.1</v>
      </c>
      <c r="D120" s="20">
        <f t="shared" si="24"/>
        <v>1350</v>
      </c>
      <c r="E120" s="20">
        <v>1000</v>
      </c>
      <c r="F120" s="20">
        <v>13500</v>
      </c>
      <c r="G120" s="21">
        <f t="shared" si="20"/>
        <v>350</v>
      </c>
      <c r="H120" s="21">
        <f t="shared" si="21"/>
        <v>-12150</v>
      </c>
      <c r="I120" s="35">
        <f t="shared" si="22"/>
        <v>1.35</v>
      </c>
      <c r="J120" s="36">
        <f t="shared" si="23"/>
        <v>0.1</v>
      </c>
    </row>
    <row r="121" spans="2:12" ht="24">
      <c r="B121" s="27" t="s">
        <v>25</v>
      </c>
      <c r="C121" s="32">
        <v>0.3</v>
      </c>
      <c r="D121" s="20">
        <f t="shared" si="24"/>
        <v>10650</v>
      </c>
      <c r="E121" s="20">
        <v>10143</v>
      </c>
      <c r="F121" s="20">
        <v>35500</v>
      </c>
      <c r="G121" s="21">
        <f t="shared" si="20"/>
        <v>507</v>
      </c>
      <c r="H121" s="21">
        <f t="shared" si="21"/>
        <v>-24850</v>
      </c>
      <c r="I121" s="35">
        <f t="shared" si="22"/>
        <v>1.0499852114758947</v>
      </c>
      <c r="J121" s="36">
        <f t="shared" si="23"/>
        <v>0.3</v>
      </c>
    </row>
    <row r="122" spans="2:12" ht="24">
      <c r="B122" s="27" t="s">
        <v>26</v>
      </c>
      <c r="C122" s="32">
        <v>0.33</v>
      </c>
      <c r="D122" s="20">
        <f t="shared" si="24"/>
        <v>4455</v>
      </c>
      <c r="E122" s="20">
        <v>4500</v>
      </c>
      <c r="F122" s="20">
        <v>13500</v>
      </c>
      <c r="G122" s="21">
        <f t="shared" si="20"/>
        <v>-45</v>
      </c>
      <c r="H122" s="21">
        <f t="shared" si="21"/>
        <v>-9045</v>
      </c>
      <c r="I122" s="35">
        <f t="shared" si="22"/>
        <v>0.99</v>
      </c>
      <c r="J122" s="36">
        <f t="shared" si="23"/>
        <v>0.33</v>
      </c>
    </row>
    <row r="123" spans="2:12" ht="24">
      <c r="B123" s="27" t="s">
        <v>27</v>
      </c>
      <c r="C123" s="32">
        <v>0</v>
      </c>
      <c r="D123" s="20">
        <f t="shared" si="24"/>
        <v>0</v>
      </c>
      <c r="E123" s="20">
        <v>0</v>
      </c>
      <c r="F123" s="20">
        <v>35500</v>
      </c>
      <c r="G123" s="21">
        <f t="shared" si="20"/>
        <v>0</v>
      </c>
      <c r="H123" s="21">
        <v>0</v>
      </c>
      <c r="I123" s="52">
        <v>0</v>
      </c>
      <c r="J123" s="54">
        <v>0</v>
      </c>
    </row>
    <row r="124" spans="2:12" ht="24">
      <c r="B124" s="27" t="s">
        <v>28</v>
      </c>
      <c r="C124" s="32">
        <v>0</v>
      </c>
      <c r="D124" s="20">
        <f t="shared" si="24"/>
        <v>0</v>
      </c>
      <c r="E124" s="20">
        <v>0</v>
      </c>
      <c r="F124" s="20">
        <v>35500</v>
      </c>
      <c r="G124" s="21">
        <f t="shared" si="20"/>
        <v>0</v>
      </c>
      <c r="H124" s="21">
        <v>0</v>
      </c>
      <c r="I124" s="52">
        <v>0</v>
      </c>
      <c r="J124" s="54">
        <v>0</v>
      </c>
    </row>
    <row r="125" spans="2:12" ht="25" thickBot="1">
      <c r="B125" s="28" t="s">
        <v>29</v>
      </c>
      <c r="C125" s="33">
        <v>0</v>
      </c>
      <c r="D125" s="29">
        <f t="shared" si="24"/>
        <v>0</v>
      </c>
      <c r="E125" s="29">
        <v>0</v>
      </c>
      <c r="F125" s="29">
        <v>13500</v>
      </c>
      <c r="G125" s="30">
        <f>D125-E125</f>
        <v>0</v>
      </c>
      <c r="H125" s="30">
        <v>0</v>
      </c>
      <c r="I125" s="53">
        <v>0</v>
      </c>
      <c r="J125" s="55">
        <v>0</v>
      </c>
    </row>
    <row r="127" spans="2:12" ht="17" thickBot="1"/>
    <row r="128" spans="2:12" ht="30" thickBot="1">
      <c r="B128" s="69" t="s">
        <v>147</v>
      </c>
      <c r="C128" s="70"/>
      <c r="D128" s="70"/>
      <c r="E128" s="70"/>
      <c r="F128" s="70"/>
      <c r="G128" s="70"/>
      <c r="H128" s="70"/>
      <c r="I128" s="70"/>
      <c r="J128" s="71"/>
    </row>
    <row r="129" spans="2:12" ht="75">
      <c r="B129" s="40" t="s">
        <v>124</v>
      </c>
      <c r="C129" s="41" t="s">
        <v>125</v>
      </c>
      <c r="D129" s="41" t="s">
        <v>126</v>
      </c>
      <c r="E129" s="42" t="s">
        <v>138</v>
      </c>
      <c r="F129" s="41" t="s">
        <v>135</v>
      </c>
      <c r="G129" s="41" t="s">
        <v>136</v>
      </c>
      <c r="H129" s="41" t="s">
        <v>137</v>
      </c>
      <c r="I129" s="41" t="s">
        <v>127</v>
      </c>
      <c r="J129" s="43" t="s">
        <v>128</v>
      </c>
    </row>
    <row r="130" spans="2:12" ht="24">
      <c r="B130" s="44" t="s">
        <v>16</v>
      </c>
      <c r="C130" s="45" t="s">
        <v>129</v>
      </c>
      <c r="D130" s="46">
        <v>1000</v>
      </c>
      <c r="E130" s="20">
        <v>1000</v>
      </c>
      <c r="F130" s="46">
        <v>1000</v>
      </c>
      <c r="G130" s="21">
        <f>D130-E130</f>
        <v>0</v>
      </c>
      <c r="H130" s="21">
        <f>D130-F130</f>
        <v>0</v>
      </c>
      <c r="I130" s="35">
        <f>D130/E130</f>
        <v>1</v>
      </c>
      <c r="J130" s="36">
        <f>D130/F130</f>
        <v>1</v>
      </c>
    </row>
    <row r="131" spans="2:12" ht="24">
      <c r="B131" s="44" t="s">
        <v>17</v>
      </c>
      <c r="C131" s="45" t="s">
        <v>129</v>
      </c>
      <c r="D131" s="46">
        <v>4000</v>
      </c>
      <c r="E131" s="20">
        <v>4000</v>
      </c>
      <c r="F131" s="46">
        <v>4000</v>
      </c>
      <c r="G131" s="21">
        <f t="shared" ref="G131:G142" si="25">D131-E131</f>
        <v>0</v>
      </c>
      <c r="H131" s="21">
        <f t="shared" ref="H131:H140" si="26">D131-F131</f>
        <v>0</v>
      </c>
      <c r="I131" s="35">
        <f t="shared" ref="I131:I140" si="27">D131/E131</f>
        <v>1</v>
      </c>
      <c r="J131" s="36">
        <f t="shared" ref="J131:J140" si="28">D131/F131</f>
        <v>1</v>
      </c>
    </row>
    <row r="132" spans="2:12" ht="24">
      <c r="B132" s="44" t="s">
        <v>18</v>
      </c>
      <c r="C132" s="45" t="s">
        <v>129</v>
      </c>
      <c r="D132" s="46">
        <v>5000</v>
      </c>
      <c r="E132" s="20">
        <v>5000</v>
      </c>
      <c r="F132" s="46">
        <v>5000</v>
      </c>
      <c r="G132" s="21">
        <f t="shared" si="25"/>
        <v>0</v>
      </c>
      <c r="H132" s="21">
        <f t="shared" si="26"/>
        <v>0</v>
      </c>
      <c r="I132" s="35">
        <f t="shared" si="27"/>
        <v>1</v>
      </c>
      <c r="J132" s="36">
        <f t="shared" si="28"/>
        <v>1</v>
      </c>
    </row>
    <row r="133" spans="2:12" ht="24">
      <c r="B133" s="44" t="s">
        <v>19</v>
      </c>
      <c r="C133" s="45" t="s">
        <v>129</v>
      </c>
      <c r="D133" s="46">
        <v>7000</v>
      </c>
      <c r="E133" s="20">
        <v>9333</v>
      </c>
      <c r="F133" s="46">
        <v>7000</v>
      </c>
      <c r="G133" s="21">
        <f t="shared" si="25"/>
        <v>-2333</v>
      </c>
      <c r="H133" s="21">
        <f t="shared" si="26"/>
        <v>0</v>
      </c>
      <c r="I133" s="35">
        <f t="shared" si="27"/>
        <v>0.75002678667095257</v>
      </c>
      <c r="J133" s="36">
        <f t="shared" si="28"/>
        <v>1</v>
      </c>
    </row>
    <row r="134" spans="2:12" ht="24">
      <c r="B134" s="44" t="s">
        <v>20</v>
      </c>
      <c r="C134" s="47">
        <v>0.84</v>
      </c>
      <c r="D134" s="20">
        <f>C134*F134</f>
        <v>9450</v>
      </c>
      <c r="E134" s="20">
        <v>9375</v>
      </c>
      <c r="F134" s="46">
        <v>11250</v>
      </c>
      <c r="G134" s="21">
        <f t="shared" si="25"/>
        <v>75</v>
      </c>
      <c r="H134" s="21">
        <f t="shared" si="26"/>
        <v>-1800</v>
      </c>
      <c r="I134" s="35">
        <f t="shared" si="27"/>
        <v>1.008</v>
      </c>
      <c r="J134" s="36">
        <f t="shared" si="28"/>
        <v>0.84</v>
      </c>
      <c r="L134" t="s">
        <v>146</v>
      </c>
    </row>
    <row r="135" spans="2:12" ht="24">
      <c r="B135" s="44" t="s">
        <v>21</v>
      </c>
      <c r="C135" s="45" t="s">
        <v>129</v>
      </c>
      <c r="D135" s="46">
        <v>4000</v>
      </c>
      <c r="E135" s="20">
        <v>4000</v>
      </c>
      <c r="F135" s="46">
        <v>4000</v>
      </c>
      <c r="G135" s="21">
        <f t="shared" si="25"/>
        <v>0</v>
      </c>
      <c r="H135" s="21">
        <f t="shared" si="26"/>
        <v>0</v>
      </c>
      <c r="I135" s="35">
        <f t="shared" si="27"/>
        <v>1</v>
      </c>
      <c r="J135" s="36">
        <f t="shared" si="28"/>
        <v>1</v>
      </c>
    </row>
    <row r="136" spans="2:12" ht="24">
      <c r="B136" s="44" t="s">
        <v>22</v>
      </c>
      <c r="C136" s="45" t="s">
        <v>129</v>
      </c>
      <c r="D136" s="46">
        <v>4500</v>
      </c>
      <c r="E136" s="20">
        <v>4500</v>
      </c>
      <c r="F136" s="46">
        <v>4500</v>
      </c>
      <c r="G136" s="21">
        <f t="shared" si="25"/>
        <v>0</v>
      </c>
      <c r="H136" s="21">
        <f t="shared" si="26"/>
        <v>0</v>
      </c>
      <c r="I136" s="35">
        <f t="shared" si="27"/>
        <v>1</v>
      </c>
      <c r="J136" s="36">
        <f t="shared" si="28"/>
        <v>1</v>
      </c>
    </row>
    <row r="137" spans="2:12" ht="24">
      <c r="B137" s="44" t="s">
        <v>23</v>
      </c>
      <c r="C137" s="47">
        <v>0.8</v>
      </c>
      <c r="D137" s="20">
        <f t="shared" ref="D137:D142" si="29">C137*F137</f>
        <v>10800</v>
      </c>
      <c r="E137" s="20">
        <v>18000</v>
      </c>
      <c r="F137" s="46">
        <v>13500</v>
      </c>
      <c r="G137" s="21">
        <f t="shared" si="25"/>
        <v>-7200</v>
      </c>
      <c r="H137" s="21">
        <f t="shared" si="26"/>
        <v>-2700</v>
      </c>
      <c r="I137" s="35">
        <f t="shared" si="27"/>
        <v>0.6</v>
      </c>
      <c r="J137" s="36">
        <f t="shared" si="28"/>
        <v>0.8</v>
      </c>
    </row>
    <row r="138" spans="2:12" ht="24">
      <c r="B138" s="44" t="s">
        <v>24</v>
      </c>
      <c r="C138" s="47">
        <v>0.3</v>
      </c>
      <c r="D138" s="20">
        <f t="shared" si="29"/>
        <v>4050</v>
      </c>
      <c r="E138" s="20">
        <v>3700</v>
      </c>
      <c r="F138" s="46">
        <v>13500</v>
      </c>
      <c r="G138" s="21">
        <f t="shared" si="25"/>
        <v>350</v>
      </c>
      <c r="H138" s="21">
        <f t="shared" si="26"/>
        <v>-9450</v>
      </c>
      <c r="I138" s="35">
        <f t="shared" si="27"/>
        <v>1.0945945945945945</v>
      </c>
      <c r="J138" s="36">
        <f t="shared" si="28"/>
        <v>0.3</v>
      </c>
    </row>
    <row r="139" spans="2:12" ht="24">
      <c r="B139" s="44" t="s">
        <v>25</v>
      </c>
      <c r="C139" s="47">
        <v>0.43</v>
      </c>
      <c r="D139" s="20">
        <f t="shared" si="29"/>
        <v>15265</v>
      </c>
      <c r="E139" s="20">
        <v>15214</v>
      </c>
      <c r="F139" s="46">
        <v>35500</v>
      </c>
      <c r="G139" s="21">
        <f t="shared" si="25"/>
        <v>51</v>
      </c>
      <c r="H139" s="21">
        <f t="shared" si="26"/>
        <v>-20235</v>
      </c>
      <c r="I139" s="35">
        <f t="shared" si="27"/>
        <v>1.0033521756277113</v>
      </c>
      <c r="J139" s="36">
        <f t="shared" si="28"/>
        <v>0.43</v>
      </c>
    </row>
    <row r="140" spans="2:12" ht="24">
      <c r="B140" s="44" t="s">
        <v>26</v>
      </c>
      <c r="C140" s="47">
        <v>0.66</v>
      </c>
      <c r="D140" s="20">
        <f t="shared" si="29"/>
        <v>8910</v>
      </c>
      <c r="E140" s="20">
        <v>9000</v>
      </c>
      <c r="F140" s="46">
        <v>13500</v>
      </c>
      <c r="G140" s="21">
        <f t="shared" si="25"/>
        <v>-90</v>
      </c>
      <c r="H140" s="21">
        <f t="shared" si="26"/>
        <v>-4590</v>
      </c>
      <c r="I140" s="35">
        <f t="shared" si="27"/>
        <v>0.99</v>
      </c>
      <c r="J140" s="36">
        <f t="shared" si="28"/>
        <v>0.66</v>
      </c>
    </row>
    <row r="141" spans="2:12" ht="24">
      <c r="B141" s="44" t="s">
        <v>27</v>
      </c>
      <c r="C141" s="47">
        <v>0</v>
      </c>
      <c r="D141" s="20">
        <f t="shared" si="29"/>
        <v>0</v>
      </c>
      <c r="E141" s="20">
        <v>0</v>
      </c>
      <c r="F141" s="46">
        <v>5500</v>
      </c>
      <c r="G141" s="21">
        <f t="shared" si="25"/>
        <v>0</v>
      </c>
      <c r="H141" s="21">
        <v>0</v>
      </c>
      <c r="I141" s="52">
        <v>0</v>
      </c>
      <c r="J141" s="54">
        <v>0</v>
      </c>
    </row>
    <row r="142" spans="2:12" ht="24">
      <c r="B142" s="44" t="s">
        <v>28</v>
      </c>
      <c r="C142" s="47">
        <v>0</v>
      </c>
      <c r="D142" s="20">
        <f t="shared" si="29"/>
        <v>0</v>
      </c>
      <c r="E142" s="20">
        <v>0</v>
      </c>
      <c r="F142" s="46">
        <v>2500</v>
      </c>
      <c r="G142" s="21">
        <f t="shared" si="25"/>
        <v>0</v>
      </c>
      <c r="H142" s="21">
        <v>0</v>
      </c>
      <c r="I142" s="52">
        <v>0</v>
      </c>
      <c r="J142" s="54">
        <v>0</v>
      </c>
    </row>
    <row r="143" spans="2:12" ht="25" thickBot="1">
      <c r="B143" s="48" t="s">
        <v>29</v>
      </c>
      <c r="C143" s="49">
        <v>0</v>
      </c>
      <c r="D143" s="50">
        <v>0</v>
      </c>
      <c r="E143" s="29">
        <v>0</v>
      </c>
      <c r="F143" s="50">
        <v>66000</v>
      </c>
      <c r="G143" s="30">
        <f>D143-E143</f>
        <v>0</v>
      </c>
      <c r="H143" s="30">
        <v>0</v>
      </c>
      <c r="I143" s="53">
        <v>0</v>
      </c>
      <c r="J143" s="55">
        <v>0</v>
      </c>
    </row>
  </sheetData>
  <mergeCells count="8">
    <mergeCell ref="B110:J110"/>
    <mergeCell ref="B128:J128"/>
    <mergeCell ref="B28:D28"/>
    <mergeCell ref="B29:E29"/>
    <mergeCell ref="B52:J52"/>
    <mergeCell ref="B32:J32"/>
    <mergeCell ref="B71:J71"/>
    <mergeCell ref="B90:J90"/>
  </mergeCells>
  <pageMargins left="0.7" right="0.7" top="0.75" bottom="0.75" header="0.3" footer="0.3"/>
  <pageSetup scale="18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CFE-96E1-CE44-B064-E3E494FF6AC5}">
  <sheetPr>
    <pageSetUpPr fitToPage="1"/>
  </sheetPr>
  <dimension ref="B2:AX29"/>
  <sheetViews>
    <sheetView workbookViewId="0">
      <selection activeCell="F28" sqref="F28"/>
    </sheetView>
  </sheetViews>
  <sheetFormatPr baseColWidth="10" defaultRowHeight="16"/>
  <cols>
    <col min="2" max="2" width="16.33203125" customWidth="1"/>
    <col min="3" max="3" width="15.1640625" bestFit="1" customWidth="1"/>
    <col min="4" max="4" width="36.5" bestFit="1" customWidth="1"/>
    <col min="5" max="5" width="18.1640625" style="14" bestFit="1" customWidth="1"/>
    <col min="6" max="6" width="14.6640625" style="14" bestFit="1" customWidth="1"/>
    <col min="7" max="12" width="11.1640625" bestFit="1" customWidth="1"/>
    <col min="13" max="50" width="12.6640625" bestFit="1" customWidth="1"/>
  </cols>
  <sheetData>
    <row r="2" spans="2:50" s="17" customFormat="1" ht="24">
      <c r="B2" s="15" t="s">
        <v>15</v>
      </c>
      <c r="C2" s="15" t="s">
        <v>9</v>
      </c>
      <c r="D2" s="15" t="s">
        <v>4</v>
      </c>
      <c r="E2" s="16" t="s">
        <v>122</v>
      </c>
      <c r="F2" s="16" t="s">
        <v>155</v>
      </c>
      <c r="G2" s="15" t="s">
        <v>75</v>
      </c>
      <c r="H2" s="15" t="s">
        <v>76</v>
      </c>
      <c r="I2" s="15" t="s">
        <v>77</v>
      </c>
      <c r="J2" s="15" t="s">
        <v>78</v>
      </c>
      <c r="K2" s="15" t="s">
        <v>79</v>
      </c>
      <c r="L2" s="15" t="s">
        <v>80</v>
      </c>
      <c r="M2" s="15" t="s">
        <v>81</v>
      </c>
      <c r="N2" s="15" t="s">
        <v>82</v>
      </c>
      <c r="O2" s="15" t="s">
        <v>83</v>
      </c>
      <c r="P2" s="15" t="s">
        <v>84</v>
      </c>
      <c r="Q2" s="15" t="s">
        <v>85</v>
      </c>
      <c r="R2" s="15" t="s">
        <v>86</v>
      </c>
      <c r="S2" s="15" t="s">
        <v>87</v>
      </c>
      <c r="T2" s="15" t="s">
        <v>88</v>
      </c>
      <c r="U2" s="15" t="s">
        <v>89</v>
      </c>
      <c r="V2" s="15" t="s">
        <v>90</v>
      </c>
      <c r="W2" s="15" t="s">
        <v>91</v>
      </c>
      <c r="X2" s="15" t="s">
        <v>92</v>
      </c>
      <c r="Y2" s="15" t="s">
        <v>93</v>
      </c>
      <c r="Z2" s="15" t="s">
        <v>94</v>
      </c>
      <c r="AA2" s="15" t="s">
        <v>95</v>
      </c>
      <c r="AB2" s="15" t="s">
        <v>96</v>
      </c>
      <c r="AC2" s="15" t="s">
        <v>97</v>
      </c>
      <c r="AD2" s="15" t="s">
        <v>98</v>
      </c>
      <c r="AE2" s="15" t="s">
        <v>99</v>
      </c>
      <c r="AF2" s="15" t="s">
        <v>100</v>
      </c>
      <c r="AG2" s="15" t="s">
        <v>101</v>
      </c>
      <c r="AH2" s="15" t="s">
        <v>102</v>
      </c>
      <c r="AI2" s="15" t="s">
        <v>103</v>
      </c>
      <c r="AJ2" s="15" t="s">
        <v>104</v>
      </c>
      <c r="AK2" s="15" t="s">
        <v>105</v>
      </c>
      <c r="AL2" s="15" t="s">
        <v>106</v>
      </c>
      <c r="AM2" s="15" t="s">
        <v>107</v>
      </c>
      <c r="AN2" s="15" t="s">
        <v>108</v>
      </c>
      <c r="AO2" s="15" t="s">
        <v>109</v>
      </c>
      <c r="AP2" s="15" t="s">
        <v>110</v>
      </c>
      <c r="AQ2" s="15" t="s">
        <v>111</v>
      </c>
      <c r="AR2" s="15" t="s">
        <v>112</v>
      </c>
      <c r="AS2" s="15" t="s">
        <v>113</v>
      </c>
      <c r="AT2" s="15" t="s">
        <v>114</v>
      </c>
      <c r="AU2" s="15" t="s">
        <v>115</v>
      </c>
      <c r="AV2" s="15" t="s">
        <v>116</v>
      </c>
      <c r="AW2" s="15" t="s">
        <v>157</v>
      </c>
      <c r="AX2" s="15" t="s">
        <v>158</v>
      </c>
    </row>
    <row r="3" spans="2:50" s="17" customFormat="1" ht="24">
      <c r="B3" s="18" t="s">
        <v>16</v>
      </c>
      <c r="C3" s="18">
        <v>5</v>
      </c>
      <c r="D3" s="19" t="s">
        <v>13</v>
      </c>
      <c r="E3" s="20">
        <v>1000</v>
      </c>
      <c r="F3" s="20"/>
      <c r="G3" s="21">
        <v>1000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2:50" s="17" customFormat="1" ht="24">
      <c r="B4" s="18" t="s">
        <v>17</v>
      </c>
      <c r="C4" s="18">
        <v>5</v>
      </c>
      <c r="D4" s="19" t="s">
        <v>14</v>
      </c>
      <c r="E4" s="20">
        <v>4000</v>
      </c>
      <c r="F4" s="20"/>
      <c r="G4" s="21"/>
      <c r="H4" s="21">
        <v>4000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2:50" s="17" customFormat="1" ht="24">
      <c r="B5" s="18" t="s">
        <v>18</v>
      </c>
      <c r="C5" s="18">
        <v>3</v>
      </c>
      <c r="D5" s="19" t="s">
        <v>41</v>
      </c>
      <c r="E5" s="20">
        <v>5000</v>
      </c>
      <c r="F5" s="20"/>
      <c r="G5" s="21"/>
      <c r="H5" s="21">
        <v>5000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2:50" s="17" customFormat="1" ht="24">
      <c r="B6" s="18" t="s">
        <v>19</v>
      </c>
      <c r="C6" s="18">
        <v>15</v>
      </c>
      <c r="D6" s="19" t="s">
        <v>42</v>
      </c>
      <c r="E6" s="57">
        <f>SUM(H6:K6)</f>
        <v>9333</v>
      </c>
      <c r="F6" s="57" t="s">
        <v>153</v>
      </c>
      <c r="G6" s="21"/>
      <c r="H6" s="21">
        <v>2333</v>
      </c>
      <c r="I6" s="21">
        <v>2333</v>
      </c>
      <c r="J6" s="21">
        <v>2334</v>
      </c>
      <c r="K6" s="58">
        <v>2333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2:50" s="17" customFormat="1" ht="24">
      <c r="B7" s="18" t="s">
        <v>20</v>
      </c>
      <c r="C7" s="18">
        <v>30</v>
      </c>
      <c r="D7" s="19" t="s">
        <v>43</v>
      </c>
      <c r="E7" s="20">
        <v>11250</v>
      </c>
      <c r="F7" s="20"/>
      <c r="G7" s="21"/>
      <c r="H7" s="21">
        <v>1875</v>
      </c>
      <c r="I7" s="21">
        <v>1875</v>
      </c>
      <c r="J7" s="21">
        <v>1875</v>
      </c>
      <c r="K7" s="21">
        <v>1875</v>
      </c>
      <c r="L7" s="21">
        <v>1875</v>
      </c>
      <c r="M7" s="21">
        <v>1875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2:50" s="17" customFormat="1" ht="24">
      <c r="B8" s="18" t="s">
        <v>21</v>
      </c>
      <c r="C8" s="18">
        <v>9</v>
      </c>
      <c r="D8" s="19" t="s">
        <v>44</v>
      </c>
      <c r="E8" s="20">
        <v>4000</v>
      </c>
      <c r="F8" s="20"/>
      <c r="G8" s="21"/>
      <c r="H8" s="21">
        <v>2000</v>
      </c>
      <c r="I8" s="21">
        <v>2000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</row>
    <row r="9" spans="2:50" s="17" customFormat="1" ht="24">
      <c r="B9" s="18" t="s">
        <v>22</v>
      </c>
      <c r="C9" s="18">
        <v>5</v>
      </c>
      <c r="D9" s="19" t="s">
        <v>45</v>
      </c>
      <c r="E9" s="20">
        <v>4500</v>
      </c>
      <c r="F9" s="20"/>
      <c r="G9" s="21"/>
      <c r="H9" s="21"/>
      <c r="I9" s="21">
        <v>4500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2:50" s="17" customFormat="1" ht="24">
      <c r="B10" s="18" t="s">
        <v>23</v>
      </c>
      <c r="C10" s="18">
        <v>14</v>
      </c>
      <c r="D10" s="19" t="s">
        <v>46</v>
      </c>
      <c r="E10" s="57">
        <f>SUM(I10:M10)</f>
        <v>22500</v>
      </c>
      <c r="F10" s="57" t="s">
        <v>154</v>
      </c>
      <c r="G10" s="21"/>
      <c r="H10" s="21"/>
      <c r="I10" s="21">
        <v>4500</v>
      </c>
      <c r="J10" s="21">
        <v>4500</v>
      </c>
      <c r="K10" s="21">
        <v>4500</v>
      </c>
      <c r="L10" s="58">
        <v>4500</v>
      </c>
      <c r="M10" s="58">
        <v>4500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2:50" s="17" customFormat="1" ht="24">
      <c r="B11" s="18" t="s">
        <v>24</v>
      </c>
      <c r="C11" s="18">
        <v>24</v>
      </c>
      <c r="D11" s="19" t="s">
        <v>47</v>
      </c>
      <c r="E11" s="57">
        <f>SUM(L11:Q11)</f>
        <v>16200</v>
      </c>
      <c r="F11" s="57" t="s">
        <v>156</v>
      </c>
      <c r="G11" s="21"/>
      <c r="H11" s="21"/>
      <c r="I11" s="21"/>
      <c r="J11" s="21"/>
      <c r="K11" s="58" t="s">
        <v>139</v>
      </c>
      <c r="L11" s="21">
        <v>2700</v>
      </c>
      <c r="M11" s="21">
        <v>2700</v>
      </c>
      <c r="N11" s="21">
        <v>2700</v>
      </c>
      <c r="O11" s="21">
        <v>2700</v>
      </c>
      <c r="P11" s="21">
        <v>2700</v>
      </c>
      <c r="Q11" s="58">
        <v>2700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2:50" s="17" customFormat="1" ht="24">
      <c r="B12" s="18" t="s">
        <v>25</v>
      </c>
      <c r="C12" s="18">
        <v>35</v>
      </c>
      <c r="D12" s="19" t="s">
        <v>48</v>
      </c>
      <c r="E12" s="20">
        <v>35500</v>
      </c>
      <c r="F12" s="20"/>
      <c r="G12" s="21"/>
      <c r="H12" s="21"/>
      <c r="I12" s="21"/>
      <c r="J12" s="21">
        <v>5071.4285714285716</v>
      </c>
      <c r="K12" s="21">
        <v>5071.4285714285716</v>
      </c>
      <c r="L12" s="21">
        <v>5071.4285714285716</v>
      </c>
      <c r="M12" s="21">
        <v>5071.4285714285716</v>
      </c>
      <c r="N12" s="21">
        <v>5071.4285714285716</v>
      </c>
      <c r="O12" s="21">
        <v>5071.4285714285716</v>
      </c>
      <c r="P12" s="21">
        <v>5071.4285714285716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2:50" s="17" customFormat="1" ht="24">
      <c r="B13" s="18" t="s">
        <v>26</v>
      </c>
      <c r="C13" s="18">
        <v>14</v>
      </c>
      <c r="D13" s="19" t="s">
        <v>49</v>
      </c>
      <c r="E13" s="20">
        <v>13500</v>
      </c>
      <c r="F13" s="20"/>
      <c r="G13" s="21"/>
      <c r="H13" s="21"/>
      <c r="I13" s="21"/>
      <c r="J13" s="21"/>
      <c r="K13" s="21">
        <v>4500</v>
      </c>
      <c r="L13" s="21">
        <v>4500</v>
      </c>
      <c r="M13" s="21">
        <v>4500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2:50" s="17" customFormat="1" ht="24">
      <c r="B14" s="18" t="s">
        <v>27</v>
      </c>
      <c r="C14" s="18">
        <v>6</v>
      </c>
      <c r="D14" s="19" t="s">
        <v>50</v>
      </c>
      <c r="E14" s="20">
        <v>5500</v>
      </c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>
        <v>5500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2:50" s="17" customFormat="1" ht="24">
      <c r="B15" s="18" t="s">
        <v>28</v>
      </c>
      <c r="C15" s="18">
        <v>3</v>
      </c>
      <c r="D15" s="19" t="s">
        <v>51</v>
      </c>
      <c r="E15" s="20">
        <v>2500</v>
      </c>
      <c r="F15" s="20"/>
      <c r="G15" s="21"/>
      <c r="H15" s="21"/>
      <c r="I15" s="21"/>
      <c r="J15" s="21"/>
      <c r="K15" s="21"/>
      <c r="L15" s="21"/>
      <c r="M15" s="21"/>
      <c r="N15" s="21">
        <v>2500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2:50" s="17" customFormat="1" ht="24">
      <c r="B16" s="18" t="s">
        <v>29</v>
      </c>
      <c r="C16" s="18">
        <v>100</v>
      </c>
      <c r="D16" s="19" t="s">
        <v>52</v>
      </c>
      <c r="E16" s="20">
        <v>66000</v>
      </c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58" t="s">
        <v>139</v>
      </c>
      <c r="Q16" s="58" t="s">
        <v>139</v>
      </c>
      <c r="R16" s="21">
        <v>3300</v>
      </c>
      <c r="S16" s="21">
        <v>3300</v>
      </c>
      <c r="T16" s="21">
        <v>3300</v>
      </c>
      <c r="U16" s="21">
        <v>3300</v>
      </c>
      <c r="V16" s="21">
        <v>3300</v>
      </c>
      <c r="W16" s="21">
        <v>3300</v>
      </c>
      <c r="X16" s="21">
        <v>3300</v>
      </c>
      <c r="Y16" s="21">
        <v>3300</v>
      </c>
      <c r="Z16" s="21">
        <v>3300</v>
      </c>
      <c r="AA16" s="21">
        <v>3300</v>
      </c>
      <c r="AB16" s="21">
        <v>3300</v>
      </c>
      <c r="AC16" s="21">
        <v>3300</v>
      </c>
      <c r="AD16" s="21">
        <v>3300</v>
      </c>
      <c r="AE16" s="21">
        <v>3300</v>
      </c>
      <c r="AF16" s="21">
        <v>3300</v>
      </c>
      <c r="AG16" s="21">
        <v>3300</v>
      </c>
      <c r="AH16" s="21">
        <v>3300</v>
      </c>
      <c r="AI16" s="21">
        <v>3300</v>
      </c>
      <c r="AJ16" s="21">
        <v>3300</v>
      </c>
      <c r="AK16" s="21">
        <v>3300</v>
      </c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2:50" s="17" customFormat="1" ht="24">
      <c r="B17" s="18" t="s">
        <v>30</v>
      </c>
      <c r="C17" s="18">
        <v>6</v>
      </c>
      <c r="D17" s="19" t="s">
        <v>53</v>
      </c>
      <c r="E17" s="20">
        <v>2750</v>
      </c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>
        <v>2750</v>
      </c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</row>
    <row r="18" spans="2:50" s="17" customFormat="1" ht="24">
      <c r="B18" s="18" t="s">
        <v>31</v>
      </c>
      <c r="C18" s="18">
        <v>6</v>
      </c>
      <c r="D18" s="19" t="s">
        <v>54</v>
      </c>
      <c r="E18" s="20">
        <v>2750</v>
      </c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>
        <v>2750</v>
      </c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2:50" s="17" customFormat="1" ht="24">
      <c r="B19" s="18" t="s">
        <v>32</v>
      </c>
      <c r="C19" s="18">
        <v>6</v>
      </c>
      <c r="D19" s="19" t="s">
        <v>55</v>
      </c>
      <c r="E19" s="20">
        <v>3500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>
        <v>3500</v>
      </c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</row>
    <row r="20" spans="2:50" s="17" customFormat="1" ht="24">
      <c r="B20" s="18" t="s">
        <v>33</v>
      </c>
      <c r="C20" s="18">
        <v>12</v>
      </c>
      <c r="D20" s="19" t="s">
        <v>56</v>
      </c>
      <c r="E20" s="20">
        <v>6750</v>
      </c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>
        <v>2250</v>
      </c>
      <c r="AM20" s="21">
        <v>2250</v>
      </c>
      <c r="AN20" s="21">
        <v>2250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</row>
    <row r="21" spans="2:50" s="17" customFormat="1" ht="24">
      <c r="B21" s="18" t="s">
        <v>34</v>
      </c>
      <c r="C21" s="18">
        <v>24</v>
      </c>
      <c r="D21" s="19" t="s">
        <v>57</v>
      </c>
      <c r="E21" s="20">
        <v>13250</v>
      </c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2650</v>
      </c>
      <c r="AN21" s="21">
        <v>2650</v>
      </c>
      <c r="AO21" s="21">
        <v>2650</v>
      </c>
      <c r="AP21" s="21">
        <v>2650</v>
      </c>
      <c r="AQ21" s="21">
        <v>2650</v>
      </c>
      <c r="AR21" s="21"/>
      <c r="AS21" s="21"/>
      <c r="AT21" s="21"/>
      <c r="AU21" s="21"/>
      <c r="AV21" s="21"/>
      <c r="AW21" s="21"/>
      <c r="AX21" s="21"/>
    </row>
    <row r="22" spans="2:50" s="17" customFormat="1" ht="24">
      <c r="B22" s="18" t="s">
        <v>35</v>
      </c>
      <c r="C22" s="18">
        <v>12</v>
      </c>
      <c r="D22" s="19" t="s">
        <v>58</v>
      </c>
      <c r="E22" s="20">
        <v>9000</v>
      </c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3000</v>
      </c>
      <c r="AN22" s="21">
        <v>3000</v>
      </c>
      <c r="AO22" s="21">
        <v>3000</v>
      </c>
      <c r="AP22" s="21"/>
      <c r="AQ22" s="21"/>
      <c r="AR22" s="21"/>
      <c r="AS22" s="21"/>
      <c r="AT22" s="21"/>
      <c r="AU22" s="21"/>
      <c r="AV22" s="21"/>
      <c r="AW22" s="21"/>
      <c r="AX22" s="21"/>
    </row>
    <row r="23" spans="2:50" s="17" customFormat="1" ht="24">
      <c r="B23" s="18" t="s">
        <v>36</v>
      </c>
      <c r="C23" s="18">
        <v>10</v>
      </c>
      <c r="D23" s="19" t="s">
        <v>59</v>
      </c>
      <c r="E23" s="20">
        <v>5750</v>
      </c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>
        <v>2875</v>
      </c>
      <c r="AS23" s="21">
        <v>2875</v>
      </c>
      <c r="AT23" s="21"/>
      <c r="AU23" s="21"/>
      <c r="AV23" s="21"/>
      <c r="AW23" s="21"/>
      <c r="AX23" s="21"/>
    </row>
    <row r="24" spans="2:50" s="17" customFormat="1" ht="24">
      <c r="B24" s="18" t="s">
        <v>37</v>
      </c>
      <c r="C24" s="18">
        <v>1</v>
      </c>
      <c r="D24" s="19" t="s">
        <v>60</v>
      </c>
      <c r="E24" s="20">
        <v>1000</v>
      </c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v>1000</v>
      </c>
      <c r="AU24" s="21"/>
      <c r="AV24" s="21"/>
      <c r="AW24" s="21"/>
      <c r="AX24" s="21"/>
    </row>
    <row r="25" spans="2:50" s="17" customFormat="1" ht="24">
      <c r="B25" s="18" t="s">
        <v>38</v>
      </c>
      <c r="C25" s="18">
        <v>3</v>
      </c>
      <c r="D25" s="19" t="s">
        <v>61</v>
      </c>
      <c r="E25" s="20">
        <v>1500</v>
      </c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v>1500</v>
      </c>
      <c r="AU25" s="21"/>
      <c r="AV25" s="21"/>
      <c r="AW25" s="21"/>
      <c r="AX25" s="21"/>
    </row>
    <row r="26" spans="2:50" s="17" customFormat="1" ht="24">
      <c r="B26" s="18" t="s">
        <v>39</v>
      </c>
      <c r="C26" s="18">
        <v>15</v>
      </c>
      <c r="D26" s="19" t="s">
        <v>62</v>
      </c>
      <c r="E26" s="20">
        <v>16000</v>
      </c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>
        <v>5333.333333333333</v>
      </c>
      <c r="AV26" s="21">
        <v>5333.333333333333</v>
      </c>
      <c r="AW26" s="21">
        <v>5333.333333333333</v>
      </c>
      <c r="AX26" s="21"/>
    </row>
    <row r="27" spans="2:50" s="17" customFormat="1" ht="24">
      <c r="B27" s="18" t="s">
        <v>40</v>
      </c>
      <c r="C27" s="18">
        <v>6</v>
      </c>
      <c r="D27" s="19" t="s">
        <v>63</v>
      </c>
      <c r="E27" s="20">
        <v>5000</v>
      </c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>
        <v>5000</v>
      </c>
    </row>
    <row r="28" spans="2:50" s="17" customFormat="1" ht="24">
      <c r="B28" s="63" t="s">
        <v>117</v>
      </c>
      <c r="C28" s="64"/>
      <c r="D28" s="65"/>
      <c r="E28" s="59">
        <f>SUM(E3:E27)</f>
        <v>268033</v>
      </c>
      <c r="F28" s="59">
        <f>2333+9000+2700</f>
        <v>14033</v>
      </c>
      <c r="G28" s="21">
        <f>SUM(G3:G27)</f>
        <v>1000</v>
      </c>
      <c r="H28" s="21">
        <f t="shared" ref="H28:AX28" si="0">SUM(H3:H27)</f>
        <v>15208</v>
      </c>
      <c r="I28" s="21">
        <f t="shared" si="0"/>
        <v>15208</v>
      </c>
      <c r="J28" s="21">
        <f t="shared" si="0"/>
        <v>13780.428571428572</v>
      </c>
      <c r="K28" s="21">
        <f t="shared" si="0"/>
        <v>18279.428571428572</v>
      </c>
      <c r="L28" s="21">
        <f t="shared" si="0"/>
        <v>18646.428571428572</v>
      </c>
      <c r="M28" s="21">
        <f t="shared" si="0"/>
        <v>18646.428571428572</v>
      </c>
      <c r="N28" s="21">
        <f t="shared" si="0"/>
        <v>10271.428571428572</v>
      </c>
      <c r="O28" s="21">
        <f t="shared" si="0"/>
        <v>7771.4285714285716</v>
      </c>
      <c r="P28" s="21">
        <f t="shared" si="0"/>
        <v>7771.4285714285716</v>
      </c>
      <c r="Q28" s="21">
        <f t="shared" si="0"/>
        <v>8200</v>
      </c>
      <c r="R28" s="21">
        <f t="shared" si="0"/>
        <v>3300</v>
      </c>
      <c r="S28" s="21">
        <f t="shared" si="0"/>
        <v>3300</v>
      </c>
      <c r="T28" s="21">
        <f t="shared" si="0"/>
        <v>3300</v>
      </c>
      <c r="U28" s="21">
        <f t="shared" si="0"/>
        <v>3300</v>
      </c>
      <c r="V28" s="21">
        <f t="shared" si="0"/>
        <v>3300</v>
      </c>
      <c r="W28" s="21">
        <f t="shared" si="0"/>
        <v>3300</v>
      </c>
      <c r="X28" s="21">
        <f t="shared" si="0"/>
        <v>3300</v>
      </c>
      <c r="Y28" s="21">
        <f t="shared" si="0"/>
        <v>3300</v>
      </c>
      <c r="Z28" s="21">
        <f t="shared" si="0"/>
        <v>3300</v>
      </c>
      <c r="AA28" s="21">
        <f t="shared" si="0"/>
        <v>3300</v>
      </c>
      <c r="AB28" s="21">
        <f t="shared" si="0"/>
        <v>3300</v>
      </c>
      <c r="AC28" s="21">
        <f t="shared" si="0"/>
        <v>3300</v>
      </c>
      <c r="AD28" s="21">
        <f t="shared" si="0"/>
        <v>3300</v>
      </c>
      <c r="AE28" s="21">
        <f t="shared" si="0"/>
        <v>3300</v>
      </c>
      <c r="AF28" s="21">
        <f t="shared" si="0"/>
        <v>3300</v>
      </c>
      <c r="AG28" s="21">
        <f t="shared" si="0"/>
        <v>3300</v>
      </c>
      <c r="AH28" s="21">
        <f t="shared" si="0"/>
        <v>3300</v>
      </c>
      <c r="AI28" s="21">
        <f t="shared" ref="AI28:AJ28" si="1">SUM(AI3:AI27)</f>
        <v>3300</v>
      </c>
      <c r="AJ28" s="21">
        <f t="shared" si="1"/>
        <v>3300</v>
      </c>
      <c r="AK28" s="21">
        <f t="shared" si="0"/>
        <v>3300</v>
      </c>
      <c r="AL28" s="21">
        <f t="shared" si="0"/>
        <v>11250</v>
      </c>
      <c r="AM28" s="21">
        <f t="shared" si="0"/>
        <v>7900</v>
      </c>
      <c r="AN28" s="21">
        <f t="shared" si="0"/>
        <v>7900</v>
      </c>
      <c r="AO28" s="21">
        <f t="shared" si="0"/>
        <v>5650</v>
      </c>
      <c r="AP28" s="21">
        <f t="shared" si="0"/>
        <v>2650</v>
      </c>
      <c r="AQ28" s="21">
        <f t="shared" si="0"/>
        <v>2650</v>
      </c>
      <c r="AR28" s="21">
        <f t="shared" si="0"/>
        <v>2875</v>
      </c>
      <c r="AS28" s="21">
        <f t="shared" si="0"/>
        <v>2875</v>
      </c>
      <c r="AT28" s="21">
        <f t="shared" si="0"/>
        <v>2500</v>
      </c>
      <c r="AU28" s="21">
        <f t="shared" si="0"/>
        <v>5333.333333333333</v>
      </c>
      <c r="AV28" s="21">
        <f t="shared" si="0"/>
        <v>5333.333333333333</v>
      </c>
      <c r="AW28" s="21">
        <f t="shared" si="0"/>
        <v>5333.333333333333</v>
      </c>
      <c r="AX28" s="21">
        <f t="shared" si="0"/>
        <v>5000</v>
      </c>
    </row>
    <row r="29" spans="2:50" s="17" customFormat="1" ht="24">
      <c r="B29" s="63" t="s">
        <v>123</v>
      </c>
      <c r="C29" s="64"/>
      <c r="D29" s="64"/>
      <c r="E29" s="65"/>
      <c r="F29" s="24"/>
      <c r="G29" s="21">
        <f>G28+E29</f>
        <v>1000</v>
      </c>
      <c r="H29" s="21">
        <f>H28+G29</f>
        <v>16208</v>
      </c>
      <c r="I29" s="21">
        <f t="shared" ref="I29:AX29" si="2">I28+H29</f>
        <v>31416</v>
      </c>
      <c r="J29" s="21">
        <f t="shared" si="2"/>
        <v>45196.428571428572</v>
      </c>
      <c r="K29" s="21">
        <f t="shared" si="2"/>
        <v>63475.857142857145</v>
      </c>
      <c r="L29" s="21">
        <f t="shared" si="2"/>
        <v>82122.28571428571</v>
      </c>
      <c r="M29" s="21">
        <f t="shared" si="2"/>
        <v>100768.71428571429</v>
      </c>
      <c r="N29" s="21">
        <f t="shared" si="2"/>
        <v>111040.14285714287</v>
      </c>
      <c r="O29" s="21">
        <f t="shared" si="2"/>
        <v>118811.57142857143</v>
      </c>
      <c r="P29" s="21">
        <f t="shared" si="2"/>
        <v>126583</v>
      </c>
      <c r="Q29" s="21">
        <f t="shared" si="2"/>
        <v>134783</v>
      </c>
      <c r="R29" s="21">
        <f t="shared" si="2"/>
        <v>138083</v>
      </c>
      <c r="S29" s="21">
        <f t="shared" si="2"/>
        <v>141383</v>
      </c>
      <c r="T29" s="21">
        <f t="shared" si="2"/>
        <v>144683</v>
      </c>
      <c r="U29" s="21">
        <f t="shared" si="2"/>
        <v>147983</v>
      </c>
      <c r="V29" s="21">
        <f t="shared" si="2"/>
        <v>151283</v>
      </c>
      <c r="W29" s="21">
        <f t="shared" si="2"/>
        <v>154583</v>
      </c>
      <c r="X29" s="21">
        <f t="shared" si="2"/>
        <v>157883</v>
      </c>
      <c r="Y29" s="21">
        <f t="shared" si="2"/>
        <v>161183</v>
      </c>
      <c r="Z29" s="21">
        <f t="shared" si="2"/>
        <v>164483</v>
      </c>
      <c r="AA29" s="21">
        <f t="shared" si="2"/>
        <v>167783</v>
      </c>
      <c r="AB29" s="21">
        <f t="shared" si="2"/>
        <v>171083</v>
      </c>
      <c r="AC29" s="21">
        <f t="shared" si="2"/>
        <v>174383</v>
      </c>
      <c r="AD29" s="21">
        <f t="shared" si="2"/>
        <v>177683</v>
      </c>
      <c r="AE29" s="21">
        <f t="shared" si="2"/>
        <v>180983</v>
      </c>
      <c r="AF29" s="21">
        <f t="shared" si="2"/>
        <v>184283</v>
      </c>
      <c r="AG29" s="21">
        <f t="shared" si="2"/>
        <v>187583</v>
      </c>
      <c r="AH29" s="21">
        <f t="shared" si="2"/>
        <v>190883</v>
      </c>
      <c r="AI29" s="21">
        <f t="shared" si="2"/>
        <v>194183</v>
      </c>
      <c r="AJ29" s="21">
        <f t="shared" si="2"/>
        <v>197483</v>
      </c>
      <c r="AK29" s="21">
        <f t="shared" si="2"/>
        <v>200783</v>
      </c>
      <c r="AL29" s="21">
        <f t="shared" si="2"/>
        <v>212033</v>
      </c>
      <c r="AM29" s="21">
        <f t="shared" si="2"/>
        <v>219933</v>
      </c>
      <c r="AN29" s="21">
        <f t="shared" si="2"/>
        <v>227833</v>
      </c>
      <c r="AO29" s="21">
        <f t="shared" si="2"/>
        <v>233483</v>
      </c>
      <c r="AP29" s="21">
        <f t="shared" si="2"/>
        <v>236133</v>
      </c>
      <c r="AQ29" s="21">
        <f t="shared" si="2"/>
        <v>238783</v>
      </c>
      <c r="AR29" s="21">
        <f t="shared" si="2"/>
        <v>241658</v>
      </c>
      <c r="AS29" s="21">
        <f t="shared" si="2"/>
        <v>244533</v>
      </c>
      <c r="AT29" s="21">
        <f t="shared" si="2"/>
        <v>247033</v>
      </c>
      <c r="AU29" s="21">
        <f t="shared" si="2"/>
        <v>252366.33333333334</v>
      </c>
      <c r="AV29" s="21">
        <f t="shared" si="2"/>
        <v>257699.66666666669</v>
      </c>
      <c r="AW29" s="21">
        <f t="shared" si="2"/>
        <v>263033</v>
      </c>
      <c r="AX29" s="21">
        <f t="shared" si="2"/>
        <v>268033</v>
      </c>
    </row>
  </sheetData>
  <mergeCells count="2">
    <mergeCell ref="B28:D28"/>
    <mergeCell ref="B29:E29"/>
  </mergeCells>
  <phoneticPr fontId="10" type="noConversion"/>
  <pageMargins left="0.7" right="0.7" top="0.75" bottom="0.75" header="0.3" footer="0.3"/>
  <pageSetup scale="18" orientation="landscape" horizontalDpi="0" verticalDpi="0"/>
  <ignoredErrors>
    <ignoredError sqref="F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Gantt</vt:lpstr>
      <vt:lpstr>Gantt Details</vt:lpstr>
      <vt:lpstr>Time Phase Budget</vt:lpstr>
      <vt:lpstr>Crash Gnatt</vt:lpstr>
      <vt:lpstr>Crash Time Phase Budget</vt:lpstr>
      <vt:lpstr>EVA</vt:lpstr>
      <vt:lpstr>Modified Cost Budget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Microsoft Office User</cp:lastModifiedBy>
  <cp:lastPrinted>2019-08-06T23:42:59Z</cp:lastPrinted>
  <dcterms:created xsi:type="dcterms:W3CDTF">2018-07-05T20:10:24Z</dcterms:created>
  <dcterms:modified xsi:type="dcterms:W3CDTF">2019-09-01T06:22:37Z</dcterms:modified>
  <cp:category/>
</cp:coreProperties>
</file>