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Executive Summary" sheetId="1" r:id="rId1"/>
    <sheet name="Assumptions" sheetId="2" r:id="rId2"/>
    <sheet name="Capital Stack" sheetId="3" r:id="rId3"/>
    <sheet name="Cash Flow" sheetId="4" r:id="rId4"/>
    <sheet name="Model Inputs" sheetId="5" r:id="rId5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60" formatCode="$#,##0"/>
    <numFmt numFmtId="61" formatCode="0.00x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60" fontId="0" fillId="0" borderId="0" xfId="0" applyNumberFormat="1"/>
    <xf numFmtId="10" fontId="0" fillId="0" borderId="0" xfId="0" applyNumberFormat="1"/>
    <xf numFmtId="6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cols>
    <col min="1" max="1" width="35.83203125" customWidth="1"/>
  </cols>
  <sheetData>
    <row r="1">
      <c r="A1" t="str">
        <v>Multi-Family Investment Pro Forma</v>
      </c>
    </row>
    <row r="2">
      <c r="A2" t="str">
        <v>Property Name:</v>
      </c>
      <c r="B2" t="str">
        <v>Broadway Court Apartments</v>
      </c>
    </row>
    <row r="3">
      <c r="A3" t="str">
        <v>Date:</v>
      </c>
      <c r="B3" t="str">
        <v>9/26/2025</v>
      </c>
    </row>
    <row r="5">
      <c r="A5" t="str">
        <v>PROPERTY OVERVIEW</v>
      </c>
    </row>
    <row r="6">
      <c r="A6" t="str">
        <v>Total Units:</v>
      </c>
      <c r="B6">
        <f>'Model Inputs'!B5</f>
      </c>
    </row>
    <row r="7">
      <c r="A7" t="str">
        <v>Acquisition Price:</v>
      </c>
      <c r="B7" s="1">
        <f>'Model Inputs'!B4</f>
      </c>
    </row>
    <row r="8">
      <c r="A8" t="str">
        <v>Price per Unit:</v>
      </c>
      <c r="B8" s="1">
        <f>B7/B6</f>
      </c>
    </row>
    <row r="9">
      <c r="A9" t="str">
        <v>Total Project Cost:</v>
      </c>
      <c r="B9" s="1">
        <f>'Model Inputs'!B6</f>
      </c>
    </row>
    <row r="10">
      <c r="A10" t="str">
        <v>Equity Required:</v>
      </c>
      <c r="B10" s="1">
        <f>'Capital Stack'!B5+'Capital Stack'!B6</f>
      </c>
    </row>
    <row r="11">
      <c r="A11" t="str">
        <v>Debt Amount:</v>
      </c>
      <c r="B11" s="1">
        <f>'Model Inputs'!B7</f>
      </c>
    </row>
    <row r="12">
      <c r="A12" t="str">
        <v>LTC Ratio:</v>
      </c>
      <c r="B12" s="2">
        <f>IF(B9&gt;0,B11/B9,0)</f>
      </c>
    </row>
    <row r="14">
      <c r="A14" t="str">
        <v>KEY METRICS</v>
      </c>
    </row>
    <row r="15">
      <c r="A15" t="str">
        <v>Cash-on-Cash Return:</v>
      </c>
      <c r="B15" s="2">
        <f>'Cash Flow'!E4</f>
      </c>
    </row>
    <row r="16">
      <c r="A16" t="str">
        <v>Levered IRR:</v>
      </c>
      <c r="B16" s="2">
        <f>IFERROR(IRR('Cash Flow'!H3:H8), IFERROR(IRR('Cash Flow'!H3:H8,0.5), IFERROR(IRR('Cash Flow'!H3:H8,-0.5), 0)))</f>
      </c>
    </row>
    <row r="17">
      <c r="A17" t="str">
        <v>Equity Multiple:</v>
      </c>
      <c r="B17" s="3">
        <f>IF(ABS('Cash Flow'!H3)&gt;0, SUM('Cash Flow'!H4:H8)/ABS('Cash Flow'!H3), 0)</f>
      </c>
    </row>
    <row r="18">
      <c r="A18" t="str">
        <v>DSCR:</v>
      </c>
      <c r="B18" s="3">
        <f>IF('Cash Flow'!C4&gt;0, 'Cash Flow'!B4/'Cash Flow'!C4, 0)</f>
      </c>
    </row>
  </sheetData>
  <ignoredErrors>
    <ignoredError numberStoredAsText="1" sqref="A1:B18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cols>
    <col min="1" max="1" width="34.83203125" customWidth="1"/>
  </cols>
  <sheetData>
    <row r="1">
      <c r="A1" t="str">
        <v>KEY ASSUMPTIONS &amp; CALCULATIONS</v>
      </c>
    </row>
    <row r="3">
      <c r="A3" t="str">
        <v>REVENUE ASSUMPTIONS</v>
      </c>
    </row>
    <row r="4">
      <c r="A4" t="str">
        <v>Average Monthly Rent (Per Unit):</v>
      </c>
      <c r="B4">
        <v>890</v>
      </c>
    </row>
    <row r="5">
      <c r="A5" t="str">
        <v>Occupancy Rate:</v>
      </c>
      <c r="B5" s="2">
        <v>0.91</v>
      </c>
    </row>
    <row r="6">
      <c r="A6" t="str">
        <v>Units:</v>
      </c>
      <c r="B6">
        <v>30</v>
      </c>
    </row>
    <row r="7">
      <c r="A7" t="str">
        <v>Annual Rent Growth:</v>
      </c>
      <c r="B7" s="2">
        <v>0.045</v>
      </c>
    </row>
    <row r="8">
      <c r="A8" t="str">
        <v>Other Income (Monthly):</v>
      </c>
      <c r="B8">
        <v>0</v>
      </c>
    </row>
    <row r="10">
      <c r="A10" t="str">
        <v>OPERATING EXPENSES</v>
      </c>
    </row>
    <row r="11">
      <c r="A11" t="str">
        <v>Property Taxes:</v>
      </c>
      <c r="B11" s="1">
        <v>35229</v>
      </c>
    </row>
    <row r="12">
      <c r="A12" t="str">
        <v>Insurance:</v>
      </c>
      <c r="B12" s="1">
        <v>15000</v>
      </c>
    </row>
    <row r="13">
      <c r="A13" t="str">
        <v>Utilities:</v>
      </c>
      <c r="B13" s="1">
        <v>8750</v>
      </c>
    </row>
    <row r="14">
      <c r="A14" t="str">
        <v>Repairs &amp; Maintenance:</v>
      </c>
      <c r="B14" s="1">
        <v>16500</v>
      </c>
    </row>
    <row r="15">
      <c r="A15" t="str">
        <v>Management Fee %:</v>
      </c>
      <c r="B15" s="2">
        <v>0.04</v>
      </c>
    </row>
    <row r="16">
      <c r="A16" t="str">
        <v>Other Expenses:</v>
      </c>
      <c r="B16" s="1">
        <v>34500</v>
      </c>
    </row>
    <row r="18">
      <c r="A18" t="str">
        <v>CALCULATED RESULTS</v>
      </c>
    </row>
    <row r="19">
      <c r="A19" t="str">
        <v>Gross Rental Income:</v>
      </c>
      <c r="B19" s="1">
        <f>B4*B6*12</f>
      </c>
    </row>
    <row r="20">
      <c r="A20" t="str">
        <v>Effective Gross Income:</v>
      </c>
      <c r="B20" s="1">
        <f>B19*B5+(B8*12)</f>
      </c>
    </row>
    <row r="21">
      <c r="A21" t="str">
        <v>Management Fee:</v>
      </c>
      <c r="B21" s="1">
        <f>B20*B15</f>
      </c>
    </row>
    <row r="22">
      <c r="A22" t="str">
        <v>Total Operating Expenses:</v>
      </c>
      <c r="B22" s="1">
        <f>B11+B12+B13+B14+B21+B16</f>
      </c>
    </row>
    <row r="23">
      <c r="A23" t="str">
        <v>Net Operating Income:</v>
      </c>
      <c r="B23" s="1">
        <f>B20-B22</f>
      </c>
    </row>
    <row r="24">
      <c r="A24" t="str">
        <v>Expense Ratio:</v>
      </c>
      <c r="B24" s="2">
        <f>B22/B20</f>
      </c>
    </row>
  </sheetData>
  <ignoredErrors>
    <ignoredError numberStoredAsText="1" sqref="A1:B24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cols>
    <col min="1" max="1" width="18.83203125" customWidth="1"/>
  </cols>
  <sheetData>
    <row r="1">
      <c r="A1" t="str">
        <v>CAPITAL STACK</v>
      </c>
    </row>
    <row r="3">
      <c r="A3" t="str">
        <v>Source</v>
      </c>
      <c r="B3" t="str">
        <v>Amount</v>
      </c>
      <c r="C3" t="str">
        <v>% of Total</v>
      </c>
      <c r="D3" t="str">
        <v>Cost/Return</v>
      </c>
    </row>
    <row r="4">
      <c r="A4" t="str">
        <v>Senior Debt</v>
      </c>
      <c r="B4" s="1">
        <f>'Model Inputs'!B7</f>
      </c>
      <c r="C4" s="2">
        <f>IF('Model Inputs'!B6&gt;0,B4/'Model Inputs'!B6,0)</f>
      </c>
      <c r="D4" s="2">
        <f>'Model Inputs'!B8</f>
      </c>
    </row>
    <row r="5">
      <c r="A5" t="str">
        <v>LP Equity</v>
      </c>
      <c r="B5" s="1">
        <f>IF('Model Inputs'!B6&gt;0,('Model Inputs'!B6-'Model Inputs'!B7)*'Model Inputs'!B13,0)</f>
      </c>
      <c r="C5" s="2">
        <f>IF('Model Inputs'!B6&gt;0,B5/'Model Inputs'!B6,0)</f>
      </c>
      <c r="D5" s="2">
        <f>'Model Inputs'!B14</f>
      </c>
    </row>
    <row r="6">
      <c r="A6" t="str">
        <v>GP Equity</v>
      </c>
      <c r="B6" s="1">
        <f>IF('Model Inputs'!B6&gt;0,('Model Inputs'!B6-'Model Inputs'!B7)*'Model Inputs'!B12,0)</f>
      </c>
      <c r="C6" s="2">
        <f>IF('Model Inputs'!B6&gt;0,B6/'Model Inputs'!B6,0)</f>
      </c>
      <c r="D6" t="str">
        <v>Residual</v>
      </c>
    </row>
    <row r="7">
      <c r="A7" t="str">
        <v>Total</v>
      </c>
      <c r="B7" s="1">
        <f>'Model Inputs'!B6</f>
      </c>
      <c r="C7" s="2">
        <v>1</v>
      </c>
      <c r="D7" t="str">
        <v/>
      </c>
    </row>
  </sheetData>
  <ignoredErrors>
    <ignoredError numberStoredAsText="1" sqref="A1:D7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cols>
    <col min="1" max="1" width="12.83203125" customWidth="1"/>
  </cols>
  <sheetData>
    <row r="1">
      <c r="A1" t="str">
        <v>5-YEAR CASH FLOW PROJECTION</v>
      </c>
    </row>
    <row r="2">
      <c r="H2" t="str">
        <v>CF</v>
      </c>
    </row>
    <row r="3">
      <c r="A3" t="str">
        <v>Year</v>
      </c>
      <c r="B3" t="str">
        <v>NOI</v>
      </c>
      <c r="C3" t="str">
        <v>Debt Service</v>
      </c>
      <c r="D3" t="str">
        <v>Before-Tax CF</v>
      </c>
      <c r="E3" t="str">
        <v>Cash-on-Cash</v>
      </c>
      <c r="H3">
        <f>-1*('Capital Stack'!B5+'Capital Stack'!B6)</f>
      </c>
    </row>
    <row r="4">
      <c r="A4" t="str">
        <v>Year 1</v>
      </c>
      <c r="B4" s="1">
        <f>('Model Inputs'!B16*POWER(1+'Model Inputs'!B17, 0))</f>
      </c>
      <c r="C4" s="1">
        <f>ABS(PMT('Model Inputs'!B8/12, 'Model Inputs'!B10*12, 'Model Inputs'!B7))*12</f>
      </c>
      <c r="D4" s="1">
        <f>B4-C4</f>
      </c>
      <c r="E4" s="2">
        <f>IF(('Capital Stack'!B5+'Capital Stack'!B6)&gt;0, D4/('Capital Stack'!B5+'Capital Stack'!B6), 0)</f>
      </c>
      <c r="H4">
        <f>D4</f>
      </c>
    </row>
    <row r="5">
      <c r="A5" t="str">
        <v>Year 2</v>
      </c>
      <c r="B5" s="1">
        <f>('Model Inputs'!B16*POWER(1+'Model Inputs'!B17, 1))</f>
      </c>
      <c r="C5" s="1">
        <f>ABS(PMT('Model Inputs'!B8/12, 'Model Inputs'!B10*12, 'Model Inputs'!B7))*12</f>
      </c>
      <c r="D5" s="1">
        <f>B5-C5</f>
      </c>
      <c r="E5" s="2">
        <f>IF(('Capital Stack'!B5+'Capital Stack'!B6)&gt;0, D5/('Capital Stack'!B5+'Capital Stack'!B6), 0)</f>
      </c>
      <c r="H5">
        <f>D5</f>
      </c>
    </row>
    <row r="6">
      <c r="A6" t="str">
        <v>Year 3</v>
      </c>
      <c r="B6" s="1">
        <f>('Model Inputs'!B16*POWER(1+'Model Inputs'!B17, 2))</f>
      </c>
      <c r="C6" s="1">
        <f>ABS(PMT('Model Inputs'!B8/12, 'Model Inputs'!B10*12, 'Model Inputs'!B7))*12</f>
      </c>
      <c r="D6" s="1">
        <f>B6-C6</f>
      </c>
      <c r="E6" s="2">
        <f>IF(('Capital Stack'!B5+'Capital Stack'!B6)&gt;0, D6/('Capital Stack'!B5+'Capital Stack'!B6), 0)</f>
      </c>
      <c r="H6">
        <f>D6</f>
      </c>
    </row>
    <row r="7">
      <c r="A7" t="str">
        <v>Year 4</v>
      </c>
      <c r="B7" s="1">
        <f>('Model Inputs'!B16*POWER(1+'Model Inputs'!B17, 3))</f>
      </c>
      <c r="C7" s="1">
        <f>ABS(PMT('Model Inputs'!B8/12, 'Model Inputs'!B10*12, 'Model Inputs'!B7))*12</f>
      </c>
      <c r="D7" s="1">
        <f>B7-C7</f>
      </c>
      <c r="E7" s="2">
        <f>IF(('Capital Stack'!B5+'Capital Stack'!B6)&gt;0, D7/('Capital Stack'!B5+'Capital Stack'!B6), 0)</f>
      </c>
      <c r="H7">
        <f>D7</f>
      </c>
    </row>
    <row r="8">
      <c r="A8" t="str">
        <v>Year 5</v>
      </c>
      <c r="B8" s="1">
        <f>('Model Inputs'!B16*POWER(1+'Model Inputs'!B17, 4))</f>
      </c>
      <c r="C8" s="1">
        <f>ABS(PMT('Model Inputs'!B8/12, 'Model Inputs'!B10*12, 'Model Inputs'!B7))*12</f>
      </c>
      <c r="D8" s="1">
        <f>B8-C8</f>
      </c>
      <c r="E8" s="2">
        <f>IF(('Capital Stack'!B5+'Capital Stack'!B6)&gt;0, D8/('Capital Stack'!B5+'Capital Stack'!B6), 0)</f>
      </c>
      <c r="H8">
        <f>D8 + ((('Model Inputs'!B16*POWER(1+'Model Inputs'!B17,'Model Inputs'!B18))/'Model Inputs'!B19)*(1-'Model Inputs'!B20)) - ( 'Model Inputs'!B7*POWER(1+'Model Inputs'!B8/12, MIN('Model Inputs'!B18*12,'Model Inputs'!B9*12)) - ABS(PMT('Model Inputs'!B8/12,'Model Inputs'!B10*12,'Model Inputs'!B7))*((POWER(1+'Model Inputs'!B8/12, MIN('Model Inputs'!B18*12,'Model Inputs'!B9*12))-1)/('Model Inputs'!B8/12)) )</f>
      </c>
    </row>
  </sheetData>
  <ignoredErrors>
    <ignoredError numberStoredAsText="1" sqref="A1:H8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cols>
    <col min="1" max="1" width="34.83203125" customWidth="1"/>
  </cols>
  <sheetData>
    <row r="1">
      <c r="A1" t="str">
        <v>ALL MODEL INPUTS - FOR RELOADING</v>
      </c>
    </row>
    <row r="3">
      <c r="A3" t="str">
        <v>Input Field</v>
      </c>
      <c r="B3" t="str">
        <v>Value</v>
      </c>
    </row>
    <row r="4">
      <c r="A4" t="str">
        <v>Purchase Price</v>
      </c>
      <c r="B4" s="1">
        <v>1600000</v>
      </c>
    </row>
    <row r="5">
      <c r="A5" t="str">
        <v>Units</v>
      </c>
      <c r="B5">
        <v>30</v>
      </c>
    </row>
    <row r="6">
      <c r="A6" t="str">
        <v>Total Project Cost</v>
      </c>
      <c r="B6" s="1">
        <v>2118500</v>
      </c>
    </row>
    <row r="7">
      <c r="A7" t="str">
        <v>Loan Amount</v>
      </c>
      <c r="B7" s="1">
        <v>1482950</v>
      </c>
    </row>
    <row r="8">
      <c r="A8" t="str">
        <v>Interest Rate</v>
      </c>
      <c r="B8" s="2">
        <v>0.068</v>
      </c>
    </row>
    <row r="9">
      <c r="A9" t="str">
        <v>Loan Term</v>
      </c>
      <c r="B9">
        <v>10</v>
      </c>
    </row>
    <row r="10">
      <c r="A10" t="str">
        <v>Amortization</v>
      </c>
      <c r="B10">
        <v>25</v>
      </c>
    </row>
    <row r="11">
      <c r="A11" t="str">
        <v>LTV</v>
      </c>
      <c r="B11" s="2">
        <v>0.7</v>
      </c>
    </row>
    <row r="12">
      <c r="A12" t="str">
        <v>GP Investment %</v>
      </c>
      <c r="B12" s="2">
        <v>0.05</v>
      </c>
    </row>
    <row r="13">
      <c r="A13" t="str">
        <v>LP Investment %</v>
      </c>
      <c r="B13" s="2">
        <v>0.95</v>
      </c>
    </row>
    <row r="14">
      <c r="A14" t="str">
        <v>Preferred Return</v>
      </c>
      <c r="B14" s="2">
        <v>0.0625</v>
      </c>
    </row>
    <row r="15">
      <c r="A15" t="str">
        <v>GP Promote</v>
      </c>
      <c r="B15" s="2">
        <v>0.3</v>
      </c>
    </row>
    <row r="16">
      <c r="A16" t="str">
        <v>Year 1 NOI</v>
      </c>
      <c r="B16" s="1">
        <v>165205</v>
      </c>
    </row>
    <row r="17">
      <c r="A17" t="str">
        <v>NOI Growth Rate</v>
      </c>
      <c r="B17" s="2">
        <v>0.045</v>
      </c>
    </row>
    <row r="18">
      <c r="A18" t="str">
        <v>Hold Period</v>
      </c>
      <c r="B18">
        <v>5</v>
      </c>
    </row>
    <row r="19">
      <c r="A19" t="str">
        <v>Exit Cap Rate</v>
      </c>
      <c r="B19" s="2">
        <v>0.06</v>
      </c>
    </row>
    <row r="20">
      <c r="A20" t="str">
        <v>Selling Costs</v>
      </c>
      <c r="B20" s="2">
        <v>0.025</v>
      </c>
    </row>
  </sheetData>
  <ignoredErrors>
    <ignoredError numberStoredAsText="1" sqref="A1:B2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Executive Summary</vt:lpstr>
      <vt:lpstr>Assumptions</vt:lpstr>
      <vt:lpstr>Capital Stack</vt:lpstr>
      <vt:lpstr>Cash Flow</vt:lpstr>
      <vt:lpstr>Model Inputs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