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riveFamily\EGYETEM\szakdoga\COVIDsim\data\"/>
    </mc:Choice>
  </mc:AlternateContent>
  <xr:revisionPtr revIDLastSave="0" documentId="13_ncr:1_{9A3020A3-5B97-4487-94EA-F0D22FC0C1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ső oltá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7" i="1" l="1"/>
  <c r="B947" i="1"/>
  <c r="A947" i="1"/>
  <c r="A946" i="1"/>
  <c r="A945" i="1"/>
  <c r="A944" i="1"/>
  <c r="A943" i="1"/>
  <c r="A942" i="1"/>
  <c r="A941" i="1"/>
  <c r="C940" i="1"/>
  <c r="B940" i="1"/>
  <c r="A940" i="1"/>
  <c r="A939" i="1"/>
  <c r="A938" i="1"/>
  <c r="A937" i="1"/>
  <c r="A936" i="1"/>
  <c r="A935" i="1"/>
  <c r="A934" i="1"/>
  <c r="C933" i="1"/>
  <c r="B933" i="1"/>
  <c r="A933" i="1"/>
  <c r="A932" i="1"/>
  <c r="A931" i="1"/>
  <c r="A930" i="1"/>
  <c r="A929" i="1"/>
  <c r="A928" i="1"/>
  <c r="A927" i="1"/>
  <c r="C926" i="1"/>
  <c r="B926" i="1"/>
  <c r="A926" i="1"/>
  <c r="A925" i="1"/>
  <c r="A924" i="1"/>
  <c r="A923" i="1"/>
  <c r="A922" i="1"/>
  <c r="A921" i="1"/>
  <c r="A920" i="1"/>
  <c r="C919" i="1"/>
  <c r="B919" i="1"/>
  <c r="A919" i="1"/>
  <c r="A918" i="1"/>
  <c r="A917" i="1"/>
  <c r="A916" i="1"/>
  <c r="A915" i="1"/>
  <c r="A914" i="1"/>
  <c r="A913" i="1"/>
  <c r="C912" i="1"/>
  <c r="B912" i="1"/>
  <c r="A912" i="1"/>
  <c r="A911" i="1"/>
  <c r="A910" i="1"/>
  <c r="A909" i="1"/>
  <c r="A908" i="1"/>
  <c r="A907" i="1"/>
  <c r="A906" i="1"/>
  <c r="C905" i="1"/>
  <c r="B905" i="1"/>
  <c r="A905" i="1"/>
  <c r="A904" i="1"/>
  <c r="A903" i="1"/>
  <c r="A902" i="1"/>
  <c r="A901" i="1"/>
  <c r="A900" i="1"/>
  <c r="A899" i="1"/>
  <c r="C898" i="1"/>
  <c r="B898" i="1"/>
  <c r="A898" i="1"/>
  <c r="A897" i="1"/>
  <c r="A896" i="1"/>
  <c r="A895" i="1"/>
  <c r="A894" i="1"/>
  <c r="A893" i="1"/>
  <c r="A892" i="1"/>
  <c r="C891" i="1"/>
  <c r="B891" i="1"/>
  <c r="A891" i="1"/>
  <c r="A890" i="1"/>
  <c r="A889" i="1"/>
  <c r="A888" i="1"/>
  <c r="A887" i="1"/>
  <c r="A886" i="1"/>
  <c r="A885" i="1"/>
  <c r="C884" i="1"/>
  <c r="B884" i="1"/>
  <c r="A884" i="1"/>
  <c r="A883" i="1"/>
  <c r="A882" i="1"/>
  <c r="A881" i="1"/>
  <c r="A880" i="1"/>
  <c r="A879" i="1"/>
  <c r="A878" i="1"/>
  <c r="C877" i="1"/>
  <c r="B877" i="1"/>
  <c r="A877" i="1"/>
  <c r="A876" i="1"/>
  <c r="A875" i="1"/>
  <c r="A874" i="1"/>
  <c r="A873" i="1"/>
  <c r="A872" i="1"/>
  <c r="A871" i="1"/>
  <c r="C870" i="1"/>
  <c r="B870" i="1"/>
  <c r="A870" i="1"/>
  <c r="A869" i="1"/>
  <c r="A868" i="1"/>
  <c r="A867" i="1"/>
  <c r="A866" i="1"/>
  <c r="A865" i="1"/>
  <c r="A864" i="1"/>
  <c r="C863" i="1"/>
  <c r="B863" i="1"/>
  <c r="A863" i="1"/>
  <c r="A862" i="1"/>
  <c r="A861" i="1"/>
  <c r="A860" i="1"/>
  <c r="A859" i="1"/>
  <c r="A858" i="1"/>
  <c r="A857" i="1"/>
  <c r="C856" i="1"/>
  <c r="B856" i="1"/>
  <c r="A856" i="1"/>
  <c r="A855" i="1"/>
  <c r="A854" i="1"/>
  <c r="A853" i="1"/>
  <c r="A852" i="1"/>
  <c r="A851" i="1"/>
  <c r="A850" i="1"/>
  <c r="C849" i="1"/>
  <c r="B849" i="1"/>
  <c r="A849" i="1"/>
  <c r="A848" i="1"/>
  <c r="A847" i="1"/>
  <c r="A846" i="1"/>
  <c r="A845" i="1"/>
  <c r="A844" i="1"/>
  <c r="A843" i="1"/>
  <c r="C842" i="1"/>
  <c r="B842" i="1"/>
  <c r="A842" i="1"/>
  <c r="A841" i="1"/>
  <c r="A840" i="1"/>
  <c r="A839" i="1"/>
  <c r="A838" i="1"/>
  <c r="A837" i="1"/>
  <c r="A836" i="1"/>
  <c r="C835" i="1"/>
  <c r="B835" i="1"/>
  <c r="A835" i="1"/>
  <c r="A834" i="1"/>
  <c r="A833" i="1"/>
  <c r="A832" i="1"/>
  <c r="A831" i="1"/>
  <c r="A830" i="1"/>
  <c r="A829" i="1"/>
  <c r="C828" i="1"/>
  <c r="B828" i="1"/>
  <c r="A828" i="1"/>
  <c r="A827" i="1"/>
  <c r="A826" i="1"/>
  <c r="A825" i="1"/>
  <c r="A824" i="1"/>
  <c r="A823" i="1"/>
  <c r="A822" i="1"/>
  <c r="C821" i="1"/>
  <c r="B821" i="1"/>
  <c r="A821" i="1"/>
  <c r="A820" i="1"/>
  <c r="A819" i="1"/>
  <c r="A818" i="1"/>
  <c r="A817" i="1"/>
  <c r="A816" i="1"/>
  <c r="A815" i="1"/>
  <c r="C814" i="1"/>
  <c r="B814" i="1"/>
  <c r="A814" i="1"/>
  <c r="A813" i="1"/>
  <c r="A812" i="1"/>
  <c r="A811" i="1"/>
  <c r="A810" i="1"/>
  <c r="A809" i="1"/>
  <c r="A808" i="1"/>
  <c r="C807" i="1"/>
  <c r="B807" i="1"/>
  <c r="A807" i="1"/>
  <c r="A806" i="1"/>
  <c r="A805" i="1"/>
  <c r="A804" i="1"/>
  <c r="A803" i="1"/>
  <c r="A802" i="1"/>
  <c r="A801" i="1"/>
  <c r="C800" i="1"/>
  <c r="B800" i="1"/>
  <c r="A800" i="1"/>
  <c r="A799" i="1"/>
  <c r="A798" i="1"/>
  <c r="A797" i="1"/>
  <c r="A796" i="1"/>
  <c r="A795" i="1"/>
  <c r="A794" i="1"/>
  <c r="A793" i="1"/>
  <c r="A792" i="1"/>
  <c r="C791" i="1"/>
  <c r="B791" i="1"/>
  <c r="A791" i="1"/>
  <c r="A790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A783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A777" i="1"/>
  <c r="A776" i="1"/>
  <c r="A775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A769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A763" i="1"/>
  <c r="A762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A755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A748" i="1"/>
  <c r="A747" i="1"/>
  <c r="C746" i="1"/>
  <c r="B746" i="1"/>
  <c r="A746" i="1"/>
  <c r="C745" i="1"/>
  <c r="B745" i="1"/>
  <c r="A745" i="1"/>
  <c r="C744" i="1"/>
  <c r="B744" i="1"/>
  <c r="A744" i="1"/>
  <c r="A743" i="1"/>
  <c r="A742" i="1"/>
  <c r="A741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A734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A727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A720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A713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A706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A699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A692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A685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A678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A671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A665" i="1"/>
  <c r="A664" i="1"/>
  <c r="A663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A657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A650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A643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A636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A629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A622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A615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A608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A601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A594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A587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A580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A573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A566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A559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A552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A545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A538" i="1"/>
  <c r="A537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A531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A524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A517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A510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A503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A496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A489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A482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A475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A468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2" i="1"/>
  <c r="A2" i="1"/>
</calcChain>
</file>

<file path=xl/sharedStrings.xml><?xml version="1.0" encoding="utf-8"?>
<sst xmlns="http://schemas.openxmlformats.org/spreadsheetml/2006/main" count="3" uniqueCount="3">
  <si>
    <t>date</t>
  </si>
  <si>
    <t>first_vacc_num</t>
  </si>
  <si>
    <t>Seven-day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</si>
</sst>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8"/>
  <sheetViews>
    <sheetView tabSelected="1" workbookViewId="0">
      <pane xSplit="1" ySplit="1" topLeftCell="B487" activePane="bottomRight" state="frozen"/>
      <selection pane="topRight" activeCell="B1" sqref="B1"/>
      <selection pane="bottomLeft" activeCell="A2" sqref="A2"/>
      <selection pane="bottomRight" activeCell="J496" sqref="J496"/>
    </sheetView>
  </sheetViews>
  <sheetFormatPr defaultColWidth="12.5703125" defaultRowHeight="15.75" customHeight="1" x14ac:dyDescent="0.2"/>
  <cols>
    <col min="2" max="2" width="38" customWidth="1"/>
    <col min="3" max="3" width="37.85546875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f ca="1">IFERROR(__xludf.DUMMYFUNCTION("importrange(""https://docs.google.com/spreadsheets/d/1e4VEZL1xvsALoOIq9V2SQuICeQrT5MtWfBm32ad7i8Q/edit#gid=311133316"",""koronahun!a2:a998"")"),43894)</f>
        <v>43894</v>
      </c>
      <c r="B2" s="4" t="str">
        <f ca="1">IFERROR(__xludf.DUMMYFUNCTION("importrange(""https://docs.google.com/spreadsheets/d/1e4VEZL1xvsALoOIq9V2SQuICeQrT5MtWfBm32ad7i8Q/edit#gid=311133316"",""koronahun!ah2:ai998"")"),"")</f>
        <v/>
      </c>
      <c r="C2" s="4"/>
    </row>
    <row r="3" spans="1:3" x14ac:dyDescent="0.2">
      <c r="A3" s="3">
        <f ca="1">IFERROR(__xludf.DUMMYFUNCTION("""COMPUTED_VALUE"""),43895)</f>
        <v>43895</v>
      </c>
      <c r="B3" s="4">
        <v>0</v>
      </c>
      <c r="C3" s="4"/>
    </row>
    <row r="4" spans="1:3" x14ac:dyDescent="0.2">
      <c r="A4" s="3">
        <f ca="1">IFERROR(__xludf.DUMMYFUNCTION("""COMPUTED_VALUE"""),43896)</f>
        <v>43896</v>
      </c>
      <c r="B4" s="4">
        <v>0</v>
      </c>
      <c r="C4" s="4"/>
    </row>
    <row r="5" spans="1:3" x14ac:dyDescent="0.2">
      <c r="A5" s="3">
        <f ca="1">IFERROR(__xludf.DUMMYFUNCTION("""COMPUTED_VALUE"""),43897)</f>
        <v>43897</v>
      </c>
      <c r="B5" s="4">
        <v>0</v>
      </c>
      <c r="C5" s="4"/>
    </row>
    <row r="6" spans="1:3" x14ac:dyDescent="0.2">
      <c r="A6" s="3">
        <f ca="1">IFERROR(__xludf.DUMMYFUNCTION("""COMPUTED_VALUE"""),43898)</f>
        <v>43898</v>
      </c>
      <c r="B6" s="4">
        <v>0</v>
      </c>
      <c r="C6" s="4"/>
    </row>
    <row r="7" spans="1:3" x14ac:dyDescent="0.2">
      <c r="A7" s="3">
        <f ca="1">IFERROR(__xludf.DUMMYFUNCTION("""COMPUTED_VALUE"""),43899)</f>
        <v>43899</v>
      </c>
      <c r="B7" s="4">
        <v>0</v>
      </c>
      <c r="C7" s="4"/>
    </row>
    <row r="8" spans="1:3" x14ac:dyDescent="0.2">
      <c r="A8" s="3">
        <f ca="1">IFERROR(__xludf.DUMMYFUNCTION("""COMPUTED_VALUE"""),43900)</f>
        <v>43900</v>
      </c>
      <c r="B8" s="4">
        <v>0</v>
      </c>
      <c r="C8" s="4"/>
    </row>
    <row r="9" spans="1:3" x14ac:dyDescent="0.2">
      <c r="A9" s="3">
        <f ca="1">IFERROR(__xludf.DUMMYFUNCTION("""COMPUTED_VALUE"""),43901)</f>
        <v>43901</v>
      </c>
      <c r="B9" s="4">
        <v>0</v>
      </c>
      <c r="C9" s="4"/>
    </row>
    <row r="10" spans="1:3" x14ac:dyDescent="0.2">
      <c r="A10" s="3">
        <f ca="1">IFERROR(__xludf.DUMMYFUNCTION("""COMPUTED_VALUE"""),43902)</f>
        <v>43902</v>
      </c>
      <c r="B10" s="4">
        <v>0</v>
      </c>
      <c r="C10" s="4"/>
    </row>
    <row r="11" spans="1:3" x14ac:dyDescent="0.2">
      <c r="A11" s="3">
        <f ca="1">IFERROR(__xludf.DUMMYFUNCTION("""COMPUTED_VALUE"""),43903)</f>
        <v>43903</v>
      </c>
      <c r="B11" s="4">
        <v>0</v>
      </c>
      <c r="C11" s="4"/>
    </row>
    <row r="12" spans="1:3" x14ac:dyDescent="0.2">
      <c r="A12" s="3">
        <f ca="1">IFERROR(__xludf.DUMMYFUNCTION("""COMPUTED_VALUE"""),43904)</f>
        <v>43904</v>
      </c>
      <c r="B12" s="4">
        <v>0</v>
      </c>
      <c r="C12" s="4"/>
    </row>
    <row r="13" spans="1:3" x14ac:dyDescent="0.2">
      <c r="A13" s="3">
        <f ca="1">IFERROR(__xludf.DUMMYFUNCTION("""COMPUTED_VALUE"""),43905)</f>
        <v>43905</v>
      </c>
      <c r="B13" s="4">
        <v>0</v>
      </c>
      <c r="C13" s="4"/>
    </row>
    <row r="14" spans="1:3" x14ac:dyDescent="0.2">
      <c r="A14" s="3">
        <f ca="1">IFERROR(__xludf.DUMMYFUNCTION("""COMPUTED_VALUE"""),43906)</f>
        <v>43906</v>
      </c>
      <c r="B14" s="4">
        <v>0</v>
      </c>
      <c r="C14" s="4"/>
    </row>
    <row r="15" spans="1:3" x14ac:dyDescent="0.2">
      <c r="A15" s="3">
        <f ca="1">IFERROR(__xludf.DUMMYFUNCTION("""COMPUTED_VALUE"""),43907)</f>
        <v>43907</v>
      </c>
      <c r="B15" s="4">
        <v>0</v>
      </c>
      <c r="C15" s="4"/>
    </row>
    <row r="16" spans="1:3" x14ac:dyDescent="0.2">
      <c r="A16" s="3">
        <f ca="1">IFERROR(__xludf.DUMMYFUNCTION("""COMPUTED_VALUE"""),43908)</f>
        <v>43908</v>
      </c>
      <c r="B16" s="4">
        <v>0</v>
      </c>
      <c r="C16" s="4"/>
    </row>
    <row r="17" spans="1:3" x14ac:dyDescent="0.2">
      <c r="A17" s="3">
        <f ca="1">IFERROR(__xludf.DUMMYFUNCTION("""COMPUTED_VALUE"""),43909)</f>
        <v>43909</v>
      </c>
      <c r="B17" s="4">
        <v>0</v>
      </c>
      <c r="C17" s="4"/>
    </row>
    <row r="18" spans="1:3" x14ac:dyDescent="0.2">
      <c r="A18" s="3">
        <f ca="1">IFERROR(__xludf.DUMMYFUNCTION("""COMPUTED_VALUE"""),43910)</f>
        <v>43910</v>
      </c>
      <c r="B18" s="4">
        <v>0</v>
      </c>
      <c r="C18" s="4"/>
    </row>
    <row r="19" spans="1:3" x14ac:dyDescent="0.2">
      <c r="A19" s="3">
        <f ca="1">IFERROR(__xludf.DUMMYFUNCTION("""COMPUTED_VALUE"""),43911)</f>
        <v>43911</v>
      </c>
      <c r="B19" s="4">
        <v>0</v>
      </c>
      <c r="C19" s="4"/>
    </row>
    <row r="20" spans="1:3" x14ac:dyDescent="0.2">
      <c r="A20" s="3">
        <f ca="1">IFERROR(__xludf.DUMMYFUNCTION("""COMPUTED_VALUE"""),43912)</f>
        <v>43912</v>
      </c>
      <c r="B20" s="4">
        <v>0</v>
      </c>
      <c r="C20" s="4"/>
    </row>
    <row r="21" spans="1:3" x14ac:dyDescent="0.2">
      <c r="A21" s="3">
        <f ca="1">IFERROR(__xludf.DUMMYFUNCTION("""COMPUTED_VALUE"""),43913)</f>
        <v>43913</v>
      </c>
      <c r="B21" s="4">
        <v>0</v>
      </c>
      <c r="C21" s="4"/>
    </row>
    <row r="22" spans="1:3" x14ac:dyDescent="0.2">
      <c r="A22" s="3">
        <f ca="1">IFERROR(__xludf.DUMMYFUNCTION("""COMPUTED_VALUE"""),43914)</f>
        <v>43914</v>
      </c>
      <c r="B22" s="4">
        <v>0</v>
      </c>
      <c r="C22" s="4"/>
    </row>
    <row r="23" spans="1:3" x14ac:dyDescent="0.2">
      <c r="A23" s="3">
        <f ca="1">IFERROR(__xludf.DUMMYFUNCTION("""COMPUTED_VALUE"""),43915)</f>
        <v>43915</v>
      </c>
      <c r="B23" s="4">
        <v>0</v>
      </c>
      <c r="C23" s="4"/>
    </row>
    <row r="24" spans="1:3" x14ac:dyDescent="0.2">
      <c r="A24" s="3">
        <f ca="1">IFERROR(__xludf.DUMMYFUNCTION("""COMPUTED_VALUE"""),43916)</f>
        <v>43916</v>
      </c>
      <c r="B24" s="4">
        <v>0</v>
      </c>
      <c r="C24" s="4"/>
    </row>
    <row r="25" spans="1:3" x14ac:dyDescent="0.2">
      <c r="A25" s="3">
        <f ca="1">IFERROR(__xludf.DUMMYFUNCTION("""COMPUTED_VALUE"""),43917)</f>
        <v>43917</v>
      </c>
      <c r="B25" s="4">
        <v>0</v>
      </c>
      <c r="C25" s="4"/>
    </row>
    <row r="26" spans="1:3" x14ac:dyDescent="0.2">
      <c r="A26" s="3">
        <f ca="1">IFERROR(__xludf.DUMMYFUNCTION("""COMPUTED_VALUE"""),43918)</f>
        <v>43918</v>
      </c>
      <c r="B26" s="4">
        <v>0</v>
      </c>
      <c r="C26" s="4"/>
    </row>
    <row r="27" spans="1:3" x14ac:dyDescent="0.2">
      <c r="A27" s="3">
        <f ca="1">IFERROR(__xludf.DUMMYFUNCTION("""COMPUTED_VALUE"""),43919)</f>
        <v>43919</v>
      </c>
      <c r="B27" s="4">
        <v>0</v>
      </c>
      <c r="C27" s="4"/>
    </row>
    <row r="28" spans="1:3" x14ac:dyDescent="0.2">
      <c r="A28" s="3">
        <f ca="1">IFERROR(__xludf.DUMMYFUNCTION("""COMPUTED_VALUE"""),43920)</f>
        <v>43920</v>
      </c>
      <c r="B28" s="4">
        <v>0</v>
      </c>
      <c r="C28" s="4"/>
    </row>
    <row r="29" spans="1:3" x14ac:dyDescent="0.2">
      <c r="A29" s="3">
        <f ca="1">IFERROR(__xludf.DUMMYFUNCTION("""COMPUTED_VALUE"""),43921)</f>
        <v>43921</v>
      </c>
      <c r="B29" s="4">
        <v>0</v>
      </c>
      <c r="C29" s="4"/>
    </row>
    <row r="30" spans="1:3" x14ac:dyDescent="0.2">
      <c r="A30" s="3">
        <f ca="1">IFERROR(__xludf.DUMMYFUNCTION("""COMPUTED_VALUE"""),43922)</f>
        <v>43922</v>
      </c>
      <c r="B30" s="4">
        <v>0</v>
      </c>
      <c r="C30" s="4"/>
    </row>
    <row r="31" spans="1:3" x14ac:dyDescent="0.2">
      <c r="A31" s="3">
        <f ca="1">IFERROR(__xludf.DUMMYFUNCTION("""COMPUTED_VALUE"""),43923)</f>
        <v>43923</v>
      </c>
      <c r="B31" s="4">
        <v>0</v>
      </c>
      <c r="C31" s="4"/>
    </row>
    <row r="32" spans="1:3" x14ac:dyDescent="0.2">
      <c r="A32" s="3">
        <f ca="1">IFERROR(__xludf.DUMMYFUNCTION("""COMPUTED_VALUE"""),43924)</f>
        <v>43924</v>
      </c>
      <c r="B32" s="4">
        <v>0</v>
      </c>
      <c r="C32" s="4"/>
    </row>
    <row r="33" spans="1:3" x14ac:dyDescent="0.2">
      <c r="A33" s="3">
        <f ca="1">IFERROR(__xludf.DUMMYFUNCTION("""COMPUTED_VALUE"""),43925)</f>
        <v>43925</v>
      </c>
      <c r="B33" s="4">
        <v>0</v>
      </c>
      <c r="C33" s="4"/>
    </row>
    <row r="34" spans="1:3" x14ac:dyDescent="0.2">
      <c r="A34" s="3">
        <f ca="1">IFERROR(__xludf.DUMMYFUNCTION("""COMPUTED_VALUE"""),43926)</f>
        <v>43926</v>
      </c>
      <c r="B34" s="4">
        <v>0</v>
      </c>
      <c r="C34" s="4"/>
    </row>
    <row r="35" spans="1:3" x14ac:dyDescent="0.2">
      <c r="A35" s="3">
        <f ca="1">IFERROR(__xludf.DUMMYFUNCTION("""COMPUTED_VALUE"""),43927)</f>
        <v>43927</v>
      </c>
      <c r="B35" s="4">
        <v>0</v>
      </c>
      <c r="C35" s="4"/>
    </row>
    <row r="36" spans="1:3" x14ac:dyDescent="0.2">
      <c r="A36" s="3">
        <f ca="1">IFERROR(__xludf.DUMMYFUNCTION("""COMPUTED_VALUE"""),43928)</f>
        <v>43928</v>
      </c>
      <c r="B36" s="4">
        <v>0</v>
      </c>
      <c r="C36" s="4"/>
    </row>
    <row r="37" spans="1:3" x14ac:dyDescent="0.2">
      <c r="A37" s="3">
        <f ca="1">IFERROR(__xludf.DUMMYFUNCTION("""COMPUTED_VALUE"""),43929)</f>
        <v>43929</v>
      </c>
      <c r="B37" s="4">
        <v>0</v>
      </c>
      <c r="C37" s="4"/>
    </row>
    <row r="38" spans="1:3" x14ac:dyDescent="0.2">
      <c r="A38" s="3">
        <f ca="1">IFERROR(__xludf.DUMMYFUNCTION("""COMPUTED_VALUE"""),43930)</f>
        <v>43930</v>
      </c>
      <c r="B38" s="4">
        <v>0</v>
      </c>
      <c r="C38" s="4"/>
    </row>
    <row r="39" spans="1:3" x14ac:dyDescent="0.2">
      <c r="A39" s="3">
        <f ca="1">IFERROR(__xludf.DUMMYFUNCTION("""COMPUTED_VALUE"""),43931)</f>
        <v>43931</v>
      </c>
      <c r="B39" s="4">
        <v>0</v>
      </c>
      <c r="C39" s="4"/>
    </row>
    <row r="40" spans="1:3" x14ac:dyDescent="0.2">
      <c r="A40" s="3">
        <f ca="1">IFERROR(__xludf.DUMMYFUNCTION("""COMPUTED_VALUE"""),43932)</f>
        <v>43932</v>
      </c>
      <c r="B40" s="4">
        <v>0</v>
      </c>
      <c r="C40" s="4"/>
    </row>
    <row r="41" spans="1:3" x14ac:dyDescent="0.2">
      <c r="A41" s="3">
        <f ca="1">IFERROR(__xludf.DUMMYFUNCTION("""COMPUTED_VALUE"""),43933)</f>
        <v>43933</v>
      </c>
      <c r="B41" s="4">
        <v>0</v>
      </c>
      <c r="C41" s="4"/>
    </row>
    <row r="42" spans="1:3" x14ac:dyDescent="0.2">
      <c r="A42" s="3">
        <f ca="1">IFERROR(__xludf.DUMMYFUNCTION("""COMPUTED_VALUE"""),43934)</f>
        <v>43934</v>
      </c>
      <c r="B42" s="4">
        <v>0</v>
      </c>
      <c r="C42" s="4"/>
    </row>
    <row r="43" spans="1:3" x14ac:dyDescent="0.2">
      <c r="A43" s="3">
        <f ca="1">IFERROR(__xludf.DUMMYFUNCTION("""COMPUTED_VALUE"""),43935)</f>
        <v>43935</v>
      </c>
      <c r="B43" s="4">
        <v>0</v>
      </c>
      <c r="C43" s="4"/>
    </row>
    <row r="44" spans="1:3" x14ac:dyDescent="0.2">
      <c r="A44" s="3">
        <f ca="1">IFERROR(__xludf.DUMMYFUNCTION("""COMPUTED_VALUE"""),43936)</f>
        <v>43936</v>
      </c>
      <c r="B44" s="4">
        <v>0</v>
      </c>
      <c r="C44" s="4"/>
    </row>
    <row r="45" spans="1:3" x14ac:dyDescent="0.2">
      <c r="A45" s="3">
        <f ca="1">IFERROR(__xludf.DUMMYFUNCTION("""COMPUTED_VALUE"""),43937)</f>
        <v>43937</v>
      </c>
      <c r="B45" s="4">
        <v>0</v>
      </c>
      <c r="C45" s="4"/>
    </row>
    <row r="46" spans="1:3" x14ac:dyDescent="0.2">
      <c r="A46" s="3">
        <f ca="1">IFERROR(__xludf.DUMMYFUNCTION("""COMPUTED_VALUE"""),43938)</f>
        <v>43938</v>
      </c>
      <c r="B46" s="4">
        <v>0</v>
      </c>
      <c r="C46" s="4"/>
    </row>
    <row r="47" spans="1:3" x14ac:dyDescent="0.2">
      <c r="A47" s="3">
        <f ca="1">IFERROR(__xludf.DUMMYFUNCTION("""COMPUTED_VALUE"""),43939)</f>
        <v>43939</v>
      </c>
      <c r="B47" s="4">
        <v>0</v>
      </c>
      <c r="C47" s="4"/>
    </row>
    <row r="48" spans="1:3" x14ac:dyDescent="0.2">
      <c r="A48" s="3">
        <f ca="1">IFERROR(__xludf.DUMMYFUNCTION("""COMPUTED_VALUE"""),43940)</f>
        <v>43940</v>
      </c>
      <c r="B48" s="4">
        <v>0</v>
      </c>
      <c r="C48" s="4"/>
    </row>
    <row r="49" spans="1:3" x14ac:dyDescent="0.2">
      <c r="A49" s="3">
        <f ca="1">IFERROR(__xludf.DUMMYFUNCTION("""COMPUTED_VALUE"""),43941)</f>
        <v>43941</v>
      </c>
      <c r="B49" s="4">
        <v>0</v>
      </c>
      <c r="C49" s="4"/>
    </row>
    <row r="50" spans="1:3" x14ac:dyDescent="0.2">
      <c r="A50" s="3">
        <f ca="1">IFERROR(__xludf.DUMMYFUNCTION("""COMPUTED_VALUE"""),43942)</f>
        <v>43942</v>
      </c>
      <c r="B50" s="4">
        <v>0</v>
      </c>
      <c r="C50" s="4"/>
    </row>
    <row r="51" spans="1:3" x14ac:dyDescent="0.2">
      <c r="A51" s="3">
        <f ca="1">IFERROR(__xludf.DUMMYFUNCTION("""COMPUTED_VALUE"""),43943)</f>
        <v>43943</v>
      </c>
      <c r="B51" s="4">
        <v>0</v>
      </c>
      <c r="C51" s="4"/>
    </row>
    <row r="52" spans="1:3" x14ac:dyDescent="0.2">
      <c r="A52" s="3">
        <f ca="1">IFERROR(__xludf.DUMMYFUNCTION("""COMPUTED_VALUE"""),43944)</f>
        <v>43944</v>
      </c>
      <c r="B52" s="4">
        <v>0</v>
      </c>
      <c r="C52" s="4"/>
    </row>
    <row r="53" spans="1:3" x14ac:dyDescent="0.2">
      <c r="A53" s="3">
        <f ca="1">IFERROR(__xludf.DUMMYFUNCTION("""COMPUTED_VALUE"""),43945)</f>
        <v>43945</v>
      </c>
      <c r="B53" s="4">
        <v>0</v>
      </c>
      <c r="C53" s="4"/>
    </row>
    <row r="54" spans="1:3" x14ac:dyDescent="0.2">
      <c r="A54" s="3">
        <f ca="1">IFERROR(__xludf.DUMMYFUNCTION("""COMPUTED_VALUE"""),43946)</f>
        <v>43946</v>
      </c>
      <c r="B54" s="4">
        <v>0</v>
      </c>
      <c r="C54" s="4"/>
    </row>
    <row r="55" spans="1:3" x14ac:dyDescent="0.2">
      <c r="A55" s="3">
        <f ca="1">IFERROR(__xludf.DUMMYFUNCTION("""COMPUTED_VALUE"""),43947)</f>
        <v>43947</v>
      </c>
      <c r="B55" s="4">
        <v>0</v>
      </c>
      <c r="C55" s="4"/>
    </row>
    <row r="56" spans="1:3" x14ac:dyDescent="0.2">
      <c r="A56" s="3">
        <f ca="1">IFERROR(__xludf.DUMMYFUNCTION("""COMPUTED_VALUE"""),43948)</f>
        <v>43948</v>
      </c>
      <c r="B56" s="4">
        <v>0</v>
      </c>
      <c r="C56" s="4"/>
    </row>
    <row r="57" spans="1:3" x14ac:dyDescent="0.2">
      <c r="A57" s="3">
        <f ca="1">IFERROR(__xludf.DUMMYFUNCTION("""COMPUTED_VALUE"""),43949)</f>
        <v>43949</v>
      </c>
      <c r="B57" s="4">
        <v>0</v>
      </c>
      <c r="C57" s="4"/>
    </row>
    <row r="58" spans="1:3" x14ac:dyDescent="0.2">
      <c r="A58" s="3">
        <f ca="1">IFERROR(__xludf.DUMMYFUNCTION("""COMPUTED_VALUE"""),43950)</f>
        <v>43950</v>
      </c>
      <c r="B58" s="4">
        <v>0</v>
      </c>
      <c r="C58" s="4"/>
    </row>
    <row r="59" spans="1:3" x14ac:dyDescent="0.2">
      <c r="A59" s="3">
        <f ca="1">IFERROR(__xludf.DUMMYFUNCTION("""COMPUTED_VALUE"""),43951)</f>
        <v>43951</v>
      </c>
      <c r="B59" s="4">
        <v>0</v>
      </c>
      <c r="C59" s="4"/>
    </row>
    <row r="60" spans="1:3" x14ac:dyDescent="0.2">
      <c r="A60" s="3">
        <f ca="1">IFERROR(__xludf.DUMMYFUNCTION("""COMPUTED_VALUE"""),43952)</f>
        <v>43952</v>
      </c>
      <c r="B60" s="4">
        <v>0</v>
      </c>
      <c r="C60" s="4"/>
    </row>
    <row r="61" spans="1:3" x14ac:dyDescent="0.2">
      <c r="A61" s="3">
        <f ca="1">IFERROR(__xludf.DUMMYFUNCTION("""COMPUTED_VALUE"""),43953)</f>
        <v>43953</v>
      </c>
      <c r="B61" s="4">
        <v>0</v>
      </c>
      <c r="C61" s="4"/>
    </row>
    <row r="62" spans="1:3" x14ac:dyDescent="0.2">
      <c r="A62" s="3">
        <f ca="1">IFERROR(__xludf.DUMMYFUNCTION("""COMPUTED_VALUE"""),43954)</f>
        <v>43954</v>
      </c>
      <c r="B62" s="4">
        <v>0</v>
      </c>
      <c r="C62" s="4"/>
    </row>
    <row r="63" spans="1:3" x14ac:dyDescent="0.2">
      <c r="A63" s="3">
        <f ca="1">IFERROR(__xludf.DUMMYFUNCTION("""COMPUTED_VALUE"""),43955)</f>
        <v>43955</v>
      </c>
      <c r="B63" s="4">
        <v>0</v>
      </c>
      <c r="C63" s="4"/>
    </row>
    <row r="64" spans="1:3" x14ac:dyDescent="0.2">
      <c r="A64" s="3">
        <f ca="1">IFERROR(__xludf.DUMMYFUNCTION("""COMPUTED_VALUE"""),43956)</f>
        <v>43956</v>
      </c>
      <c r="B64" s="4">
        <v>0</v>
      </c>
      <c r="C64" s="4"/>
    </row>
    <row r="65" spans="1:3" x14ac:dyDescent="0.2">
      <c r="A65" s="3">
        <f ca="1">IFERROR(__xludf.DUMMYFUNCTION("""COMPUTED_VALUE"""),43957)</f>
        <v>43957</v>
      </c>
      <c r="B65" s="4">
        <v>0</v>
      </c>
      <c r="C65" s="4"/>
    </row>
    <row r="66" spans="1:3" x14ac:dyDescent="0.2">
      <c r="A66" s="3">
        <f ca="1">IFERROR(__xludf.DUMMYFUNCTION("""COMPUTED_VALUE"""),43958)</f>
        <v>43958</v>
      </c>
      <c r="B66" s="4">
        <v>0</v>
      </c>
      <c r="C66" s="4"/>
    </row>
    <row r="67" spans="1:3" x14ac:dyDescent="0.2">
      <c r="A67" s="3">
        <f ca="1">IFERROR(__xludf.DUMMYFUNCTION("""COMPUTED_VALUE"""),43959)</f>
        <v>43959</v>
      </c>
      <c r="B67" s="4">
        <v>0</v>
      </c>
      <c r="C67" s="4"/>
    </row>
    <row r="68" spans="1:3" x14ac:dyDescent="0.2">
      <c r="A68" s="3">
        <f ca="1">IFERROR(__xludf.DUMMYFUNCTION("""COMPUTED_VALUE"""),43960)</f>
        <v>43960</v>
      </c>
      <c r="B68" s="4">
        <v>0</v>
      </c>
      <c r="C68" s="4"/>
    </row>
    <row r="69" spans="1:3" x14ac:dyDescent="0.2">
      <c r="A69" s="3">
        <f ca="1">IFERROR(__xludf.DUMMYFUNCTION("""COMPUTED_VALUE"""),43961)</f>
        <v>43961</v>
      </c>
      <c r="B69" s="4">
        <v>0</v>
      </c>
      <c r="C69" s="4"/>
    </row>
    <row r="70" spans="1:3" x14ac:dyDescent="0.2">
      <c r="A70" s="3">
        <f ca="1">IFERROR(__xludf.DUMMYFUNCTION("""COMPUTED_VALUE"""),43962)</f>
        <v>43962</v>
      </c>
      <c r="B70" s="4">
        <v>0</v>
      </c>
      <c r="C70" s="4"/>
    </row>
    <row r="71" spans="1:3" x14ac:dyDescent="0.2">
      <c r="A71" s="3">
        <f ca="1">IFERROR(__xludf.DUMMYFUNCTION("""COMPUTED_VALUE"""),43963)</f>
        <v>43963</v>
      </c>
      <c r="B71" s="4">
        <v>0</v>
      </c>
      <c r="C71" s="4"/>
    </row>
    <row r="72" spans="1:3" x14ac:dyDescent="0.2">
      <c r="A72" s="3">
        <f ca="1">IFERROR(__xludf.DUMMYFUNCTION("""COMPUTED_VALUE"""),43964)</f>
        <v>43964</v>
      </c>
      <c r="B72" s="4">
        <v>0</v>
      </c>
      <c r="C72" s="4"/>
    </row>
    <row r="73" spans="1:3" x14ac:dyDescent="0.2">
      <c r="A73" s="3">
        <f ca="1">IFERROR(__xludf.DUMMYFUNCTION("""COMPUTED_VALUE"""),43965)</f>
        <v>43965</v>
      </c>
      <c r="B73" s="4">
        <v>0</v>
      </c>
      <c r="C73" s="4"/>
    </row>
    <row r="74" spans="1:3" x14ac:dyDescent="0.2">
      <c r="A74" s="3">
        <f ca="1">IFERROR(__xludf.DUMMYFUNCTION("""COMPUTED_VALUE"""),43966)</f>
        <v>43966</v>
      </c>
      <c r="B74" s="4">
        <v>0</v>
      </c>
      <c r="C74" s="4"/>
    </row>
    <row r="75" spans="1:3" x14ac:dyDescent="0.2">
      <c r="A75" s="3">
        <f ca="1">IFERROR(__xludf.DUMMYFUNCTION("""COMPUTED_VALUE"""),43967)</f>
        <v>43967</v>
      </c>
      <c r="B75" s="4">
        <v>0</v>
      </c>
      <c r="C75" s="4"/>
    </row>
    <row r="76" spans="1:3" x14ac:dyDescent="0.2">
      <c r="A76" s="3">
        <f ca="1">IFERROR(__xludf.DUMMYFUNCTION("""COMPUTED_VALUE"""),43968)</f>
        <v>43968</v>
      </c>
      <c r="B76" s="4">
        <v>0</v>
      </c>
      <c r="C76" s="4"/>
    </row>
    <row r="77" spans="1:3" x14ac:dyDescent="0.2">
      <c r="A77" s="3">
        <f ca="1">IFERROR(__xludf.DUMMYFUNCTION("""COMPUTED_VALUE"""),43969)</f>
        <v>43969</v>
      </c>
      <c r="B77" s="4">
        <v>0</v>
      </c>
      <c r="C77" s="4"/>
    </row>
    <row r="78" spans="1:3" x14ac:dyDescent="0.2">
      <c r="A78" s="3">
        <f ca="1">IFERROR(__xludf.DUMMYFUNCTION("""COMPUTED_VALUE"""),43970)</f>
        <v>43970</v>
      </c>
      <c r="B78" s="4">
        <v>0</v>
      </c>
      <c r="C78" s="4"/>
    </row>
    <row r="79" spans="1:3" x14ac:dyDescent="0.2">
      <c r="A79" s="3">
        <f ca="1">IFERROR(__xludf.DUMMYFUNCTION("""COMPUTED_VALUE"""),43971)</f>
        <v>43971</v>
      </c>
      <c r="B79" s="4">
        <v>0</v>
      </c>
      <c r="C79" s="4"/>
    </row>
    <row r="80" spans="1:3" x14ac:dyDescent="0.2">
      <c r="A80" s="3">
        <f ca="1">IFERROR(__xludf.DUMMYFUNCTION("""COMPUTED_VALUE"""),43972)</f>
        <v>43972</v>
      </c>
      <c r="B80" s="4">
        <v>0</v>
      </c>
      <c r="C80" s="4"/>
    </row>
    <row r="81" spans="1:3" x14ac:dyDescent="0.2">
      <c r="A81" s="3">
        <f ca="1">IFERROR(__xludf.DUMMYFUNCTION("""COMPUTED_VALUE"""),43973)</f>
        <v>43973</v>
      </c>
      <c r="B81" s="4">
        <v>0</v>
      </c>
      <c r="C81" s="4"/>
    </row>
    <row r="82" spans="1:3" x14ac:dyDescent="0.2">
      <c r="A82" s="3">
        <f ca="1">IFERROR(__xludf.DUMMYFUNCTION("""COMPUTED_VALUE"""),43974)</f>
        <v>43974</v>
      </c>
      <c r="B82" s="4">
        <v>0</v>
      </c>
      <c r="C82" s="4"/>
    </row>
    <row r="83" spans="1:3" x14ac:dyDescent="0.2">
      <c r="A83" s="3">
        <f ca="1">IFERROR(__xludf.DUMMYFUNCTION("""COMPUTED_VALUE"""),43975)</f>
        <v>43975</v>
      </c>
      <c r="B83" s="4">
        <v>0</v>
      </c>
      <c r="C83" s="4"/>
    </row>
    <row r="84" spans="1:3" x14ac:dyDescent="0.2">
      <c r="A84" s="3">
        <f ca="1">IFERROR(__xludf.DUMMYFUNCTION("""COMPUTED_VALUE"""),43976)</f>
        <v>43976</v>
      </c>
      <c r="B84" s="4">
        <v>0</v>
      </c>
      <c r="C84" s="4"/>
    </row>
    <row r="85" spans="1:3" x14ac:dyDescent="0.2">
      <c r="A85" s="3">
        <f ca="1">IFERROR(__xludf.DUMMYFUNCTION("""COMPUTED_VALUE"""),43977)</f>
        <v>43977</v>
      </c>
      <c r="B85" s="4">
        <v>0</v>
      </c>
      <c r="C85" s="4"/>
    </row>
    <row r="86" spans="1:3" x14ac:dyDescent="0.2">
      <c r="A86" s="3">
        <f ca="1">IFERROR(__xludf.DUMMYFUNCTION("""COMPUTED_VALUE"""),43978)</f>
        <v>43978</v>
      </c>
      <c r="B86" s="4">
        <v>0</v>
      </c>
      <c r="C86" s="4"/>
    </row>
    <row r="87" spans="1:3" x14ac:dyDescent="0.2">
      <c r="A87" s="3">
        <f ca="1">IFERROR(__xludf.DUMMYFUNCTION("""COMPUTED_VALUE"""),43979)</f>
        <v>43979</v>
      </c>
      <c r="B87" s="4">
        <v>0</v>
      </c>
      <c r="C87" s="4"/>
    </row>
    <row r="88" spans="1:3" x14ac:dyDescent="0.2">
      <c r="A88" s="3">
        <f ca="1">IFERROR(__xludf.DUMMYFUNCTION("""COMPUTED_VALUE"""),43980)</f>
        <v>43980</v>
      </c>
      <c r="B88" s="4">
        <v>0</v>
      </c>
      <c r="C88" s="4"/>
    </row>
    <row r="89" spans="1:3" x14ac:dyDescent="0.2">
      <c r="A89" s="3">
        <f ca="1">IFERROR(__xludf.DUMMYFUNCTION("""COMPUTED_VALUE"""),43981)</f>
        <v>43981</v>
      </c>
      <c r="B89" s="4">
        <v>0</v>
      </c>
      <c r="C89" s="4"/>
    </row>
    <row r="90" spans="1:3" x14ac:dyDescent="0.2">
      <c r="A90" s="3">
        <f ca="1">IFERROR(__xludf.DUMMYFUNCTION("""COMPUTED_VALUE"""),43982)</f>
        <v>43982</v>
      </c>
      <c r="B90" s="4">
        <v>0</v>
      </c>
      <c r="C90" s="4"/>
    </row>
    <row r="91" spans="1:3" x14ac:dyDescent="0.2">
      <c r="A91" s="3">
        <f ca="1">IFERROR(__xludf.DUMMYFUNCTION("""COMPUTED_VALUE"""),43983)</f>
        <v>43983</v>
      </c>
      <c r="B91" s="4">
        <v>0</v>
      </c>
      <c r="C91" s="4"/>
    </row>
    <row r="92" spans="1:3" x14ac:dyDescent="0.2">
      <c r="A92" s="3">
        <f ca="1">IFERROR(__xludf.DUMMYFUNCTION("""COMPUTED_VALUE"""),43984)</f>
        <v>43984</v>
      </c>
      <c r="B92" s="4">
        <v>0</v>
      </c>
      <c r="C92" s="4"/>
    </row>
    <row r="93" spans="1:3" x14ac:dyDescent="0.2">
      <c r="A93" s="3">
        <f ca="1">IFERROR(__xludf.DUMMYFUNCTION("""COMPUTED_VALUE"""),43985)</f>
        <v>43985</v>
      </c>
      <c r="B93" s="4">
        <v>0</v>
      </c>
      <c r="C93" s="4"/>
    </row>
    <row r="94" spans="1:3" x14ac:dyDescent="0.2">
      <c r="A94" s="3">
        <f ca="1">IFERROR(__xludf.DUMMYFUNCTION("""COMPUTED_VALUE"""),43986)</f>
        <v>43986</v>
      </c>
      <c r="B94" s="4">
        <v>0</v>
      </c>
      <c r="C94" s="4"/>
    </row>
    <row r="95" spans="1:3" x14ac:dyDescent="0.2">
      <c r="A95" s="3">
        <f ca="1">IFERROR(__xludf.DUMMYFUNCTION("""COMPUTED_VALUE"""),43987)</f>
        <v>43987</v>
      </c>
      <c r="B95" s="4">
        <v>0</v>
      </c>
      <c r="C95" s="4"/>
    </row>
    <row r="96" spans="1:3" x14ac:dyDescent="0.2">
      <c r="A96" s="3">
        <f ca="1">IFERROR(__xludf.DUMMYFUNCTION("""COMPUTED_VALUE"""),43988)</f>
        <v>43988</v>
      </c>
      <c r="B96" s="4">
        <v>0</v>
      </c>
      <c r="C96" s="4"/>
    </row>
    <row r="97" spans="1:3" x14ac:dyDescent="0.2">
      <c r="A97" s="3">
        <f ca="1">IFERROR(__xludf.DUMMYFUNCTION("""COMPUTED_VALUE"""),43989)</f>
        <v>43989</v>
      </c>
      <c r="B97" s="4">
        <v>0</v>
      </c>
      <c r="C97" s="4"/>
    </row>
    <row r="98" spans="1:3" x14ac:dyDescent="0.2">
      <c r="A98" s="3">
        <f ca="1">IFERROR(__xludf.DUMMYFUNCTION("""COMPUTED_VALUE"""),43990)</f>
        <v>43990</v>
      </c>
      <c r="B98" s="4">
        <v>0</v>
      </c>
      <c r="C98" s="4"/>
    </row>
    <row r="99" spans="1:3" x14ac:dyDescent="0.2">
      <c r="A99" s="3">
        <f ca="1">IFERROR(__xludf.DUMMYFUNCTION("""COMPUTED_VALUE"""),43991)</f>
        <v>43991</v>
      </c>
      <c r="B99" s="4">
        <v>0</v>
      </c>
      <c r="C99" s="4"/>
    </row>
    <row r="100" spans="1:3" x14ac:dyDescent="0.2">
      <c r="A100" s="3">
        <f ca="1">IFERROR(__xludf.DUMMYFUNCTION("""COMPUTED_VALUE"""),43992)</f>
        <v>43992</v>
      </c>
      <c r="B100" s="4">
        <v>0</v>
      </c>
      <c r="C100" s="4"/>
    </row>
    <row r="101" spans="1:3" x14ac:dyDescent="0.2">
      <c r="A101" s="3">
        <f ca="1">IFERROR(__xludf.DUMMYFUNCTION("""COMPUTED_VALUE"""),43993)</f>
        <v>43993</v>
      </c>
      <c r="B101" s="4">
        <v>0</v>
      </c>
      <c r="C101" s="4"/>
    </row>
    <row r="102" spans="1:3" x14ac:dyDescent="0.2">
      <c r="A102" s="3">
        <f ca="1">IFERROR(__xludf.DUMMYFUNCTION("""COMPUTED_VALUE"""),43994)</f>
        <v>43994</v>
      </c>
      <c r="B102" s="4">
        <v>0</v>
      </c>
      <c r="C102" s="4"/>
    </row>
    <row r="103" spans="1:3" x14ac:dyDescent="0.2">
      <c r="A103" s="3">
        <f ca="1">IFERROR(__xludf.DUMMYFUNCTION("""COMPUTED_VALUE"""),43995)</f>
        <v>43995</v>
      </c>
      <c r="B103" s="4">
        <v>0</v>
      </c>
      <c r="C103" s="4"/>
    </row>
    <row r="104" spans="1:3" x14ac:dyDescent="0.2">
      <c r="A104" s="3">
        <f ca="1">IFERROR(__xludf.DUMMYFUNCTION("""COMPUTED_VALUE"""),43996)</f>
        <v>43996</v>
      </c>
      <c r="B104" s="4">
        <v>0</v>
      </c>
      <c r="C104" s="4"/>
    </row>
    <row r="105" spans="1:3" x14ac:dyDescent="0.2">
      <c r="A105" s="3">
        <f ca="1">IFERROR(__xludf.DUMMYFUNCTION("""COMPUTED_VALUE"""),43997)</f>
        <v>43997</v>
      </c>
      <c r="B105" s="4">
        <v>0</v>
      </c>
      <c r="C105" s="4"/>
    </row>
    <row r="106" spans="1:3" x14ac:dyDescent="0.2">
      <c r="A106" s="3">
        <f ca="1">IFERROR(__xludf.DUMMYFUNCTION("""COMPUTED_VALUE"""),43998)</f>
        <v>43998</v>
      </c>
      <c r="B106" s="4">
        <v>0</v>
      </c>
      <c r="C106" s="4"/>
    </row>
    <row r="107" spans="1:3" x14ac:dyDescent="0.2">
      <c r="A107" s="3">
        <f ca="1">IFERROR(__xludf.DUMMYFUNCTION("""COMPUTED_VALUE"""),43999)</f>
        <v>43999</v>
      </c>
      <c r="B107" s="4">
        <v>0</v>
      </c>
      <c r="C107" s="4"/>
    </row>
    <row r="108" spans="1:3" x14ac:dyDescent="0.2">
      <c r="A108" s="3">
        <f ca="1">IFERROR(__xludf.DUMMYFUNCTION("""COMPUTED_VALUE"""),44000)</f>
        <v>44000</v>
      </c>
      <c r="B108" s="4">
        <v>0</v>
      </c>
      <c r="C108" s="4"/>
    </row>
    <row r="109" spans="1:3" x14ac:dyDescent="0.2">
      <c r="A109" s="3">
        <f ca="1">IFERROR(__xludf.DUMMYFUNCTION("""COMPUTED_VALUE"""),44001)</f>
        <v>44001</v>
      </c>
      <c r="B109" s="4">
        <v>0</v>
      </c>
      <c r="C109" s="4"/>
    </row>
    <row r="110" spans="1:3" x14ac:dyDescent="0.2">
      <c r="A110" s="3">
        <f ca="1">IFERROR(__xludf.DUMMYFUNCTION("""COMPUTED_VALUE"""),44002)</f>
        <v>44002</v>
      </c>
      <c r="B110" s="4">
        <v>0</v>
      </c>
      <c r="C110" s="4"/>
    </row>
    <row r="111" spans="1:3" x14ac:dyDescent="0.2">
      <c r="A111" s="3">
        <f ca="1">IFERROR(__xludf.DUMMYFUNCTION("""COMPUTED_VALUE"""),44003)</f>
        <v>44003</v>
      </c>
      <c r="B111" s="4">
        <v>0</v>
      </c>
      <c r="C111" s="4"/>
    </row>
    <row r="112" spans="1:3" x14ac:dyDescent="0.2">
      <c r="A112" s="3">
        <f ca="1">IFERROR(__xludf.DUMMYFUNCTION("""COMPUTED_VALUE"""),44004)</f>
        <v>44004</v>
      </c>
      <c r="B112" s="4">
        <v>0</v>
      </c>
      <c r="C112" s="4"/>
    </row>
    <row r="113" spans="1:3" x14ac:dyDescent="0.2">
      <c r="A113" s="3">
        <f ca="1">IFERROR(__xludf.DUMMYFUNCTION("""COMPUTED_VALUE"""),44005)</f>
        <v>44005</v>
      </c>
      <c r="B113" s="4">
        <v>0</v>
      </c>
      <c r="C113" s="4"/>
    </row>
    <row r="114" spans="1:3" x14ac:dyDescent="0.2">
      <c r="A114" s="3">
        <f ca="1">IFERROR(__xludf.DUMMYFUNCTION("""COMPUTED_VALUE"""),44006)</f>
        <v>44006</v>
      </c>
      <c r="B114" s="4">
        <v>0</v>
      </c>
      <c r="C114" s="4"/>
    </row>
    <row r="115" spans="1:3" x14ac:dyDescent="0.2">
      <c r="A115" s="3">
        <f ca="1">IFERROR(__xludf.DUMMYFUNCTION("""COMPUTED_VALUE"""),44007)</f>
        <v>44007</v>
      </c>
      <c r="B115" s="4">
        <v>0</v>
      </c>
      <c r="C115" s="4"/>
    </row>
    <row r="116" spans="1:3" x14ac:dyDescent="0.2">
      <c r="A116" s="3">
        <f ca="1">IFERROR(__xludf.DUMMYFUNCTION("""COMPUTED_VALUE"""),44008)</f>
        <v>44008</v>
      </c>
      <c r="B116" s="4">
        <v>0</v>
      </c>
      <c r="C116" s="4"/>
    </row>
    <row r="117" spans="1:3" x14ac:dyDescent="0.2">
      <c r="A117" s="3">
        <f ca="1">IFERROR(__xludf.DUMMYFUNCTION("""COMPUTED_VALUE"""),44009)</f>
        <v>44009</v>
      </c>
      <c r="B117" s="4">
        <v>0</v>
      </c>
      <c r="C117" s="4"/>
    </row>
    <row r="118" spans="1:3" x14ac:dyDescent="0.2">
      <c r="A118" s="3">
        <f ca="1">IFERROR(__xludf.DUMMYFUNCTION("""COMPUTED_VALUE"""),44010)</f>
        <v>44010</v>
      </c>
      <c r="B118" s="4">
        <v>0</v>
      </c>
      <c r="C118" s="4"/>
    </row>
    <row r="119" spans="1:3" x14ac:dyDescent="0.2">
      <c r="A119" s="3">
        <f ca="1">IFERROR(__xludf.DUMMYFUNCTION("""COMPUTED_VALUE"""),44011)</f>
        <v>44011</v>
      </c>
      <c r="B119" s="4">
        <v>0</v>
      </c>
      <c r="C119" s="4"/>
    </row>
    <row r="120" spans="1:3" x14ac:dyDescent="0.2">
      <c r="A120" s="3">
        <f ca="1">IFERROR(__xludf.DUMMYFUNCTION("""COMPUTED_VALUE"""),44012)</f>
        <v>44012</v>
      </c>
      <c r="B120" s="4">
        <v>0</v>
      </c>
      <c r="C120" s="4"/>
    </row>
    <row r="121" spans="1:3" x14ac:dyDescent="0.2">
      <c r="A121" s="3">
        <f ca="1">IFERROR(__xludf.DUMMYFUNCTION("""COMPUTED_VALUE"""),44013)</f>
        <v>44013</v>
      </c>
      <c r="B121" s="4">
        <v>0</v>
      </c>
      <c r="C121" s="4"/>
    </row>
    <row r="122" spans="1:3" x14ac:dyDescent="0.2">
      <c r="A122" s="3">
        <f ca="1">IFERROR(__xludf.DUMMYFUNCTION("""COMPUTED_VALUE"""),44014)</f>
        <v>44014</v>
      </c>
      <c r="B122" s="4">
        <v>0</v>
      </c>
      <c r="C122" s="4"/>
    </row>
    <row r="123" spans="1:3" x14ac:dyDescent="0.2">
      <c r="A123" s="3">
        <f ca="1">IFERROR(__xludf.DUMMYFUNCTION("""COMPUTED_VALUE"""),44015)</f>
        <v>44015</v>
      </c>
      <c r="B123" s="4">
        <v>0</v>
      </c>
      <c r="C123" s="4"/>
    </row>
    <row r="124" spans="1:3" x14ac:dyDescent="0.2">
      <c r="A124" s="3">
        <f ca="1">IFERROR(__xludf.DUMMYFUNCTION("""COMPUTED_VALUE"""),44016)</f>
        <v>44016</v>
      </c>
      <c r="B124" s="4">
        <v>0</v>
      </c>
      <c r="C124" s="4"/>
    </row>
    <row r="125" spans="1:3" x14ac:dyDescent="0.2">
      <c r="A125" s="3">
        <f ca="1">IFERROR(__xludf.DUMMYFUNCTION("""COMPUTED_VALUE"""),44017)</f>
        <v>44017</v>
      </c>
      <c r="B125" s="4">
        <v>0</v>
      </c>
      <c r="C125" s="4"/>
    </row>
    <row r="126" spans="1:3" x14ac:dyDescent="0.2">
      <c r="A126" s="3">
        <f ca="1">IFERROR(__xludf.DUMMYFUNCTION("""COMPUTED_VALUE"""),44018)</f>
        <v>44018</v>
      </c>
      <c r="B126" s="4">
        <v>0</v>
      </c>
      <c r="C126" s="4"/>
    </row>
    <row r="127" spans="1:3" x14ac:dyDescent="0.2">
      <c r="A127" s="3">
        <f ca="1">IFERROR(__xludf.DUMMYFUNCTION("""COMPUTED_VALUE"""),44019)</f>
        <v>44019</v>
      </c>
      <c r="B127" s="4">
        <v>0</v>
      </c>
      <c r="C127" s="4"/>
    </row>
    <row r="128" spans="1:3" x14ac:dyDescent="0.2">
      <c r="A128" s="3">
        <f ca="1">IFERROR(__xludf.DUMMYFUNCTION("""COMPUTED_VALUE"""),44020)</f>
        <v>44020</v>
      </c>
      <c r="B128" s="4">
        <v>0</v>
      </c>
      <c r="C128" s="4"/>
    </row>
    <row r="129" spans="1:3" x14ac:dyDescent="0.2">
      <c r="A129" s="3">
        <f ca="1">IFERROR(__xludf.DUMMYFUNCTION("""COMPUTED_VALUE"""),44021)</f>
        <v>44021</v>
      </c>
      <c r="B129" s="4">
        <v>0</v>
      </c>
      <c r="C129" s="4"/>
    </row>
    <row r="130" spans="1:3" x14ac:dyDescent="0.2">
      <c r="A130" s="3">
        <f ca="1">IFERROR(__xludf.DUMMYFUNCTION("""COMPUTED_VALUE"""),44022)</f>
        <v>44022</v>
      </c>
      <c r="B130" s="4">
        <v>0</v>
      </c>
      <c r="C130" s="4"/>
    </row>
    <row r="131" spans="1:3" x14ac:dyDescent="0.2">
      <c r="A131" s="3">
        <f ca="1">IFERROR(__xludf.DUMMYFUNCTION("""COMPUTED_VALUE"""),44023)</f>
        <v>44023</v>
      </c>
      <c r="B131" s="4">
        <v>0</v>
      </c>
      <c r="C131" s="4"/>
    </row>
    <row r="132" spans="1:3" x14ac:dyDescent="0.2">
      <c r="A132" s="3">
        <f ca="1">IFERROR(__xludf.DUMMYFUNCTION("""COMPUTED_VALUE"""),44024)</f>
        <v>44024</v>
      </c>
      <c r="B132" s="4">
        <v>0</v>
      </c>
      <c r="C132" s="4"/>
    </row>
    <row r="133" spans="1:3" x14ac:dyDescent="0.2">
      <c r="A133" s="3">
        <f ca="1">IFERROR(__xludf.DUMMYFUNCTION("""COMPUTED_VALUE"""),44025)</f>
        <v>44025</v>
      </c>
      <c r="B133" s="4">
        <v>0</v>
      </c>
      <c r="C133" s="4"/>
    </row>
    <row r="134" spans="1:3" x14ac:dyDescent="0.2">
      <c r="A134" s="3">
        <f ca="1">IFERROR(__xludf.DUMMYFUNCTION("""COMPUTED_VALUE"""),44026)</f>
        <v>44026</v>
      </c>
      <c r="B134" s="4">
        <v>0</v>
      </c>
      <c r="C134" s="4"/>
    </row>
    <row r="135" spans="1:3" x14ac:dyDescent="0.2">
      <c r="A135" s="3">
        <f ca="1">IFERROR(__xludf.DUMMYFUNCTION("""COMPUTED_VALUE"""),44027)</f>
        <v>44027</v>
      </c>
      <c r="B135" s="4">
        <v>0</v>
      </c>
      <c r="C135" s="4"/>
    </row>
    <row r="136" spans="1:3" x14ac:dyDescent="0.2">
      <c r="A136" s="3">
        <f ca="1">IFERROR(__xludf.DUMMYFUNCTION("""COMPUTED_VALUE"""),44028)</f>
        <v>44028</v>
      </c>
      <c r="B136" s="4">
        <v>0</v>
      </c>
      <c r="C136" s="4"/>
    </row>
    <row r="137" spans="1:3" x14ac:dyDescent="0.2">
      <c r="A137" s="3">
        <f ca="1">IFERROR(__xludf.DUMMYFUNCTION("""COMPUTED_VALUE"""),44029)</f>
        <v>44029</v>
      </c>
      <c r="B137" s="4">
        <v>0</v>
      </c>
      <c r="C137" s="4"/>
    </row>
    <row r="138" spans="1:3" x14ac:dyDescent="0.2">
      <c r="A138" s="3">
        <f ca="1">IFERROR(__xludf.DUMMYFUNCTION("""COMPUTED_VALUE"""),44030)</f>
        <v>44030</v>
      </c>
      <c r="B138" s="4">
        <v>0</v>
      </c>
      <c r="C138" s="4"/>
    </row>
    <row r="139" spans="1:3" x14ac:dyDescent="0.2">
      <c r="A139" s="3">
        <f ca="1">IFERROR(__xludf.DUMMYFUNCTION("""COMPUTED_VALUE"""),44031)</f>
        <v>44031</v>
      </c>
      <c r="B139" s="4">
        <v>0</v>
      </c>
      <c r="C139" s="4"/>
    </row>
    <row r="140" spans="1:3" x14ac:dyDescent="0.2">
      <c r="A140" s="3">
        <f ca="1">IFERROR(__xludf.DUMMYFUNCTION("""COMPUTED_VALUE"""),44032)</f>
        <v>44032</v>
      </c>
      <c r="B140" s="4">
        <v>0</v>
      </c>
      <c r="C140" s="4"/>
    </row>
    <row r="141" spans="1:3" x14ac:dyDescent="0.2">
      <c r="A141" s="3">
        <f ca="1">IFERROR(__xludf.DUMMYFUNCTION("""COMPUTED_VALUE"""),44033)</f>
        <v>44033</v>
      </c>
      <c r="B141" s="4">
        <v>0</v>
      </c>
      <c r="C141" s="4"/>
    </row>
    <row r="142" spans="1:3" x14ac:dyDescent="0.2">
      <c r="A142" s="3">
        <f ca="1">IFERROR(__xludf.DUMMYFUNCTION("""COMPUTED_VALUE"""),44034)</f>
        <v>44034</v>
      </c>
      <c r="B142" s="4">
        <v>0</v>
      </c>
      <c r="C142" s="4"/>
    </row>
    <row r="143" spans="1:3" x14ac:dyDescent="0.2">
      <c r="A143" s="3">
        <f ca="1">IFERROR(__xludf.DUMMYFUNCTION("""COMPUTED_VALUE"""),44035)</f>
        <v>44035</v>
      </c>
      <c r="B143" s="4">
        <v>0</v>
      </c>
      <c r="C143" s="4"/>
    </row>
    <row r="144" spans="1:3" x14ac:dyDescent="0.2">
      <c r="A144" s="3">
        <f ca="1">IFERROR(__xludf.DUMMYFUNCTION("""COMPUTED_VALUE"""),44036)</f>
        <v>44036</v>
      </c>
      <c r="B144" s="4">
        <v>0</v>
      </c>
      <c r="C144" s="4"/>
    </row>
    <row r="145" spans="1:3" x14ac:dyDescent="0.2">
      <c r="A145" s="3">
        <f ca="1">IFERROR(__xludf.DUMMYFUNCTION("""COMPUTED_VALUE"""),44037)</f>
        <v>44037</v>
      </c>
      <c r="B145" s="4">
        <v>0</v>
      </c>
      <c r="C145" s="4"/>
    </row>
    <row r="146" spans="1:3" x14ac:dyDescent="0.2">
      <c r="A146" s="3">
        <f ca="1">IFERROR(__xludf.DUMMYFUNCTION("""COMPUTED_VALUE"""),44038)</f>
        <v>44038</v>
      </c>
      <c r="B146" s="4">
        <v>0</v>
      </c>
      <c r="C146" s="4"/>
    </row>
    <row r="147" spans="1:3" x14ac:dyDescent="0.2">
      <c r="A147" s="3">
        <f ca="1">IFERROR(__xludf.DUMMYFUNCTION("""COMPUTED_VALUE"""),44039)</f>
        <v>44039</v>
      </c>
      <c r="B147" s="4">
        <v>0</v>
      </c>
      <c r="C147" s="4"/>
    </row>
    <row r="148" spans="1:3" x14ac:dyDescent="0.2">
      <c r="A148" s="3">
        <f ca="1">IFERROR(__xludf.DUMMYFUNCTION("""COMPUTED_VALUE"""),44040)</f>
        <v>44040</v>
      </c>
      <c r="B148" s="4">
        <v>0</v>
      </c>
      <c r="C148" s="4"/>
    </row>
    <row r="149" spans="1:3" x14ac:dyDescent="0.2">
      <c r="A149" s="3">
        <f ca="1">IFERROR(__xludf.DUMMYFUNCTION("""COMPUTED_VALUE"""),44041)</f>
        <v>44041</v>
      </c>
      <c r="B149" s="4">
        <v>0</v>
      </c>
      <c r="C149" s="4"/>
    </row>
    <row r="150" spans="1:3" x14ac:dyDescent="0.2">
      <c r="A150" s="3">
        <f ca="1">IFERROR(__xludf.DUMMYFUNCTION("""COMPUTED_VALUE"""),44042)</f>
        <v>44042</v>
      </c>
      <c r="B150" s="4">
        <v>0</v>
      </c>
      <c r="C150" s="4"/>
    </row>
    <row r="151" spans="1:3" x14ac:dyDescent="0.2">
      <c r="A151" s="3">
        <f ca="1">IFERROR(__xludf.DUMMYFUNCTION("""COMPUTED_VALUE"""),44043)</f>
        <v>44043</v>
      </c>
      <c r="B151" s="4">
        <v>0</v>
      </c>
      <c r="C151" s="4"/>
    </row>
    <row r="152" spans="1:3" x14ac:dyDescent="0.2">
      <c r="A152" s="3">
        <f ca="1">IFERROR(__xludf.DUMMYFUNCTION("""COMPUTED_VALUE"""),44044)</f>
        <v>44044</v>
      </c>
      <c r="B152" s="4">
        <v>0</v>
      </c>
      <c r="C152" s="4"/>
    </row>
    <row r="153" spans="1:3" x14ac:dyDescent="0.2">
      <c r="A153" s="3">
        <f ca="1">IFERROR(__xludf.DUMMYFUNCTION("""COMPUTED_VALUE"""),44045)</f>
        <v>44045</v>
      </c>
      <c r="B153" s="4">
        <v>0</v>
      </c>
      <c r="C153" s="4"/>
    </row>
    <row r="154" spans="1:3" x14ac:dyDescent="0.2">
      <c r="A154" s="3">
        <f ca="1">IFERROR(__xludf.DUMMYFUNCTION("""COMPUTED_VALUE"""),44046)</f>
        <v>44046</v>
      </c>
      <c r="B154" s="4">
        <v>0</v>
      </c>
      <c r="C154" s="4"/>
    </row>
    <row r="155" spans="1:3" x14ac:dyDescent="0.2">
      <c r="A155" s="3">
        <f ca="1">IFERROR(__xludf.DUMMYFUNCTION("""COMPUTED_VALUE"""),44047)</f>
        <v>44047</v>
      </c>
      <c r="B155" s="4">
        <v>0</v>
      </c>
      <c r="C155" s="4"/>
    </row>
    <row r="156" spans="1:3" x14ac:dyDescent="0.2">
      <c r="A156" s="3">
        <f ca="1">IFERROR(__xludf.DUMMYFUNCTION("""COMPUTED_VALUE"""),44048)</f>
        <v>44048</v>
      </c>
      <c r="B156" s="4">
        <v>0</v>
      </c>
      <c r="C156" s="4"/>
    </row>
    <row r="157" spans="1:3" x14ac:dyDescent="0.2">
      <c r="A157" s="3">
        <f ca="1">IFERROR(__xludf.DUMMYFUNCTION("""COMPUTED_VALUE"""),44049)</f>
        <v>44049</v>
      </c>
      <c r="B157" s="4">
        <v>0</v>
      </c>
      <c r="C157" s="4"/>
    </row>
    <row r="158" spans="1:3" x14ac:dyDescent="0.2">
      <c r="A158" s="3">
        <f ca="1">IFERROR(__xludf.DUMMYFUNCTION("""COMPUTED_VALUE"""),44050)</f>
        <v>44050</v>
      </c>
      <c r="B158" s="4">
        <v>0</v>
      </c>
      <c r="C158" s="4"/>
    </row>
    <row r="159" spans="1:3" x14ac:dyDescent="0.2">
      <c r="A159" s="3">
        <f ca="1">IFERROR(__xludf.DUMMYFUNCTION("""COMPUTED_VALUE"""),44051)</f>
        <v>44051</v>
      </c>
      <c r="B159" s="4">
        <v>0</v>
      </c>
      <c r="C159" s="4"/>
    </row>
    <row r="160" spans="1:3" x14ac:dyDescent="0.2">
      <c r="A160" s="3">
        <f ca="1">IFERROR(__xludf.DUMMYFUNCTION("""COMPUTED_VALUE"""),44052)</f>
        <v>44052</v>
      </c>
      <c r="B160" s="4">
        <v>0</v>
      </c>
      <c r="C160" s="4"/>
    </row>
    <row r="161" spans="1:3" x14ac:dyDescent="0.2">
      <c r="A161" s="3">
        <f ca="1">IFERROR(__xludf.DUMMYFUNCTION("""COMPUTED_VALUE"""),44053)</f>
        <v>44053</v>
      </c>
      <c r="B161" s="4">
        <v>0</v>
      </c>
      <c r="C161" s="4"/>
    </row>
    <row r="162" spans="1:3" x14ac:dyDescent="0.2">
      <c r="A162" s="3">
        <f ca="1">IFERROR(__xludf.DUMMYFUNCTION("""COMPUTED_VALUE"""),44054)</f>
        <v>44054</v>
      </c>
      <c r="B162" s="4">
        <v>0</v>
      </c>
      <c r="C162" s="4"/>
    </row>
    <row r="163" spans="1:3" x14ac:dyDescent="0.2">
      <c r="A163" s="3">
        <f ca="1">IFERROR(__xludf.DUMMYFUNCTION("""COMPUTED_VALUE"""),44055)</f>
        <v>44055</v>
      </c>
      <c r="B163" s="4">
        <v>0</v>
      </c>
      <c r="C163" s="4"/>
    </row>
    <row r="164" spans="1:3" x14ac:dyDescent="0.2">
      <c r="A164" s="3">
        <f ca="1">IFERROR(__xludf.DUMMYFUNCTION("""COMPUTED_VALUE"""),44056)</f>
        <v>44056</v>
      </c>
      <c r="B164" s="4">
        <v>0</v>
      </c>
      <c r="C164" s="4"/>
    </row>
    <row r="165" spans="1:3" x14ac:dyDescent="0.2">
      <c r="A165" s="3">
        <f ca="1">IFERROR(__xludf.DUMMYFUNCTION("""COMPUTED_VALUE"""),44057)</f>
        <v>44057</v>
      </c>
      <c r="B165" s="4">
        <v>0</v>
      </c>
      <c r="C165" s="4"/>
    </row>
    <row r="166" spans="1:3" x14ac:dyDescent="0.2">
      <c r="A166" s="3">
        <f ca="1">IFERROR(__xludf.DUMMYFUNCTION("""COMPUTED_VALUE"""),44058)</f>
        <v>44058</v>
      </c>
      <c r="B166" s="4">
        <v>0</v>
      </c>
      <c r="C166" s="4"/>
    </row>
    <row r="167" spans="1:3" x14ac:dyDescent="0.2">
      <c r="A167" s="3">
        <f ca="1">IFERROR(__xludf.DUMMYFUNCTION("""COMPUTED_VALUE"""),44059)</f>
        <v>44059</v>
      </c>
      <c r="B167" s="4">
        <v>0</v>
      </c>
      <c r="C167" s="4"/>
    </row>
    <row r="168" spans="1:3" x14ac:dyDescent="0.2">
      <c r="A168" s="3">
        <f ca="1">IFERROR(__xludf.DUMMYFUNCTION("""COMPUTED_VALUE"""),44060)</f>
        <v>44060</v>
      </c>
      <c r="B168" s="4">
        <v>0</v>
      </c>
      <c r="C168" s="4"/>
    </row>
    <row r="169" spans="1:3" x14ac:dyDescent="0.2">
      <c r="A169" s="3">
        <f ca="1">IFERROR(__xludf.DUMMYFUNCTION("""COMPUTED_VALUE"""),44061)</f>
        <v>44061</v>
      </c>
      <c r="B169" s="4">
        <v>0</v>
      </c>
      <c r="C169" s="4"/>
    </row>
    <row r="170" spans="1:3" x14ac:dyDescent="0.2">
      <c r="A170" s="3">
        <f ca="1">IFERROR(__xludf.DUMMYFUNCTION("""COMPUTED_VALUE"""),44062)</f>
        <v>44062</v>
      </c>
      <c r="B170" s="4">
        <v>0</v>
      </c>
      <c r="C170" s="4"/>
    </row>
    <row r="171" spans="1:3" x14ac:dyDescent="0.2">
      <c r="A171" s="3">
        <f ca="1">IFERROR(__xludf.DUMMYFUNCTION("""COMPUTED_VALUE"""),44063)</f>
        <v>44063</v>
      </c>
      <c r="B171" s="4">
        <v>0</v>
      </c>
      <c r="C171" s="4"/>
    </row>
    <row r="172" spans="1:3" x14ac:dyDescent="0.2">
      <c r="A172" s="3">
        <f ca="1">IFERROR(__xludf.DUMMYFUNCTION("""COMPUTED_VALUE"""),44064)</f>
        <v>44064</v>
      </c>
      <c r="B172" s="4">
        <v>0</v>
      </c>
      <c r="C172" s="4"/>
    </row>
    <row r="173" spans="1:3" x14ac:dyDescent="0.2">
      <c r="A173" s="3">
        <f ca="1">IFERROR(__xludf.DUMMYFUNCTION("""COMPUTED_VALUE"""),44065)</f>
        <v>44065</v>
      </c>
      <c r="B173" s="4">
        <v>0</v>
      </c>
      <c r="C173" s="4"/>
    </row>
    <row r="174" spans="1:3" x14ac:dyDescent="0.2">
      <c r="A174" s="3">
        <f ca="1">IFERROR(__xludf.DUMMYFUNCTION("""COMPUTED_VALUE"""),44066)</f>
        <v>44066</v>
      </c>
      <c r="B174" s="4">
        <v>0</v>
      </c>
      <c r="C174" s="4"/>
    </row>
    <row r="175" spans="1:3" x14ac:dyDescent="0.2">
      <c r="A175" s="3">
        <f ca="1">IFERROR(__xludf.DUMMYFUNCTION("""COMPUTED_VALUE"""),44067)</f>
        <v>44067</v>
      </c>
      <c r="B175" s="4">
        <v>0</v>
      </c>
      <c r="C175" s="4"/>
    </row>
    <row r="176" spans="1:3" x14ac:dyDescent="0.2">
      <c r="A176" s="3">
        <f ca="1">IFERROR(__xludf.DUMMYFUNCTION("""COMPUTED_VALUE"""),44068)</f>
        <v>44068</v>
      </c>
      <c r="B176" s="4">
        <v>0</v>
      </c>
      <c r="C176" s="4"/>
    </row>
    <row r="177" spans="1:3" x14ac:dyDescent="0.2">
      <c r="A177" s="3">
        <f ca="1">IFERROR(__xludf.DUMMYFUNCTION("""COMPUTED_VALUE"""),44069)</f>
        <v>44069</v>
      </c>
      <c r="B177" s="4">
        <v>0</v>
      </c>
      <c r="C177" s="4"/>
    </row>
    <row r="178" spans="1:3" x14ac:dyDescent="0.2">
      <c r="A178" s="3">
        <f ca="1">IFERROR(__xludf.DUMMYFUNCTION("""COMPUTED_VALUE"""),44070)</f>
        <v>44070</v>
      </c>
      <c r="B178" s="4">
        <v>0</v>
      </c>
      <c r="C178" s="4"/>
    </row>
    <row r="179" spans="1:3" x14ac:dyDescent="0.2">
      <c r="A179" s="3">
        <f ca="1">IFERROR(__xludf.DUMMYFUNCTION("""COMPUTED_VALUE"""),44071)</f>
        <v>44071</v>
      </c>
      <c r="B179" s="4">
        <v>0</v>
      </c>
      <c r="C179" s="4"/>
    </row>
    <row r="180" spans="1:3" x14ac:dyDescent="0.2">
      <c r="A180" s="3">
        <f ca="1">IFERROR(__xludf.DUMMYFUNCTION("""COMPUTED_VALUE"""),44072)</f>
        <v>44072</v>
      </c>
      <c r="B180" s="4">
        <v>0</v>
      </c>
      <c r="C180" s="4"/>
    </row>
    <row r="181" spans="1:3" x14ac:dyDescent="0.2">
      <c r="A181" s="3">
        <f ca="1">IFERROR(__xludf.DUMMYFUNCTION("""COMPUTED_VALUE"""),44073)</f>
        <v>44073</v>
      </c>
      <c r="B181" s="4">
        <v>0</v>
      </c>
      <c r="C181" s="4"/>
    </row>
    <row r="182" spans="1:3" x14ac:dyDescent="0.2">
      <c r="A182" s="3">
        <f ca="1">IFERROR(__xludf.DUMMYFUNCTION("""COMPUTED_VALUE"""),44074)</f>
        <v>44074</v>
      </c>
      <c r="B182" s="4">
        <v>0</v>
      </c>
      <c r="C182" s="4"/>
    </row>
    <row r="183" spans="1:3" x14ac:dyDescent="0.2">
      <c r="A183" s="3">
        <f ca="1">IFERROR(__xludf.DUMMYFUNCTION("""COMPUTED_VALUE"""),44075)</f>
        <v>44075</v>
      </c>
      <c r="B183" s="4">
        <v>0</v>
      </c>
      <c r="C183" s="4"/>
    </row>
    <row r="184" spans="1:3" x14ac:dyDescent="0.2">
      <c r="A184" s="3">
        <f ca="1">IFERROR(__xludf.DUMMYFUNCTION("""COMPUTED_VALUE"""),44076)</f>
        <v>44076</v>
      </c>
      <c r="B184" s="4">
        <v>0</v>
      </c>
      <c r="C184" s="4"/>
    </row>
    <row r="185" spans="1:3" x14ac:dyDescent="0.2">
      <c r="A185" s="3">
        <f ca="1">IFERROR(__xludf.DUMMYFUNCTION("""COMPUTED_VALUE"""),44077)</f>
        <v>44077</v>
      </c>
      <c r="B185" s="4">
        <v>0</v>
      </c>
      <c r="C185" s="4"/>
    </row>
    <row r="186" spans="1:3" x14ac:dyDescent="0.2">
      <c r="A186" s="3">
        <f ca="1">IFERROR(__xludf.DUMMYFUNCTION("""COMPUTED_VALUE"""),44078)</f>
        <v>44078</v>
      </c>
      <c r="B186" s="4">
        <v>0</v>
      </c>
      <c r="C186" s="4"/>
    </row>
    <row r="187" spans="1:3" x14ac:dyDescent="0.2">
      <c r="A187" s="3">
        <f ca="1">IFERROR(__xludf.DUMMYFUNCTION("""COMPUTED_VALUE"""),44079)</f>
        <v>44079</v>
      </c>
      <c r="B187" s="4">
        <v>0</v>
      </c>
      <c r="C187" s="4"/>
    </row>
    <row r="188" spans="1:3" x14ac:dyDescent="0.2">
      <c r="A188" s="3">
        <f ca="1">IFERROR(__xludf.DUMMYFUNCTION("""COMPUTED_VALUE"""),44080)</f>
        <v>44080</v>
      </c>
      <c r="B188" s="4">
        <v>0</v>
      </c>
      <c r="C188" s="4"/>
    </row>
    <row r="189" spans="1:3" x14ac:dyDescent="0.2">
      <c r="A189" s="3">
        <f ca="1">IFERROR(__xludf.DUMMYFUNCTION("""COMPUTED_VALUE"""),44081)</f>
        <v>44081</v>
      </c>
      <c r="B189" s="4">
        <v>0</v>
      </c>
      <c r="C189" s="4"/>
    </row>
    <row r="190" spans="1:3" x14ac:dyDescent="0.2">
      <c r="A190" s="3">
        <f ca="1">IFERROR(__xludf.DUMMYFUNCTION("""COMPUTED_VALUE"""),44082)</f>
        <v>44082</v>
      </c>
      <c r="B190" s="4">
        <v>0</v>
      </c>
      <c r="C190" s="4"/>
    </row>
    <row r="191" spans="1:3" x14ac:dyDescent="0.2">
      <c r="A191" s="3">
        <f ca="1">IFERROR(__xludf.DUMMYFUNCTION("""COMPUTED_VALUE"""),44083)</f>
        <v>44083</v>
      </c>
      <c r="B191" s="4">
        <v>0</v>
      </c>
      <c r="C191" s="4"/>
    </row>
    <row r="192" spans="1:3" x14ac:dyDescent="0.2">
      <c r="A192" s="3">
        <f ca="1">IFERROR(__xludf.DUMMYFUNCTION("""COMPUTED_VALUE"""),44084)</f>
        <v>44084</v>
      </c>
      <c r="B192" s="4">
        <v>0</v>
      </c>
      <c r="C192" s="4"/>
    </row>
    <row r="193" spans="1:3" x14ac:dyDescent="0.2">
      <c r="A193" s="3">
        <f ca="1">IFERROR(__xludf.DUMMYFUNCTION("""COMPUTED_VALUE"""),44085)</f>
        <v>44085</v>
      </c>
      <c r="B193" s="4">
        <v>0</v>
      </c>
      <c r="C193" s="4"/>
    </row>
    <row r="194" spans="1:3" x14ac:dyDescent="0.2">
      <c r="A194" s="3">
        <f ca="1">IFERROR(__xludf.DUMMYFUNCTION("""COMPUTED_VALUE"""),44086)</f>
        <v>44086</v>
      </c>
      <c r="B194" s="4">
        <v>0</v>
      </c>
      <c r="C194" s="4"/>
    </row>
    <row r="195" spans="1:3" x14ac:dyDescent="0.2">
      <c r="A195" s="3">
        <f ca="1">IFERROR(__xludf.DUMMYFUNCTION("""COMPUTED_VALUE"""),44087)</f>
        <v>44087</v>
      </c>
      <c r="B195" s="4">
        <v>0</v>
      </c>
      <c r="C195" s="4"/>
    </row>
    <row r="196" spans="1:3" x14ac:dyDescent="0.2">
      <c r="A196" s="3">
        <f ca="1">IFERROR(__xludf.DUMMYFUNCTION("""COMPUTED_VALUE"""),44088)</f>
        <v>44088</v>
      </c>
      <c r="B196" s="4">
        <v>0</v>
      </c>
      <c r="C196" s="4"/>
    </row>
    <row r="197" spans="1:3" x14ac:dyDescent="0.2">
      <c r="A197" s="3">
        <f ca="1">IFERROR(__xludf.DUMMYFUNCTION("""COMPUTED_VALUE"""),44089)</f>
        <v>44089</v>
      </c>
      <c r="B197" s="4">
        <v>0</v>
      </c>
      <c r="C197" s="4"/>
    </row>
    <row r="198" spans="1:3" x14ac:dyDescent="0.2">
      <c r="A198" s="3">
        <f ca="1">IFERROR(__xludf.DUMMYFUNCTION("""COMPUTED_VALUE"""),44090)</f>
        <v>44090</v>
      </c>
      <c r="B198" s="4">
        <v>0</v>
      </c>
      <c r="C198" s="4"/>
    </row>
    <row r="199" spans="1:3" x14ac:dyDescent="0.2">
      <c r="A199" s="3">
        <f ca="1">IFERROR(__xludf.DUMMYFUNCTION("""COMPUTED_VALUE"""),44091)</f>
        <v>44091</v>
      </c>
      <c r="B199" s="4">
        <v>0</v>
      </c>
      <c r="C199" s="4"/>
    </row>
    <row r="200" spans="1:3" x14ac:dyDescent="0.2">
      <c r="A200" s="3">
        <f ca="1">IFERROR(__xludf.DUMMYFUNCTION("""COMPUTED_VALUE"""),44092)</f>
        <v>44092</v>
      </c>
      <c r="B200" s="4">
        <v>0</v>
      </c>
      <c r="C200" s="4"/>
    </row>
    <row r="201" spans="1:3" x14ac:dyDescent="0.2">
      <c r="A201" s="3">
        <f ca="1">IFERROR(__xludf.DUMMYFUNCTION("""COMPUTED_VALUE"""),44093)</f>
        <v>44093</v>
      </c>
      <c r="B201" s="4">
        <v>0</v>
      </c>
      <c r="C201" s="4"/>
    </row>
    <row r="202" spans="1:3" x14ac:dyDescent="0.2">
      <c r="A202" s="3">
        <f ca="1">IFERROR(__xludf.DUMMYFUNCTION("""COMPUTED_VALUE"""),44094)</f>
        <v>44094</v>
      </c>
      <c r="B202" s="4">
        <v>0</v>
      </c>
      <c r="C202" s="4"/>
    </row>
    <row r="203" spans="1:3" x14ac:dyDescent="0.2">
      <c r="A203" s="3">
        <f ca="1">IFERROR(__xludf.DUMMYFUNCTION("""COMPUTED_VALUE"""),44095)</f>
        <v>44095</v>
      </c>
      <c r="B203" s="4">
        <v>0</v>
      </c>
      <c r="C203" s="4"/>
    </row>
    <row r="204" spans="1:3" x14ac:dyDescent="0.2">
      <c r="A204" s="3">
        <f ca="1">IFERROR(__xludf.DUMMYFUNCTION("""COMPUTED_VALUE"""),44096)</f>
        <v>44096</v>
      </c>
      <c r="B204" s="4">
        <v>0</v>
      </c>
      <c r="C204" s="4"/>
    </row>
    <row r="205" spans="1:3" x14ac:dyDescent="0.2">
      <c r="A205" s="3">
        <f ca="1">IFERROR(__xludf.DUMMYFUNCTION("""COMPUTED_VALUE"""),44097)</f>
        <v>44097</v>
      </c>
      <c r="B205" s="4">
        <v>0</v>
      </c>
      <c r="C205" s="4"/>
    </row>
    <row r="206" spans="1:3" x14ac:dyDescent="0.2">
      <c r="A206" s="3">
        <f ca="1">IFERROR(__xludf.DUMMYFUNCTION("""COMPUTED_VALUE"""),44098)</f>
        <v>44098</v>
      </c>
      <c r="B206" s="4">
        <v>0</v>
      </c>
      <c r="C206" s="4"/>
    </row>
    <row r="207" spans="1:3" x14ac:dyDescent="0.2">
      <c r="A207" s="3">
        <f ca="1">IFERROR(__xludf.DUMMYFUNCTION("""COMPUTED_VALUE"""),44099)</f>
        <v>44099</v>
      </c>
      <c r="B207" s="4">
        <v>0</v>
      </c>
      <c r="C207" s="4"/>
    </row>
    <row r="208" spans="1:3" x14ac:dyDescent="0.2">
      <c r="A208" s="3">
        <f ca="1">IFERROR(__xludf.DUMMYFUNCTION("""COMPUTED_VALUE"""),44100)</f>
        <v>44100</v>
      </c>
      <c r="B208" s="4">
        <v>0</v>
      </c>
      <c r="C208" s="4"/>
    </row>
    <row r="209" spans="1:3" x14ac:dyDescent="0.2">
      <c r="A209" s="3">
        <f ca="1">IFERROR(__xludf.DUMMYFUNCTION("""COMPUTED_VALUE"""),44101)</f>
        <v>44101</v>
      </c>
      <c r="B209" s="4">
        <v>0</v>
      </c>
      <c r="C209" s="4"/>
    </row>
    <row r="210" spans="1:3" x14ac:dyDescent="0.2">
      <c r="A210" s="3">
        <f ca="1">IFERROR(__xludf.DUMMYFUNCTION("""COMPUTED_VALUE"""),44102)</f>
        <v>44102</v>
      </c>
      <c r="B210" s="4">
        <v>0</v>
      </c>
      <c r="C210" s="4"/>
    </row>
    <row r="211" spans="1:3" x14ac:dyDescent="0.2">
      <c r="A211" s="3">
        <f ca="1">IFERROR(__xludf.DUMMYFUNCTION("""COMPUTED_VALUE"""),44103)</f>
        <v>44103</v>
      </c>
      <c r="B211" s="4">
        <v>0</v>
      </c>
      <c r="C211" s="4"/>
    </row>
    <row r="212" spans="1:3" x14ac:dyDescent="0.2">
      <c r="A212" s="3">
        <f ca="1">IFERROR(__xludf.DUMMYFUNCTION("""COMPUTED_VALUE"""),44104)</f>
        <v>44104</v>
      </c>
      <c r="B212" s="4">
        <v>0</v>
      </c>
      <c r="C212" s="4"/>
    </row>
    <row r="213" spans="1:3" x14ac:dyDescent="0.2">
      <c r="A213" s="3">
        <f ca="1">IFERROR(__xludf.DUMMYFUNCTION("""COMPUTED_VALUE"""),44105)</f>
        <v>44105</v>
      </c>
      <c r="B213" s="4">
        <v>0</v>
      </c>
      <c r="C213" s="4"/>
    </row>
    <row r="214" spans="1:3" x14ac:dyDescent="0.2">
      <c r="A214" s="3">
        <f ca="1">IFERROR(__xludf.DUMMYFUNCTION("""COMPUTED_VALUE"""),44106)</f>
        <v>44106</v>
      </c>
      <c r="B214" s="4">
        <v>0</v>
      </c>
      <c r="C214" s="4"/>
    </row>
    <row r="215" spans="1:3" x14ac:dyDescent="0.2">
      <c r="A215" s="3">
        <f ca="1">IFERROR(__xludf.DUMMYFUNCTION("""COMPUTED_VALUE"""),44107)</f>
        <v>44107</v>
      </c>
      <c r="B215" s="4">
        <v>0</v>
      </c>
      <c r="C215" s="4"/>
    </row>
    <row r="216" spans="1:3" x14ac:dyDescent="0.2">
      <c r="A216" s="3">
        <f ca="1">IFERROR(__xludf.DUMMYFUNCTION("""COMPUTED_VALUE"""),44108)</f>
        <v>44108</v>
      </c>
      <c r="B216" s="4">
        <v>0</v>
      </c>
      <c r="C216" s="4"/>
    </row>
    <row r="217" spans="1:3" x14ac:dyDescent="0.2">
      <c r="A217" s="3">
        <f ca="1">IFERROR(__xludf.DUMMYFUNCTION("""COMPUTED_VALUE"""),44109)</f>
        <v>44109</v>
      </c>
      <c r="B217" s="4">
        <v>0</v>
      </c>
      <c r="C217" s="4"/>
    </row>
    <row r="218" spans="1:3" x14ac:dyDescent="0.2">
      <c r="A218" s="3">
        <f ca="1">IFERROR(__xludf.DUMMYFUNCTION("""COMPUTED_VALUE"""),44110)</f>
        <v>44110</v>
      </c>
      <c r="B218" s="4">
        <v>0</v>
      </c>
      <c r="C218" s="4"/>
    </row>
    <row r="219" spans="1:3" x14ac:dyDescent="0.2">
      <c r="A219" s="3">
        <f ca="1">IFERROR(__xludf.DUMMYFUNCTION("""COMPUTED_VALUE"""),44111)</f>
        <v>44111</v>
      </c>
      <c r="B219" s="4">
        <v>0</v>
      </c>
      <c r="C219" s="4"/>
    </row>
    <row r="220" spans="1:3" x14ac:dyDescent="0.2">
      <c r="A220" s="3">
        <f ca="1">IFERROR(__xludf.DUMMYFUNCTION("""COMPUTED_VALUE"""),44112)</f>
        <v>44112</v>
      </c>
      <c r="B220" s="4">
        <v>0</v>
      </c>
      <c r="C220" s="4"/>
    </row>
    <row r="221" spans="1:3" x14ac:dyDescent="0.2">
      <c r="A221" s="3">
        <f ca="1">IFERROR(__xludf.DUMMYFUNCTION("""COMPUTED_VALUE"""),44113)</f>
        <v>44113</v>
      </c>
      <c r="B221" s="4">
        <v>0</v>
      </c>
      <c r="C221" s="4"/>
    </row>
    <row r="222" spans="1:3" x14ac:dyDescent="0.2">
      <c r="A222" s="3">
        <f ca="1">IFERROR(__xludf.DUMMYFUNCTION("""COMPUTED_VALUE"""),44114)</f>
        <v>44114</v>
      </c>
      <c r="B222" s="4">
        <v>0</v>
      </c>
      <c r="C222" s="4"/>
    </row>
    <row r="223" spans="1:3" x14ac:dyDescent="0.2">
      <c r="A223" s="3">
        <f ca="1">IFERROR(__xludf.DUMMYFUNCTION("""COMPUTED_VALUE"""),44115)</f>
        <v>44115</v>
      </c>
      <c r="B223" s="4">
        <v>0</v>
      </c>
      <c r="C223" s="4"/>
    </row>
    <row r="224" spans="1:3" x14ac:dyDescent="0.2">
      <c r="A224" s="3">
        <f ca="1">IFERROR(__xludf.DUMMYFUNCTION("""COMPUTED_VALUE"""),44116)</f>
        <v>44116</v>
      </c>
      <c r="B224" s="4">
        <v>0</v>
      </c>
      <c r="C224" s="4"/>
    </row>
    <row r="225" spans="1:3" x14ac:dyDescent="0.2">
      <c r="A225" s="3">
        <f ca="1">IFERROR(__xludf.DUMMYFUNCTION("""COMPUTED_VALUE"""),44117)</f>
        <v>44117</v>
      </c>
      <c r="B225" s="4">
        <v>0</v>
      </c>
      <c r="C225" s="4"/>
    </row>
    <row r="226" spans="1:3" x14ac:dyDescent="0.2">
      <c r="A226" s="3">
        <f ca="1">IFERROR(__xludf.DUMMYFUNCTION("""COMPUTED_VALUE"""),44118)</f>
        <v>44118</v>
      </c>
      <c r="B226" s="4">
        <v>0</v>
      </c>
      <c r="C226" s="4"/>
    </row>
    <row r="227" spans="1:3" x14ac:dyDescent="0.2">
      <c r="A227" s="3">
        <f ca="1">IFERROR(__xludf.DUMMYFUNCTION("""COMPUTED_VALUE"""),44119)</f>
        <v>44119</v>
      </c>
      <c r="B227" s="4">
        <v>0</v>
      </c>
      <c r="C227" s="4"/>
    </row>
    <row r="228" spans="1:3" x14ac:dyDescent="0.2">
      <c r="A228" s="3">
        <f ca="1">IFERROR(__xludf.DUMMYFUNCTION("""COMPUTED_VALUE"""),44120)</f>
        <v>44120</v>
      </c>
      <c r="B228" s="4">
        <v>0</v>
      </c>
      <c r="C228" s="4"/>
    </row>
    <row r="229" spans="1:3" x14ac:dyDescent="0.2">
      <c r="A229" s="3">
        <f ca="1">IFERROR(__xludf.DUMMYFUNCTION("""COMPUTED_VALUE"""),44121)</f>
        <v>44121</v>
      </c>
      <c r="B229" s="4">
        <v>0</v>
      </c>
      <c r="C229" s="4"/>
    </row>
    <row r="230" spans="1:3" x14ac:dyDescent="0.2">
      <c r="A230" s="3">
        <f ca="1">IFERROR(__xludf.DUMMYFUNCTION("""COMPUTED_VALUE"""),44122)</f>
        <v>44122</v>
      </c>
      <c r="B230" s="4">
        <v>0</v>
      </c>
      <c r="C230" s="4"/>
    </row>
    <row r="231" spans="1:3" x14ac:dyDescent="0.2">
      <c r="A231" s="3">
        <f ca="1">IFERROR(__xludf.DUMMYFUNCTION("""COMPUTED_VALUE"""),44123)</f>
        <v>44123</v>
      </c>
      <c r="B231" s="4">
        <v>0</v>
      </c>
      <c r="C231" s="4"/>
    </row>
    <row r="232" spans="1:3" x14ac:dyDescent="0.2">
      <c r="A232" s="3">
        <f ca="1">IFERROR(__xludf.DUMMYFUNCTION("""COMPUTED_VALUE"""),44124)</f>
        <v>44124</v>
      </c>
      <c r="B232" s="4">
        <v>0</v>
      </c>
      <c r="C232" s="4"/>
    </row>
    <row r="233" spans="1:3" x14ac:dyDescent="0.2">
      <c r="A233" s="3">
        <f ca="1">IFERROR(__xludf.DUMMYFUNCTION("""COMPUTED_VALUE"""),44125)</f>
        <v>44125</v>
      </c>
      <c r="B233" s="4">
        <v>0</v>
      </c>
      <c r="C233" s="4"/>
    </row>
    <row r="234" spans="1:3" x14ac:dyDescent="0.2">
      <c r="A234" s="3">
        <f ca="1">IFERROR(__xludf.DUMMYFUNCTION("""COMPUTED_VALUE"""),44126)</f>
        <v>44126</v>
      </c>
      <c r="B234" s="4">
        <v>0</v>
      </c>
      <c r="C234" s="4"/>
    </row>
    <row r="235" spans="1:3" x14ac:dyDescent="0.2">
      <c r="A235" s="3">
        <f ca="1">IFERROR(__xludf.DUMMYFUNCTION("""COMPUTED_VALUE"""),44127)</f>
        <v>44127</v>
      </c>
      <c r="B235" s="4">
        <v>0</v>
      </c>
      <c r="C235" s="4"/>
    </row>
    <row r="236" spans="1:3" x14ac:dyDescent="0.2">
      <c r="A236" s="3">
        <f ca="1">IFERROR(__xludf.DUMMYFUNCTION("""COMPUTED_VALUE"""),44128)</f>
        <v>44128</v>
      </c>
      <c r="B236" s="4">
        <v>0</v>
      </c>
      <c r="C236" s="4"/>
    </row>
    <row r="237" spans="1:3" x14ac:dyDescent="0.2">
      <c r="A237" s="3">
        <f ca="1">IFERROR(__xludf.DUMMYFUNCTION("""COMPUTED_VALUE"""),44129)</f>
        <v>44129</v>
      </c>
      <c r="B237" s="4">
        <v>0</v>
      </c>
      <c r="C237" s="4"/>
    </row>
    <row r="238" spans="1:3" x14ac:dyDescent="0.2">
      <c r="A238" s="3">
        <f ca="1">IFERROR(__xludf.DUMMYFUNCTION("""COMPUTED_VALUE"""),44130)</f>
        <v>44130</v>
      </c>
      <c r="B238" s="4">
        <v>0</v>
      </c>
      <c r="C238" s="4"/>
    </row>
    <row r="239" spans="1:3" x14ac:dyDescent="0.2">
      <c r="A239" s="3">
        <f ca="1">IFERROR(__xludf.DUMMYFUNCTION("""COMPUTED_VALUE"""),44131)</f>
        <v>44131</v>
      </c>
      <c r="B239" s="4">
        <v>0</v>
      </c>
      <c r="C239" s="4"/>
    </row>
    <row r="240" spans="1:3" x14ac:dyDescent="0.2">
      <c r="A240" s="3">
        <f ca="1">IFERROR(__xludf.DUMMYFUNCTION("""COMPUTED_VALUE"""),44132)</f>
        <v>44132</v>
      </c>
      <c r="B240" s="4">
        <v>0</v>
      </c>
      <c r="C240" s="4"/>
    </row>
    <row r="241" spans="1:3" x14ac:dyDescent="0.2">
      <c r="A241" s="3">
        <f ca="1">IFERROR(__xludf.DUMMYFUNCTION("""COMPUTED_VALUE"""),44133)</f>
        <v>44133</v>
      </c>
      <c r="B241" s="4">
        <v>0</v>
      </c>
      <c r="C241" s="4"/>
    </row>
    <row r="242" spans="1:3" x14ac:dyDescent="0.2">
      <c r="A242" s="3">
        <f ca="1">IFERROR(__xludf.DUMMYFUNCTION("""COMPUTED_VALUE"""),44134)</f>
        <v>44134</v>
      </c>
      <c r="B242" s="4">
        <v>0</v>
      </c>
      <c r="C242" s="4"/>
    </row>
    <row r="243" spans="1:3" x14ac:dyDescent="0.2">
      <c r="A243" s="3">
        <f ca="1">IFERROR(__xludf.DUMMYFUNCTION("""COMPUTED_VALUE"""),44135)</f>
        <v>44135</v>
      </c>
      <c r="B243" s="4">
        <v>0</v>
      </c>
      <c r="C243" s="4"/>
    </row>
    <row r="244" spans="1:3" x14ac:dyDescent="0.2">
      <c r="A244" s="3">
        <f ca="1">IFERROR(__xludf.DUMMYFUNCTION("""COMPUTED_VALUE"""),44136)</f>
        <v>44136</v>
      </c>
      <c r="B244" s="4">
        <v>0</v>
      </c>
      <c r="C244" s="4"/>
    </row>
    <row r="245" spans="1:3" x14ac:dyDescent="0.2">
      <c r="A245" s="3">
        <f ca="1">IFERROR(__xludf.DUMMYFUNCTION("""COMPUTED_VALUE"""),44137)</f>
        <v>44137</v>
      </c>
      <c r="B245" s="4">
        <v>0</v>
      </c>
      <c r="C245" s="4"/>
    </row>
    <row r="246" spans="1:3" x14ac:dyDescent="0.2">
      <c r="A246" s="3">
        <f ca="1">IFERROR(__xludf.DUMMYFUNCTION("""COMPUTED_VALUE"""),44138)</f>
        <v>44138</v>
      </c>
      <c r="B246" s="4">
        <v>0</v>
      </c>
      <c r="C246" s="4"/>
    </row>
    <row r="247" spans="1:3" x14ac:dyDescent="0.2">
      <c r="A247" s="3">
        <f ca="1">IFERROR(__xludf.DUMMYFUNCTION("""COMPUTED_VALUE"""),44139)</f>
        <v>44139</v>
      </c>
      <c r="B247" s="4">
        <v>0</v>
      </c>
      <c r="C247" s="4"/>
    </row>
    <row r="248" spans="1:3" x14ac:dyDescent="0.2">
      <c r="A248" s="3">
        <f ca="1">IFERROR(__xludf.DUMMYFUNCTION("""COMPUTED_VALUE"""),44140)</f>
        <v>44140</v>
      </c>
      <c r="B248" s="4">
        <v>0</v>
      </c>
      <c r="C248" s="4"/>
    </row>
    <row r="249" spans="1:3" x14ac:dyDescent="0.2">
      <c r="A249" s="3">
        <f ca="1">IFERROR(__xludf.DUMMYFUNCTION("""COMPUTED_VALUE"""),44141)</f>
        <v>44141</v>
      </c>
      <c r="B249" s="4">
        <v>0</v>
      </c>
      <c r="C249" s="4"/>
    </row>
    <row r="250" spans="1:3" x14ac:dyDescent="0.2">
      <c r="A250" s="3">
        <f ca="1">IFERROR(__xludf.DUMMYFUNCTION("""COMPUTED_VALUE"""),44142)</f>
        <v>44142</v>
      </c>
      <c r="B250" s="4">
        <v>0</v>
      </c>
      <c r="C250" s="4"/>
    </row>
    <row r="251" spans="1:3" x14ac:dyDescent="0.2">
      <c r="A251" s="3">
        <f ca="1">IFERROR(__xludf.DUMMYFUNCTION("""COMPUTED_VALUE"""),44143)</f>
        <v>44143</v>
      </c>
      <c r="B251" s="4">
        <v>0</v>
      </c>
      <c r="C251" s="4"/>
    </row>
    <row r="252" spans="1:3" x14ac:dyDescent="0.2">
      <c r="A252" s="3">
        <f ca="1">IFERROR(__xludf.DUMMYFUNCTION("""COMPUTED_VALUE"""),44144)</f>
        <v>44144</v>
      </c>
      <c r="B252" s="4">
        <v>0</v>
      </c>
      <c r="C252" s="4"/>
    </row>
    <row r="253" spans="1:3" x14ac:dyDescent="0.2">
      <c r="A253" s="3">
        <f ca="1">IFERROR(__xludf.DUMMYFUNCTION("""COMPUTED_VALUE"""),44145)</f>
        <v>44145</v>
      </c>
      <c r="B253" s="4">
        <v>0</v>
      </c>
      <c r="C253" s="4"/>
    </row>
    <row r="254" spans="1:3" x14ac:dyDescent="0.2">
      <c r="A254" s="3">
        <f ca="1">IFERROR(__xludf.DUMMYFUNCTION("""COMPUTED_VALUE"""),44146)</f>
        <v>44146</v>
      </c>
      <c r="B254" s="4">
        <v>0</v>
      </c>
      <c r="C254" s="4"/>
    </row>
    <row r="255" spans="1:3" x14ac:dyDescent="0.2">
      <c r="A255" s="3">
        <f ca="1">IFERROR(__xludf.DUMMYFUNCTION("""COMPUTED_VALUE"""),44147)</f>
        <v>44147</v>
      </c>
      <c r="B255" s="4">
        <v>0</v>
      </c>
      <c r="C255" s="4"/>
    </row>
    <row r="256" spans="1:3" x14ac:dyDescent="0.2">
      <c r="A256" s="3">
        <f ca="1">IFERROR(__xludf.DUMMYFUNCTION("""COMPUTED_VALUE"""),44148)</f>
        <v>44148</v>
      </c>
      <c r="B256" s="4">
        <v>0</v>
      </c>
      <c r="C256" s="4"/>
    </row>
    <row r="257" spans="1:3" x14ac:dyDescent="0.2">
      <c r="A257" s="3">
        <f ca="1">IFERROR(__xludf.DUMMYFUNCTION("""COMPUTED_VALUE"""),44149)</f>
        <v>44149</v>
      </c>
      <c r="B257" s="4">
        <v>0</v>
      </c>
      <c r="C257" s="4"/>
    </row>
    <row r="258" spans="1:3" x14ac:dyDescent="0.2">
      <c r="A258" s="3">
        <f ca="1">IFERROR(__xludf.DUMMYFUNCTION("""COMPUTED_VALUE"""),44150)</f>
        <v>44150</v>
      </c>
      <c r="B258" s="4">
        <v>0</v>
      </c>
      <c r="C258" s="4"/>
    </row>
    <row r="259" spans="1:3" x14ac:dyDescent="0.2">
      <c r="A259" s="3">
        <f ca="1">IFERROR(__xludf.DUMMYFUNCTION("""COMPUTED_VALUE"""),44151)</f>
        <v>44151</v>
      </c>
      <c r="B259" s="4">
        <v>0</v>
      </c>
      <c r="C259" s="4"/>
    </row>
    <row r="260" spans="1:3" x14ac:dyDescent="0.2">
      <c r="A260" s="3">
        <f ca="1">IFERROR(__xludf.DUMMYFUNCTION("""COMPUTED_VALUE"""),44152)</f>
        <v>44152</v>
      </c>
      <c r="B260" s="4">
        <v>0</v>
      </c>
      <c r="C260" s="4"/>
    </row>
    <row r="261" spans="1:3" x14ac:dyDescent="0.2">
      <c r="A261" s="3">
        <f ca="1">IFERROR(__xludf.DUMMYFUNCTION("""COMPUTED_VALUE"""),44153)</f>
        <v>44153</v>
      </c>
      <c r="B261" s="4">
        <v>0</v>
      </c>
      <c r="C261" s="4"/>
    </row>
    <row r="262" spans="1:3" x14ac:dyDescent="0.2">
      <c r="A262" s="3">
        <f ca="1">IFERROR(__xludf.DUMMYFUNCTION("""COMPUTED_VALUE"""),44154)</f>
        <v>44154</v>
      </c>
      <c r="B262" s="4">
        <v>0</v>
      </c>
      <c r="C262" s="4"/>
    </row>
    <row r="263" spans="1:3" x14ac:dyDescent="0.2">
      <c r="A263" s="3">
        <f ca="1">IFERROR(__xludf.DUMMYFUNCTION("""COMPUTED_VALUE"""),44155)</f>
        <v>44155</v>
      </c>
      <c r="B263" s="4">
        <v>0</v>
      </c>
      <c r="C263" s="4"/>
    </row>
    <row r="264" spans="1:3" x14ac:dyDescent="0.2">
      <c r="A264" s="3">
        <f ca="1">IFERROR(__xludf.DUMMYFUNCTION("""COMPUTED_VALUE"""),44156)</f>
        <v>44156</v>
      </c>
      <c r="B264" s="4">
        <v>0</v>
      </c>
      <c r="C264" s="4"/>
    </row>
    <row r="265" spans="1:3" x14ac:dyDescent="0.2">
      <c r="A265" s="3">
        <f ca="1">IFERROR(__xludf.DUMMYFUNCTION("""COMPUTED_VALUE"""),44157)</f>
        <v>44157</v>
      </c>
      <c r="B265" s="4">
        <v>0</v>
      </c>
      <c r="C265" s="4"/>
    </row>
    <row r="266" spans="1:3" x14ac:dyDescent="0.2">
      <c r="A266" s="3">
        <f ca="1">IFERROR(__xludf.DUMMYFUNCTION("""COMPUTED_VALUE"""),44158)</f>
        <v>44158</v>
      </c>
      <c r="B266" s="4">
        <v>0</v>
      </c>
      <c r="C266" s="4"/>
    </row>
    <row r="267" spans="1:3" x14ac:dyDescent="0.2">
      <c r="A267" s="3">
        <f ca="1">IFERROR(__xludf.DUMMYFUNCTION("""COMPUTED_VALUE"""),44159)</f>
        <v>44159</v>
      </c>
      <c r="B267" s="4">
        <v>0</v>
      </c>
      <c r="C267" s="4"/>
    </row>
    <row r="268" spans="1:3" x14ac:dyDescent="0.2">
      <c r="A268" s="3">
        <f ca="1">IFERROR(__xludf.DUMMYFUNCTION("""COMPUTED_VALUE"""),44160)</f>
        <v>44160</v>
      </c>
      <c r="B268" s="4">
        <v>0</v>
      </c>
      <c r="C268" s="4"/>
    </row>
    <row r="269" spans="1:3" x14ac:dyDescent="0.2">
      <c r="A269" s="3">
        <f ca="1">IFERROR(__xludf.DUMMYFUNCTION("""COMPUTED_VALUE"""),44161)</f>
        <v>44161</v>
      </c>
      <c r="B269" s="4">
        <v>0</v>
      </c>
      <c r="C269" s="4"/>
    </row>
    <row r="270" spans="1:3" x14ac:dyDescent="0.2">
      <c r="A270" s="3">
        <f ca="1">IFERROR(__xludf.DUMMYFUNCTION("""COMPUTED_VALUE"""),44162)</f>
        <v>44162</v>
      </c>
      <c r="B270" s="4">
        <v>0</v>
      </c>
      <c r="C270" s="4"/>
    </row>
    <row r="271" spans="1:3" x14ac:dyDescent="0.2">
      <c r="A271" s="3">
        <f ca="1">IFERROR(__xludf.DUMMYFUNCTION("""COMPUTED_VALUE"""),44163)</f>
        <v>44163</v>
      </c>
      <c r="B271" s="4">
        <v>0</v>
      </c>
      <c r="C271" s="4"/>
    </row>
    <row r="272" spans="1:3" x14ac:dyDescent="0.2">
      <c r="A272" s="3">
        <f ca="1">IFERROR(__xludf.DUMMYFUNCTION("""COMPUTED_VALUE"""),44164)</f>
        <v>44164</v>
      </c>
      <c r="B272" s="4">
        <v>0</v>
      </c>
      <c r="C272" s="4"/>
    </row>
    <row r="273" spans="1:3" x14ac:dyDescent="0.2">
      <c r="A273" s="3">
        <f ca="1">IFERROR(__xludf.DUMMYFUNCTION("""COMPUTED_VALUE"""),44165)</f>
        <v>44165</v>
      </c>
      <c r="B273" s="4">
        <v>0</v>
      </c>
      <c r="C273" s="4"/>
    </row>
    <row r="274" spans="1:3" x14ac:dyDescent="0.2">
      <c r="A274" s="3">
        <f ca="1">IFERROR(__xludf.DUMMYFUNCTION("""COMPUTED_VALUE"""),44166)</f>
        <v>44166</v>
      </c>
      <c r="B274" s="4">
        <v>0</v>
      </c>
      <c r="C274" s="4"/>
    </row>
    <row r="275" spans="1:3" x14ac:dyDescent="0.2">
      <c r="A275" s="3">
        <f ca="1">IFERROR(__xludf.DUMMYFUNCTION("""COMPUTED_VALUE"""),44167)</f>
        <v>44167</v>
      </c>
      <c r="B275" s="4">
        <v>0</v>
      </c>
      <c r="C275" s="4"/>
    </row>
    <row r="276" spans="1:3" x14ac:dyDescent="0.2">
      <c r="A276" s="3">
        <f ca="1">IFERROR(__xludf.DUMMYFUNCTION("""COMPUTED_VALUE"""),44168)</f>
        <v>44168</v>
      </c>
      <c r="B276" s="4">
        <v>0</v>
      </c>
      <c r="C276" s="4"/>
    </row>
    <row r="277" spans="1:3" x14ac:dyDescent="0.2">
      <c r="A277" s="3">
        <f ca="1">IFERROR(__xludf.DUMMYFUNCTION("""COMPUTED_VALUE"""),44169)</f>
        <v>44169</v>
      </c>
      <c r="B277" s="4">
        <v>0</v>
      </c>
      <c r="C277" s="4"/>
    </row>
    <row r="278" spans="1:3" x14ac:dyDescent="0.2">
      <c r="A278" s="3">
        <f ca="1">IFERROR(__xludf.DUMMYFUNCTION("""COMPUTED_VALUE"""),44170)</f>
        <v>44170</v>
      </c>
      <c r="B278" s="4">
        <v>0</v>
      </c>
      <c r="C278" s="4"/>
    </row>
    <row r="279" spans="1:3" x14ac:dyDescent="0.2">
      <c r="A279" s="3">
        <f ca="1">IFERROR(__xludf.DUMMYFUNCTION("""COMPUTED_VALUE"""),44171)</f>
        <v>44171</v>
      </c>
      <c r="B279" s="4">
        <v>0</v>
      </c>
      <c r="C279" s="4"/>
    </row>
    <row r="280" spans="1:3" x14ac:dyDescent="0.2">
      <c r="A280" s="3">
        <f ca="1">IFERROR(__xludf.DUMMYFUNCTION("""COMPUTED_VALUE"""),44172)</f>
        <v>44172</v>
      </c>
      <c r="B280" s="4">
        <v>0</v>
      </c>
      <c r="C280" s="4"/>
    </row>
    <row r="281" spans="1:3" x14ac:dyDescent="0.2">
      <c r="A281" s="3">
        <f ca="1">IFERROR(__xludf.DUMMYFUNCTION("""COMPUTED_VALUE"""),44173)</f>
        <v>44173</v>
      </c>
      <c r="B281" s="4">
        <v>0</v>
      </c>
      <c r="C281" s="4"/>
    </row>
    <row r="282" spans="1:3" x14ac:dyDescent="0.2">
      <c r="A282" s="3">
        <f ca="1">IFERROR(__xludf.DUMMYFUNCTION("""COMPUTED_VALUE"""),44174)</f>
        <v>44174</v>
      </c>
      <c r="B282" s="4">
        <v>0</v>
      </c>
      <c r="C282" s="4"/>
    </row>
    <row r="283" spans="1:3" x14ac:dyDescent="0.2">
      <c r="A283" s="3">
        <f ca="1">IFERROR(__xludf.DUMMYFUNCTION("""COMPUTED_VALUE"""),44175)</f>
        <v>44175</v>
      </c>
      <c r="B283" s="4">
        <v>0</v>
      </c>
      <c r="C283" s="4"/>
    </row>
    <row r="284" spans="1:3" x14ac:dyDescent="0.2">
      <c r="A284" s="3">
        <f ca="1">IFERROR(__xludf.DUMMYFUNCTION("""COMPUTED_VALUE"""),44176)</f>
        <v>44176</v>
      </c>
      <c r="B284" s="4">
        <v>0</v>
      </c>
      <c r="C284" s="4"/>
    </row>
    <row r="285" spans="1:3" x14ac:dyDescent="0.2">
      <c r="A285" s="3">
        <f ca="1">IFERROR(__xludf.DUMMYFUNCTION("""COMPUTED_VALUE"""),44177)</f>
        <v>44177</v>
      </c>
      <c r="B285" s="4">
        <v>0</v>
      </c>
      <c r="C285" s="4"/>
    </row>
    <row r="286" spans="1:3" x14ac:dyDescent="0.2">
      <c r="A286" s="3">
        <f ca="1">IFERROR(__xludf.DUMMYFUNCTION("""COMPUTED_VALUE"""),44178)</f>
        <v>44178</v>
      </c>
      <c r="B286" s="4">
        <v>0</v>
      </c>
      <c r="C286" s="4"/>
    </row>
    <row r="287" spans="1:3" x14ac:dyDescent="0.2">
      <c r="A287" s="3">
        <f ca="1">IFERROR(__xludf.DUMMYFUNCTION("""COMPUTED_VALUE"""),44179)</f>
        <v>44179</v>
      </c>
      <c r="B287" s="4">
        <v>0</v>
      </c>
      <c r="C287" s="4"/>
    </row>
    <row r="288" spans="1:3" x14ac:dyDescent="0.2">
      <c r="A288" s="3">
        <f ca="1">IFERROR(__xludf.DUMMYFUNCTION("""COMPUTED_VALUE"""),44180)</f>
        <v>44180</v>
      </c>
      <c r="B288" s="4">
        <v>0</v>
      </c>
      <c r="C288" s="4"/>
    </row>
    <row r="289" spans="1:3" x14ac:dyDescent="0.2">
      <c r="A289" s="3">
        <f ca="1">IFERROR(__xludf.DUMMYFUNCTION("""COMPUTED_VALUE"""),44181)</f>
        <v>44181</v>
      </c>
      <c r="B289" s="4">
        <v>0</v>
      </c>
      <c r="C289" s="4"/>
    </row>
    <row r="290" spans="1:3" x14ac:dyDescent="0.2">
      <c r="A290" s="3">
        <f ca="1">IFERROR(__xludf.DUMMYFUNCTION("""COMPUTED_VALUE"""),44182)</f>
        <v>44182</v>
      </c>
      <c r="B290" s="4">
        <v>0</v>
      </c>
      <c r="C290" s="4"/>
    </row>
    <row r="291" spans="1:3" x14ac:dyDescent="0.2">
      <c r="A291" s="3">
        <f ca="1">IFERROR(__xludf.DUMMYFUNCTION("""COMPUTED_VALUE"""),44183)</f>
        <v>44183</v>
      </c>
      <c r="B291" s="4">
        <v>0</v>
      </c>
      <c r="C291" s="4"/>
    </row>
    <row r="292" spans="1:3" x14ac:dyDescent="0.2">
      <c r="A292" s="3">
        <f ca="1">IFERROR(__xludf.DUMMYFUNCTION("""COMPUTED_VALUE"""),44184)</f>
        <v>44184</v>
      </c>
      <c r="B292" s="4">
        <v>0</v>
      </c>
      <c r="C292" s="4"/>
    </row>
    <row r="293" spans="1:3" x14ac:dyDescent="0.2">
      <c r="A293" s="3">
        <f ca="1">IFERROR(__xludf.DUMMYFUNCTION("""COMPUTED_VALUE"""),44185)</f>
        <v>44185</v>
      </c>
      <c r="B293" s="4">
        <v>0</v>
      </c>
      <c r="C293" s="4"/>
    </row>
    <row r="294" spans="1:3" x14ac:dyDescent="0.2">
      <c r="A294" s="3">
        <f ca="1">IFERROR(__xludf.DUMMYFUNCTION("""COMPUTED_VALUE"""),44186)</f>
        <v>44186</v>
      </c>
      <c r="B294" s="4">
        <v>0</v>
      </c>
      <c r="C294" s="4"/>
    </row>
    <row r="295" spans="1:3" x14ac:dyDescent="0.2">
      <c r="A295" s="3">
        <f ca="1">IFERROR(__xludf.DUMMYFUNCTION("""COMPUTED_VALUE"""),44187)</f>
        <v>44187</v>
      </c>
      <c r="B295" s="4">
        <v>0</v>
      </c>
      <c r="C295" s="4"/>
    </row>
    <row r="296" spans="1:3" x14ac:dyDescent="0.2">
      <c r="A296" s="3">
        <f ca="1">IFERROR(__xludf.DUMMYFUNCTION("""COMPUTED_VALUE"""),44188)</f>
        <v>44188</v>
      </c>
      <c r="B296" s="4">
        <v>0</v>
      </c>
      <c r="C296" s="4"/>
    </row>
    <row r="297" spans="1:3" x14ac:dyDescent="0.2">
      <c r="A297" s="3">
        <f ca="1">IFERROR(__xludf.DUMMYFUNCTION("""COMPUTED_VALUE"""),44189)</f>
        <v>44189</v>
      </c>
      <c r="B297" s="4">
        <v>0</v>
      </c>
      <c r="C297" s="4"/>
    </row>
    <row r="298" spans="1:3" x14ac:dyDescent="0.2">
      <c r="A298" s="3">
        <f ca="1">IFERROR(__xludf.DUMMYFUNCTION("""COMPUTED_VALUE"""),44190)</f>
        <v>44190</v>
      </c>
      <c r="B298" s="4">
        <v>0</v>
      </c>
      <c r="C298" s="4"/>
    </row>
    <row r="299" spans="1:3" x14ac:dyDescent="0.2">
      <c r="A299" s="3">
        <f ca="1">IFERROR(__xludf.DUMMYFUNCTION("""COMPUTED_VALUE"""),44191)</f>
        <v>44191</v>
      </c>
      <c r="B299" s="4">
        <v>0</v>
      </c>
      <c r="C299" s="4"/>
    </row>
    <row r="300" spans="1:3" x14ac:dyDescent="0.2">
      <c r="A300" s="3">
        <f ca="1">IFERROR(__xludf.DUMMYFUNCTION("""COMPUTED_VALUE"""),44192)</f>
        <v>44192</v>
      </c>
      <c r="B300" s="4">
        <v>0</v>
      </c>
      <c r="C300" s="4"/>
    </row>
    <row r="301" spans="1:3" x14ac:dyDescent="0.2">
      <c r="A301" s="3">
        <f ca="1">IFERROR(__xludf.DUMMYFUNCTION("""COMPUTED_VALUE"""),44193)</f>
        <v>44193</v>
      </c>
      <c r="B301" s="4">
        <f ca="1">IFERROR(__xludf.DUMMYFUNCTION("""COMPUTED_VALUE"""),1094)</f>
        <v>1094</v>
      </c>
      <c r="C301" s="4"/>
    </row>
    <row r="302" spans="1:3" x14ac:dyDescent="0.2">
      <c r="A302" s="3">
        <f ca="1">IFERROR(__xludf.DUMMYFUNCTION("""COMPUTED_VALUE"""),44194)</f>
        <v>44194</v>
      </c>
      <c r="B302" s="4">
        <f ca="1">IFERROR(__xludf.DUMMYFUNCTION("""COMPUTED_VALUE"""),1367)</f>
        <v>1367</v>
      </c>
      <c r="C302" s="4"/>
    </row>
    <row r="303" spans="1:3" x14ac:dyDescent="0.2">
      <c r="A303" s="3">
        <f ca="1">IFERROR(__xludf.DUMMYFUNCTION("""COMPUTED_VALUE"""),44195)</f>
        <v>44195</v>
      </c>
      <c r="B303" s="4">
        <f ca="1">IFERROR(__xludf.DUMMYFUNCTION("""COMPUTED_VALUE"""),1328)</f>
        <v>1328</v>
      </c>
      <c r="C303" s="4"/>
    </row>
    <row r="304" spans="1:3" x14ac:dyDescent="0.2">
      <c r="A304" s="3">
        <f ca="1">IFERROR(__xludf.DUMMYFUNCTION("""COMPUTED_VALUE"""),44196)</f>
        <v>44196</v>
      </c>
      <c r="B304" s="4">
        <f ca="1">IFERROR(__xludf.DUMMYFUNCTION("""COMPUTED_VALUE"""),1321)</f>
        <v>1321</v>
      </c>
      <c r="C304" s="4"/>
    </row>
    <row r="305" spans="1:3" x14ac:dyDescent="0.2">
      <c r="A305" s="3">
        <f ca="1">IFERROR(__xludf.DUMMYFUNCTION("""COMPUTED_VALUE"""),44197)</f>
        <v>44197</v>
      </c>
      <c r="B305" s="4">
        <f ca="1">IFERROR(__xludf.DUMMYFUNCTION("""COMPUTED_VALUE"""),1722)</f>
        <v>1722</v>
      </c>
      <c r="C305" s="4"/>
    </row>
    <row r="306" spans="1:3" x14ac:dyDescent="0.2">
      <c r="A306" s="3">
        <f ca="1">IFERROR(__xludf.DUMMYFUNCTION("""COMPUTED_VALUE"""),44198)</f>
        <v>44198</v>
      </c>
      <c r="B306" s="4">
        <f ca="1">IFERROR(__xludf.DUMMYFUNCTION("""COMPUTED_VALUE"""),1722)</f>
        <v>1722</v>
      </c>
      <c r="C306" s="4"/>
    </row>
    <row r="307" spans="1:3" x14ac:dyDescent="0.2">
      <c r="A307" s="3">
        <f ca="1">IFERROR(__xludf.DUMMYFUNCTION("""COMPUTED_VALUE"""),44199)</f>
        <v>44199</v>
      </c>
      <c r="B307" s="4">
        <f ca="1">IFERROR(__xludf.DUMMYFUNCTION("""COMPUTED_VALUE"""),1723)</f>
        <v>1723</v>
      </c>
      <c r="C307" s="4">
        <f ca="1">IFERROR(__xludf.DUMMYFUNCTION("""COMPUTED_VALUE"""),1468.14285714285)</f>
        <v>1468.1428571428501</v>
      </c>
    </row>
    <row r="308" spans="1:3" x14ac:dyDescent="0.2">
      <c r="A308" s="3">
        <f ca="1">IFERROR(__xludf.DUMMYFUNCTION("""COMPUTED_VALUE"""),44200)</f>
        <v>44200</v>
      </c>
      <c r="B308" s="4">
        <f ca="1">IFERROR(__xludf.DUMMYFUNCTION("""COMPUTED_VALUE"""),1723)</f>
        <v>1723</v>
      </c>
      <c r="C308" s="4">
        <f ca="1">IFERROR(__xludf.DUMMYFUNCTION("""COMPUTED_VALUE"""),1558)</f>
        <v>1558</v>
      </c>
    </row>
    <row r="309" spans="1:3" x14ac:dyDescent="0.2">
      <c r="A309" s="3">
        <f ca="1">IFERROR(__xludf.DUMMYFUNCTION("""COMPUTED_VALUE"""),44201)</f>
        <v>44201</v>
      </c>
      <c r="B309" s="4">
        <f ca="1">IFERROR(__xludf.DUMMYFUNCTION("""COMPUTED_VALUE"""),3000)</f>
        <v>3000</v>
      </c>
      <c r="C309" s="4">
        <f ca="1">IFERROR(__xludf.DUMMYFUNCTION("""COMPUTED_VALUE"""),1791.28571428571)</f>
        <v>1791.2857142857099</v>
      </c>
    </row>
    <row r="310" spans="1:3" x14ac:dyDescent="0.2">
      <c r="A310" s="3">
        <f ca="1">IFERROR(__xludf.DUMMYFUNCTION("""COMPUTED_VALUE"""),44202)</f>
        <v>44202</v>
      </c>
      <c r="B310" s="4">
        <f ca="1">IFERROR(__xludf.DUMMYFUNCTION("""COMPUTED_VALUE"""),6000)</f>
        <v>6000</v>
      </c>
      <c r="C310" s="4">
        <f ca="1">IFERROR(__xludf.DUMMYFUNCTION("""COMPUTED_VALUE"""),2458.71428571428)</f>
        <v>2458.7142857142799</v>
      </c>
    </row>
    <row r="311" spans="1:3" x14ac:dyDescent="0.2">
      <c r="A311" s="3">
        <f ca="1">IFERROR(__xludf.DUMMYFUNCTION("""COMPUTED_VALUE"""),44203)</f>
        <v>44203</v>
      </c>
      <c r="B311" s="4">
        <f ca="1">IFERROR(__xludf.DUMMYFUNCTION("""COMPUTED_VALUE"""),10500)</f>
        <v>10500</v>
      </c>
      <c r="C311" s="4">
        <f ca="1">IFERROR(__xludf.DUMMYFUNCTION("""COMPUTED_VALUE"""),3770)</f>
        <v>3770</v>
      </c>
    </row>
    <row r="312" spans="1:3" x14ac:dyDescent="0.2">
      <c r="A312" s="3">
        <f ca="1">IFERROR(__xludf.DUMMYFUNCTION("""COMPUTED_VALUE"""),44204)</f>
        <v>44204</v>
      </c>
      <c r="B312" s="4">
        <f ca="1">IFERROR(__xludf.DUMMYFUNCTION("""COMPUTED_VALUE"""),11049)</f>
        <v>11049</v>
      </c>
      <c r="C312" s="4">
        <f ca="1">IFERROR(__xludf.DUMMYFUNCTION("""COMPUTED_VALUE"""),5102.42857142857)</f>
        <v>5102.4285714285697</v>
      </c>
    </row>
    <row r="313" spans="1:3" x14ac:dyDescent="0.2">
      <c r="A313" s="3">
        <f ca="1">IFERROR(__xludf.DUMMYFUNCTION("""COMPUTED_VALUE"""),44205)</f>
        <v>44205</v>
      </c>
      <c r="B313" s="4">
        <f ca="1">IFERROR(__xludf.DUMMYFUNCTION("""COMPUTED_VALUE"""),9483)</f>
        <v>9483</v>
      </c>
      <c r="C313" s="4">
        <f ca="1">IFERROR(__xludf.DUMMYFUNCTION("""COMPUTED_VALUE"""),6211.14285714285)</f>
        <v>6211.1428571428496</v>
      </c>
    </row>
    <row r="314" spans="1:3" x14ac:dyDescent="0.2">
      <c r="A314" s="3">
        <f ca="1">IFERROR(__xludf.DUMMYFUNCTION("""COMPUTED_VALUE"""),44206)</f>
        <v>44206</v>
      </c>
      <c r="B314" s="4">
        <f ca="1">IFERROR(__xludf.DUMMYFUNCTION("""COMPUTED_VALUE"""),9484)</f>
        <v>9484</v>
      </c>
      <c r="C314" s="4">
        <f ca="1">IFERROR(__xludf.DUMMYFUNCTION("""COMPUTED_VALUE"""),7319.85714285714)</f>
        <v>7319.8571428571404</v>
      </c>
    </row>
    <row r="315" spans="1:3" x14ac:dyDescent="0.2">
      <c r="A315" s="3">
        <f ca="1">IFERROR(__xludf.DUMMYFUNCTION("""COMPUTED_VALUE"""),44207)</f>
        <v>44207</v>
      </c>
      <c r="B315" s="4">
        <f ca="1">IFERROR(__xludf.DUMMYFUNCTION("""COMPUTED_VALUE"""),9484)</f>
        <v>9484</v>
      </c>
      <c r="C315" s="4">
        <f ca="1">IFERROR(__xludf.DUMMYFUNCTION("""COMPUTED_VALUE"""),8428.57142857143)</f>
        <v>8428.5714285714294</v>
      </c>
    </row>
    <row r="316" spans="1:3" x14ac:dyDescent="0.2">
      <c r="A316" s="3">
        <f ca="1">IFERROR(__xludf.DUMMYFUNCTION("""COMPUTED_VALUE"""),44208)</f>
        <v>44208</v>
      </c>
      <c r="B316" s="4">
        <f ca="1">IFERROR(__xludf.DUMMYFUNCTION("""COMPUTED_VALUE"""),7579)</f>
        <v>7579</v>
      </c>
      <c r="C316" s="4">
        <f ca="1">IFERROR(__xludf.DUMMYFUNCTION("""COMPUTED_VALUE"""),9082.71428571428)</f>
        <v>9082.7142857142808</v>
      </c>
    </row>
    <row r="317" spans="1:3" x14ac:dyDescent="0.2">
      <c r="A317" s="3">
        <f ca="1">IFERROR(__xludf.DUMMYFUNCTION("""COMPUTED_VALUE"""),44209)</f>
        <v>44209</v>
      </c>
      <c r="B317" s="4">
        <f ca="1">IFERROR(__xludf.DUMMYFUNCTION("""COMPUTED_VALUE"""),8350)</f>
        <v>8350</v>
      </c>
      <c r="C317" s="4">
        <f ca="1">IFERROR(__xludf.DUMMYFUNCTION("""COMPUTED_VALUE"""),9418.42857142857)</f>
        <v>9418.4285714285706</v>
      </c>
    </row>
    <row r="318" spans="1:3" x14ac:dyDescent="0.2">
      <c r="A318" s="3">
        <f ca="1">IFERROR(__xludf.DUMMYFUNCTION("""COMPUTED_VALUE"""),44210)</f>
        <v>44210</v>
      </c>
      <c r="B318" s="4">
        <f ca="1">IFERROR(__xludf.DUMMYFUNCTION("""COMPUTED_VALUE"""),9172)</f>
        <v>9172</v>
      </c>
      <c r="C318" s="4">
        <f ca="1">IFERROR(__xludf.DUMMYFUNCTION("""COMPUTED_VALUE"""),9228.71428571428)</f>
        <v>9228.7142857142808</v>
      </c>
    </row>
    <row r="319" spans="1:3" x14ac:dyDescent="0.2">
      <c r="A319" s="3">
        <f ca="1">IFERROR(__xludf.DUMMYFUNCTION("""COMPUTED_VALUE"""),44211)</f>
        <v>44211</v>
      </c>
      <c r="B319" s="4">
        <f ca="1">IFERROR(__xludf.DUMMYFUNCTION("""COMPUTED_VALUE"""),9627)</f>
        <v>9627</v>
      </c>
      <c r="C319" s="4">
        <f ca="1">IFERROR(__xludf.DUMMYFUNCTION("""COMPUTED_VALUE"""),9025.57142857143)</f>
        <v>9025.5714285714294</v>
      </c>
    </row>
    <row r="320" spans="1:3" x14ac:dyDescent="0.2">
      <c r="A320" s="3">
        <f ca="1">IFERROR(__xludf.DUMMYFUNCTION("""COMPUTED_VALUE"""),44212)</f>
        <v>44212</v>
      </c>
      <c r="B320" s="4">
        <f ca="1">IFERROR(__xludf.DUMMYFUNCTION("""COMPUTED_VALUE"""),7099)</f>
        <v>7099</v>
      </c>
      <c r="C320" s="4">
        <f ca="1">IFERROR(__xludf.DUMMYFUNCTION("""COMPUTED_VALUE"""),8685)</f>
        <v>8685</v>
      </c>
    </row>
    <row r="321" spans="1:3" x14ac:dyDescent="0.2">
      <c r="A321" s="3">
        <f ca="1">IFERROR(__xludf.DUMMYFUNCTION("""COMPUTED_VALUE"""),44213)</f>
        <v>44213</v>
      </c>
      <c r="B321" s="4">
        <f ca="1">IFERROR(__xludf.DUMMYFUNCTION("""COMPUTED_VALUE"""),7117)</f>
        <v>7117</v>
      </c>
      <c r="C321" s="4">
        <f ca="1">IFERROR(__xludf.DUMMYFUNCTION("""COMPUTED_VALUE"""),8346.85714285714)</f>
        <v>8346.8571428571395</v>
      </c>
    </row>
    <row r="322" spans="1:3" x14ac:dyDescent="0.2">
      <c r="A322" s="3">
        <f ca="1">IFERROR(__xludf.DUMMYFUNCTION("""COMPUTED_VALUE"""),44214)</f>
        <v>44214</v>
      </c>
      <c r="B322" s="4">
        <f ca="1">IFERROR(__xludf.DUMMYFUNCTION("""COMPUTED_VALUE"""),3244)</f>
        <v>3244</v>
      </c>
      <c r="C322" s="4">
        <f ca="1">IFERROR(__xludf.DUMMYFUNCTION("""COMPUTED_VALUE"""),7455.42857142857)</f>
        <v>7455.4285714285697</v>
      </c>
    </row>
    <row r="323" spans="1:3" x14ac:dyDescent="0.2">
      <c r="A323" s="3">
        <f ca="1">IFERROR(__xludf.DUMMYFUNCTION("""COMPUTED_VALUE"""),44215)</f>
        <v>44215</v>
      </c>
      <c r="B323" s="4">
        <f ca="1">IFERROR(__xludf.DUMMYFUNCTION("""COMPUTED_VALUE"""),6501)</f>
        <v>6501</v>
      </c>
      <c r="C323" s="4">
        <f ca="1">IFERROR(__xludf.DUMMYFUNCTION("""COMPUTED_VALUE"""),7301.42857142857)</f>
        <v>7301.4285714285697</v>
      </c>
    </row>
    <row r="324" spans="1:3" x14ac:dyDescent="0.2">
      <c r="A324" s="3">
        <f ca="1">IFERROR(__xludf.DUMMYFUNCTION("""COMPUTED_VALUE"""),44216)</f>
        <v>44216</v>
      </c>
      <c r="B324" s="4">
        <f ca="1">IFERROR(__xludf.DUMMYFUNCTION("""COMPUTED_VALUE"""),629)</f>
        <v>629</v>
      </c>
      <c r="C324" s="4">
        <f ca="1">IFERROR(__xludf.DUMMYFUNCTION("""COMPUTED_VALUE"""),6198.42857142857)</f>
        <v>6198.4285714285697</v>
      </c>
    </row>
    <row r="325" spans="1:3" x14ac:dyDescent="0.2">
      <c r="A325" s="3">
        <f ca="1">IFERROR(__xludf.DUMMYFUNCTION("""COMPUTED_VALUE"""),44217)</f>
        <v>44217</v>
      </c>
      <c r="B325" s="4">
        <f ca="1">IFERROR(__xludf.DUMMYFUNCTION("""COMPUTED_VALUE"""),4236)</f>
        <v>4236</v>
      </c>
      <c r="C325" s="4">
        <f ca="1">IFERROR(__xludf.DUMMYFUNCTION("""COMPUTED_VALUE"""),5493.28571428571)</f>
        <v>5493.2857142857101</v>
      </c>
    </row>
    <row r="326" spans="1:3" x14ac:dyDescent="0.2">
      <c r="A326" s="3">
        <f ca="1">IFERROR(__xludf.DUMMYFUNCTION("""COMPUTED_VALUE"""),44218)</f>
        <v>44218</v>
      </c>
      <c r="B326" s="4">
        <f ca="1">IFERROR(__xludf.DUMMYFUNCTION("""COMPUTED_VALUE"""),4429)</f>
        <v>4429</v>
      </c>
      <c r="C326" s="4">
        <f ca="1">IFERROR(__xludf.DUMMYFUNCTION("""COMPUTED_VALUE"""),4750.71428571428)</f>
        <v>4750.7142857142799</v>
      </c>
    </row>
    <row r="327" spans="1:3" x14ac:dyDescent="0.2">
      <c r="A327" s="3">
        <f ca="1">IFERROR(__xludf.DUMMYFUNCTION("""COMPUTED_VALUE"""),44219)</f>
        <v>44219</v>
      </c>
      <c r="B327" s="4">
        <f ca="1">IFERROR(__xludf.DUMMYFUNCTION("""COMPUTED_VALUE"""),4201)</f>
        <v>4201</v>
      </c>
      <c r="C327" s="4">
        <f ca="1">IFERROR(__xludf.DUMMYFUNCTION("""COMPUTED_VALUE"""),4336.71428571428)</f>
        <v>4336.7142857142799</v>
      </c>
    </row>
    <row r="328" spans="1:3" x14ac:dyDescent="0.2">
      <c r="A328" s="3">
        <f ca="1">IFERROR(__xludf.DUMMYFUNCTION("""COMPUTED_VALUE"""),44220)</f>
        <v>44220</v>
      </c>
      <c r="B328" s="4">
        <f ca="1">IFERROR(__xludf.DUMMYFUNCTION("""COMPUTED_VALUE"""),2073)</f>
        <v>2073</v>
      </c>
      <c r="C328" s="4">
        <f ca="1">IFERROR(__xludf.DUMMYFUNCTION("""COMPUTED_VALUE"""),3616.14285714285)</f>
        <v>3616.1428571428501</v>
      </c>
    </row>
    <row r="329" spans="1:3" x14ac:dyDescent="0.2">
      <c r="A329" s="3">
        <f ca="1">IFERROR(__xludf.DUMMYFUNCTION("""COMPUTED_VALUE"""),44221)</f>
        <v>44221</v>
      </c>
      <c r="B329" s="4">
        <f ca="1">IFERROR(__xludf.DUMMYFUNCTION("""COMPUTED_VALUE"""),1438)</f>
        <v>1438</v>
      </c>
      <c r="C329" s="4">
        <f ca="1">IFERROR(__xludf.DUMMYFUNCTION("""COMPUTED_VALUE"""),3358.14285714285)</f>
        <v>3358.1428571428501</v>
      </c>
    </row>
    <row r="330" spans="1:3" x14ac:dyDescent="0.2">
      <c r="A330" s="3">
        <f ca="1">IFERROR(__xludf.DUMMYFUNCTION("""COMPUTED_VALUE"""),44222)</f>
        <v>44222</v>
      </c>
      <c r="B330" s="4">
        <f ca="1">IFERROR(__xludf.DUMMYFUNCTION("""COMPUTED_VALUE"""),2981)</f>
        <v>2981</v>
      </c>
      <c r="C330" s="4">
        <f ca="1">IFERROR(__xludf.DUMMYFUNCTION("""COMPUTED_VALUE"""),2855.28571428571)</f>
        <v>2855.2857142857101</v>
      </c>
    </row>
    <row r="331" spans="1:3" x14ac:dyDescent="0.2">
      <c r="A331" s="3">
        <f ca="1">IFERROR(__xludf.DUMMYFUNCTION("""COMPUTED_VALUE"""),44223)</f>
        <v>44223</v>
      </c>
      <c r="B331" s="4">
        <f ca="1">IFERROR(__xludf.DUMMYFUNCTION("""COMPUTED_VALUE"""),3028)</f>
        <v>3028</v>
      </c>
      <c r="C331" s="4">
        <f ca="1">IFERROR(__xludf.DUMMYFUNCTION("""COMPUTED_VALUE"""),3198)</f>
        <v>3198</v>
      </c>
    </row>
    <row r="332" spans="1:3" x14ac:dyDescent="0.2">
      <c r="A332" s="3">
        <f ca="1">IFERROR(__xludf.DUMMYFUNCTION("""COMPUTED_VALUE"""),44224)</f>
        <v>44224</v>
      </c>
      <c r="B332" s="4">
        <f ca="1">IFERROR(__xludf.DUMMYFUNCTION("""COMPUTED_VALUE"""),8511)</f>
        <v>8511</v>
      </c>
      <c r="C332" s="4">
        <f ca="1">IFERROR(__xludf.DUMMYFUNCTION("""COMPUTED_VALUE"""),3808.71428571428)</f>
        <v>3808.7142857142799</v>
      </c>
    </row>
    <row r="333" spans="1:3" x14ac:dyDescent="0.2">
      <c r="A333" s="3">
        <f ca="1">IFERROR(__xludf.DUMMYFUNCTION("""COMPUTED_VALUE"""),44225)</f>
        <v>44225</v>
      </c>
      <c r="B333" s="4">
        <f ca="1">IFERROR(__xludf.DUMMYFUNCTION("""COMPUTED_VALUE"""),14068)</f>
        <v>14068</v>
      </c>
      <c r="C333" s="4">
        <f ca="1">IFERROR(__xludf.DUMMYFUNCTION("""COMPUTED_VALUE"""),5185.71428571428)</f>
        <v>5185.7142857142799</v>
      </c>
    </row>
    <row r="334" spans="1:3" x14ac:dyDescent="0.2">
      <c r="A334" s="3">
        <f ca="1">IFERROR(__xludf.DUMMYFUNCTION("""COMPUTED_VALUE"""),44226)</f>
        <v>44226</v>
      </c>
      <c r="B334" s="4">
        <f ca="1">IFERROR(__xludf.DUMMYFUNCTION("""COMPUTED_VALUE"""),23000)</f>
        <v>23000</v>
      </c>
      <c r="C334" s="4">
        <f ca="1">IFERROR(__xludf.DUMMYFUNCTION("""COMPUTED_VALUE"""),7871.28571428571)</f>
        <v>7871.2857142857101</v>
      </c>
    </row>
    <row r="335" spans="1:3" x14ac:dyDescent="0.2">
      <c r="A335" s="3">
        <f ca="1">IFERROR(__xludf.DUMMYFUNCTION("""COMPUTED_VALUE"""),44227)</f>
        <v>44227</v>
      </c>
      <c r="B335" s="4">
        <f ca="1">IFERROR(__xludf.DUMMYFUNCTION("""COMPUTED_VALUE"""),23722)</f>
        <v>23722</v>
      </c>
      <c r="C335" s="4">
        <f ca="1">IFERROR(__xludf.DUMMYFUNCTION("""COMPUTED_VALUE"""),10964)</f>
        <v>10964</v>
      </c>
    </row>
    <row r="336" spans="1:3" x14ac:dyDescent="0.2">
      <c r="A336" s="3">
        <f ca="1">IFERROR(__xludf.DUMMYFUNCTION("""COMPUTED_VALUE"""),44228)</f>
        <v>44228</v>
      </c>
      <c r="B336" s="4">
        <f ca="1">IFERROR(__xludf.DUMMYFUNCTION("""COMPUTED_VALUE"""),15867)</f>
        <v>15867</v>
      </c>
      <c r="C336" s="4">
        <f ca="1">IFERROR(__xludf.DUMMYFUNCTION("""COMPUTED_VALUE"""),13025.2857142857)</f>
        <v>13025.285714285699</v>
      </c>
    </row>
    <row r="337" spans="1:3" x14ac:dyDescent="0.2">
      <c r="A337" s="3">
        <f ca="1">IFERROR(__xludf.DUMMYFUNCTION("""COMPUTED_VALUE"""),44229)</f>
        <v>44229</v>
      </c>
      <c r="B337" s="4">
        <f ca="1">IFERROR(__xludf.DUMMYFUNCTION("""COMPUTED_VALUE"""),5164)</f>
        <v>5164</v>
      </c>
      <c r="C337" s="4">
        <f ca="1">IFERROR(__xludf.DUMMYFUNCTION("""COMPUTED_VALUE"""),13337.1428571428)</f>
        <v>13337.1428571428</v>
      </c>
    </row>
    <row r="338" spans="1:3" x14ac:dyDescent="0.2">
      <c r="A338" s="3">
        <f ca="1">IFERROR(__xludf.DUMMYFUNCTION("""COMPUTED_VALUE"""),44230)</f>
        <v>44230</v>
      </c>
      <c r="B338" s="4">
        <f ca="1">IFERROR(__xludf.DUMMYFUNCTION("""COMPUTED_VALUE"""),4234)</f>
        <v>4234</v>
      </c>
      <c r="C338" s="4">
        <f ca="1">IFERROR(__xludf.DUMMYFUNCTION("""COMPUTED_VALUE"""),13509.4285714285)</f>
        <v>13509.4285714285</v>
      </c>
    </row>
    <row r="339" spans="1:3" x14ac:dyDescent="0.2">
      <c r="A339" s="3">
        <f ca="1">IFERROR(__xludf.DUMMYFUNCTION("""COMPUTED_VALUE"""),44231)</f>
        <v>44231</v>
      </c>
      <c r="B339" s="4">
        <f ca="1">IFERROR(__xludf.DUMMYFUNCTION("""COMPUTED_VALUE"""),2417)</f>
        <v>2417</v>
      </c>
      <c r="C339" s="4">
        <f ca="1">IFERROR(__xludf.DUMMYFUNCTION("""COMPUTED_VALUE"""),12638.8571428571)</f>
        <v>12638.857142857099</v>
      </c>
    </row>
    <row r="340" spans="1:3" x14ac:dyDescent="0.2">
      <c r="A340" s="3">
        <f ca="1">IFERROR(__xludf.DUMMYFUNCTION("""COMPUTED_VALUE"""),44232)</f>
        <v>44232</v>
      </c>
      <c r="B340" s="4">
        <f ca="1">IFERROR(__xludf.DUMMYFUNCTION("""COMPUTED_VALUE"""),14843)</f>
        <v>14843</v>
      </c>
      <c r="C340" s="4">
        <f ca="1">IFERROR(__xludf.DUMMYFUNCTION("""COMPUTED_VALUE"""),12749.5714285714)</f>
        <v>12749.5714285714</v>
      </c>
    </row>
    <row r="341" spans="1:3" x14ac:dyDescent="0.2">
      <c r="A341" s="3">
        <f ca="1">IFERROR(__xludf.DUMMYFUNCTION("""COMPUTED_VALUE"""),44233)</f>
        <v>44233</v>
      </c>
      <c r="B341" s="4">
        <f ca="1">IFERROR(__xludf.DUMMYFUNCTION("""COMPUTED_VALUE"""),14880)</f>
        <v>14880</v>
      </c>
      <c r="C341" s="4">
        <f ca="1">IFERROR(__xludf.DUMMYFUNCTION("""COMPUTED_VALUE"""),11589.5714285714)</f>
        <v>11589.5714285714</v>
      </c>
    </row>
    <row r="342" spans="1:3" x14ac:dyDescent="0.2">
      <c r="A342" s="3">
        <f ca="1">IFERROR(__xludf.DUMMYFUNCTION("""COMPUTED_VALUE"""),44234)</f>
        <v>44234</v>
      </c>
      <c r="B342" s="4">
        <f ca="1">IFERROR(__xludf.DUMMYFUNCTION("""COMPUTED_VALUE"""),6969)</f>
        <v>6969</v>
      </c>
      <c r="C342" s="4">
        <f ca="1">IFERROR(__xludf.DUMMYFUNCTION("""COMPUTED_VALUE"""),9196.28571428571)</f>
        <v>9196.2857142857101</v>
      </c>
    </row>
    <row r="343" spans="1:3" x14ac:dyDescent="0.2">
      <c r="A343" s="3">
        <f ca="1">IFERROR(__xludf.DUMMYFUNCTION("""COMPUTED_VALUE"""),44235)</f>
        <v>44235</v>
      </c>
      <c r="B343" s="4">
        <f ca="1">IFERROR(__xludf.DUMMYFUNCTION("""COMPUTED_VALUE"""),2663)</f>
        <v>2663</v>
      </c>
      <c r="C343" s="4">
        <f ca="1">IFERROR(__xludf.DUMMYFUNCTION("""COMPUTED_VALUE"""),7310)</f>
        <v>7310</v>
      </c>
    </row>
    <row r="344" spans="1:3" x14ac:dyDescent="0.2">
      <c r="A344" s="3">
        <f ca="1">IFERROR(__xludf.DUMMYFUNCTION("""COMPUTED_VALUE"""),44236)</f>
        <v>44236</v>
      </c>
      <c r="B344" s="4">
        <f ca="1">IFERROR(__xludf.DUMMYFUNCTION("""COMPUTED_VALUE"""),2354)</f>
        <v>2354</v>
      </c>
      <c r="C344" s="4">
        <f ca="1">IFERROR(__xludf.DUMMYFUNCTION("""COMPUTED_VALUE"""),6908.57142857142)</f>
        <v>6908.5714285714203</v>
      </c>
    </row>
    <row r="345" spans="1:3" x14ac:dyDescent="0.2">
      <c r="A345" s="3">
        <f ca="1">IFERROR(__xludf.DUMMYFUNCTION("""COMPUTED_VALUE"""),44237)</f>
        <v>44237</v>
      </c>
      <c r="B345" s="4">
        <f ca="1">IFERROR(__xludf.DUMMYFUNCTION("""COMPUTED_VALUE"""),1231)</f>
        <v>1231</v>
      </c>
      <c r="C345" s="4">
        <f ca="1">IFERROR(__xludf.DUMMYFUNCTION("""COMPUTED_VALUE"""),6479.57142857142)</f>
        <v>6479.5714285714203</v>
      </c>
    </row>
    <row r="346" spans="1:3" x14ac:dyDescent="0.2">
      <c r="A346" s="3">
        <f ca="1">IFERROR(__xludf.DUMMYFUNCTION("""COMPUTED_VALUE"""),44238)</f>
        <v>44238</v>
      </c>
      <c r="B346" s="4">
        <f ca="1">IFERROR(__xludf.DUMMYFUNCTION("""COMPUTED_VALUE"""),1997)</f>
        <v>1997</v>
      </c>
      <c r="C346" s="4">
        <f ca="1">IFERROR(__xludf.DUMMYFUNCTION("""COMPUTED_VALUE"""),6419.57142857142)</f>
        <v>6419.5714285714203</v>
      </c>
    </row>
    <row r="347" spans="1:3" x14ac:dyDescent="0.2">
      <c r="A347" s="3">
        <f ca="1">IFERROR(__xludf.DUMMYFUNCTION("""COMPUTED_VALUE"""),44239)</f>
        <v>44239</v>
      </c>
      <c r="B347" s="4">
        <f ca="1">IFERROR(__xludf.DUMMYFUNCTION("""COMPUTED_VALUE"""),15824)</f>
        <v>15824</v>
      </c>
      <c r="C347" s="4">
        <f ca="1">IFERROR(__xludf.DUMMYFUNCTION("""COMPUTED_VALUE"""),6559.71428571428)</f>
        <v>6559.7142857142799</v>
      </c>
    </row>
    <row r="348" spans="1:3" x14ac:dyDescent="0.2">
      <c r="A348" s="3">
        <f ca="1">IFERROR(__xludf.DUMMYFUNCTION("""COMPUTED_VALUE"""),44240)</f>
        <v>44240</v>
      </c>
      <c r="B348" s="4">
        <f ca="1">IFERROR(__xludf.DUMMYFUNCTION("""COMPUTED_VALUE"""),20297)</f>
        <v>20297</v>
      </c>
      <c r="C348" s="4">
        <f ca="1">IFERROR(__xludf.DUMMYFUNCTION("""COMPUTED_VALUE"""),7333.57142857142)</f>
        <v>7333.5714285714203</v>
      </c>
    </row>
    <row r="349" spans="1:3" x14ac:dyDescent="0.2">
      <c r="A349" s="3">
        <f ca="1">IFERROR(__xludf.DUMMYFUNCTION("""COMPUTED_VALUE"""),44241)</f>
        <v>44241</v>
      </c>
      <c r="B349" s="4">
        <f ca="1">IFERROR(__xludf.DUMMYFUNCTION("""COMPUTED_VALUE"""),4443)</f>
        <v>4443</v>
      </c>
      <c r="C349" s="4">
        <f ca="1">IFERROR(__xludf.DUMMYFUNCTION("""COMPUTED_VALUE"""),6972.71428571428)</f>
        <v>6972.7142857142799</v>
      </c>
    </row>
    <row r="350" spans="1:3" x14ac:dyDescent="0.2">
      <c r="A350" s="3">
        <f ca="1">IFERROR(__xludf.DUMMYFUNCTION("""COMPUTED_VALUE"""),44242)</f>
        <v>44242</v>
      </c>
      <c r="B350" s="4">
        <f ca="1">IFERROR(__xludf.DUMMYFUNCTION("""COMPUTED_VALUE"""),1109)</f>
        <v>1109</v>
      </c>
      <c r="C350" s="4">
        <f ca="1">IFERROR(__xludf.DUMMYFUNCTION("""COMPUTED_VALUE"""),6750.71428571428)</f>
        <v>6750.7142857142799</v>
      </c>
    </row>
    <row r="351" spans="1:3" x14ac:dyDescent="0.2">
      <c r="A351" s="3">
        <f ca="1">IFERROR(__xludf.DUMMYFUNCTION("""COMPUTED_VALUE"""),44243)</f>
        <v>44243</v>
      </c>
      <c r="B351" s="4">
        <f ca="1">IFERROR(__xludf.DUMMYFUNCTION("""COMPUTED_VALUE"""),5661)</f>
        <v>5661</v>
      </c>
      <c r="C351" s="4">
        <f ca="1">IFERROR(__xludf.DUMMYFUNCTION("""COMPUTED_VALUE"""),7223.14285714285)</f>
        <v>7223.1428571428496</v>
      </c>
    </row>
    <row r="352" spans="1:3" x14ac:dyDescent="0.2">
      <c r="A352" s="3">
        <f ca="1">IFERROR(__xludf.DUMMYFUNCTION("""COMPUTED_VALUE"""),44244)</f>
        <v>44244</v>
      </c>
      <c r="B352" s="4">
        <f ca="1">IFERROR(__xludf.DUMMYFUNCTION("""COMPUTED_VALUE"""),6969)</f>
        <v>6969</v>
      </c>
      <c r="C352" s="4">
        <f ca="1">IFERROR(__xludf.DUMMYFUNCTION("""COMPUTED_VALUE"""),8042.85714285714)</f>
        <v>8042.8571428571404</v>
      </c>
    </row>
    <row r="353" spans="1:3" x14ac:dyDescent="0.2">
      <c r="A353" s="3">
        <f ca="1">IFERROR(__xludf.DUMMYFUNCTION("""COMPUTED_VALUE"""),44245)</f>
        <v>44245</v>
      </c>
      <c r="B353" s="4">
        <f ca="1">IFERROR(__xludf.DUMMYFUNCTION("""COMPUTED_VALUE"""),16094)</f>
        <v>16094</v>
      </c>
      <c r="C353" s="4">
        <f ca="1">IFERROR(__xludf.DUMMYFUNCTION("""COMPUTED_VALUE"""),10056.7142857142)</f>
        <v>10056.714285714201</v>
      </c>
    </row>
    <row r="354" spans="1:3" x14ac:dyDescent="0.2">
      <c r="A354" s="3">
        <f ca="1">IFERROR(__xludf.DUMMYFUNCTION("""COMPUTED_VALUE"""),44246)</f>
        <v>44246</v>
      </c>
      <c r="B354" s="4">
        <f ca="1">IFERROR(__xludf.DUMMYFUNCTION("""COMPUTED_VALUE"""),26800)</f>
        <v>26800</v>
      </c>
      <c r="C354" s="4">
        <f ca="1">IFERROR(__xludf.DUMMYFUNCTION("""COMPUTED_VALUE"""),11624.7142857142)</f>
        <v>11624.714285714201</v>
      </c>
    </row>
    <row r="355" spans="1:3" x14ac:dyDescent="0.2">
      <c r="A355" s="3">
        <f ca="1">IFERROR(__xludf.DUMMYFUNCTION("""COMPUTED_VALUE"""),44247)</f>
        <v>44247</v>
      </c>
      <c r="B355" s="4">
        <f ca="1">IFERROR(__xludf.DUMMYFUNCTION("""COMPUTED_VALUE"""),35488)</f>
        <v>35488</v>
      </c>
      <c r="C355" s="4">
        <f ca="1">IFERROR(__xludf.DUMMYFUNCTION("""COMPUTED_VALUE"""),13794.8571428571)</f>
        <v>13794.857142857099</v>
      </c>
    </row>
    <row r="356" spans="1:3" x14ac:dyDescent="0.2">
      <c r="A356" s="3">
        <f ca="1">IFERROR(__xludf.DUMMYFUNCTION("""COMPUTED_VALUE"""),44248)</f>
        <v>44248</v>
      </c>
      <c r="B356" s="4">
        <f ca="1">IFERROR(__xludf.DUMMYFUNCTION("""COMPUTED_VALUE"""),18226)</f>
        <v>18226</v>
      </c>
      <c r="C356" s="4">
        <f ca="1">IFERROR(__xludf.DUMMYFUNCTION("""COMPUTED_VALUE"""),15763.8571428571)</f>
        <v>15763.857142857099</v>
      </c>
    </row>
    <row r="357" spans="1:3" x14ac:dyDescent="0.2">
      <c r="A357" s="3">
        <f ca="1">IFERROR(__xludf.DUMMYFUNCTION("""COMPUTED_VALUE"""),44249)</f>
        <v>44249</v>
      </c>
      <c r="B357" s="4">
        <f ca="1">IFERROR(__xludf.DUMMYFUNCTION("""COMPUTED_VALUE"""),7922)</f>
        <v>7922</v>
      </c>
      <c r="C357" s="4">
        <f ca="1">IFERROR(__xludf.DUMMYFUNCTION("""COMPUTED_VALUE"""),16737.1428571428)</f>
        <v>16737.1428571428</v>
      </c>
    </row>
    <row r="358" spans="1:3" x14ac:dyDescent="0.2">
      <c r="A358" s="3">
        <f ca="1">IFERROR(__xludf.DUMMYFUNCTION("""COMPUTED_VALUE"""),44250)</f>
        <v>44250</v>
      </c>
      <c r="B358" s="4">
        <f ca="1">IFERROR(__xludf.DUMMYFUNCTION("""COMPUTED_VALUE"""),3639)</f>
        <v>3639</v>
      </c>
      <c r="C358" s="4">
        <f ca="1">IFERROR(__xludf.DUMMYFUNCTION("""COMPUTED_VALUE"""),16448.2857142857)</f>
        <v>16448.285714285699</v>
      </c>
    </row>
    <row r="359" spans="1:3" x14ac:dyDescent="0.2">
      <c r="A359" s="3">
        <f ca="1">IFERROR(__xludf.DUMMYFUNCTION("""COMPUTED_VALUE"""),44251)</f>
        <v>44251</v>
      </c>
      <c r="B359" s="4">
        <f ca="1">IFERROR(__xludf.DUMMYFUNCTION("""COMPUTED_VALUE"""),13908)</f>
        <v>13908</v>
      </c>
      <c r="C359" s="4">
        <f ca="1">IFERROR(__xludf.DUMMYFUNCTION("""COMPUTED_VALUE"""),17439.5714285714)</f>
        <v>17439.571428571398</v>
      </c>
    </row>
    <row r="360" spans="1:3" x14ac:dyDescent="0.2">
      <c r="A360" s="3">
        <f ca="1">IFERROR(__xludf.DUMMYFUNCTION("""COMPUTED_VALUE"""),44252)</f>
        <v>44252</v>
      </c>
      <c r="B360" s="4">
        <f ca="1">IFERROR(__xludf.DUMMYFUNCTION("""COMPUTED_VALUE"""),37069)</f>
        <v>37069</v>
      </c>
      <c r="C360" s="4">
        <f ca="1">IFERROR(__xludf.DUMMYFUNCTION("""COMPUTED_VALUE"""),20436)</f>
        <v>20436</v>
      </c>
    </row>
    <row r="361" spans="1:3" x14ac:dyDescent="0.2">
      <c r="A361" s="3">
        <f ca="1">IFERROR(__xludf.DUMMYFUNCTION("""COMPUTED_VALUE"""),44253)</f>
        <v>44253</v>
      </c>
      <c r="B361" s="4">
        <f ca="1">IFERROR(__xludf.DUMMYFUNCTION("""COMPUTED_VALUE"""),13210)</f>
        <v>13210</v>
      </c>
      <c r="C361" s="4">
        <f ca="1">IFERROR(__xludf.DUMMYFUNCTION("""COMPUTED_VALUE"""),18494.5714285714)</f>
        <v>18494.571428571398</v>
      </c>
    </row>
    <row r="362" spans="1:3" x14ac:dyDescent="0.2">
      <c r="A362" s="3">
        <f ca="1">IFERROR(__xludf.DUMMYFUNCTION("""COMPUTED_VALUE"""),44254)</f>
        <v>44254</v>
      </c>
      <c r="B362" s="4">
        <f ca="1">IFERROR(__xludf.DUMMYFUNCTION("""COMPUTED_VALUE"""),42318)</f>
        <v>42318</v>
      </c>
      <c r="C362" s="4">
        <f ca="1">IFERROR(__xludf.DUMMYFUNCTION("""COMPUTED_VALUE"""),19470.2857142857)</f>
        <v>19470.285714285699</v>
      </c>
    </row>
    <row r="363" spans="1:3" x14ac:dyDescent="0.2">
      <c r="A363" s="3">
        <f ca="1">IFERROR(__xludf.DUMMYFUNCTION("""COMPUTED_VALUE"""),44255)</f>
        <v>44255</v>
      </c>
      <c r="B363" s="4">
        <f ca="1">IFERROR(__xludf.DUMMYFUNCTION("""COMPUTED_VALUE"""),114081)</f>
        <v>114081</v>
      </c>
      <c r="C363" s="4">
        <f ca="1">IFERROR(__xludf.DUMMYFUNCTION("""COMPUTED_VALUE"""),33163.8571428571)</f>
        <v>33163.857142857101</v>
      </c>
    </row>
    <row r="364" spans="1:3" x14ac:dyDescent="0.2">
      <c r="A364" s="3">
        <f ca="1">IFERROR(__xludf.DUMMYFUNCTION("""COMPUTED_VALUE"""),44256)</f>
        <v>44256</v>
      </c>
      <c r="B364" s="4">
        <f ca="1">IFERROR(__xludf.DUMMYFUNCTION("""COMPUTED_VALUE"""),7565)</f>
        <v>7565</v>
      </c>
      <c r="C364" s="4">
        <f ca="1">IFERROR(__xludf.DUMMYFUNCTION("""COMPUTED_VALUE"""),33112.8571428571)</f>
        <v>33112.857142857101</v>
      </c>
    </row>
    <row r="365" spans="1:3" x14ac:dyDescent="0.2">
      <c r="A365" s="3">
        <f ca="1">IFERROR(__xludf.DUMMYFUNCTION("""COMPUTED_VALUE"""),44257)</f>
        <v>44257</v>
      </c>
      <c r="B365" s="4">
        <f ca="1">IFERROR(__xludf.DUMMYFUNCTION("""COMPUTED_VALUE"""),36430)</f>
        <v>36430</v>
      </c>
      <c r="C365" s="4">
        <f ca="1">IFERROR(__xludf.DUMMYFUNCTION("""COMPUTED_VALUE"""),37797.2857142857)</f>
        <v>37797.285714285703</v>
      </c>
    </row>
    <row r="366" spans="1:3" x14ac:dyDescent="0.2">
      <c r="A366" s="3">
        <f ca="1">IFERROR(__xludf.DUMMYFUNCTION("""COMPUTED_VALUE"""),44258)</f>
        <v>44258</v>
      </c>
      <c r="B366" s="4">
        <f ca="1">IFERROR(__xludf.DUMMYFUNCTION("""COMPUTED_VALUE"""),36360)</f>
        <v>36360</v>
      </c>
      <c r="C366" s="4">
        <f ca="1">IFERROR(__xludf.DUMMYFUNCTION("""COMPUTED_VALUE"""),41004.7142857142)</f>
        <v>41004.714285714203</v>
      </c>
    </row>
    <row r="367" spans="1:3" x14ac:dyDescent="0.2">
      <c r="A367" s="3">
        <f ca="1">IFERROR(__xludf.DUMMYFUNCTION("""COMPUTED_VALUE"""),44259)</f>
        <v>44259</v>
      </c>
      <c r="B367" s="4">
        <f ca="1">IFERROR(__xludf.DUMMYFUNCTION("""COMPUTED_VALUE"""),27403)</f>
        <v>27403</v>
      </c>
      <c r="C367" s="4">
        <f ca="1">IFERROR(__xludf.DUMMYFUNCTION("""COMPUTED_VALUE"""),39623.8571428571)</f>
        <v>39623.857142857101</v>
      </c>
    </row>
    <row r="368" spans="1:3" x14ac:dyDescent="0.2">
      <c r="A368" s="3">
        <f ca="1">IFERROR(__xludf.DUMMYFUNCTION("""COMPUTED_VALUE"""),44260)</f>
        <v>44260</v>
      </c>
      <c r="B368" s="4">
        <f ca="1">IFERROR(__xludf.DUMMYFUNCTION("""COMPUTED_VALUE"""),77513)</f>
        <v>77513</v>
      </c>
      <c r="C368" s="4">
        <f ca="1">IFERROR(__xludf.DUMMYFUNCTION("""COMPUTED_VALUE"""),48810)</f>
        <v>48810</v>
      </c>
    </row>
    <row r="369" spans="1:3" x14ac:dyDescent="0.2">
      <c r="A369" s="3">
        <f ca="1">IFERROR(__xludf.DUMMYFUNCTION("""COMPUTED_VALUE"""),44261)</f>
        <v>44261</v>
      </c>
      <c r="B369" s="4">
        <f ca="1">IFERROR(__xludf.DUMMYFUNCTION("""COMPUTED_VALUE"""),86544)</f>
        <v>86544</v>
      </c>
      <c r="C369" s="4">
        <f ca="1">IFERROR(__xludf.DUMMYFUNCTION("""COMPUTED_VALUE"""),55128)</f>
        <v>55128</v>
      </c>
    </row>
    <row r="370" spans="1:3" x14ac:dyDescent="0.2">
      <c r="A370" s="3">
        <f ca="1">IFERROR(__xludf.DUMMYFUNCTION("""COMPUTED_VALUE"""),44262)</f>
        <v>44262</v>
      </c>
      <c r="B370" s="4">
        <f ca="1">IFERROR(__xludf.DUMMYFUNCTION("""COMPUTED_VALUE"""),31904)</f>
        <v>31904</v>
      </c>
      <c r="C370" s="4">
        <f ca="1">IFERROR(__xludf.DUMMYFUNCTION("""COMPUTED_VALUE"""),43388.4285714285)</f>
        <v>43388.4285714285</v>
      </c>
    </row>
    <row r="371" spans="1:3" x14ac:dyDescent="0.2">
      <c r="A371" s="3">
        <f ca="1">IFERROR(__xludf.DUMMYFUNCTION("""COMPUTED_VALUE"""),44263)</f>
        <v>44263</v>
      </c>
      <c r="B371" s="4">
        <f ca="1">IFERROR(__xludf.DUMMYFUNCTION("""COMPUTED_VALUE"""),21313)</f>
        <v>21313</v>
      </c>
      <c r="C371" s="4">
        <f ca="1">IFERROR(__xludf.DUMMYFUNCTION("""COMPUTED_VALUE"""),45352.4285714285)</f>
        <v>45352.4285714285</v>
      </c>
    </row>
    <row r="372" spans="1:3" x14ac:dyDescent="0.2">
      <c r="A372" s="3">
        <f ca="1">IFERROR(__xludf.DUMMYFUNCTION("""COMPUTED_VALUE"""),44264)</f>
        <v>44264</v>
      </c>
      <c r="B372" s="4">
        <f ca="1">IFERROR(__xludf.DUMMYFUNCTION("""COMPUTED_VALUE"""),44331)</f>
        <v>44331</v>
      </c>
      <c r="C372" s="4">
        <f ca="1">IFERROR(__xludf.DUMMYFUNCTION("""COMPUTED_VALUE"""),46481.1428571428)</f>
        <v>46481.142857142797</v>
      </c>
    </row>
    <row r="373" spans="1:3" x14ac:dyDescent="0.2">
      <c r="A373" s="3">
        <f ca="1">IFERROR(__xludf.DUMMYFUNCTION("""COMPUTED_VALUE"""),44265)</f>
        <v>44265</v>
      </c>
      <c r="B373" s="4">
        <f ca="1">IFERROR(__xludf.DUMMYFUNCTION("""COMPUTED_VALUE"""),60746)</f>
        <v>60746</v>
      </c>
      <c r="C373" s="4">
        <f ca="1">IFERROR(__xludf.DUMMYFUNCTION("""COMPUTED_VALUE"""),49964.8571428571)</f>
        <v>49964.857142857101</v>
      </c>
    </row>
    <row r="374" spans="1:3" x14ac:dyDescent="0.2">
      <c r="A374" s="3">
        <f ca="1">IFERROR(__xludf.DUMMYFUNCTION("""COMPUTED_VALUE"""),44266)</f>
        <v>44266</v>
      </c>
      <c r="B374" s="4">
        <f ca="1">IFERROR(__xludf.DUMMYFUNCTION("""COMPUTED_VALUE"""),41766)</f>
        <v>41766</v>
      </c>
      <c r="C374" s="4">
        <f ca="1">IFERROR(__xludf.DUMMYFUNCTION("""COMPUTED_VALUE"""),52016.7142857142)</f>
        <v>52016.714285714203</v>
      </c>
    </row>
    <row r="375" spans="1:3" x14ac:dyDescent="0.2">
      <c r="A375" s="3">
        <f ca="1">IFERROR(__xludf.DUMMYFUNCTION("""COMPUTED_VALUE"""),44267)</f>
        <v>44267</v>
      </c>
      <c r="B375" s="4">
        <f ca="1">IFERROR(__xludf.DUMMYFUNCTION("""COMPUTED_VALUE"""),80270)</f>
        <v>80270</v>
      </c>
      <c r="C375" s="4">
        <f ca="1">IFERROR(__xludf.DUMMYFUNCTION("""COMPUTED_VALUE"""),52410.5714285714)</f>
        <v>52410.571428571398</v>
      </c>
    </row>
    <row r="376" spans="1:3" x14ac:dyDescent="0.2">
      <c r="A376" s="3">
        <f ca="1">IFERROR(__xludf.DUMMYFUNCTION("""COMPUTED_VALUE"""),44268)</f>
        <v>44268</v>
      </c>
      <c r="B376" s="4">
        <f ca="1">IFERROR(__xludf.DUMMYFUNCTION("""COMPUTED_VALUE"""),63587)</f>
        <v>63587</v>
      </c>
      <c r="C376" s="4">
        <f ca="1">IFERROR(__xludf.DUMMYFUNCTION("""COMPUTED_VALUE"""),49131)</f>
        <v>49131</v>
      </c>
    </row>
    <row r="377" spans="1:3" x14ac:dyDescent="0.2">
      <c r="A377" s="3">
        <f ca="1">IFERROR(__xludf.DUMMYFUNCTION("""COMPUTED_VALUE"""),44269)</f>
        <v>44269</v>
      </c>
      <c r="B377" s="4">
        <f ca="1">IFERROR(__xludf.DUMMYFUNCTION("""COMPUTED_VALUE"""),25852)</f>
        <v>25852</v>
      </c>
      <c r="C377" s="4">
        <f ca="1">IFERROR(__xludf.DUMMYFUNCTION("""COMPUTED_VALUE"""),48266.4285714285)</f>
        <v>48266.4285714285</v>
      </c>
    </row>
    <row r="378" spans="1:3" x14ac:dyDescent="0.2">
      <c r="A378" s="3">
        <f ca="1">IFERROR(__xludf.DUMMYFUNCTION("""COMPUTED_VALUE"""),44270)</f>
        <v>44270</v>
      </c>
      <c r="B378" s="4">
        <f ca="1">IFERROR(__xludf.DUMMYFUNCTION("""COMPUTED_VALUE"""),15329)</f>
        <v>15329</v>
      </c>
      <c r="C378" s="4">
        <f ca="1">IFERROR(__xludf.DUMMYFUNCTION("""COMPUTED_VALUE"""),47411.5714285714)</f>
        <v>47411.571428571398</v>
      </c>
    </row>
    <row r="379" spans="1:3" x14ac:dyDescent="0.2">
      <c r="A379" s="3">
        <f ca="1">IFERROR(__xludf.DUMMYFUNCTION("""COMPUTED_VALUE"""),44271)</f>
        <v>44271</v>
      </c>
      <c r="B379" s="4">
        <f ca="1">IFERROR(__xludf.DUMMYFUNCTION("""COMPUTED_VALUE"""),12478)</f>
        <v>12478</v>
      </c>
      <c r="C379" s="4">
        <f ca="1">IFERROR(__xludf.DUMMYFUNCTION("""COMPUTED_VALUE"""),42861.1428571428)</f>
        <v>42861.142857142797</v>
      </c>
    </row>
    <row r="380" spans="1:3" x14ac:dyDescent="0.2">
      <c r="A380" s="3">
        <f ca="1">IFERROR(__xludf.DUMMYFUNCTION("""COMPUTED_VALUE"""),44272)</f>
        <v>44272</v>
      </c>
      <c r="B380" s="4">
        <f ca="1">IFERROR(__xludf.DUMMYFUNCTION("""COMPUTED_VALUE"""),50269)</f>
        <v>50269</v>
      </c>
      <c r="C380" s="4">
        <f ca="1">IFERROR(__xludf.DUMMYFUNCTION("""COMPUTED_VALUE"""),41364.4285714285)</f>
        <v>41364.4285714285</v>
      </c>
    </row>
    <row r="381" spans="1:3" x14ac:dyDescent="0.2">
      <c r="A381" s="3">
        <f ca="1">IFERROR(__xludf.DUMMYFUNCTION("""COMPUTED_VALUE"""),44273)</f>
        <v>44273</v>
      </c>
      <c r="B381" s="4">
        <f ca="1">IFERROR(__xludf.DUMMYFUNCTION("""COMPUTED_VALUE"""),44364)</f>
        <v>44364</v>
      </c>
      <c r="C381" s="4">
        <f ca="1">IFERROR(__xludf.DUMMYFUNCTION("""COMPUTED_VALUE"""),41735.5714285714)</f>
        <v>41735.571428571398</v>
      </c>
    </row>
    <row r="382" spans="1:3" x14ac:dyDescent="0.2">
      <c r="A382" s="3">
        <f ca="1">IFERROR(__xludf.DUMMYFUNCTION("""COMPUTED_VALUE"""),44274)</f>
        <v>44274</v>
      </c>
      <c r="B382" s="4">
        <f ca="1">IFERROR(__xludf.DUMMYFUNCTION("""COMPUTED_VALUE"""),35848)</f>
        <v>35848</v>
      </c>
      <c r="C382" s="4">
        <f ca="1">IFERROR(__xludf.DUMMYFUNCTION("""COMPUTED_VALUE"""),35389.5714285714)</f>
        <v>35389.571428571398</v>
      </c>
    </row>
    <row r="383" spans="1:3" x14ac:dyDescent="0.2">
      <c r="A383" s="3">
        <f ca="1">IFERROR(__xludf.DUMMYFUNCTION("""COMPUTED_VALUE"""),44275)</f>
        <v>44275</v>
      </c>
      <c r="B383" s="4">
        <f ca="1">IFERROR(__xludf.DUMMYFUNCTION("""COMPUTED_VALUE"""),42796)</f>
        <v>42796</v>
      </c>
      <c r="C383" s="4">
        <f ca="1">IFERROR(__xludf.DUMMYFUNCTION("""COMPUTED_VALUE"""),32419.4285714285)</f>
        <v>32419.4285714285</v>
      </c>
    </row>
    <row r="384" spans="1:3" x14ac:dyDescent="0.2">
      <c r="A384" s="3">
        <f ca="1">IFERROR(__xludf.DUMMYFUNCTION("""COMPUTED_VALUE"""),44276)</f>
        <v>44276</v>
      </c>
      <c r="B384" s="4">
        <f ca="1">IFERROR(__xludf.DUMMYFUNCTION("""COMPUTED_VALUE"""),42892)</f>
        <v>42892</v>
      </c>
      <c r="C384" s="4">
        <f ca="1">IFERROR(__xludf.DUMMYFUNCTION("""COMPUTED_VALUE"""),34853.7142857142)</f>
        <v>34853.714285714203</v>
      </c>
    </row>
    <row r="385" spans="1:3" x14ac:dyDescent="0.2">
      <c r="A385" s="3">
        <f ca="1">IFERROR(__xludf.DUMMYFUNCTION("""COMPUTED_VALUE"""),44277)</f>
        <v>44277</v>
      </c>
      <c r="B385" s="4">
        <f ca="1">IFERROR(__xludf.DUMMYFUNCTION("""COMPUTED_VALUE"""),26370)</f>
        <v>26370</v>
      </c>
      <c r="C385" s="4">
        <f ca="1">IFERROR(__xludf.DUMMYFUNCTION("""COMPUTED_VALUE"""),36431)</f>
        <v>36431</v>
      </c>
    </row>
    <row r="386" spans="1:3" x14ac:dyDescent="0.2">
      <c r="A386" s="3">
        <f ca="1">IFERROR(__xludf.DUMMYFUNCTION("""COMPUTED_VALUE"""),44278)</f>
        <v>44278</v>
      </c>
      <c r="B386" s="4">
        <f ca="1">IFERROR(__xludf.DUMMYFUNCTION("""COMPUTED_VALUE"""),46824)</f>
        <v>46824</v>
      </c>
      <c r="C386" s="4">
        <f ca="1">IFERROR(__xludf.DUMMYFUNCTION("""COMPUTED_VALUE"""),41337.5714285714)</f>
        <v>41337.571428571398</v>
      </c>
    </row>
    <row r="387" spans="1:3" x14ac:dyDescent="0.2">
      <c r="A387" s="3">
        <f ca="1">IFERROR(__xludf.DUMMYFUNCTION("""COMPUTED_VALUE"""),44279)</f>
        <v>44279</v>
      </c>
      <c r="B387" s="4">
        <f ca="1">IFERROR(__xludf.DUMMYFUNCTION("""COMPUTED_VALUE"""),59674)</f>
        <v>59674</v>
      </c>
      <c r="C387" s="4">
        <f ca="1">IFERROR(__xludf.DUMMYFUNCTION("""COMPUTED_VALUE"""),42681.1428571428)</f>
        <v>42681.142857142797</v>
      </c>
    </row>
    <row r="388" spans="1:3" x14ac:dyDescent="0.2">
      <c r="A388" s="3">
        <f ca="1">IFERROR(__xludf.DUMMYFUNCTION("""COMPUTED_VALUE"""),44280)</f>
        <v>44280</v>
      </c>
      <c r="B388" s="4">
        <f ca="1">IFERROR(__xludf.DUMMYFUNCTION("""COMPUTED_VALUE"""),51409)</f>
        <v>51409</v>
      </c>
      <c r="C388" s="4">
        <f ca="1">IFERROR(__xludf.DUMMYFUNCTION("""COMPUTED_VALUE"""),43687.5714285714)</f>
        <v>43687.571428571398</v>
      </c>
    </row>
    <row r="389" spans="1:3" x14ac:dyDescent="0.2">
      <c r="A389" s="3">
        <f ca="1">IFERROR(__xludf.DUMMYFUNCTION("""COMPUTED_VALUE"""),44281)</f>
        <v>44281</v>
      </c>
      <c r="B389" s="4">
        <f ca="1">IFERROR(__xludf.DUMMYFUNCTION("""COMPUTED_VALUE"""),56014)</f>
        <v>56014</v>
      </c>
      <c r="C389" s="4">
        <f ca="1">IFERROR(__xludf.DUMMYFUNCTION("""COMPUTED_VALUE"""),46568.4285714285)</f>
        <v>46568.4285714285</v>
      </c>
    </row>
    <row r="390" spans="1:3" x14ac:dyDescent="0.2">
      <c r="A390" s="3">
        <f ca="1">IFERROR(__xludf.DUMMYFUNCTION("""COMPUTED_VALUE"""),44282)</f>
        <v>44282</v>
      </c>
      <c r="B390" s="4">
        <f ca="1">IFERROR(__xludf.DUMMYFUNCTION("""COMPUTED_VALUE"""),67098)</f>
        <v>67098</v>
      </c>
      <c r="C390" s="4">
        <f ca="1">IFERROR(__xludf.DUMMYFUNCTION("""COMPUTED_VALUE"""),50040.1428571428)</f>
        <v>50040.142857142797</v>
      </c>
    </row>
    <row r="391" spans="1:3" x14ac:dyDescent="0.2">
      <c r="A391" s="3">
        <f ca="1">IFERROR(__xludf.DUMMYFUNCTION("""COMPUTED_VALUE"""),44283)</f>
        <v>44283</v>
      </c>
      <c r="B391" s="4">
        <f ca="1">IFERROR(__xludf.DUMMYFUNCTION("""COMPUTED_VALUE"""),32867)</f>
        <v>32867</v>
      </c>
      <c r="C391" s="4">
        <f ca="1">IFERROR(__xludf.DUMMYFUNCTION("""COMPUTED_VALUE"""),48608)</f>
        <v>48608</v>
      </c>
    </row>
    <row r="392" spans="1:3" x14ac:dyDescent="0.2">
      <c r="A392" s="3">
        <f ca="1">IFERROR(__xludf.DUMMYFUNCTION("""COMPUTED_VALUE"""),44284)</f>
        <v>44284</v>
      </c>
      <c r="B392" s="4">
        <f ca="1">IFERROR(__xludf.DUMMYFUNCTION("""COMPUTED_VALUE"""),16849)</f>
        <v>16849</v>
      </c>
      <c r="C392" s="4">
        <f ca="1">IFERROR(__xludf.DUMMYFUNCTION("""COMPUTED_VALUE"""),47247.8571428571)</f>
        <v>47247.857142857101</v>
      </c>
    </row>
    <row r="393" spans="1:3" x14ac:dyDescent="0.2">
      <c r="A393" s="3">
        <f ca="1">IFERROR(__xludf.DUMMYFUNCTION("""COMPUTED_VALUE"""),44285)</f>
        <v>44285</v>
      </c>
      <c r="B393" s="4">
        <f ca="1">IFERROR(__xludf.DUMMYFUNCTION("""COMPUTED_VALUE"""),80651)</f>
        <v>80651</v>
      </c>
      <c r="C393" s="4">
        <f ca="1">IFERROR(__xludf.DUMMYFUNCTION("""COMPUTED_VALUE"""),52080.2857142857)</f>
        <v>52080.285714285703</v>
      </c>
    </row>
    <row r="394" spans="1:3" x14ac:dyDescent="0.2">
      <c r="A394" s="3">
        <f ca="1">IFERROR(__xludf.DUMMYFUNCTION("""COMPUTED_VALUE"""),44286)</f>
        <v>44286</v>
      </c>
      <c r="B394" s="4">
        <f ca="1">IFERROR(__xludf.DUMMYFUNCTION("""COMPUTED_VALUE"""),10031)</f>
        <v>10031</v>
      </c>
      <c r="C394" s="4">
        <f ca="1">IFERROR(__xludf.DUMMYFUNCTION("""COMPUTED_VALUE"""),44988.4285714285)</f>
        <v>44988.4285714285</v>
      </c>
    </row>
    <row r="395" spans="1:3" x14ac:dyDescent="0.2">
      <c r="A395" s="3">
        <f ca="1">IFERROR(__xludf.DUMMYFUNCTION("""COMPUTED_VALUE"""),44287)</f>
        <v>44287</v>
      </c>
      <c r="B395" s="4">
        <f ca="1">IFERROR(__xludf.DUMMYFUNCTION("""COMPUTED_VALUE"""),54919)</f>
        <v>54919</v>
      </c>
      <c r="C395" s="4">
        <f ca="1">IFERROR(__xludf.DUMMYFUNCTION("""COMPUTED_VALUE"""),45489.8571428571)</f>
        <v>45489.857142857101</v>
      </c>
    </row>
    <row r="396" spans="1:3" x14ac:dyDescent="0.2">
      <c r="A396" s="3">
        <f ca="1">IFERROR(__xludf.DUMMYFUNCTION("""COMPUTED_VALUE"""),44288)</f>
        <v>44288</v>
      </c>
      <c r="B396" s="4">
        <f ca="1">IFERROR(__xludf.DUMMYFUNCTION("""COMPUTED_VALUE"""),90732)</f>
        <v>90732</v>
      </c>
      <c r="C396" s="4">
        <f ca="1">IFERROR(__xludf.DUMMYFUNCTION("""COMPUTED_VALUE"""),50449.5714285714)</f>
        <v>50449.571428571398</v>
      </c>
    </row>
    <row r="397" spans="1:3" x14ac:dyDescent="0.2">
      <c r="A397" s="3">
        <f ca="1">IFERROR(__xludf.DUMMYFUNCTION("""COMPUTED_VALUE"""),44289)</f>
        <v>44289</v>
      </c>
      <c r="B397" s="4">
        <f ca="1">IFERROR(__xludf.DUMMYFUNCTION("""COMPUTED_VALUE"""),79051)</f>
        <v>79051</v>
      </c>
      <c r="C397" s="4">
        <f ca="1">IFERROR(__xludf.DUMMYFUNCTION("""COMPUTED_VALUE"""),52157.1428571428)</f>
        <v>52157.142857142797</v>
      </c>
    </row>
    <row r="398" spans="1:3" x14ac:dyDescent="0.2">
      <c r="A398" s="3">
        <f ca="1">IFERROR(__xludf.DUMMYFUNCTION("""COMPUTED_VALUE"""),44290)</f>
        <v>44290</v>
      </c>
      <c r="B398" s="4">
        <f ca="1">IFERROR(__xludf.DUMMYFUNCTION("""COMPUTED_VALUE"""),76770)</f>
        <v>76770</v>
      </c>
      <c r="C398" s="4">
        <f ca="1">IFERROR(__xludf.DUMMYFUNCTION("""COMPUTED_VALUE"""),58429)</f>
        <v>58429</v>
      </c>
    </row>
    <row r="399" spans="1:3" x14ac:dyDescent="0.2">
      <c r="A399" s="3">
        <f ca="1">IFERROR(__xludf.DUMMYFUNCTION("""COMPUTED_VALUE"""),44291)</f>
        <v>44291</v>
      </c>
      <c r="B399" s="4">
        <f ca="1">IFERROR(__xludf.DUMMYFUNCTION("""COMPUTED_VALUE"""),50338)</f>
        <v>50338</v>
      </c>
      <c r="C399" s="4">
        <f ca="1">IFERROR(__xludf.DUMMYFUNCTION("""COMPUTED_VALUE"""),63213.1428571428)</f>
        <v>63213.142857142797</v>
      </c>
    </row>
    <row r="400" spans="1:3" x14ac:dyDescent="0.2">
      <c r="A400" s="3">
        <f ca="1">IFERROR(__xludf.DUMMYFUNCTION("""COMPUTED_VALUE"""),44292)</f>
        <v>44292</v>
      </c>
      <c r="B400" s="4">
        <f ca="1">IFERROR(__xludf.DUMMYFUNCTION("""COMPUTED_VALUE"""),69474)</f>
        <v>69474</v>
      </c>
      <c r="C400" s="4">
        <f ca="1">IFERROR(__xludf.DUMMYFUNCTION("""COMPUTED_VALUE"""),61616.4285714285)</f>
        <v>61616.4285714285</v>
      </c>
    </row>
    <row r="401" spans="1:3" x14ac:dyDescent="0.2">
      <c r="A401" s="3">
        <f ca="1">IFERROR(__xludf.DUMMYFUNCTION("""COMPUTED_VALUE"""),44293)</f>
        <v>44293</v>
      </c>
      <c r="B401" s="4">
        <f ca="1">IFERROR(__xludf.DUMMYFUNCTION("""COMPUTED_VALUE"""),104438)</f>
        <v>104438</v>
      </c>
      <c r="C401" s="4">
        <f ca="1">IFERROR(__xludf.DUMMYFUNCTION("""COMPUTED_VALUE"""),75103.1428571428)</f>
        <v>75103.142857142797</v>
      </c>
    </row>
    <row r="402" spans="1:3" x14ac:dyDescent="0.2">
      <c r="A402" s="3">
        <f ca="1">IFERROR(__xludf.DUMMYFUNCTION("""COMPUTED_VALUE"""),44294)</f>
        <v>44294</v>
      </c>
      <c r="B402" s="4">
        <f ca="1">IFERROR(__xludf.DUMMYFUNCTION("""COMPUTED_VALUE"""),71333)</f>
        <v>71333</v>
      </c>
      <c r="C402" s="4">
        <f ca="1">IFERROR(__xludf.DUMMYFUNCTION("""COMPUTED_VALUE"""),77448)</f>
        <v>77448</v>
      </c>
    </row>
    <row r="403" spans="1:3" x14ac:dyDescent="0.2">
      <c r="A403" s="3">
        <f ca="1">IFERROR(__xludf.DUMMYFUNCTION("""COMPUTED_VALUE"""),44295)</f>
        <v>44295</v>
      </c>
      <c r="B403" s="4">
        <f ca="1">IFERROR(__xludf.DUMMYFUNCTION("""COMPUTED_VALUE"""),81018)</f>
        <v>81018</v>
      </c>
      <c r="C403" s="4">
        <f ca="1">IFERROR(__xludf.DUMMYFUNCTION("""COMPUTED_VALUE"""),76060.2857142857)</f>
        <v>76060.285714285696</v>
      </c>
    </row>
    <row r="404" spans="1:3" x14ac:dyDescent="0.2">
      <c r="A404" s="3">
        <f ca="1">IFERROR(__xludf.DUMMYFUNCTION("""COMPUTED_VALUE"""),44296)</f>
        <v>44296</v>
      </c>
      <c r="B404" s="4">
        <f ca="1">IFERROR(__xludf.DUMMYFUNCTION("""COMPUTED_VALUE"""),71836)</f>
        <v>71836</v>
      </c>
      <c r="C404" s="4">
        <f ca="1">IFERROR(__xludf.DUMMYFUNCTION("""COMPUTED_VALUE"""),75029.5714285714)</f>
        <v>75029.571428571406</v>
      </c>
    </row>
    <row r="405" spans="1:3" x14ac:dyDescent="0.2">
      <c r="A405" s="3">
        <f ca="1">IFERROR(__xludf.DUMMYFUNCTION("""COMPUTED_VALUE"""),44297)</f>
        <v>44297</v>
      </c>
      <c r="B405" s="4">
        <f ca="1">IFERROR(__xludf.DUMMYFUNCTION("""COMPUTED_VALUE"""),74956)</f>
        <v>74956</v>
      </c>
      <c r="C405" s="4">
        <f ca="1">IFERROR(__xludf.DUMMYFUNCTION("""COMPUTED_VALUE"""),74770.4285714285)</f>
        <v>74770.428571428507</v>
      </c>
    </row>
    <row r="406" spans="1:3" x14ac:dyDescent="0.2">
      <c r="A406" s="3">
        <f ca="1">IFERROR(__xludf.DUMMYFUNCTION("""COMPUTED_VALUE"""),44298)</f>
        <v>44298</v>
      </c>
      <c r="B406" s="4">
        <f ca="1">IFERROR(__xludf.DUMMYFUNCTION("""COMPUTED_VALUE"""),64489)</f>
        <v>64489</v>
      </c>
      <c r="C406" s="4">
        <f ca="1">IFERROR(__xludf.DUMMYFUNCTION("""COMPUTED_VALUE"""),76792)</f>
        <v>76792</v>
      </c>
    </row>
    <row r="407" spans="1:3" x14ac:dyDescent="0.2">
      <c r="A407" s="3">
        <f ca="1">IFERROR(__xludf.DUMMYFUNCTION("""COMPUTED_VALUE"""),44299)</f>
        <v>44299</v>
      </c>
      <c r="B407" s="4">
        <f ca="1">IFERROR(__xludf.DUMMYFUNCTION("""COMPUTED_VALUE"""),69264)</f>
        <v>69264</v>
      </c>
      <c r="C407" s="4">
        <f ca="1">IFERROR(__xludf.DUMMYFUNCTION("""COMPUTED_VALUE"""),76762)</f>
        <v>76762</v>
      </c>
    </row>
    <row r="408" spans="1:3" x14ac:dyDescent="0.2">
      <c r="A408" s="3">
        <f ca="1">IFERROR(__xludf.DUMMYFUNCTION("""COMPUTED_VALUE"""),44300)</f>
        <v>44300</v>
      </c>
      <c r="B408" s="4">
        <f ca="1">IFERROR(__xludf.DUMMYFUNCTION("""COMPUTED_VALUE"""),67376)</f>
        <v>67376</v>
      </c>
      <c r="C408" s="4">
        <f ca="1">IFERROR(__xludf.DUMMYFUNCTION("""COMPUTED_VALUE"""),71467.4285714285)</f>
        <v>71467.428571428507</v>
      </c>
    </row>
    <row r="409" spans="1:3" x14ac:dyDescent="0.2">
      <c r="A409" s="3">
        <f ca="1">IFERROR(__xludf.DUMMYFUNCTION("""COMPUTED_VALUE"""),44301)</f>
        <v>44301</v>
      </c>
      <c r="B409" s="4">
        <f ca="1">IFERROR(__xludf.DUMMYFUNCTION("""COMPUTED_VALUE"""),53971)</f>
        <v>53971</v>
      </c>
      <c r="C409" s="4">
        <f ca="1">IFERROR(__xludf.DUMMYFUNCTION("""COMPUTED_VALUE"""),68987.1428571428)</f>
        <v>68987.142857142797</v>
      </c>
    </row>
    <row r="410" spans="1:3" x14ac:dyDescent="0.2">
      <c r="A410" s="3">
        <f ca="1">IFERROR(__xludf.DUMMYFUNCTION("""COMPUTED_VALUE"""),44302)</f>
        <v>44302</v>
      </c>
      <c r="B410" s="4">
        <f ca="1">IFERROR(__xludf.DUMMYFUNCTION("""COMPUTED_VALUE"""),54598)</f>
        <v>54598</v>
      </c>
      <c r="C410" s="4">
        <f ca="1">IFERROR(__xludf.DUMMYFUNCTION("""COMPUTED_VALUE"""),65212.8571428571)</f>
        <v>65212.857142857101</v>
      </c>
    </row>
    <row r="411" spans="1:3" x14ac:dyDescent="0.2">
      <c r="A411" s="3">
        <f ca="1">IFERROR(__xludf.DUMMYFUNCTION("""COMPUTED_VALUE"""),44303)</f>
        <v>44303</v>
      </c>
      <c r="B411" s="4">
        <f ca="1">IFERROR(__xludf.DUMMYFUNCTION("""COMPUTED_VALUE"""),68245)</f>
        <v>68245</v>
      </c>
      <c r="C411" s="4">
        <f ca="1">IFERROR(__xludf.DUMMYFUNCTION("""COMPUTED_VALUE"""),64699.8571428571)</f>
        <v>64699.857142857101</v>
      </c>
    </row>
    <row r="412" spans="1:3" x14ac:dyDescent="0.2">
      <c r="A412" s="3">
        <f ca="1">IFERROR(__xludf.DUMMYFUNCTION("""COMPUTED_VALUE"""),44304)</f>
        <v>44304</v>
      </c>
      <c r="B412" s="4">
        <f ca="1">IFERROR(__xludf.DUMMYFUNCTION("""COMPUTED_VALUE"""),38742)</f>
        <v>38742</v>
      </c>
      <c r="C412" s="4">
        <f ca="1">IFERROR(__xludf.DUMMYFUNCTION("""COMPUTED_VALUE"""),59526.4285714285)</f>
        <v>59526.4285714285</v>
      </c>
    </row>
    <row r="413" spans="1:3" x14ac:dyDescent="0.2">
      <c r="A413" s="3">
        <f ca="1">IFERROR(__xludf.DUMMYFUNCTION("""COMPUTED_VALUE"""),44305)</f>
        <v>44305</v>
      </c>
      <c r="B413" s="4">
        <f ca="1">IFERROR(__xludf.DUMMYFUNCTION("""COMPUTED_VALUE"""),13846)</f>
        <v>13846</v>
      </c>
      <c r="C413" s="4">
        <f ca="1">IFERROR(__xludf.DUMMYFUNCTION("""COMPUTED_VALUE"""),52291.7142857142)</f>
        <v>52291.714285714203</v>
      </c>
    </row>
    <row r="414" spans="1:3" x14ac:dyDescent="0.2">
      <c r="A414" s="3">
        <f ca="1">IFERROR(__xludf.DUMMYFUNCTION("""COMPUTED_VALUE"""),44306)</f>
        <v>44306</v>
      </c>
      <c r="B414" s="4">
        <f ca="1">IFERROR(__xludf.DUMMYFUNCTION("""COMPUTED_VALUE"""),50627)</f>
        <v>50627</v>
      </c>
      <c r="C414" s="4">
        <f ca="1">IFERROR(__xludf.DUMMYFUNCTION("""COMPUTED_VALUE"""),49629.2857142857)</f>
        <v>49629.285714285703</v>
      </c>
    </row>
    <row r="415" spans="1:3" x14ac:dyDescent="0.2">
      <c r="A415" s="3">
        <f ca="1">IFERROR(__xludf.DUMMYFUNCTION("""COMPUTED_VALUE"""),44307)</f>
        <v>44307</v>
      </c>
      <c r="B415" s="4">
        <f ca="1">IFERROR(__xludf.DUMMYFUNCTION("""COMPUTED_VALUE"""),46544)</f>
        <v>46544</v>
      </c>
      <c r="C415" s="4">
        <f ca="1">IFERROR(__xludf.DUMMYFUNCTION("""COMPUTED_VALUE"""),46653.2857142857)</f>
        <v>46653.285714285703</v>
      </c>
    </row>
    <row r="416" spans="1:3" x14ac:dyDescent="0.2">
      <c r="A416" s="3">
        <f ca="1">IFERROR(__xludf.DUMMYFUNCTION("""COMPUTED_VALUE"""),44308)</f>
        <v>44308</v>
      </c>
      <c r="B416" s="4">
        <f ca="1">IFERROR(__xludf.DUMMYFUNCTION("""COMPUTED_VALUE"""),55854)</f>
        <v>55854</v>
      </c>
      <c r="C416" s="4">
        <f ca="1">IFERROR(__xludf.DUMMYFUNCTION("""COMPUTED_VALUE"""),46922.2857142857)</f>
        <v>46922.285714285703</v>
      </c>
    </row>
    <row r="417" spans="1:3" x14ac:dyDescent="0.2">
      <c r="A417" s="3">
        <f ca="1">IFERROR(__xludf.DUMMYFUNCTION("""COMPUTED_VALUE"""),44309)</f>
        <v>44309</v>
      </c>
      <c r="B417" s="4">
        <f ca="1">IFERROR(__xludf.DUMMYFUNCTION("""COMPUTED_VALUE"""),89396)</f>
        <v>89396</v>
      </c>
      <c r="C417" s="4">
        <f ca="1">IFERROR(__xludf.DUMMYFUNCTION("""COMPUTED_VALUE"""),51893.4285714285)</f>
        <v>51893.4285714285</v>
      </c>
    </row>
    <row r="418" spans="1:3" x14ac:dyDescent="0.2">
      <c r="A418" s="3">
        <f ca="1">IFERROR(__xludf.DUMMYFUNCTION("""COMPUTED_VALUE"""),44310)</f>
        <v>44310</v>
      </c>
      <c r="B418" s="4">
        <f ca="1">IFERROR(__xludf.DUMMYFUNCTION("""COMPUTED_VALUE"""),67859)</f>
        <v>67859</v>
      </c>
      <c r="C418" s="4">
        <f ca="1">IFERROR(__xludf.DUMMYFUNCTION("""COMPUTED_VALUE"""),51838.2857142857)</f>
        <v>51838.285714285703</v>
      </c>
    </row>
    <row r="419" spans="1:3" x14ac:dyDescent="0.2">
      <c r="A419" s="3">
        <f ca="1">IFERROR(__xludf.DUMMYFUNCTION("""COMPUTED_VALUE"""),44311)</f>
        <v>44311</v>
      </c>
      <c r="B419" s="4">
        <f ca="1">IFERROR(__xludf.DUMMYFUNCTION("""COMPUTED_VALUE"""),19424)</f>
        <v>19424</v>
      </c>
      <c r="C419" s="4">
        <f ca="1">IFERROR(__xludf.DUMMYFUNCTION("""COMPUTED_VALUE"""),49078.5714285714)</f>
        <v>49078.571428571398</v>
      </c>
    </row>
    <row r="420" spans="1:3" x14ac:dyDescent="0.2">
      <c r="A420" s="3">
        <f ca="1">IFERROR(__xludf.DUMMYFUNCTION("""COMPUTED_VALUE"""),44312)</f>
        <v>44312</v>
      </c>
      <c r="B420" s="4">
        <f ca="1">IFERROR(__xludf.DUMMYFUNCTION("""COMPUTED_VALUE"""),7772)</f>
        <v>7772</v>
      </c>
      <c r="C420" s="4">
        <f ca="1">IFERROR(__xludf.DUMMYFUNCTION("""COMPUTED_VALUE"""),48210.8571428571)</f>
        <v>48210.857142857101</v>
      </c>
    </row>
    <row r="421" spans="1:3" x14ac:dyDescent="0.2">
      <c r="A421" s="3">
        <f ca="1">IFERROR(__xludf.DUMMYFUNCTION("""COMPUTED_VALUE"""),44313)</f>
        <v>44313</v>
      </c>
      <c r="B421" s="4">
        <f ca="1">IFERROR(__xludf.DUMMYFUNCTION("""COMPUTED_VALUE"""),75829)</f>
        <v>75829</v>
      </c>
      <c r="C421" s="4">
        <f ca="1">IFERROR(__xludf.DUMMYFUNCTION("""COMPUTED_VALUE"""),51811.1428571428)</f>
        <v>51811.142857142797</v>
      </c>
    </row>
    <row r="422" spans="1:3" x14ac:dyDescent="0.2">
      <c r="A422" s="3">
        <f ca="1">IFERROR(__xludf.DUMMYFUNCTION("""COMPUTED_VALUE"""),44314)</f>
        <v>44314</v>
      </c>
      <c r="B422" s="4">
        <f ca="1">IFERROR(__xludf.DUMMYFUNCTION("""COMPUTED_VALUE"""),94491)</f>
        <v>94491</v>
      </c>
      <c r="C422" s="4">
        <f ca="1">IFERROR(__xludf.DUMMYFUNCTION("""COMPUTED_VALUE"""),58660.7142857142)</f>
        <v>58660.714285714203</v>
      </c>
    </row>
    <row r="423" spans="1:3" x14ac:dyDescent="0.2">
      <c r="A423" s="3">
        <f ca="1">IFERROR(__xludf.DUMMYFUNCTION("""COMPUTED_VALUE"""),44315)</f>
        <v>44315</v>
      </c>
      <c r="B423" s="4">
        <f ca="1">IFERROR(__xludf.DUMMYFUNCTION("""COMPUTED_VALUE"""),96001)</f>
        <v>96001</v>
      </c>
      <c r="C423" s="4">
        <f ca="1">IFERROR(__xludf.DUMMYFUNCTION("""COMPUTED_VALUE"""),64396)</f>
        <v>64396</v>
      </c>
    </row>
    <row r="424" spans="1:3" x14ac:dyDescent="0.2">
      <c r="A424" s="3">
        <f ca="1">IFERROR(__xludf.DUMMYFUNCTION("""COMPUTED_VALUE"""),44316)</f>
        <v>44316</v>
      </c>
      <c r="B424" s="4">
        <f ca="1">IFERROR(__xludf.DUMMYFUNCTION("""COMPUTED_VALUE"""),43328)</f>
        <v>43328</v>
      </c>
      <c r="C424" s="4">
        <f ca="1">IFERROR(__xludf.DUMMYFUNCTION("""COMPUTED_VALUE"""),57814.8571428571)</f>
        <v>57814.857142857101</v>
      </c>
    </row>
    <row r="425" spans="1:3" x14ac:dyDescent="0.2">
      <c r="A425" s="3">
        <f ca="1">IFERROR(__xludf.DUMMYFUNCTION("""COMPUTED_VALUE"""),44317)</f>
        <v>44317</v>
      </c>
      <c r="B425" s="4">
        <f ca="1">IFERROR(__xludf.DUMMYFUNCTION("""COMPUTED_VALUE"""),109587)</f>
        <v>109587</v>
      </c>
      <c r="C425" s="4">
        <f ca="1">IFERROR(__xludf.DUMMYFUNCTION("""COMPUTED_VALUE"""),63776)</f>
        <v>63776</v>
      </c>
    </row>
    <row r="426" spans="1:3" x14ac:dyDescent="0.2">
      <c r="A426" s="3">
        <f ca="1">IFERROR(__xludf.DUMMYFUNCTION("""COMPUTED_VALUE"""),44318)</f>
        <v>44318</v>
      </c>
      <c r="B426" s="4">
        <f ca="1">IFERROR(__xludf.DUMMYFUNCTION("""COMPUTED_VALUE"""),41067)</f>
        <v>41067</v>
      </c>
      <c r="C426" s="4">
        <f ca="1">IFERROR(__xludf.DUMMYFUNCTION("""COMPUTED_VALUE"""),66867.8571428571)</f>
        <v>66867.857142857101</v>
      </c>
    </row>
    <row r="427" spans="1:3" x14ac:dyDescent="0.2">
      <c r="A427" s="3">
        <f ca="1">IFERROR(__xludf.DUMMYFUNCTION("""COMPUTED_VALUE"""),44319)</f>
        <v>44319</v>
      </c>
      <c r="B427" s="4">
        <f ca="1">IFERROR(__xludf.DUMMYFUNCTION("""COMPUTED_VALUE"""),8945)</f>
        <v>8945</v>
      </c>
      <c r="C427" s="4">
        <f ca="1">IFERROR(__xludf.DUMMYFUNCTION("""COMPUTED_VALUE"""),67035.4285714285)</f>
        <v>67035.428571428507</v>
      </c>
    </row>
    <row r="428" spans="1:3" x14ac:dyDescent="0.2">
      <c r="A428" s="3">
        <f ca="1">IFERROR(__xludf.DUMMYFUNCTION("""COMPUTED_VALUE"""),44320)</f>
        <v>44320</v>
      </c>
      <c r="B428" s="4">
        <f ca="1">IFERROR(__xludf.DUMMYFUNCTION("""COMPUTED_VALUE"""),26346)</f>
        <v>26346</v>
      </c>
      <c r="C428" s="4">
        <f ca="1">IFERROR(__xludf.DUMMYFUNCTION("""COMPUTED_VALUE"""),59966.4285714285)</f>
        <v>59966.4285714285</v>
      </c>
    </row>
    <row r="429" spans="1:3" x14ac:dyDescent="0.2">
      <c r="A429" s="3">
        <f ca="1">IFERROR(__xludf.DUMMYFUNCTION("""COMPUTED_VALUE"""),44321)</f>
        <v>44321</v>
      </c>
      <c r="B429" s="4">
        <f ca="1">IFERROR(__xludf.DUMMYFUNCTION("""COMPUTED_VALUE"""),24202)</f>
        <v>24202</v>
      </c>
      <c r="C429" s="4">
        <f ca="1">IFERROR(__xludf.DUMMYFUNCTION("""COMPUTED_VALUE"""),49925.1428571428)</f>
        <v>49925.142857142797</v>
      </c>
    </row>
    <row r="430" spans="1:3" x14ac:dyDescent="0.2">
      <c r="A430" s="3">
        <f ca="1">IFERROR(__xludf.DUMMYFUNCTION("""COMPUTED_VALUE"""),44322)</f>
        <v>44322</v>
      </c>
      <c r="B430" s="4">
        <f ca="1">IFERROR(__xludf.DUMMYFUNCTION("""COMPUTED_VALUE"""),29341)</f>
        <v>29341</v>
      </c>
      <c r="C430" s="4">
        <f ca="1">IFERROR(__xludf.DUMMYFUNCTION("""COMPUTED_VALUE"""),40402.2857142857)</f>
        <v>40402.285714285703</v>
      </c>
    </row>
    <row r="431" spans="1:3" x14ac:dyDescent="0.2">
      <c r="A431" s="3">
        <f ca="1">IFERROR(__xludf.DUMMYFUNCTION("""COMPUTED_VALUE"""),44323)</f>
        <v>44323</v>
      </c>
      <c r="B431" s="4">
        <f ca="1">IFERROR(__xludf.DUMMYFUNCTION("""COMPUTED_VALUE"""),50835)</f>
        <v>50835</v>
      </c>
      <c r="C431" s="4">
        <f ca="1">IFERROR(__xludf.DUMMYFUNCTION("""COMPUTED_VALUE"""),41474.7142857142)</f>
        <v>41474.714285714203</v>
      </c>
    </row>
    <row r="432" spans="1:3" x14ac:dyDescent="0.2">
      <c r="A432" s="3">
        <f ca="1">IFERROR(__xludf.DUMMYFUNCTION("""COMPUTED_VALUE"""),44324)</f>
        <v>44324</v>
      </c>
      <c r="B432" s="4">
        <f ca="1">IFERROR(__xludf.DUMMYFUNCTION("""COMPUTED_VALUE"""),57949)</f>
        <v>57949</v>
      </c>
      <c r="C432" s="4">
        <f ca="1">IFERROR(__xludf.DUMMYFUNCTION("""COMPUTED_VALUE"""),34097.8571428571)</f>
        <v>34097.857142857101</v>
      </c>
    </row>
    <row r="433" spans="1:3" x14ac:dyDescent="0.2">
      <c r="A433" s="3">
        <f ca="1">IFERROR(__xludf.DUMMYFUNCTION("""COMPUTED_VALUE"""),44325)</f>
        <v>44325</v>
      </c>
      <c r="B433" s="4">
        <f ca="1">IFERROR(__xludf.DUMMYFUNCTION("""COMPUTED_VALUE"""),26819)</f>
        <v>26819</v>
      </c>
      <c r="C433" s="4">
        <f ca="1">IFERROR(__xludf.DUMMYFUNCTION("""COMPUTED_VALUE"""),32062.4285714285)</f>
        <v>32062.4285714285</v>
      </c>
    </row>
    <row r="434" spans="1:3" x14ac:dyDescent="0.2">
      <c r="A434" s="3">
        <f ca="1">IFERROR(__xludf.DUMMYFUNCTION("""COMPUTED_VALUE"""),44326)</f>
        <v>44326</v>
      </c>
      <c r="B434" s="4">
        <f ca="1">IFERROR(__xludf.DUMMYFUNCTION("""COMPUTED_VALUE"""),17134)</f>
        <v>17134</v>
      </c>
      <c r="C434" s="4">
        <f ca="1">IFERROR(__xludf.DUMMYFUNCTION("""COMPUTED_VALUE"""),33232.2857142857)</f>
        <v>33232.285714285703</v>
      </c>
    </row>
    <row r="435" spans="1:3" x14ac:dyDescent="0.2">
      <c r="A435" s="3">
        <f ca="1">IFERROR(__xludf.DUMMYFUNCTION("""COMPUTED_VALUE"""),44327)</f>
        <v>44327</v>
      </c>
      <c r="B435" s="4">
        <f ca="1">IFERROR(__xludf.DUMMYFUNCTION("""COMPUTED_VALUE"""),40314)</f>
        <v>40314</v>
      </c>
      <c r="C435" s="4">
        <f ca="1">IFERROR(__xludf.DUMMYFUNCTION("""COMPUTED_VALUE"""),35227.7142857142)</f>
        <v>35227.714285714203</v>
      </c>
    </row>
    <row r="436" spans="1:3" x14ac:dyDescent="0.2">
      <c r="A436" s="3">
        <f ca="1">IFERROR(__xludf.DUMMYFUNCTION("""COMPUTED_VALUE"""),44328)</f>
        <v>44328</v>
      </c>
      <c r="B436" s="4">
        <f ca="1">IFERROR(__xludf.DUMMYFUNCTION("""COMPUTED_VALUE"""),45705)</f>
        <v>45705</v>
      </c>
      <c r="C436" s="4">
        <f ca="1">IFERROR(__xludf.DUMMYFUNCTION("""COMPUTED_VALUE"""),38299.5714285714)</f>
        <v>38299.571428571398</v>
      </c>
    </row>
    <row r="437" spans="1:3" x14ac:dyDescent="0.2">
      <c r="A437" s="3">
        <f ca="1">IFERROR(__xludf.DUMMYFUNCTION("""COMPUTED_VALUE"""),44329)</f>
        <v>44329</v>
      </c>
      <c r="B437" s="4">
        <f ca="1">IFERROR(__xludf.DUMMYFUNCTION("""COMPUTED_VALUE"""),28973)</f>
        <v>28973</v>
      </c>
      <c r="C437" s="4">
        <f ca="1">IFERROR(__xludf.DUMMYFUNCTION("""COMPUTED_VALUE"""),38247)</f>
        <v>38247</v>
      </c>
    </row>
    <row r="438" spans="1:3" x14ac:dyDescent="0.2">
      <c r="A438" s="3">
        <f ca="1">IFERROR(__xludf.DUMMYFUNCTION("""COMPUTED_VALUE"""),44330)</f>
        <v>44330</v>
      </c>
      <c r="B438" s="4">
        <f ca="1">IFERROR(__xludf.DUMMYFUNCTION("""COMPUTED_VALUE"""),62831)</f>
        <v>62831</v>
      </c>
      <c r="C438" s="4">
        <f ca="1">IFERROR(__xludf.DUMMYFUNCTION("""COMPUTED_VALUE"""),39960.7142857142)</f>
        <v>39960.714285714203</v>
      </c>
    </row>
    <row r="439" spans="1:3" x14ac:dyDescent="0.2">
      <c r="A439" s="3">
        <f ca="1">IFERROR(__xludf.DUMMYFUNCTION("""COMPUTED_VALUE"""),44331)</f>
        <v>44331</v>
      </c>
      <c r="B439" s="4">
        <f ca="1">IFERROR(__xludf.DUMMYFUNCTION("""COMPUTED_VALUE"""),71081)</f>
        <v>71081</v>
      </c>
      <c r="C439" s="4">
        <f ca="1">IFERROR(__xludf.DUMMYFUNCTION("""COMPUTED_VALUE"""),41836.7142857142)</f>
        <v>41836.714285714203</v>
      </c>
    </row>
    <row r="440" spans="1:3" x14ac:dyDescent="0.2">
      <c r="A440" s="3">
        <f ca="1">IFERROR(__xludf.DUMMYFUNCTION("""COMPUTED_VALUE"""),44332)</f>
        <v>44332</v>
      </c>
      <c r="B440" s="4">
        <f ca="1">IFERROR(__xludf.DUMMYFUNCTION("""COMPUTED_VALUE"""),45333)</f>
        <v>45333</v>
      </c>
      <c r="C440" s="4">
        <f ca="1">IFERROR(__xludf.DUMMYFUNCTION("""COMPUTED_VALUE"""),44481.5714285714)</f>
        <v>44481.571428571398</v>
      </c>
    </row>
    <row r="441" spans="1:3" x14ac:dyDescent="0.2">
      <c r="A441" s="3">
        <f ca="1">IFERROR(__xludf.DUMMYFUNCTION("""COMPUTED_VALUE"""),44333)</f>
        <v>44333</v>
      </c>
      <c r="B441" s="4">
        <f ca="1">IFERROR(__xludf.DUMMYFUNCTION("""COMPUTED_VALUE"""),39287)</f>
        <v>39287</v>
      </c>
      <c r="C441" s="4">
        <f ca="1">IFERROR(__xludf.DUMMYFUNCTION("""COMPUTED_VALUE"""),47646.2857142857)</f>
        <v>47646.285714285703</v>
      </c>
    </row>
    <row r="442" spans="1:3" x14ac:dyDescent="0.2">
      <c r="A442" s="3">
        <f ca="1">IFERROR(__xludf.DUMMYFUNCTION("""COMPUTED_VALUE"""),44334)</f>
        <v>44334</v>
      </c>
      <c r="B442" s="4">
        <f ca="1">IFERROR(__xludf.DUMMYFUNCTION("""COMPUTED_VALUE"""),75693)</f>
        <v>75693</v>
      </c>
      <c r="C442" s="4">
        <f ca="1">IFERROR(__xludf.DUMMYFUNCTION("""COMPUTED_VALUE"""),52700.4285714285)</f>
        <v>52700.4285714285</v>
      </c>
    </row>
    <row r="443" spans="1:3" x14ac:dyDescent="0.2">
      <c r="A443" s="3">
        <f ca="1">IFERROR(__xludf.DUMMYFUNCTION("""COMPUTED_VALUE"""),44335)</f>
        <v>44335</v>
      </c>
      <c r="B443" s="4">
        <f ca="1">IFERROR(__xludf.DUMMYFUNCTION("""COMPUTED_VALUE"""),76004)</f>
        <v>76004</v>
      </c>
      <c r="C443" s="4">
        <f ca="1">IFERROR(__xludf.DUMMYFUNCTION("""COMPUTED_VALUE"""),57028.8571428571)</f>
        <v>57028.857142857101</v>
      </c>
    </row>
    <row r="444" spans="1:3" x14ac:dyDescent="0.2">
      <c r="A444" s="3">
        <f ca="1">IFERROR(__xludf.DUMMYFUNCTION("""COMPUTED_VALUE"""),44336)</f>
        <v>44336</v>
      </c>
      <c r="B444" s="4">
        <f ca="1">IFERROR(__xludf.DUMMYFUNCTION("""COMPUTED_VALUE"""),38599)</f>
        <v>38599</v>
      </c>
      <c r="C444" s="4">
        <f ca="1">IFERROR(__xludf.DUMMYFUNCTION("""COMPUTED_VALUE"""),58404)</f>
        <v>58404</v>
      </c>
    </row>
    <row r="445" spans="1:3" x14ac:dyDescent="0.2">
      <c r="A445" s="3">
        <f ca="1">IFERROR(__xludf.DUMMYFUNCTION("""COMPUTED_VALUE"""),44337)</f>
        <v>44337</v>
      </c>
      <c r="B445" s="4">
        <f ca="1">IFERROR(__xludf.DUMMYFUNCTION("""COMPUTED_VALUE"""),69271)</f>
        <v>69271</v>
      </c>
      <c r="C445" s="4">
        <f ca="1">IFERROR(__xludf.DUMMYFUNCTION("""COMPUTED_VALUE"""),59324)</f>
        <v>59324</v>
      </c>
    </row>
    <row r="446" spans="1:3" x14ac:dyDescent="0.2">
      <c r="A446" s="3">
        <f ca="1">IFERROR(__xludf.DUMMYFUNCTION("""COMPUTED_VALUE"""),44338)</f>
        <v>44338</v>
      </c>
      <c r="B446" s="4">
        <f ca="1">IFERROR(__xludf.DUMMYFUNCTION("""COMPUTED_VALUE"""),70455)</f>
        <v>70455</v>
      </c>
      <c r="C446" s="4">
        <f ca="1">IFERROR(__xludf.DUMMYFUNCTION("""COMPUTED_VALUE"""),59234.5714285714)</f>
        <v>59234.571428571398</v>
      </c>
    </row>
    <row r="447" spans="1:3" x14ac:dyDescent="0.2">
      <c r="A447" s="3">
        <f ca="1">IFERROR(__xludf.DUMMYFUNCTION("""COMPUTED_VALUE"""),44339)</f>
        <v>44339</v>
      </c>
      <c r="B447" s="4">
        <f ca="1">IFERROR(__xludf.DUMMYFUNCTION("""COMPUTED_VALUE"""),36361)</f>
        <v>36361</v>
      </c>
      <c r="C447" s="4">
        <f ca="1">IFERROR(__xludf.DUMMYFUNCTION("""COMPUTED_VALUE"""),57952.8571428571)</f>
        <v>57952.857142857101</v>
      </c>
    </row>
    <row r="448" spans="1:3" x14ac:dyDescent="0.2">
      <c r="A448" s="3">
        <f ca="1">IFERROR(__xludf.DUMMYFUNCTION("""COMPUTED_VALUE"""),44340)</f>
        <v>44340</v>
      </c>
      <c r="B448" s="4">
        <f ca="1">IFERROR(__xludf.DUMMYFUNCTION("""COMPUTED_VALUE"""),17463)</f>
        <v>17463</v>
      </c>
      <c r="C448" s="4">
        <f ca="1">IFERROR(__xludf.DUMMYFUNCTION("""COMPUTED_VALUE"""),54835.1428571428)</f>
        <v>54835.142857142797</v>
      </c>
    </row>
    <row r="449" spans="1:3" x14ac:dyDescent="0.2">
      <c r="A449" s="3">
        <f ca="1">IFERROR(__xludf.DUMMYFUNCTION("""COMPUTED_VALUE"""),44341)</f>
        <v>44341</v>
      </c>
      <c r="B449" s="4">
        <f ca="1">IFERROR(__xludf.DUMMYFUNCTION("""COMPUTED_VALUE"""),3384)</f>
        <v>3384</v>
      </c>
      <c r="C449" s="4">
        <f ca="1">IFERROR(__xludf.DUMMYFUNCTION("""COMPUTED_VALUE"""),44505.2857142857)</f>
        <v>44505.285714285703</v>
      </c>
    </row>
    <row r="450" spans="1:3" x14ac:dyDescent="0.2">
      <c r="A450" s="3">
        <f ca="1">IFERROR(__xludf.DUMMYFUNCTION("""COMPUTED_VALUE"""),44342)</f>
        <v>44342</v>
      </c>
      <c r="B450" s="4">
        <f ca="1">IFERROR(__xludf.DUMMYFUNCTION("""COMPUTED_VALUE"""),13693)</f>
        <v>13693</v>
      </c>
      <c r="C450" s="4">
        <f ca="1">IFERROR(__xludf.DUMMYFUNCTION("""COMPUTED_VALUE"""),35603.7142857142)</f>
        <v>35603.714285714203</v>
      </c>
    </row>
    <row r="451" spans="1:3" x14ac:dyDescent="0.2">
      <c r="A451" s="3">
        <f ca="1">IFERROR(__xludf.DUMMYFUNCTION("""COMPUTED_VALUE"""),44343)</f>
        <v>44343</v>
      </c>
      <c r="B451" s="4">
        <f ca="1">IFERROR(__xludf.DUMMYFUNCTION("""COMPUTED_VALUE"""),16040)</f>
        <v>16040</v>
      </c>
      <c r="C451" s="4">
        <f ca="1">IFERROR(__xludf.DUMMYFUNCTION("""COMPUTED_VALUE"""),32381)</f>
        <v>32381</v>
      </c>
    </row>
    <row r="452" spans="1:3" x14ac:dyDescent="0.2">
      <c r="A452" s="3">
        <f ca="1">IFERROR(__xludf.DUMMYFUNCTION("""COMPUTED_VALUE"""),44344)</f>
        <v>44344</v>
      </c>
      <c r="B452" s="4">
        <f ca="1">IFERROR(__xludf.DUMMYFUNCTION("""COMPUTED_VALUE"""),28380)</f>
        <v>28380</v>
      </c>
      <c r="C452" s="4">
        <f ca="1">IFERROR(__xludf.DUMMYFUNCTION("""COMPUTED_VALUE"""),26539.4285714285)</f>
        <v>26539.4285714285</v>
      </c>
    </row>
    <row r="453" spans="1:3" x14ac:dyDescent="0.2">
      <c r="A453" s="3">
        <f ca="1">IFERROR(__xludf.DUMMYFUNCTION("""COMPUTED_VALUE"""),44345)</f>
        <v>44345</v>
      </c>
      <c r="B453" s="4">
        <f ca="1">IFERROR(__xludf.DUMMYFUNCTION("""COMPUTED_VALUE"""),35467)</f>
        <v>35467</v>
      </c>
      <c r="C453" s="4">
        <f ca="1">IFERROR(__xludf.DUMMYFUNCTION("""COMPUTED_VALUE"""),21541.1428571428)</f>
        <v>21541.1428571428</v>
      </c>
    </row>
    <row r="454" spans="1:3" x14ac:dyDescent="0.2">
      <c r="A454" s="3">
        <f ca="1">IFERROR(__xludf.DUMMYFUNCTION("""COMPUTED_VALUE"""),44346)</f>
        <v>44346</v>
      </c>
      <c r="B454" s="4">
        <f ca="1">IFERROR(__xludf.DUMMYFUNCTION("""COMPUTED_VALUE"""),16922)</f>
        <v>16922</v>
      </c>
      <c r="C454" s="4">
        <f ca="1">IFERROR(__xludf.DUMMYFUNCTION("""COMPUTED_VALUE"""),18764.1428571428)</f>
        <v>18764.1428571428</v>
      </c>
    </row>
    <row r="455" spans="1:3" x14ac:dyDescent="0.2">
      <c r="A455" s="3">
        <f ca="1">IFERROR(__xludf.DUMMYFUNCTION("""COMPUTED_VALUE"""),44347)</f>
        <v>44347</v>
      </c>
      <c r="B455" s="4">
        <f ca="1">IFERROR(__xludf.DUMMYFUNCTION("""COMPUTED_VALUE"""),9918)</f>
        <v>9918</v>
      </c>
      <c r="C455" s="4">
        <f ca="1">IFERROR(__xludf.DUMMYFUNCTION("""COMPUTED_VALUE"""),17686.2857142857)</f>
        <v>17686.285714285699</v>
      </c>
    </row>
    <row r="456" spans="1:3" x14ac:dyDescent="0.2">
      <c r="A456" s="3">
        <f ca="1">IFERROR(__xludf.DUMMYFUNCTION("""COMPUTED_VALUE"""),44348)</f>
        <v>44348</v>
      </c>
      <c r="B456" s="4">
        <f ca="1">IFERROR(__xludf.DUMMYFUNCTION("""COMPUTED_VALUE"""),29681)</f>
        <v>29681</v>
      </c>
      <c r="C456" s="4">
        <f ca="1">IFERROR(__xludf.DUMMYFUNCTION("""COMPUTED_VALUE"""),21443)</f>
        <v>21443</v>
      </c>
    </row>
    <row r="457" spans="1:3" x14ac:dyDescent="0.2">
      <c r="A457" s="3">
        <f ca="1">IFERROR(__xludf.DUMMYFUNCTION("""COMPUTED_VALUE"""),44349)</f>
        <v>44349</v>
      </c>
      <c r="B457" s="4">
        <f ca="1">IFERROR(__xludf.DUMMYFUNCTION("""COMPUTED_VALUE"""),30321)</f>
        <v>30321</v>
      </c>
      <c r="C457" s="4">
        <f ca="1">IFERROR(__xludf.DUMMYFUNCTION("""COMPUTED_VALUE"""),23818.4285714285)</f>
        <v>23818.4285714285</v>
      </c>
    </row>
    <row r="458" spans="1:3" x14ac:dyDescent="0.2">
      <c r="A458" s="3">
        <f ca="1">IFERROR(__xludf.DUMMYFUNCTION("""COMPUTED_VALUE"""),44350)</f>
        <v>44350</v>
      </c>
      <c r="B458" s="4">
        <f ca="1">IFERROR(__xludf.DUMMYFUNCTION("""COMPUTED_VALUE"""),20367)</f>
        <v>20367</v>
      </c>
      <c r="C458" s="4">
        <f ca="1">IFERROR(__xludf.DUMMYFUNCTION("""COMPUTED_VALUE"""),24436.5714285714)</f>
        <v>24436.571428571398</v>
      </c>
    </row>
    <row r="459" spans="1:3" x14ac:dyDescent="0.2">
      <c r="A459" s="3">
        <f ca="1">IFERROR(__xludf.DUMMYFUNCTION("""COMPUTED_VALUE"""),44351)</f>
        <v>44351</v>
      </c>
      <c r="B459" s="4">
        <f ca="1">IFERROR(__xludf.DUMMYFUNCTION("""COMPUTED_VALUE"""),11585)</f>
        <v>11585</v>
      </c>
      <c r="C459" s="4">
        <f ca="1">IFERROR(__xludf.DUMMYFUNCTION("""COMPUTED_VALUE"""),22037.2857142857)</f>
        <v>22037.285714285699</v>
      </c>
    </row>
    <row r="460" spans="1:3" x14ac:dyDescent="0.2">
      <c r="A460" s="3">
        <f ca="1">IFERROR(__xludf.DUMMYFUNCTION("""COMPUTED_VALUE"""),44352)</f>
        <v>44352</v>
      </c>
      <c r="B460" s="4">
        <f ca="1">IFERROR(__xludf.DUMMYFUNCTION("""COMPUTED_VALUE"""),15497)</f>
        <v>15497</v>
      </c>
      <c r="C460" s="4">
        <f ca="1">IFERROR(__xludf.DUMMYFUNCTION("""COMPUTED_VALUE"""),19184.4285714285)</f>
        <v>19184.4285714285</v>
      </c>
    </row>
    <row r="461" spans="1:3" x14ac:dyDescent="0.2">
      <c r="A461" s="3">
        <f ca="1">IFERROR(__xludf.DUMMYFUNCTION("""COMPUTED_VALUE"""),44353)</f>
        <v>44353</v>
      </c>
      <c r="B461" s="4">
        <f ca="1">IFERROR(__xludf.DUMMYFUNCTION("""COMPUTED_VALUE"""),6018)</f>
        <v>6018</v>
      </c>
      <c r="C461" s="4">
        <f ca="1">IFERROR(__xludf.DUMMYFUNCTION("""COMPUTED_VALUE"""),17626.7142857142)</f>
        <v>17626.714285714199</v>
      </c>
    </row>
    <row r="462" spans="1:3" x14ac:dyDescent="0.2">
      <c r="A462" s="3">
        <f ca="1">IFERROR(__xludf.DUMMYFUNCTION("""COMPUTED_VALUE"""),44354)</f>
        <v>44354</v>
      </c>
      <c r="B462" s="4">
        <f ca="1">IFERROR(__xludf.DUMMYFUNCTION("""COMPUTED_VALUE"""),1363)</f>
        <v>1363</v>
      </c>
      <c r="C462" s="4">
        <f ca="1">IFERROR(__xludf.DUMMYFUNCTION("""COMPUTED_VALUE"""),16404.5714285714)</f>
        <v>16404.571428571398</v>
      </c>
    </row>
    <row r="463" spans="1:3" x14ac:dyDescent="0.2">
      <c r="A463" s="3">
        <f ca="1">IFERROR(__xludf.DUMMYFUNCTION("""COMPUTED_VALUE"""),44355)</f>
        <v>44355</v>
      </c>
      <c r="B463" s="4">
        <f ca="1">IFERROR(__xludf.DUMMYFUNCTION("""COMPUTED_VALUE"""),16899)</f>
        <v>16899</v>
      </c>
      <c r="C463" s="4">
        <f ca="1">IFERROR(__xludf.DUMMYFUNCTION("""COMPUTED_VALUE"""),14578.5714285714)</f>
        <v>14578.5714285714</v>
      </c>
    </row>
    <row r="464" spans="1:3" x14ac:dyDescent="0.2">
      <c r="A464" s="3">
        <f ca="1">IFERROR(__xludf.DUMMYFUNCTION("""COMPUTED_VALUE"""),44356)</f>
        <v>44356</v>
      </c>
      <c r="B464" s="4">
        <f ca="1">IFERROR(__xludf.DUMMYFUNCTION("""COMPUTED_VALUE"""),18246)</f>
        <v>18246</v>
      </c>
      <c r="C464" s="4">
        <f ca="1">IFERROR(__xludf.DUMMYFUNCTION("""COMPUTED_VALUE"""),12853.5714285714)</f>
        <v>12853.5714285714</v>
      </c>
    </row>
    <row r="465" spans="1:3" x14ac:dyDescent="0.2">
      <c r="A465" s="3">
        <f ca="1">IFERROR(__xludf.DUMMYFUNCTION("""COMPUTED_VALUE"""),44357)</f>
        <v>44357</v>
      </c>
      <c r="B465" s="4">
        <f ca="1">IFERROR(__xludf.DUMMYFUNCTION("""COMPUTED_VALUE"""),14549)</f>
        <v>14549</v>
      </c>
      <c r="C465" s="4">
        <f ca="1">IFERROR(__xludf.DUMMYFUNCTION("""COMPUTED_VALUE"""),12022.4285714285)</f>
        <v>12022.4285714285</v>
      </c>
    </row>
    <row r="466" spans="1:3" x14ac:dyDescent="0.2">
      <c r="A466" s="3">
        <f ca="1">IFERROR(__xludf.DUMMYFUNCTION("""COMPUTED_VALUE"""),44358)</f>
        <v>44358</v>
      </c>
      <c r="B466" s="4">
        <f ca="1">IFERROR(__xludf.DUMMYFUNCTION("""COMPUTED_VALUE"""),13521)</f>
        <v>13521</v>
      </c>
      <c r="C466" s="4">
        <f ca="1">IFERROR(__xludf.DUMMYFUNCTION("""COMPUTED_VALUE"""),12299)</f>
        <v>12299</v>
      </c>
    </row>
    <row r="467" spans="1:3" x14ac:dyDescent="0.2">
      <c r="A467" s="3">
        <f ca="1">IFERROR(__xludf.DUMMYFUNCTION("""COMPUTED_VALUE"""),44359)</f>
        <v>44359</v>
      </c>
      <c r="B467" s="4">
        <v>0</v>
      </c>
      <c r="C467" s="4"/>
    </row>
    <row r="468" spans="1:3" x14ac:dyDescent="0.2">
      <c r="A468" s="3">
        <f ca="1">IFERROR(__xludf.DUMMYFUNCTION("""COMPUTED_VALUE"""),44360)</f>
        <v>44360</v>
      </c>
      <c r="B468" s="4">
        <v>0</v>
      </c>
      <c r="C468" s="4"/>
    </row>
    <row r="469" spans="1:3" x14ac:dyDescent="0.2">
      <c r="A469" s="3">
        <f ca="1">IFERROR(__xludf.DUMMYFUNCTION("""COMPUTED_VALUE"""),44361)</f>
        <v>44361</v>
      </c>
      <c r="B469" s="4">
        <f ca="1">IFERROR(__xludf.DUMMYFUNCTION("""COMPUTED_VALUE"""),17383)</f>
        <v>17383</v>
      </c>
      <c r="C469" s="4">
        <f ca="1">IFERROR(__xludf.DUMMYFUNCTION("""COMPUTED_VALUE"""),16119.6)</f>
        <v>16119.6</v>
      </c>
    </row>
    <row r="470" spans="1:3" x14ac:dyDescent="0.2">
      <c r="A470" s="3">
        <f ca="1">IFERROR(__xludf.DUMMYFUNCTION("""COMPUTED_VALUE"""),44362)</f>
        <v>44362</v>
      </c>
      <c r="B470" s="4">
        <f ca="1">IFERROR(__xludf.DUMMYFUNCTION("""COMPUTED_VALUE"""),9593)</f>
        <v>9593</v>
      </c>
      <c r="C470" s="4">
        <f ca="1">IFERROR(__xludf.DUMMYFUNCTION("""COMPUTED_VALUE"""),14658.4)</f>
        <v>14658.4</v>
      </c>
    </row>
    <row r="471" spans="1:3" x14ac:dyDescent="0.2">
      <c r="A471" s="3">
        <f ca="1">IFERROR(__xludf.DUMMYFUNCTION("""COMPUTED_VALUE"""),44363)</f>
        <v>44363</v>
      </c>
      <c r="B471" s="4">
        <f ca="1">IFERROR(__xludf.DUMMYFUNCTION("""COMPUTED_VALUE"""),11152)</f>
        <v>11152</v>
      </c>
      <c r="C471" s="4">
        <f ca="1">IFERROR(__xludf.DUMMYFUNCTION("""COMPUTED_VALUE"""),13239.6)</f>
        <v>13239.6</v>
      </c>
    </row>
    <row r="472" spans="1:3" x14ac:dyDescent="0.2">
      <c r="A472" s="3">
        <f ca="1">IFERROR(__xludf.DUMMYFUNCTION("""COMPUTED_VALUE"""),44364)</f>
        <v>44364</v>
      </c>
      <c r="B472" s="4">
        <f ca="1">IFERROR(__xludf.DUMMYFUNCTION("""COMPUTED_VALUE"""),12799)</f>
        <v>12799</v>
      </c>
      <c r="C472" s="4">
        <f ca="1">IFERROR(__xludf.DUMMYFUNCTION("""COMPUTED_VALUE"""),12889.6)</f>
        <v>12889.6</v>
      </c>
    </row>
    <row r="473" spans="1:3" x14ac:dyDescent="0.2">
      <c r="A473" s="3">
        <f ca="1">IFERROR(__xludf.DUMMYFUNCTION("""COMPUTED_VALUE"""),44365)</f>
        <v>44365</v>
      </c>
      <c r="B473" s="4">
        <f ca="1">IFERROR(__xludf.DUMMYFUNCTION("""COMPUTED_VALUE"""),13135)</f>
        <v>13135</v>
      </c>
      <c r="C473" s="4">
        <f ca="1">IFERROR(__xludf.DUMMYFUNCTION("""COMPUTED_VALUE"""),12812.4)</f>
        <v>12812.4</v>
      </c>
    </row>
    <row r="474" spans="1:3" x14ac:dyDescent="0.2">
      <c r="A474" s="3">
        <f ca="1">IFERROR(__xludf.DUMMYFUNCTION("""COMPUTED_VALUE"""),44366)</f>
        <v>44366</v>
      </c>
      <c r="B474" s="4">
        <v>0</v>
      </c>
      <c r="C474" s="4"/>
    </row>
    <row r="475" spans="1:3" x14ac:dyDescent="0.2">
      <c r="A475" s="3">
        <f ca="1">IFERROR(__xludf.DUMMYFUNCTION("""COMPUTED_VALUE"""),44367)</f>
        <v>44367</v>
      </c>
      <c r="B475" s="4">
        <v>0</v>
      </c>
      <c r="C475" s="4"/>
    </row>
    <row r="476" spans="1:3" x14ac:dyDescent="0.2">
      <c r="A476" s="3">
        <f ca="1">IFERROR(__xludf.DUMMYFUNCTION("""COMPUTED_VALUE"""),44368)</f>
        <v>44368</v>
      </c>
      <c r="B476" s="4">
        <f ca="1">IFERROR(__xludf.DUMMYFUNCTION("""COMPUTED_VALUE"""),22373)</f>
        <v>22373</v>
      </c>
      <c r="C476" s="4">
        <f ca="1">IFERROR(__xludf.DUMMYFUNCTION("""COMPUTED_VALUE"""),13810.4)</f>
        <v>13810.4</v>
      </c>
    </row>
    <row r="477" spans="1:3" x14ac:dyDescent="0.2">
      <c r="A477" s="3">
        <f ca="1">IFERROR(__xludf.DUMMYFUNCTION("""COMPUTED_VALUE"""),44369)</f>
        <v>44369</v>
      </c>
      <c r="B477" s="4">
        <f ca="1">IFERROR(__xludf.DUMMYFUNCTION("""COMPUTED_VALUE"""),9799)</f>
        <v>9799</v>
      </c>
      <c r="C477" s="4">
        <f ca="1">IFERROR(__xludf.DUMMYFUNCTION("""COMPUTED_VALUE"""),13851.6)</f>
        <v>13851.6</v>
      </c>
    </row>
    <row r="478" spans="1:3" x14ac:dyDescent="0.2">
      <c r="A478" s="3">
        <f ca="1">IFERROR(__xludf.DUMMYFUNCTION("""COMPUTED_VALUE"""),44370)</f>
        <v>44370</v>
      </c>
      <c r="B478" s="4">
        <f ca="1">IFERROR(__xludf.DUMMYFUNCTION("""COMPUTED_VALUE"""),10483)</f>
        <v>10483</v>
      </c>
      <c r="C478" s="4">
        <f ca="1">IFERROR(__xludf.DUMMYFUNCTION("""COMPUTED_VALUE"""),13717.8)</f>
        <v>13717.8</v>
      </c>
    </row>
    <row r="479" spans="1:3" x14ac:dyDescent="0.2">
      <c r="A479" s="3">
        <f ca="1">IFERROR(__xludf.DUMMYFUNCTION("""COMPUTED_VALUE"""),44371)</f>
        <v>44371</v>
      </c>
      <c r="B479" s="4">
        <f ca="1">IFERROR(__xludf.DUMMYFUNCTION("""COMPUTED_VALUE"""),13831)</f>
        <v>13831</v>
      </c>
      <c r="C479" s="4">
        <f ca="1">IFERROR(__xludf.DUMMYFUNCTION("""COMPUTED_VALUE"""),13924.2)</f>
        <v>13924.2</v>
      </c>
    </row>
    <row r="480" spans="1:3" x14ac:dyDescent="0.2">
      <c r="A480" s="3">
        <f ca="1">IFERROR(__xludf.DUMMYFUNCTION("""COMPUTED_VALUE"""),44372)</f>
        <v>44372</v>
      </c>
      <c r="B480" s="4">
        <f ca="1">IFERROR(__xludf.DUMMYFUNCTION("""COMPUTED_VALUE"""),9322)</f>
        <v>9322</v>
      </c>
      <c r="C480" s="4">
        <f ca="1">IFERROR(__xludf.DUMMYFUNCTION("""COMPUTED_VALUE"""),13161.6)</f>
        <v>13161.6</v>
      </c>
    </row>
    <row r="481" spans="1:3" x14ac:dyDescent="0.2">
      <c r="A481" s="3">
        <f ca="1">IFERROR(__xludf.DUMMYFUNCTION("""COMPUTED_VALUE"""),44373)</f>
        <v>44373</v>
      </c>
      <c r="B481" s="4">
        <v>0</v>
      </c>
      <c r="C481" s="4"/>
    </row>
    <row r="482" spans="1:3" x14ac:dyDescent="0.2">
      <c r="A482" s="3">
        <f ca="1">IFERROR(__xludf.DUMMYFUNCTION("""COMPUTED_VALUE"""),44374)</f>
        <v>44374</v>
      </c>
      <c r="B482" s="4">
        <v>0</v>
      </c>
      <c r="C482" s="4"/>
    </row>
    <row r="483" spans="1:3" x14ac:dyDescent="0.2">
      <c r="A483" s="3">
        <f ca="1">IFERROR(__xludf.DUMMYFUNCTION("""COMPUTED_VALUE"""),44375)</f>
        <v>44375</v>
      </c>
      <c r="B483" s="4">
        <f ca="1">IFERROR(__xludf.DUMMYFUNCTION("""COMPUTED_VALUE"""),13339)</f>
        <v>13339</v>
      </c>
      <c r="C483" s="4">
        <f ca="1">IFERROR(__xludf.DUMMYFUNCTION("""COMPUTED_VALUE"""),11354.8)</f>
        <v>11354.8</v>
      </c>
    </row>
    <row r="484" spans="1:3" x14ac:dyDescent="0.2">
      <c r="A484" s="3">
        <f ca="1">IFERROR(__xludf.DUMMYFUNCTION("""COMPUTED_VALUE"""),44376)</f>
        <v>44376</v>
      </c>
      <c r="B484" s="4">
        <f ca="1">IFERROR(__xludf.DUMMYFUNCTION("""COMPUTED_VALUE"""),9200)</f>
        <v>9200</v>
      </c>
      <c r="C484" s="4">
        <f ca="1">IFERROR(__xludf.DUMMYFUNCTION("""COMPUTED_VALUE"""),11235)</f>
        <v>11235</v>
      </c>
    </row>
    <row r="485" spans="1:3" x14ac:dyDescent="0.2">
      <c r="A485" s="3">
        <f ca="1">IFERROR(__xludf.DUMMYFUNCTION("""COMPUTED_VALUE"""),44377)</f>
        <v>44377</v>
      </c>
      <c r="B485" s="4">
        <f ca="1">IFERROR(__xludf.DUMMYFUNCTION("""COMPUTED_VALUE"""),9109)</f>
        <v>9109</v>
      </c>
      <c r="C485" s="4">
        <f ca="1">IFERROR(__xludf.DUMMYFUNCTION("""COMPUTED_VALUE"""),10960.2)</f>
        <v>10960.2</v>
      </c>
    </row>
    <row r="486" spans="1:3" x14ac:dyDescent="0.2">
      <c r="A486" s="3">
        <f ca="1">IFERROR(__xludf.DUMMYFUNCTION("""COMPUTED_VALUE"""),44378)</f>
        <v>44378</v>
      </c>
      <c r="B486" s="4">
        <f ca="1">IFERROR(__xludf.DUMMYFUNCTION("""COMPUTED_VALUE"""),7095)</f>
        <v>7095</v>
      </c>
      <c r="C486" s="4">
        <f ca="1">IFERROR(__xludf.DUMMYFUNCTION("""COMPUTED_VALUE"""),9613)</f>
        <v>9613</v>
      </c>
    </row>
    <row r="487" spans="1:3" x14ac:dyDescent="0.2">
      <c r="A487" s="3">
        <f ca="1">IFERROR(__xludf.DUMMYFUNCTION("""COMPUTED_VALUE"""),44379)</f>
        <v>44379</v>
      </c>
      <c r="B487" s="4">
        <f ca="1">IFERROR(__xludf.DUMMYFUNCTION("""COMPUTED_VALUE"""),2279)</f>
        <v>2279</v>
      </c>
      <c r="C487" s="4">
        <f ca="1">IFERROR(__xludf.DUMMYFUNCTION("""COMPUTED_VALUE"""),8204.4)</f>
        <v>8204.4</v>
      </c>
    </row>
    <row r="488" spans="1:3" x14ac:dyDescent="0.2">
      <c r="A488" s="3">
        <f ca="1">IFERROR(__xludf.DUMMYFUNCTION("""COMPUTED_VALUE"""),44380)</f>
        <v>44380</v>
      </c>
      <c r="B488" s="4">
        <v>0</v>
      </c>
      <c r="C488" s="4"/>
    </row>
    <row r="489" spans="1:3" x14ac:dyDescent="0.2">
      <c r="A489" s="3">
        <f ca="1">IFERROR(__xludf.DUMMYFUNCTION("""COMPUTED_VALUE"""),44381)</f>
        <v>44381</v>
      </c>
      <c r="B489" s="4">
        <v>0</v>
      </c>
      <c r="C489" s="4"/>
    </row>
    <row r="490" spans="1:3" x14ac:dyDescent="0.2">
      <c r="A490" s="3">
        <f ca="1">IFERROR(__xludf.DUMMYFUNCTION("""COMPUTED_VALUE"""),44382)</f>
        <v>44382</v>
      </c>
      <c r="B490" s="4">
        <f ca="1">IFERROR(__xludf.DUMMYFUNCTION("""COMPUTED_VALUE"""),10777)</f>
        <v>10777</v>
      </c>
      <c r="C490" s="4">
        <f ca="1">IFERROR(__xludf.DUMMYFUNCTION("""COMPUTED_VALUE"""),7692)</f>
        <v>7692</v>
      </c>
    </row>
    <row r="491" spans="1:3" x14ac:dyDescent="0.2">
      <c r="A491" s="3">
        <f ca="1">IFERROR(__xludf.DUMMYFUNCTION("""COMPUTED_VALUE"""),44383)</f>
        <v>44383</v>
      </c>
      <c r="B491" s="4">
        <f ca="1">IFERROR(__xludf.DUMMYFUNCTION("""COMPUTED_VALUE"""),6662)</f>
        <v>6662</v>
      </c>
      <c r="C491" s="4">
        <f ca="1">IFERROR(__xludf.DUMMYFUNCTION("""COMPUTED_VALUE"""),7184.4)</f>
        <v>7184.4</v>
      </c>
    </row>
    <row r="492" spans="1:3" x14ac:dyDescent="0.2">
      <c r="A492" s="3">
        <f ca="1">IFERROR(__xludf.DUMMYFUNCTION("""COMPUTED_VALUE"""),44384)</f>
        <v>44384</v>
      </c>
      <c r="B492" s="4">
        <f ca="1">IFERROR(__xludf.DUMMYFUNCTION("""COMPUTED_VALUE"""),6168)</f>
        <v>6168</v>
      </c>
      <c r="C492" s="4">
        <f ca="1">IFERROR(__xludf.DUMMYFUNCTION("""COMPUTED_VALUE"""),6596.2)</f>
        <v>6596.2</v>
      </c>
    </row>
    <row r="493" spans="1:3" x14ac:dyDescent="0.2">
      <c r="A493" s="3">
        <f ca="1">IFERROR(__xludf.DUMMYFUNCTION("""COMPUTED_VALUE"""),44385)</f>
        <v>44385</v>
      </c>
      <c r="B493" s="4">
        <f ca="1">IFERROR(__xludf.DUMMYFUNCTION("""COMPUTED_VALUE"""),4403)</f>
        <v>4403</v>
      </c>
      <c r="C493" s="4">
        <f ca="1">IFERROR(__xludf.DUMMYFUNCTION("""COMPUTED_VALUE"""),6057.8)</f>
        <v>6057.8</v>
      </c>
    </row>
    <row r="494" spans="1:3" x14ac:dyDescent="0.2">
      <c r="A494" s="3">
        <f ca="1">IFERROR(__xludf.DUMMYFUNCTION("""COMPUTED_VALUE"""),44386)</f>
        <v>44386</v>
      </c>
      <c r="B494" s="4">
        <f ca="1">IFERROR(__xludf.DUMMYFUNCTION("""COMPUTED_VALUE"""),5530)</f>
        <v>5530</v>
      </c>
      <c r="C494" s="4">
        <f ca="1">IFERROR(__xludf.DUMMYFUNCTION("""COMPUTED_VALUE"""),6708)</f>
        <v>6708</v>
      </c>
    </row>
    <row r="495" spans="1:3" x14ac:dyDescent="0.2">
      <c r="A495" s="3">
        <f ca="1">IFERROR(__xludf.DUMMYFUNCTION("""COMPUTED_VALUE"""),44387)</f>
        <v>44387</v>
      </c>
      <c r="B495" s="4">
        <v>0</v>
      </c>
      <c r="C495" s="4"/>
    </row>
    <row r="496" spans="1:3" x14ac:dyDescent="0.2">
      <c r="A496" s="3">
        <f ca="1">IFERROR(__xludf.DUMMYFUNCTION("""COMPUTED_VALUE"""),44388)</f>
        <v>44388</v>
      </c>
      <c r="B496" s="4">
        <v>0</v>
      </c>
      <c r="C496" s="4"/>
    </row>
    <row r="497" spans="1:3" x14ac:dyDescent="0.2">
      <c r="A497" s="3">
        <f ca="1">IFERROR(__xludf.DUMMYFUNCTION("""COMPUTED_VALUE"""),44389)</f>
        <v>44389</v>
      </c>
      <c r="B497" s="4">
        <f ca="1">IFERROR(__xludf.DUMMYFUNCTION("""COMPUTED_VALUE"""),9129)</f>
        <v>9129</v>
      </c>
      <c r="C497" s="4">
        <f ca="1">IFERROR(__xludf.DUMMYFUNCTION("""COMPUTED_VALUE"""),6378.4)</f>
        <v>6378.4</v>
      </c>
    </row>
    <row r="498" spans="1:3" x14ac:dyDescent="0.2">
      <c r="A498" s="3">
        <f ca="1">IFERROR(__xludf.DUMMYFUNCTION("""COMPUTED_VALUE"""),44390)</f>
        <v>44390</v>
      </c>
      <c r="B498" s="4">
        <f ca="1">IFERROR(__xludf.DUMMYFUNCTION("""COMPUTED_VALUE"""),5334)</f>
        <v>5334</v>
      </c>
      <c r="C498" s="4">
        <f ca="1">IFERROR(__xludf.DUMMYFUNCTION("""COMPUTED_VALUE"""),6112.8)</f>
        <v>6112.8</v>
      </c>
    </row>
    <row r="499" spans="1:3" x14ac:dyDescent="0.2">
      <c r="A499" s="3">
        <f ca="1">IFERROR(__xludf.DUMMYFUNCTION("""COMPUTED_VALUE"""),44391)</f>
        <v>44391</v>
      </c>
      <c r="B499" s="4">
        <f ca="1">IFERROR(__xludf.DUMMYFUNCTION("""COMPUTED_VALUE"""),4560)</f>
        <v>4560</v>
      </c>
      <c r="C499" s="4">
        <f ca="1">IFERROR(__xludf.DUMMYFUNCTION("""COMPUTED_VALUE"""),5791.2)</f>
        <v>5791.2</v>
      </c>
    </row>
    <row r="500" spans="1:3" x14ac:dyDescent="0.2">
      <c r="A500" s="3">
        <f ca="1">IFERROR(__xludf.DUMMYFUNCTION("""COMPUTED_VALUE"""),44392)</f>
        <v>44392</v>
      </c>
      <c r="B500" s="4">
        <f ca="1">IFERROR(__xludf.DUMMYFUNCTION("""COMPUTED_VALUE"""),4408)</f>
        <v>4408</v>
      </c>
      <c r="C500" s="4">
        <f ca="1">IFERROR(__xludf.DUMMYFUNCTION("""COMPUTED_VALUE"""),5792.2)</f>
        <v>5792.2</v>
      </c>
    </row>
    <row r="501" spans="1:3" x14ac:dyDescent="0.2">
      <c r="A501" s="3">
        <f ca="1">IFERROR(__xludf.DUMMYFUNCTION("""COMPUTED_VALUE"""),44393)</f>
        <v>44393</v>
      </c>
      <c r="B501" s="4">
        <f ca="1">IFERROR(__xludf.DUMMYFUNCTION("""COMPUTED_VALUE"""),6319)</f>
        <v>6319</v>
      </c>
      <c r="C501" s="4">
        <f ca="1">IFERROR(__xludf.DUMMYFUNCTION("""COMPUTED_VALUE"""),5950)</f>
        <v>5950</v>
      </c>
    </row>
    <row r="502" spans="1:3" x14ac:dyDescent="0.2">
      <c r="A502" s="3">
        <f ca="1">IFERROR(__xludf.DUMMYFUNCTION("""COMPUTED_VALUE"""),44394)</f>
        <v>44394</v>
      </c>
      <c r="B502" s="4">
        <v>0</v>
      </c>
      <c r="C502" s="4"/>
    </row>
    <row r="503" spans="1:3" x14ac:dyDescent="0.2">
      <c r="A503" s="3">
        <f ca="1">IFERROR(__xludf.DUMMYFUNCTION("""COMPUTED_VALUE"""),44395)</f>
        <v>44395</v>
      </c>
      <c r="B503" s="4">
        <v>0</v>
      </c>
      <c r="C503" s="4"/>
    </row>
    <row r="504" spans="1:3" x14ac:dyDescent="0.2">
      <c r="A504" s="3">
        <f ca="1">IFERROR(__xludf.DUMMYFUNCTION("""COMPUTED_VALUE"""),44396)</f>
        <v>44396</v>
      </c>
      <c r="B504" s="4">
        <f ca="1">IFERROR(__xludf.DUMMYFUNCTION("""COMPUTED_VALUE"""),9921)</f>
        <v>9921</v>
      </c>
      <c r="C504" s="4">
        <f ca="1">IFERROR(__xludf.DUMMYFUNCTION("""COMPUTED_VALUE"""),6108.4)</f>
        <v>6108.4</v>
      </c>
    </row>
    <row r="505" spans="1:3" x14ac:dyDescent="0.2">
      <c r="A505" s="3">
        <f ca="1">IFERROR(__xludf.DUMMYFUNCTION("""COMPUTED_VALUE"""),44397)</f>
        <v>44397</v>
      </c>
      <c r="B505" s="4">
        <f ca="1">IFERROR(__xludf.DUMMYFUNCTION("""COMPUTED_VALUE"""),4458)</f>
        <v>4458</v>
      </c>
      <c r="C505" s="4">
        <f ca="1">IFERROR(__xludf.DUMMYFUNCTION("""COMPUTED_VALUE"""),5933.2)</f>
        <v>5933.2</v>
      </c>
    </row>
    <row r="506" spans="1:3" x14ac:dyDescent="0.2">
      <c r="A506" s="3">
        <f ca="1">IFERROR(__xludf.DUMMYFUNCTION("""COMPUTED_VALUE"""),44398)</f>
        <v>44398</v>
      </c>
      <c r="B506" s="4">
        <f ca="1">IFERROR(__xludf.DUMMYFUNCTION("""COMPUTED_VALUE"""),4626)</f>
        <v>4626</v>
      </c>
      <c r="C506" s="4">
        <f ca="1">IFERROR(__xludf.DUMMYFUNCTION("""COMPUTED_VALUE"""),5946.4)</f>
        <v>5946.4</v>
      </c>
    </row>
    <row r="507" spans="1:3" x14ac:dyDescent="0.2">
      <c r="A507" s="3">
        <f ca="1">IFERROR(__xludf.DUMMYFUNCTION("""COMPUTED_VALUE"""),44399)</f>
        <v>44399</v>
      </c>
      <c r="B507" s="4">
        <f ca="1">IFERROR(__xludf.DUMMYFUNCTION("""COMPUTED_VALUE"""),4632)</f>
        <v>4632</v>
      </c>
      <c r="C507" s="4">
        <f ca="1">IFERROR(__xludf.DUMMYFUNCTION("""COMPUTED_VALUE"""),5991.2)</f>
        <v>5991.2</v>
      </c>
    </row>
    <row r="508" spans="1:3" x14ac:dyDescent="0.2">
      <c r="A508" s="3">
        <f ca="1">IFERROR(__xludf.DUMMYFUNCTION("""COMPUTED_VALUE"""),44400)</f>
        <v>44400</v>
      </c>
      <c r="B508" s="4">
        <f ca="1">IFERROR(__xludf.DUMMYFUNCTION("""COMPUTED_VALUE"""),5457)</f>
        <v>5457</v>
      </c>
      <c r="C508" s="4">
        <f ca="1">IFERROR(__xludf.DUMMYFUNCTION("""COMPUTED_VALUE"""),5818.8)</f>
        <v>5818.8</v>
      </c>
    </row>
    <row r="509" spans="1:3" x14ac:dyDescent="0.2">
      <c r="A509" s="3">
        <f ca="1">IFERROR(__xludf.DUMMYFUNCTION("""COMPUTED_VALUE"""),44401)</f>
        <v>44401</v>
      </c>
      <c r="B509" s="4">
        <v>0</v>
      </c>
      <c r="C509" s="4"/>
    </row>
    <row r="510" spans="1:3" x14ac:dyDescent="0.2">
      <c r="A510" s="3">
        <f ca="1">IFERROR(__xludf.DUMMYFUNCTION("""COMPUTED_VALUE"""),44402)</f>
        <v>44402</v>
      </c>
      <c r="B510" s="4">
        <v>0</v>
      </c>
      <c r="C510" s="4"/>
    </row>
    <row r="511" spans="1:3" x14ac:dyDescent="0.2">
      <c r="A511" s="3">
        <f ca="1">IFERROR(__xludf.DUMMYFUNCTION("""COMPUTED_VALUE"""),44403)</f>
        <v>44403</v>
      </c>
      <c r="B511" s="4">
        <f ca="1">IFERROR(__xludf.DUMMYFUNCTION("""COMPUTED_VALUE"""),8271)</f>
        <v>8271</v>
      </c>
      <c r="C511" s="4">
        <f ca="1">IFERROR(__xludf.DUMMYFUNCTION("""COMPUTED_VALUE"""),5488.8)</f>
        <v>5488.8</v>
      </c>
    </row>
    <row r="512" spans="1:3" x14ac:dyDescent="0.2">
      <c r="A512" s="3">
        <f ca="1">IFERROR(__xludf.DUMMYFUNCTION("""COMPUTED_VALUE"""),44404)</f>
        <v>44404</v>
      </c>
      <c r="B512" s="4">
        <f ca="1">IFERROR(__xludf.DUMMYFUNCTION("""COMPUTED_VALUE"""),4416)</f>
        <v>4416</v>
      </c>
      <c r="C512" s="4">
        <f ca="1">IFERROR(__xludf.DUMMYFUNCTION("""COMPUTED_VALUE"""),5480.4)</f>
        <v>5480.4</v>
      </c>
    </row>
    <row r="513" spans="1:3" x14ac:dyDescent="0.2">
      <c r="A513" s="3">
        <f ca="1">IFERROR(__xludf.DUMMYFUNCTION("""COMPUTED_VALUE"""),44405)</f>
        <v>44405</v>
      </c>
      <c r="B513" s="4">
        <f ca="1">IFERROR(__xludf.DUMMYFUNCTION("""COMPUTED_VALUE"""),4754)</f>
        <v>4754</v>
      </c>
      <c r="C513" s="4">
        <f ca="1">IFERROR(__xludf.DUMMYFUNCTION("""COMPUTED_VALUE"""),5506)</f>
        <v>5506</v>
      </c>
    </row>
    <row r="514" spans="1:3" x14ac:dyDescent="0.2">
      <c r="A514" s="3">
        <f ca="1">IFERROR(__xludf.DUMMYFUNCTION("""COMPUTED_VALUE"""),44406)</f>
        <v>44406</v>
      </c>
      <c r="B514" s="4">
        <f ca="1">IFERROR(__xludf.DUMMYFUNCTION("""COMPUTED_VALUE"""),5547)</f>
        <v>5547</v>
      </c>
      <c r="C514" s="4">
        <f ca="1">IFERROR(__xludf.DUMMYFUNCTION("""COMPUTED_VALUE"""),5689)</f>
        <v>5689</v>
      </c>
    </row>
    <row r="515" spans="1:3" x14ac:dyDescent="0.2">
      <c r="A515" s="3">
        <f ca="1">IFERROR(__xludf.DUMMYFUNCTION("""COMPUTED_VALUE"""),44407)</f>
        <v>44407</v>
      </c>
      <c r="B515" s="4">
        <f ca="1">IFERROR(__xludf.DUMMYFUNCTION("""COMPUTED_VALUE"""),6000)</f>
        <v>6000</v>
      </c>
      <c r="C515" s="4">
        <f ca="1">IFERROR(__xludf.DUMMYFUNCTION("""COMPUTED_VALUE"""),5797.6)</f>
        <v>5797.6</v>
      </c>
    </row>
    <row r="516" spans="1:3" x14ac:dyDescent="0.2">
      <c r="A516" s="3">
        <f ca="1">IFERROR(__xludf.DUMMYFUNCTION("""COMPUTED_VALUE"""),44408)</f>
        <v>44408</v>
      </c>
      <c r="B516" s="4">
        <v>0</v>
      </c>
      <c r="C516" s="4"/>
    </row>
    <row r="517" spans="1:3" x14ac:dyDescent="0.2">
      <c r="A517" s="3">
        <f ca="1">IFERROR(__xludf.DUMMYFUNCTION("""COMPUTED_VALUE"""),44409)</f>
        <v>44409</v>
      </c>
      <c r="B517" s="4">
        <v>0</v>
      </c>
      <c r="C517" s="4"/>
    </row>
    <row r="518" spans="1:3" x14ac:dyDescent="0.2">
      <c r="A518" s="3">
        <f ca="1">IFERROR(__xludf.DUMMYFUNCTION("""COMPUTED_VALUE"""),44410)</f>
        <v>44410</v>
      </c>
      <c r="B518" s="4">
        <f ca="1">IFERROR(__xludf.DUMMYFUNCTION("""COMPUTED_VALUE"""),7191)</f>
        <v>7191</v>
      </c>
      <c r="C518" s="4">
        <f ca="1">IFERROR(__xludf.DUMMYFUNCTION("""COMPUTED_VALUE"""),5581.6)</f>
        <v>5581.6</v>
      </c>
    </row>
    <row r="519" spans="1:3" x14ac:dyDescent="0.2">
      <c r="A519" s="3">
        <f ca="1">IFERROR(__xludf.DUMMYFUNCTION("""COMPUTED_VALUE"""),44411)</f>
        <v>44411</v>
      </c>
      <c r="B519" s="4">
        <f ca="1">IFERROR(__xludf.DUMMYFUNCTION("""COMPUTED_VALUE"""),3932)</f>
        <v>3932</v>
      </c>
      <c r="C519" s="4">
        <f ca="1">IFERROR(__xludf.DUMMYFUNCTION("""COMPUTED_VALUE"""),5484.8)</f>
        <v>5484.8</v>
      </c>
    </row>
    <row r="520" spans="1:3" x14ac:dyDescent="0.2">
      <c r="A520" s="3">
        <f ca="1">IFERROR(__xludf.DUMMYFUNCTION("""COMPUTED_VALUE"""),44412)</f>
        <v>44412</v>
      </c>
      <c r="B520" s="4">
        <f ca="1">IFERROR(__xludf.DUMMYFUNCTION("""COMPUTED_VALUE"""),4045)</f>
        <v>4045</v>
      </c>
      <c r="C520" s="4">
        <f ca="1">IFERROR(__xludf.DUMMYFUNCTION("""COMPUTED_VALUE"""),5343)</f>
        <v>5343</v>
      </c>
    </row>
    <row r="521" spans="1:3" x14ac:dyDescent="0.2">
      <c r="A521" s="3">
        <f ca="1">IFERROR(__xludf.DUMMYFUNCTION("""COMPUTED_VALUE"""),44413)</f>
        <v>44413</v>
      </c>
      <c r="B521" s="4">
        <f ca="1">IFERROR(__xludf.DUMMYFUNCTION("""COMPUTED_VALUE"""),4466)</f>
        <v>4466</v>
      </c>
      <c r="C521" s="4">
        <f ca="1">IFERROR(__xludf.DUMMYFUNCTION("""COMPUTED_VALUE"""),5126.8)</f>
        <v>5126.8</v>
      </c>
    </row>
    <row r="522" spans="1:3" x14ac:dyDescent="0.2">
      <c r="A522" s="3">
        <f ca="1">IFERROR(__xludf.DUMMYFUNCTION("""COMPUTED_VALUE"""),44414)</f>
        <v>44414</v>
      </c>
      <c r="B522" s="4">
        <f ca="1">IFERROR(__xludf.DUMMYFUNCTION("""COMPUTED_VALUE"""),4976)</f>
        <v>4976</v>
      </c>
      <c r="C522" s="4">
        <f ca="1">IFERROR(__xludf.DUMMYFUNCTION("""COMPUTED_VALUE"""),4922)</f>
        <v>4922</v>
      </c>
    </row>
    <row r="523" spans="1:3" x14ac:dyDescent="0.2">
      <c r="A523" s="3">
        <f ca="1">IFERROR(__xludf.DUMMYFUNCTION("""COMPUTED_VALUE"""),44415)</f>
        <v>44415</v>
      </c>
      <c r="B523" s="4">
        <v>0</v>
      </c>
      <c r="C523" s="4"/>
    </row>
    <row r="524" spans="1:3" x14ac:dyDescent="0.2">
      <c r="A524" s="3">
        <f ca="1">IFERROR(__xludf.DUMMYFUNCTION("""COMPUTED_VALUE"""),44416)</f>
        <v>44416</v>
      </c>
      <c r="B524" s="4">
        <v>0</v>
      </c>
      <c r="C524" s="4"/>
    </row>
    <row r="525" spans="1:3" x14ac:dyDescent="0.2">
      <c r="A525" s="3">
        <f ca="1">IFERROR(__xludf.DUMMYFUNCTION("""COMPUTED_VALUE"""),44417)</f>
        <v>44417</v>
      </c>
      <c r="B525" s="4">
        <f ca="1">IFERROR(__xludf.DUMMYFUNCTION("""COMPUTED_VALUE"""),7255)</f>
        <v>7255</v>
      </c>
      <c r="C525" s="4">
        <f ca="1">IFERROR(__xludf.DUMMYFUNCTION("""COMPUTED_VALUE"""),4934.8)</f>
        <v>4934.8</v>
      </c>
    </row>
    <row r="526" spans="1:3" x14ac:dyDescent="0.2">
      <c r="A526" s="3">
        <f ca="1">IFERROR(__xludf.DUMMYFUNCTION("""COMPUTED_VALUE"""),44418)</f>
        <v>44418</v>
      </c>
      <c r="B526" s="4">
        <f ca="1">IFERROR(__xludf.DUMMYFUNCTION("""COMPUTED_VALUE"""),4971)</f>
        <v>4971</v>
      </c>
      <c r="C526" s="4">
        <f ca="1">IFERROR(__xludf.DUMMYFUNCTION("""COMPUTED_VALUE"""),5142.6)</f>
        <v>5142.6000000000004</v>
      </c>
    </row>
    <row r="527" spans="1:3" x14ac:dyDescent="0.2">
      <c r="A527" s="3">
        <f ca="1">IFERROR(__xludf.DUMMYFUNCTION("""COMPUTED_VALUE"""),44419)</f>
        <v>44419</v>
      </c>
      <c r="B527" s="4">
        <f ca="1">IFERROR(__xludf.DUMMYFUNCTION("""COMPUTED_VALUE"""),4527)</f>
        <v>4527</v>
      </c>
      <c r="C527" s="4">
        <f ca="1">IFERROR(__xludf.DUMMYFUNCTION("""COMPUTED_VALUE"""),5239)</f>
        <v>5239</v>
      </c>
    </row>
    <row r="528" spans="1:3" x14ac:dyDescent="0.2">
      <c r="A528" s="3">
        <f ca="1">IFERROR(__xludf.DUMMYFUNCTION("""COMPUTED_VALUE"""),44420)</f>
        <v>44420</v>
      </c>
      <c r="B528" s="4">
        <f ca="1">IFERROR(__xludf.DUMMYFUNCTION("""COMPUTED_VALUE"""),5035)</f>
        <v>5035</v>
      </c>
      <c r="C528" s="4">
        <f ca="1">IFERROR(__xludf.DUMMYFUNCTION("""COMPUTED_VALUE"""),5352.8)</f>
        <v>5352.8</v>
      </c>
    </row>
    <row r="529" spans="1:3" x14ac:dyDescent="0.2">
      <c r="A529" s="3">
        <f ca="1">IFERROR(__xludf.DUMMYFUNCTION("""COMPUTED_VALUE"""),44421)</f>
        <v>44421</v>
      </c>
      <c r="B529" s="4">
        <f ca="1">IFERROR(__xludf.DUMMYFUNCTION("""COMPUTED_VALUE"""),5335)</f>
        <v>5335</v>
      </c>
      <c r="C529" s="4">
        <f ca="1">IFERROR(__xludf.DUMMYFUNCTION("""COMPUTED_VALUE"""),5424.6)</f>
        <v>5424.6</v>
      </c>
    </row>
    <row r="530" spans="1:3" x14ac:dyDescent="0.2">
      <c r="A530" s="3">
        <f ca="1">IFERROR(__xludf.DUMMYFUNCTION("""COMPUTED_VALUE"""),44422)</f>
        <v>44422</v>
      </c>
      <c r="B530" s="4">
        <v>0</v>
      </c>
      <c r="C530" s="4"/>
    </row>
    <row r="531" spans="1:3" x14ac:dyDescent="0.2">
      <c r="A531" s="3">
        <f ca="1">IFERROR(__xludf.DUMMYFUNCTION("""COMPUTED_VALUE"""),44423)</f>
        <v>44423</v>
      </c>
      <c r="B531" s="4">
        <v>0</v>
      </c>
      <c r="C531" s="4"/>
    </row>
    <row r="532" spans="1:3" x14ac:dyDescent="0.2">
      <c r="A532" s="3">
        <f ca="1">IFERROR(__xludf.DUMMYFUNCTION("""COMPUTED_VALUE"""),44424)</f>
        <v>44424</v>
      </c>
      <c r="B532" s="4">
        <f ca="1">IFERROR(__xludf.DUMMYFUNCTION("""COMPUTED_VALUE"""),8613)</f>
        <v>8613</v>
      </c>
      <c r="C532" s="4">
        <f ca="1">IFERROR(__xludf.DUMMYFUNCTION("""COMPUTED_VALUE"""),5696.2)</f>
        <v>5696.2</v>
      </c>
    </row>
    <row r="533" spans="1:3" x14ac:dyDescent="0.2">
      <c r="A533" s="3">
        <f ca="1">IFERROR(__xludf.DUMMYFUNCTION("""COMPUTED_VALUE"""),44425)</f>
        <v>44425</v>
      </c>
      <c r="B533" s="4">
        <f ca="1">IFERROR(__xludf.DUMMYFUNCTION("""COMPUTED_VALUE"""),3953)</f>
        <v>3953</v>
      </c>
      <c r="C533" s="4">
        <f ca="1">IFERROR(__xludf.DUMMYFUNCTION("""COMPUTED_VALUE"""),5492.6)</f>
        <v>5492.6</v>
      </c>
    </row>
    <row r="534" spans="1:3" x14ac:dyDescent="0.2">
      <c r="A534" s="3">
        <f ca="1">IFERROR(__xludf.DUMMYFUNCTION("""COMPUTED_VALUE"""),44426)</f>
        <v>44426</v>
      </c>
      <c r="B534" s="4">
        <f ca="1">IFERROR(__xludf.DUMMYFUNCTION("""COMPUTED_VALUE"""),6075)</f>
        <v>6075</v>
      </c>
      <c r="C534" s="4">
        <f ca="1">IFERROR(__xludf.DUMMYFUNCTION("""COMPUTED_VALUE"""),5802.2)</f>
        <v>5802.2</v>
      </c>
    </row>
    <row r="535" spans="1:3" x14ac:dyDescent="0.2">
      <c r="A535" s="3">
        <f ca="1">IFERROR(__xludf.DUMMYFUNCTION("""COMPUTED_VALUE"""),44427)</f>
        <v>44427</v>
      </c>
      <c r="B535" s="4">
        <f ca="1">IFERROR(__xludf.DUMMYFUNCTION("""COMPUTED_VALUE"""),5580)</f>
        <v>5580</v>
      </c>
      <c r="C535" s="4">
        <f ca="1">IFERROR(__xludf.DUMMYFUNCTION("""COMPUTED_VALUE"""),5911.2)</f>
        <v>5911.2</v>
      </c>
    </row>
    <row r="536" spans="1:3" x14ac:dyDescent="0.2">
      <c r="A536" s="3">
        <f ca="1">IFERROR(__xludf.DUMMYFUNCTION("""COMPUTED_VALUE"""),44428)</f>
        <v>44428</v>
      </c>
      <c r="B536" s="4">
        <v>0</v>
      </c>
      <c r="C536" s="4"/>
    </row>
    <row r="537" spans="1:3" x14ac:dyDescent="0.2">
      <c r="A537" s="3">
        <f ca="1">IFERROR(__xludf.DUMMYFUNCTION("""COMPUTED_VALUE"""),44429)</f>
        <v>44429</v>
      </c>
      <c r="B537" s="4">
        <v>0</v>
      </c>
      <c r="C537" s="4"/>
    </row>
    <row r="538" spans="1:3" x14ac:dyDescent="0.2">
      <c r="A538" s="3">
        <f ca="1">IFERROR(__xludf.DUMMYFUNCTION("""COMPUTED_VALUE"""),44430)</f>
        <v>44430</v>
      </c>
      <c r="B538" s="4">
        <v>0</v>
      </c>
      <c r="C538" s="4"/>
    </row>
    <row r="539" spans="1:3" x14ac:dyDescent="0.2">
      <c r="A539" s="3">
        <f ca="1">IFERROR(__xludf.DUMMYFUNCTION("""COMPUTED_VALUE"""),44431)</f>
        <v>44431</v>
      </c>
      <c r="B539" s="4">
        <f ca="1">IFERROR(__xludf.DUMMYFUNCTION("""COMPUTED_VALUE"""),6037)</f>
        <v>6037</v>
      </c>
      <c r="C539" s="4">
        <f ca="1">IFERROR(__xludf.DUMMYFUNCTION("""COMPUTED_VALUE"""),4329)</f>
        <v>4329</v>
      </c>
    </row>
    <row r="540" spans="1:3" x14ac:dyDescent="0.2">
      <c r="A540" s="3">
        <f ca="1">IFERROR(__xludf.DUMMYFUNCTION("""COMPUTED_VALUE"""),44432)</f>
        <v>44432</v>
      </c>
      <c r="B540" s="4">
        <f ca="1">IFERROR(__xludf.DUMMYFUNCTION("""COMPUTED_VALUE"""),4632)</f>
        <v>4632</v>
      </c>
      <c r="C540" s="4">
        <f ca="1">IFERROR(__xludf.DUMMYFUNCTION("""COMPUTED_VALUE"""),4464.8)</f>
        <v>4464.8</v>
      </c>
    </row>
    <row r="541" spans="1:3" x14ac:dyDescent="0.2">
      <c r="A541" s="3">
        <f ca="1">IFERROR(__xludf.DUMMYFUNCTION("""COMPUTED_VALUE"""),44433)</f>
        <v>44433</v>
      </c>
      <c r="B541" s="4">
        <f ca="1">IFERROR(__xludf.DUMMYFUNCTION("""COMPUTED_VALUE"""),5314)</f>
        <v>5314</v>
      </c>
      <c r="C541" s="4">
        <f ca="1">IFERROR(__xludf.DUMMYFUNCTION("""COMPUTED_VALUE"""),4312.6)</f>
        <v>4312.6000000000004</v>
      </c>
    </row>
    <row r="542" spans="1:3" x14ac:dyDescent="0.2">
      <c r="A542" s="3">
        <f ca="1">IFERROR(__xludf.DUMMYFUNCTION("""COMPUTED_VALUE"""),44434)</f>
        <v>44434</v>
      </c>
      <c r="B542" s="4">
        <f ca="1">IFERROR(__xludf.DUMMYFUNCTION("""COMPUTED_VALUE"""),6328)</f>
        <v>6328</v>
      </c>
      <c r="C542" s="4">
        <f ca="1">IFERROR(__xludf.DUMMYFUNCTION("""COMPUTED_VALUE"""),4462.2)</f>
        <v>4462.2</v>
      </c>
    </row>
    <row r="543" spans="1:3" x14ac:dyDescent="0.2">
      <c r="A543" s="3">
        <f ca="1">IFERROR(__xludf.DUMMYFUNCTION("""COMPUTED_VALUE"""),44435)</f>
        <v>44435</v>
      </c>
      <c r="B543" s="4">
        <f ca="1">IFERROR(__xludf.DUMMYFUNCTION("""COMPUTED_VALUE"""),9811)</f>
        <v>9811</v>
      </c>
      <c r="C543" s="4">
        <f ca="1">IFERROR(__xludf.DUMMYFUNCTION("""COMPUTED_VALUE"""),6424.4)</f>
        <v>6424.4</v>
      </c>
    </row>
    <row r="544" spans="1:3" x14ac:dyDescent="0.2">
      <c r="A544" s="3">
        <f ca="1">IFERROR(__xludf.DUMMYFUNCTION("""COMPUTED_VALUE"""),44436)</f>
        <v>44436</v>
      </c>
      <c r="B544" s="4">
        <v>0</v>
      </c>
      <c r="C544" s="4"/>
    </row>
    <row r="545" spans="1:3" x14ac:dyDescent="0.2">
      <c r="A545" s="3">
        <f ca="1">IFERROR(__xludf.DUMMYFUNCTION("""COMPUTED_VALUE"""),44437)</f>
        <v>44437</v>
      </c>
      <c r="B545" s="4">
        <v>0</v>
      </c>
      <c r="C545" s="4"/>
    </row>
    <row r="546" spans="1:3" x14ac:dyDescent="0.2">
      <c r="A546" s="3">
        <f ca="1">IFERROR(__xludf.DUMMYFUNCTION("""COMPUTED_VALUE"""),44438)</f>
        <v>44438</v>
      </c>
      <c r="B546" s="4">
        <f ca="1">IFERROR(__xludf.DUMMYFUNCTION("""COMPUTED_VALUE"""),14800)</f>
        <v>14800</v>
      </c>
      <c r="C546" s="4">
        <f ca="1">IFERROR(__xludf.DUMMYFUNCTION("""COMPUTED_VALUE"""),8177)</f>
        <v>8177</v>
      </c>
    </row>
    <row r="547" spans="1:3" x14ac:dyDescent="0.2">
      <c r="A547" s="3">
        <f ca="1">IFERROR(__xludf.DUMMYFUNCTION("""COMPUTED_VALUE"""),44439)</f>
        <v>44439</v>
      </c>
      <c r="B547" s="4">
        <f ca="1">IFERROR(__xludf.DUMMYFUNCTION("""COMPUTED_VALUE"""),14430)</f>
        <v>14430</v>
      </c>
      <c r="C547" s="4">
        <f ca="1">IFERROR(__xludf.DUMMYFUNCTION("""COMPUTED_VALUE"""),10136.6)</f>
        <v>10136.6</v>
      </c>
    </row>
    <row r="548" spans="1:3" x14ac:dyDescent="0.2">
      <c r="A548" s="3">
        <f ca="1">IFERROR(__xludf.DUMMYFUNCTION("""COMPUTED_VALUE"""),44440)</f>
        <v>44440</v>
      </c>
      <c r="B548" s="4">
        <f ca="1">IFERROR(__xludf.DUMMYFUNCTION("""COMPUTED_VALUE"""),17444)</f>
        <v>17444</v>
      </c>
      <c r="C548" s="4">
        <f ca="1">IFERROR(__xludf.DUMMYFUNCTION("""COMPUTED_VALUE"""),12562.6)</f>
        <v>12562.6</v>
      </c>
    </row>
    <row r="549" spans="1:3" x14ac:dyDescent="0.2">
      <c r="A549" s="3">
        <f ca="1">IFERROR(__xludf.DUMMYFUNCTION("""COMPUTED_VALUE"""),44441)</f>
        <v>44441</v>
      </c>
      <c r="B549" s="4">
        <f ca="1">IFERROR(__xludf.DUMMYFUNCTION("""COMPUTED_VALUE"""),9111)</f>
        <v>9111</v>
      </c>
      <c r="C549" s="4">
        <f ca="1">IFERROR(__xludf.DUMMYFUNCTION("""COMPUTED_VALUE"""),13119.2)</f>
        <v>13119.2</v>
      </c>
    </row>
    <row r="550" spans="1:3" x14ac:dyDescent="0.2">
      <c r="A550" s="3">
        <f ca="1">IFERROR(__xludf.DUMMYFUNCTION("""COMPUTED_VALUE"""),44442)</f>
        <v>44442</v>
      </c>
      <c r="B550" s="4">
        <f ca="1">IFERROR(__xludf.DUMMYFUNCTION("""COMPUTED_VALUE"""),18463)</f>
        <v>18463</v>
      </c>
      <c r="C550" s="4">
        <f ca="1">IFERROR(__xludf.DUMMYFUNCTION("""COMPUTED_VALUE"""),14849.6)</f>
        <v>14849.6</v>
      </c>
    </row>
    <row r="551" spans="1:3" x14ac:dyDescent="0.2">
      <c r="A551" s="3">
        <f ca="1">IFERROR(__xludf.DUMMYFUNCTION("""COMPUTED_VALUE"""),44443)</f>
        <v>44443</v>
      </c>
      <c r="B551" s="4">
        <v>0</v>
      </c>
      <c r="C551" s="4"/>
    </row>
    <row r="552" spans="1:3" x14ac:dyDescent="0.2">
      <c r="A552" s="3">
        <f ca="1">IFERROR(__xludf.DUMMYFUNCTION("""COMPUTED_VALUE"""),44444)</f>
        <v>44444</v>
      </c>
      <c r="B552" s="4">
        <v>0</v>
      </c>
      <c r="C552" s="4"/>
    </row>
    <row r="553" spans="1:3" x14ac:dyDescent="0.2">
      <c r="A553" s="3">
        <f ca="1">IFERROR(__xludf.DUMMYFUNCTION("""COMPUTED_VALUE"""),44445)</f>
        <v>44445</v>
      </c>
      <c r="B553" s="4">
        <f ca="1">IFERROR(__xludf.DUMMYFUNCTION("""COMPUTED_VALUE"""),17897)</f>
        <v>17897</v>
      </c>
      <c r="C553" s="4">
        <f ca="1">IFERROR(__xludf.DUMMYFUNCTION("""COMPUTED_VALUE"""),15469)</f>
        <v>15469</v>
      </c>
    </row>
    <row r="554" spans="1:3" x14ac:dyDescent="0.2">
      <c r="A554" s="3">
        <f ca="1">IFERROR(__xludf.DUMMYFUNCTION("""COMPUTED_VALUE"""),44446)</f>
        <v>44446</v>
      </c>
      <c r="B554" s="4">
        <f ca="1">IFERROR(__xludf.DUMMYFUNCTION("""COMPUTED_VALUE"""),3773)</f>
        <v>3773</v>
      </c>
      <c r="C554" s="4">
        <f ca="1">IFERROR(__xludf.DUMMYFUNCTION("""COMPUTED_VALUE"""),13337.6)</f>
        <v>13337.6</v>
      </c>
    </row>
    <row r="555" spans="1:3" x14ac:dyDescent="0.2">
      <c r="A555" s="3">
        <f ca="1">IFERROR(__xludf.DUMMYFUNCTION("""COMPUTED_VALUE"""),44447)</f>
        <v>44447</v>
      </c>
      <c r="B555" s="4">
        <f ca="1">IFERROR(__xludf.DUMMYFUNCTION("""COMPUTED_VALUE"""),4577)</f>
        <v>4577</v>
      </c>
      <c r="C555" s="4">
        <f ca="1">IFERROR(__xludf.DUMMYFUNCTION("""COMPUTED_VALUE"""),10764.2)</f>
        <v>10764.2</v>
      </c>
    </row>
    <row r="556" spans="1:3" x14ac:dyDescent="0.2">
      <c r="A556" s="3">
        <f ca="1">IFERROR(__xludf.DUMMYFUNCTION("""COMPUTED_VALUE"""),44448)</f>
        <v>44448</v>
      </c>
      <c r="B556" s="4">
        <f ca="1">IFERROR(__xludf.DUMMYFUNCTION("""COMPUTED_VALUE"""),4386)</f>
        <v>4386</v>
      </c>
      <c r="C556" s="4">
        <f ca="1">IFERROR(__xludf.DUMMYFUNCTION("""COMPUTED_VALUE"""),9819.2)</f>
        <v>9819.2000000000007</v>
      </c>
    </row>
    <row r="557" spans="1:3" x14ac:dyDescent="0.2">
      <c r="A557" s="3">
        <f ca="1">IFERROR(__xludf.DUMMYFUNCTION("""COMPUTED_VALUE"""),44449)</f>
        <v>44449</v>
      </c>
      <c r="B557" s="4">
        <f ca="1">IFERROR(__xludf.DUMMYFUNCTION("""COMPUTED_VALUE"""),4744)</f>
        <v>4744</v>
      </c>
      <c r="C557" s="4">
        <f ca="1">IFERROR(__xludf.DUMMYFUNCTION("""COMPUTED_VALUE"""),7075.4)</f>
        <v>7075.4</v>
      </c>
    </row>
    <row r="558" spans="1:3" x14ac:dyDescent="0.2">
      <c r="A558" s="3">
        <f ca="1">IFERROR(__xludf.DUMMYFUNCTION("""COMPUTED_VALUE"""),44450)</f>
        <v>44450</v>
      </c>
      <c r="B558" s="4">
        <v>0</v>
      </c>
      <c r="C558" s="4"/>
    </row>
    <row r="559" spans="1:3" x14ac:dyDescent="0.2">
      <c r="A559" s="3">
        <f ca="1">IFERROR(__xludf.DUMMYFUNCTION("""COMPUTED_VALUE"""),44451)</f>
        <v>44451</v>
      </c>
      <c r="B559" s="4">
        <v>0</v>
      </c>
      <c r="C559" s="4"/>
    </row>
    <row r="560" spans="1:3" x14ac:dyDescent="0.2">
      <c r="A560" s="3">
        <f ca="1">IFERROR(__xludf.DUMMYFUNCTION("""COMPUTED_VALUE"""),44452)</f>
        <v>44452</v>
      </c>
      <c r="B560" s="4">
        <f ca="1">IFERROR(__xludf.DUMMYFUNCTION("""COMPUTED_VALUE"""),5627)</f>
        <v>5627</v>
      </c>
      <c r="C560" s="4">
        <f ca="1">IFERROR(__xludf.DUMMYFUNCTION("""COMPUTED_VALUE"""),4621.4)</f>
        <v>4621.3999999999996</v>
      </c>
    </row>
    <row r="561" spans="1:3" x14ac:dyDescent="0.2">
      <c r="A561" s="3">
        <f ca="1">IFERROR(__xludf.DUMMYFUNCTION("""COMPUTED_VALUE"""),44453)</f>
        <v>44453</v>
      </c>
      <c r="B561" s="4">
        <f ca="1">IFERROR(__xludf.DUMMYFUNCTION("""COMPUTED_VALUE"""),2914)</f>
        <v>2914</v>
      </c>
      <c r="C561" s="4">
        <f ca="1">IFERROR(__xludf.DUMMYFUNCTION("""COMPUTED_VALUE"""),4449.6)</f>
        <v>4449.6000000000004</v>
      </c>
    </row>
    <row r="562" spans="1:3" x14ac:dyDescent="0.2">
      <c r="A562" s="3">
        <f ca="1">IFERROR(__xludf.DUMMYFUNCTION("""COMPUTED_VALUE"""),44454)</f>
        <v>44454</v>
      </c>
      <c r="B562" s="4">
        <f ca="1">IFERROR(__xludf.DUMMYFUNCTION("""COMPUTED_VALUE"""),3500)</f>
        <v>3500</v>
      </c>
      <c r="C562" s="4">
        <f ca="1">IFERROR(__xludf.DUMMYFUNCTION("""COMPUTED_VALUE"""),4234.2)</f>
        <v>4234.2</v>
      </c>
    </row>
    <row r="563" spans="1:3" x14ac:dyDescent="0.2">
      <c r="A563" s="3">
        <f ca="1">IFERROR(__xludf.DUMMYFUNCTION("""COMPUTED_VALUE"""),44455)</f>
        <v>44455</v>
      </c>
      <c r="B563" s="4">
        <f ca="1">IFERROR(__xludf.DUMMYFUNCTION("""COMPUTED_VALUE"""),3885)</f>
        <v>3885</v>
      </c>
      <c r="C563" s="4">
        <f ca="1">IFERROR(__xludf.DUMMYFUNCTION("""COMPUTED_VALUE"""),4134)</f>
        <v>4134</v>
      </c>
    </row>
    <row r="564" spans="1:3" x14ac:dyDescent="0.2">
      <c r="A564" s="3">
        <f ca="1">IFERROR(__xludf.DUMMYFUNCTION("""COMPUTED_VALUE"""),44456)</f>
        <v>44456</v>
      </c>
      <c r="B564" s="4">
        <f ca="1">IFERROR(__xludf.DUMMYFUNCTION("""COMPUTED_VALUE"""),4152)</f>
        <v>4152</v>
      </c>
      <c r="C564" s="4">
        <f ca="1">IFERROR(__xludf.DUMMYFUNCTION("""COMPUTED_VALUE"""),4015.6)</f>
        <v>4015.6</v>
      </c>
    </row>
    <row r="565" spans="1:3" x14ac:dyDescent="0.2">
      <c r="A565" s="3">
        <f ca="1">IFERROR(__xludf.DUMMYFUNCTION("""COMPUTED_VALUE"""),44457)</f>
        <v>44457</v>
      </c>
      <c r="B565" s="4">
        <v>0</v>
      </c>
      <c r="C565" s="4"/>
    </row>
    <row r="566" spans="1:3" x14ac:dyDescent="0.2">
      <c r="A566" s="3">
        <f ca="1">IFERROR(__xludf.DUMMYFUNCTION("""COMPUTED_VALUE"""),44458)</f>
        <v>44458</v>
      </c>
      <c r="B566" s="4">
        <v>0</v>
      </c>
      <c r="C566" s="4"/>
    </row>
    <row r="567" spans="1:3" x14ac:dyDescent="0.2">
      <c r="A567" s="3">
        <f ca="1">IFERROR(__xludf.DUMMYFUNCTION("""COMPUTED_VALUE"""),44459)</f>
        <v>44459</v>
      </c>
      <c r="B567" s="4">
        <f ca="1">IFERROR(__xludf.DUMMYFUNCTION("""COMPUTED_VALUE"""),4775)</f>
        <v>4775</v>
      </c>
      <c r="C567" s="4">
        <f ca="1">IFERROR(__xludf.DUMMYFUNCTION("""COMPUTED_VALUE"""),3845.2)</f>
        <v>3845.2</v>
      </c>
    </row>
    <row r="568" spans="1:3" x14ac:dyDescent="0.2">
      <c r="A568" s="3">
        <f ca="1">IFERROR(__xludf.DUMMYFUNCTION("""COMPUTED_VALUE"""),44460)</f>
        <v>44460</v>
      </c>
      <c r="B568" s="4">
        <f ca="1">IFERROR(__xludf.DUMMYFUNCTION("""COMPUTED_VALUE"""),2644)</f>
        <v>2644</v>
      </c>
      <c r="C568" s="4">
        <f ca="1">IFERROR(__xludf.DUMMYFUNCTION("""COMPUTED_VALUE"""),3791.2)</f>
        <v>3791.2</v>
      </c>
    </row>
    <row r="569" spans="1:3" x14ac:dyDescent="0.2">
      <c r="A569" s="3">
        <f ca="1">IFERROR(__xludf.DUMMYFUNCTION("""COMPUTED_VALUE"""),44461)</f>
        <v>44461</v>
      </c>
      <c r="B569" s="4">
        <f ca="1">IFERROR(__xludf.DUMMYFUNCTION("""COMPUTED_VALUE"""),3407)</f>
        <v>3407</v>
      </c>
      <c r="C569" s="4">
        <f ca="1">IFERROR(__xludf.DUMMYFUNCTION("""COMPUTED_VALUE"""),3772.6)</f>
        <v>3772.6</v>
      </c>
    </row>
    <row r="570" spans="1:3" x14ac:dyDescent="0.2">
      <c r="A570" s="3">
        <f ca="1">IFERROR(__xludf.DUMMYFUNCTION("""COMPUTED_VALUE"""),44462)</f>
        <v>44462</v>
      </c>
      <c r="B570" s="4">
        <f ca="1">IFERROR(__xludf.DUMMYFUNCTION("""COMPUTED_VALUE"""),3394)</f>
        <v>3394</v>
      </c>
      <c r="C570" s="4">
        <f ca="1">IFERROR(__xludf.DUMMYFUNCTION("""COMPUTED_VALUE"""),3674.4)</f>
        <v>3674.4</v>
      </c>
    </row>
    <row r="571" spans="1:3" x14ac:dyDescent="0.2">
      <c r="A571" s="3">
        <f ca="1">IFERROR(__xludf.DUMMYFUNCTION("""COMPUTED_VALUE"""),44463)</f>
        <v>44463</v>
      </c>
      <c r="B571" s="4">
        <f ca="1">IFERROR(__xludf.DUMMYFUNCTION("""COMPUTED_VALUE"""),4264)</f>
        <v>4264</v>
      </c>
      <c r="C571" s="4">
        <f ca="1">IFERROR(__xludf.DUMMYFUNCTION("""COMPUTED_VALUE"""),3696.8)</f>
        <v>3696.8</v>
      </c>
    </row>
    <row r="572" spans="1:3" x14ac:dyDescent="0.2">
      <c r="A572" s="3">
        <f ca="1">IFERROR(__xludf.DUMMYFUNCTION("""COMPUTED_VALUE"""),44464)</f>
        <v>44464</v>
      </c>
      <c r="B572" s="4">
        <v>0</v>
      </c>
      <c r="C572" s="4"/>
    </row>
    <row r="573" spans="1:3" x14ac:dyDescent="0.2">
      <c r="A573" s="3">
        <f ca="1">IFERROR(__xludf.DUMMYFUNCTION("""COMPUTED_VALUE"""),44465)</f>
        <v>44465</v>
      </c>
      <c r="B573" s="4">
        <v>0</v>
      </c>
      <c r="C573" s="4"/>
    </row>
    <row r="574" spans="1:3" x14ac:dyDescent="0.2">
      <c r="A574" s="3">
        <f ca="1">IFERROR(__xludf.DUMMYFUNCTION("""COMPUTED_VALUE"""),44466)</f>
        <v>44466</v>
      </c>
      <c r="B574" s="4">
        <f ca="1">IFERROR(__xludf.DUMMYFUNCTION("""COMPUTED_VALUE"""),5655)</f>
        <v>5655</v>
      </c>
      <c r="C574" s="4">
        <f ca="1">IFERROR(__xludf.DUMMYFUNCTION("""COMPUTED_VALUE"""),3872.8)</f>
        <v>3872.8</v>
      </c>
    </row>
    <row r="575" spans="1:3" x14ac:dyDescent="0.2">
      <c r="A575" s="3">
        <f ca="1">IFERROR(__xludf.DUMMYFUNCTION("""COMPUTED_VALUE"""),44467)</f>
        <v>44467</v>
      </c>
      <c r="B575" s="4">
        <f ca="1">IFERROR(__xludf.DUMMYFUNCTION("""COMPUTED_VALUE"""),2315)</f>
        <v>2315</v>
      </c>
      <c r="C575" s="4">
        <f ca="1">IFERROR(__xludf.DUMMYFUNCTION("""COMPUTED_VALUE"""),3807)</f>
        <v>3807</v>
      </c>
    </row>
    <row r="576" spans="1:3" x14ac:dyDescent="0.2">
      <c r="A576" s="3">
        <f ca="1">IFERROR(__xludf.DUMMYFUNCTION("""COMPUTED_VALUE"""),44468)</f>
        <v>44468</v>
      </c>
      <c r="B576" s="4">
        <f ca="1">IFERROR(__xludf.DUMMYFUNCTION("""COMPUTED_VALUE"""),2690)</f>
        <v>2690</v>
      </c>
      <c r="C576" s="4">
        <f ca="1">IFERROR(__xludf.DUMMYFUNCTION("""COMPUTED_VALUE"""),3663.6)</f>
        <v>3663.6</v>
      </c>
    </row>
    <row r="577" spans="1:3" x14ac:dyDescent="0.2">
      <c r="A577" s="3">
        <f ca="1">IFERROR(__xludf.DUMMYFUNCTION("""COMPUTED_VALUE"""),44469)</f>
        <v>44469</v>
      </c>
      <c r="B577" s="4">
        <f ca="1">IFERROR(__xludf.DUMMYFUNCTION("""COMPUTED_VALUE"""),3357)</f>
        <v>3357</v>
      </c>
      <c r="C577" s="4">
        <f ca="1">IFERROR(__xludf.DUMMYFUNCTION("""COMPUTED_VALUE"""),3656.2)</f>
        <v>3656.2</v>
      </c>
    </row>
    <row r="578" spans="1:3" x14ac:dyDescent="0.2">
      <c r="A578" s="3">
        <f ca="1">IFERROR(__xludf.DUMMYFUNCTION("""COMPUTED_VALUE"""),44470)</f>
        <v>44470</v>
      </c>
      <c r="B578" s="4">
        <f ca="1">IFERROR(__xludf.DUMMYFUNCTION("""COMPUTED_VALUE"""),3688)</f>
        <v>3688</v>
      </c>
      <c r="C578" s="4">
        <f ca="1">IFERROR(__xludf.DUMMYFUNCTION("""COMPUTED_VALUE"""),3541)</f>
        <v>3541</v>
      </c>
    </row>
    <row r="579" spans="1:3" x14ac:dyDescent="0.2">
      <c r="A579" s="3">
        <f ca="1">IFERROR(__xludf.DUMMYFUNCTION("""COMPUTED_VALUE"""),44471)</f>
        <v>44471</v>
      </c>
      <c r="B579" s="4">
        <v>0</v>
      </c>
      <c r="C579" s="4"/>
    </row>
    <row r="580" spans="1:3" x14ac:dyDescent="0.2">
      <c r="A580" s="3">
        <f ca="1">IFERROR(__xludf.DUMMYFUNCTION("""COMPUTED_VALUE"""),44472)</f>
        <v>44472</v>
      </c>
      <c r="B580" s="4">
        <v>0</v>
      </c>
      <c r="C580" s="4"/>
    </row>
    <row r="581" spans="1:3" x14ac:dyDescent="0.2">
      <c r="A581" s="3">
        <f ca="1">IFERROR(__xludf.DUMMYFUNCTION("""COMPUTED_VALUE"""),44473)</f>
        <v>44473</v>
      </c>
      <c r="B581" s="4">
        <f ca="1">IFERROR(__xludf.DUMMYFUNCTION("""COMPUTED_VALUE"""),4054)</f>
        <v>4054</v>
      </c>
      <c r="C581" s="4">
        <f ca="1">IFERROR(__xludf.DUMMYFUNCTION("""COMPUTED_VALUE"""),3220.8)</f>
        <v>3220.8</v>
      </c>
    </row>
    <row r="582" spans="1:3" x14ac:dyDescent="0.2">
      <c r="A582" s="3">
        <f ca="1">IFERROR(__xludf.DUMMYFUNCTION("""COMPUTED_VALUE"""),44474)</f>
        <v>44474</v>
      </c>
      <c r="B582" s="4">
        <f ca="1">IFERROR(__xludf.DUMMYFUNCTION("""COMPUTED_VALUE"""),2150)</f>
        <v>2150</v>
      </c>
      <c r="C582" s="4">
        <f ca="1">IFERROR(__xludf.DUMMYFUNCTION("""COMPUTED_VALUE"""),3187.8)</f>
        <v>3187.8</v>
      </c>
    </row>
    <row r="583" spans="1:3" x14ac:dyDescent="0.2">
      <c r="A583" s="3">
        <f ca="1">IFERROR(__xludf.DUMMYFUNCTION("""COMPUTED_VALUE"""),44475)</f>
        <v>44475</v>
      </c>
      <c r="B583" s="4">
        <f ca="1">IFERROR(__xludf.DUMMYFUNCTION("""COMPUTED_VALUE"""),2587)</f>
        <v>2587</v>
      </c>
      <c r="C583" s="4">
        <f ca="1">IFERROR(__xludf.DUMMYFUNCTION("""COMPUTED_VALUE"""),3167.2)</f>
        <v>3167.2</v>
      </c>
    </row>
    <row r="584" spans="1:3" x14ac:dyDescent="0.2">
      <c r="A584" s="3">
        <f ca="1">IFERROR(__xludf.DUMMYFUNCTION("""COMPUTED_VALUE"""),44476)</f>
        <v>44476</v>
      </c>
      <c r="B584" s="4">
        <f ca="1">IFERROR(__xludf.DUMMYFUNCTION("""COMPUTED_VALUE"""),2787)</f>
        <v>2787</v>
      </c>
      <c r="C584" s="4">
        <f ca="1">IFERROR(__xludf.DUMMYFUNCTION("""COMPUTED_VALUE"""),3053.2)</f>
        <v>3053.2</v>
      </c>
    </row>
    <row r="585" spans="1:3" x14ac:dyDescent="0.2">
      <c r="A585" s="3">
        <f ca="1">IFERROR(__xludf.DUMMYFUNCTION("""COMPUTED_VALUE"""),44477)</f>
        <v>44477</v>
      </c>
      <c r="B585" s="4">
        <f ca="1">IFERROR(__xludf.DUMMYFUNCTION("""COMPUTED_VALUE"""),3031)</f>
        <v>3031</v>
      </c>
      <c r="C585" s="4">
        <f ca="1">IFERROR(__xludf.DUMMYFUNCTION("""COMPUTED_VALUE"""),2921.8)</f>
        <v>2921.8</v>
      </c>
    </row>
    <row r="586" spans="1:3" x14ac:dyDescent="0.2">
      <c r="A586" s="3">
        <f ca="1">IFERROR(__xludf.DUMMYFUNCTION("""COMPUTED_VALUE"""),44478)</f>
        <v>44478</v>
      </c>
      <c r="B586" s="4">
        <v>0</v>
      </c>
      <c r="C586" s="4"/>
    </row>
    <row r="587" spans="1:3" x14ac:dyDescent="0.2">
      <c r="A587" s="3">
        <f ca="1">IFERROR(__xludf.DUMMYFUNCTION("""COMPUTED_VALUE"""),44479)</f>
        <v>44479</v>
      </c>
      <c r="B587" s="4">
        <v>0</v>
      </c>
      <c r="C587" s="4"/>
    </row>
    <row r="588" spans="1:3" x14ac:dyDescent="0.2">
      <c r="A588" s="3">
        <f ca="1">IFERROR(__xludf.DUMMYFUNCTION("""COMPUTED_VALUE"""),44480)</f>
        <v>44480</v>
      </c>
      <c r="B588" s="4">
        <f ca="1">IFERROR(__xludf.DUMMYFUNCTION("""COMPUTED_VALUE"""),3982)</f>
        <v>3982</v>
      </c>
      <c r="C588" s="4">
        <f ca="1">IFERROR(__xludf.DUMMYFUNCTION("""COMPUTED_VALUE"""),2907.4)</f>
        <v>2907.4</v>
      </c>
    </row>
    <row r="589" spans="1:3" x14ac:dyDescent="0.2">
      <c r="A589" s="3">
        <f ca="1">IFERROR(__xludf.DUMMYFUNCTION("""COMPUTED_VALUE"""),44481)</f>
        <v>44481</v>
      </c>
      <c r="B589" s="4">
        <f ca="1">IFERROR(__xludf.DUMMYFUNCTION("""COMPUTED_VALUE"""),1918)</f>
        <v>1918</v>
      </c>
      <c r="C589" s="4">
        <f ca="1">IFERROR(__xludf.DUMMYFUNCTION("""COMPUTED_VALUE"""),2861)</f>
        <v>2861</v>
      </c>
    </row>
    <row r="590" spans="1:3" x14ac:dyDescent="0.2">
      <c r="A590" s="3">
        <f ca="1">IFERROR(__xludf.DUMMYFUNCTION("""COMPUTED_VALUE"""),44482)</f>
        <v>44482</v>
      </c>
      <c r="B590" s="4">
        <f ca="1">IFERROR(__xludf.DUMMYFUNCTION("""COMPUTED_VALUE"""),2125)</f>
        <v>2125</v>
      </c>
      <c r="C590" s="4">
        <f ca="1">IFERROR(__xludf.DUMMYFUNCTION("""COMPUTED_VALUE"""),2768.6)</f>
        <v>2768.6</v>
      </c>
    </row>
    <row r="591" spans="1:3" x14ac:dyDescent="0.2">
      <c r="A591" s="3">
        <f ca="1">IFERROR(__xludf.DUMMYFUNCTION("""COMPUTED_VALUE"""),44483)</f>
        <v>44483</v>
      </c>
      <c r="B591" s="4">
        <f ca="1">IFERROR(__xludf.DUMMYFUNCTION("""COMPUTED_VALUE"""),2907)</f>
        <v>2907</v>
      </c>
      <c r="C591" s="4">
        <f ca="1">IFERROR(__xludf.DUMMYFUNCTION("""COMPUTED_VALUE"""),2792.6)</f>
        <v>2792.6</v>
      </c>
    </row>
    <row r="592" spans="1:3" x14ac:dyDescent="0.2">
      <c r="A592" s="3">
        <f ca="1">IFERROR(__xludf.DUMMYFUNCTION("""COMPUTED_VALUE"""),44484)</f>
        <v>44484</v>
      </c>
      <c r="B592" s="4">
        <f ca="1">IFERROR(__xludf.DUMMYFUNCTION("""COMPUTED_VALUE"""),3161)</f>
        <v>3161</v>
      </c>
      <c r="C592" s="4">
        <f ca="1">IFERROR(__xludf.DUMMYFUNCTION("""COMPUTED_VALUE"""),2818.6)</f>
        <v>2818.6</v>
      </c>
    </row>
    <row r="593" spans="1:3" x14ac:dyDescent="0.2">
      <c r="A593" s="3">
        <f ca="1">IFERROR(__xludf.DUMMYFUNCTION("""COMPUTED_VALUE"""),44485)</f>
        <v>44485</v>
      </c>
      <c r="B593" s="4">
        <v>0</v>
      </c>
      <c r="C593" s="4"/>
    </row>
    <row r="594" spans="1:3" x14ac:dyDescent="0.2">
      <c r="A594" s="3">
        <f ca="1">IFERROR(__xludf.DUMMYFUNCTION("""COMPUTED_VALUE"""),44486)</f>
        <v>44486</v>
      </c>
      <c r="B594" s="4">
        <v>0</v>
      </c>
      <c r="C594" s="4"/>
    </row>
    <row r="595" spans="1:3" x14ac:dyDescent="0.2">
      <c r="A595" s="3">
        <f ca="1">IFERROR(__xludf.DUMMYFUNCTION("""COMPUTED_VALUE"""),44487)</f>
        <v>44487</v>
      </c>
      <c r="B595" s="4">
        <f ca="1">IFERROR(__xludf.DUMMYFUNCTION("""COMPUTED_VALUE"""),4133)</f>
        <v>4133</v>
      </c>
      <c r="C595" s="4">
        <f ca="1">IFERROR(__xludf.DUMMYFUNCTION("""COMPUTED_VALUE"""),2848.8)</f>
        <v>2848.8</v>
      </c>
    </row>
    <row r="596" spans="1:3" x14ac:dyDescent="0.2">
      <c r="A596" s="3">
        <f ca="1">IFERROR(__xludf.DUMMYFUNCTION("""COMPUTED_VALUE"""),44488)</f>
        <v>44488</v>
      </c>
      <c r="B596" s="4">
        <f ca="1">IFERROR(__xludf.DUMMYFUNCTION("""COMPUTED_VALUE"""),2383)</f>
        <v>2383</v>
      </c>
      <c r="C596" s="4">
        <f ca="1">IFERROR(__xludf.DUMMYFUNCTION("""COMPUTED_VALUE"""),2941.8)</f>
        <v>2941.8</v>
      </c>
    </row>
    <row r="597" spans="1:3" x14ac:dyDescent="0.2">
      <c r="A597" s="3">
        <f ca="1">IFERROR(__xludf.DUMMYFUNCTION("""COMPUTED_VALUE"""),44489)</f>
        <v>44489</v>
      </c>
      <c r="B597" s="4">
        <f ca="1">IFERROR(__xludf.DUMMYFUNCTION("""COMPUTED_VALUE"""),2718)</f>
        <v>2718</v>
      </c>
      <c r="C597" s="4">
        <f ca="1">IFERROR(__xludf.DUMMYFUNCTION("""COMPUTED_VALUE"""),3060.4)</f>
        <v>3060.4</v>
      </c>
    </row>
    <row r="598" spans="1:3" x14ac:dyDescent="0.2">
      <c r="A598" s="3">
        <f ca="1">IFERROR(__xludf.DUMMYFUNCTION("""COMPUTED_VALUE"""),44490)</f>
        <v>44490</v>
      </c>
      <c r="B598" s="4">
        <f ca="1">IFERROR(__xludf.DUMMYFUNCTION("""COMPUTED_VALUE"""),3075)</f>
        <v>3075</v>
      </c>
      <c r="C598" s="4">
        <f ca="1">IFERROR(__xludf.DUMMYFUNCTION("""COMPUTED_VALUE"""),3094)</f>
        <v>3094</v>
      </c>
    </row>
    <row r="599" spans="1:3" x14ac:dyDescent="0.2">
      <c r="A599" s="3">
        <f ca="1">IFERROR(__xludf.DUMMYFUNCTION("""COMPUTED_VALUE"""),44491)</f>
        <v>44491</v>
      </c>
      <c r="B599" s="4">
        <f ca="1">IFERROR(__xludf.DUMMYFUNCTION("""COMPUTED_VALUE"""),2943)</f>
        <v>2943</v>
      </c>
      <c r="C599" s="4">
        <f ca="1">IFERROR(__xludf.DUMMYFUNCTION("""COMPUTED_VALUE"""),3050.4)</f>
        <v>3050.4</v>
      </c>
    </row>
    <row r="600" spans="1:3" x14ac:dyDescent="0.2">
      <c r="A600" s="3">
        <f ca="1">IFERROR(__xludf.DUMMYFUNCTION("""COMPUTED_VALUE"""),44492)</f>
        <v>44492</v>
      </c>
      <c r="B600" s="4">
        <v>0</v>
      </c>
      <c r="C600" s="4"/>
    </row>
    <row r="601" spans="1:3" x14ac:dyDescent="0.2">
      <c r="A601" s="3">
        <f ca="1">IFERROR(__xludf.DUMMYFUNCTION("""COMPUTED_VALUE"""),44493)</f>
        <v>44493</v>
      </c>
      <c r="B601" s="4">
        <v>0</v>
      </c>
      <c r="C601" s="4"/>
    </row>
    <row r="602" spans="1:3" x14ac:dyDescent="0.2">
      <c r="A602" s="3">
        <f ca="1">IFERROR(__xludf.DUMMYFUNCTION("""COMPUTED_VALUE"""),44494)</f>
        <v>44494</v>
      </c>
      <c r="B602" s="4">
        <f ca="1">IFERROR(__xludf.DUMMYFUNCTION("""COMPUTED_VALUE"""),3483)</f>
        <v>3483</v>
      </c>
      <c r="C602" s="4">
        <f ca="1">IFERROR(__xludf.DUMMYFUNCTION("""COMPUTED_VALUE"""),2920.4)</f>
        <v>2920.4</v>
      </c>
    </row>
    <row r="603" spans="1:3" x14ac:dyDescent="0.2">
      <c r="A603" s="3">
        <f ca="1">IFERROR(__xludf.DUMMYFUNCTION("""COMPUTED_VALUE"""),44495)</f>
        <v>44495</v>
      </c>
      <c r="B603" s="4">
        <f ca="1">IFERROR(__xludf.DUMMYFUNCTION("""COMPUTED_VALUE"""),2408)</f>
        <v>2408</v>
      </c>
      <c r="C603" s="4">
        <f ca="1">IFERROR(__xludf.DUMMYFUNCTION("""COMPUTED_VALUE"""),2925.4)</f>
        <v>2925.4</v>
      </c>
    </row>
    <row r="604" spans="1:3" x14ac:dyDescent="0.2">
      <c r="A604" s="3">
        <f ca="1">IFERROR(__xludf.DUMMYFUNCTION("""COMPUTED_VALUE"""),44496)</f>
        <v>44496</v>
      </c>
      <c r="B604" s="4">
        <f ca="1">IFERROR(__xludf.DUMMYFUNCTION("""COMPUTED_VALUE"""),2759)</f>
        <v>2759</v>
      </c>
      <c r="C604" s="4">
        <f ca="1">IFERROR(__xludf.DUMMYFUNCTION("""COMPUTED_VALUE"""),2933.6)</f>
        <v>2933.6</v>
      </c>
    </row>
    <row r="605" spans="1:3" x14ac:dyDescent="0.2">
      <c r="A605" s="3">
        <f ca="1">IFERROR(__xludf.DUMMYFUNCTION("""COMPUTED_VALUE"""),44497)</f>
        <v>44497</v>
      </c>
      <c r="B605" s="4">
        <f ca="1">IFERROR(__xludf.DUMMYFUNCTION("""COMPUTED_VALUE"""),3253)</f>
        <v>3253</v>
      </c>
      <c r="C605" s="4">
        <f ca="1">IFERROR(__xludf.DUMMYFUNCTION("""COMPUTED_VALUE"""),2969.2)</f>
        <v>2969.2</v>
      </c>
    </row>
    <row r="606" spans="1:3" x14ac:dyDescent="0.2">
      <c r="A606" s="3">
        <f ca="1">IFERROR(__xludf.DUMMYFUNCTION("""COMPUTED_VALUE"""),44498)</f>
        <v>44498</v>
      </c>
      <c r="B606" s="4">
        <f ca="1">IFERROR(__xludf.DUMMYFUNCTION("""COMPUTED_VALUE"""),3174)</f>
        <v>3174</v>
      </c>
      <c r="C606" s="4">
        <f ca="1">IFERROR(__xludf.DUMMYFUNCTION("""COMPUTED_VALUE"""),3015.4)</f>
        <v>3015.4</v>
      </c>
    </row>
    <row r="607" spans="1:3" x14ac:dyDescent="0.2">
      <c r="A607" s="3">
        <f ca="1">IFERROR(__xludf.DUMMYFUNCTION("""COMPUTED_VALUE"""),44499)</f>
        <v>44499</v>
      </c>
      <c r="B607" s="4">
        <v>0</v>
      </c>
      <c r="C607" s="4"/>
    </row>
    <row r="608" spans="1:3" x14ac:dyDescent="0.2">
      <c r="A608" s="3">
        <f ca="1">IFERROR(__xludf.DUMMYFUNCTION("""COMPUTED_VALUE"""),44500)</f>
        <v>44500</v>
      </c>
      <c r="B608" s="4">
        <v>0</v>
      </c>
      <c r="C608" s="4"/>
    </row>
    <row r="609" spans="1:3" x14ac:dyDescent="0.2">
      <c r="A609" s="3">
        <f ca="1">IFERROR(__xludf.DUMMYFUNCTION("""COMPUTED_VALUE"""),44501)</f>
        <v>44501</v>
      </c>
      <c r="B609" s="4">
        <f ca="1">IFERROR(__xludf.DUMMYFUNCTION("""COMPUTED_VALUE"""),4948)</f>
        <v>4948</v>
      </c>
      <c r="C609" s="4">
        <f ca="1">IFERROR(__xludf.DUMMYFUNCTION("""COMPUTED_VALUE"""),3308.4)</f>
        <v>3308.4</v>
      </c>
    </row>
    <row r="610" spans="1:3" x14ac:dyDescent="0.2">
      <c r="A610" s="3">
        <f ca="1">IFERROR(__xludf.DUMMYFUNCTION("""COMPUTED_VALUE"""),44502)</f>
        <v>44502</v>
      </c>
      <c r="B610" s="4">
        <f ca="1">IFERROR(__xludf.DUMMYFUNCTION("""COMPUTED_VALUE"""),43)</f>
        <v>43</v>
      </c>
      <c r="C610" s="4">
        <f ca="1">IFERROR(__xludf.DUMMYFUNCTION("""COMPUTED_VALUE"""),2835.4)</f>
        <v>2835.4</v>
      </c>
    </row>
    <row r="611" spans="1:3" x14ac:dyDescent="0.2">
      <c r="A611" s="3">
        <f ca="1">IFERROR(__xludf.DUMMYFUNCTION("""COMPUTED_VALUE"""),44503)</f>
        <v>44503</v>
      </c>
      <c r="B611" s="4">
        <f ca="1">IFERROR(__xludf.DUMMYFUNCTION("""COMPUTED_VALUE"""),3640)</f>
        <v>3640</v>
      </c>
      <c r="C611" s="4">
        <f ca="1">IFERROR(__xludf.DUMMYFUNCTION("""COMPUTED_VALUE"""),3011.6)</f>
        <v>3011.6</v>
      </c>
    </row>
    <row r="612" spans="1:3" x14ac:dyDescent="0.2">
      <c r="A612" s="3">
        <f ca="1">IFERROR(__xludf.DUMMYFUNCTION("""COMPUTED_VALUE"""),44504)</f>
        <v>44504</v>
      </c>
      <c r="B612" s="4">
        <f ca="1">IFERROR(__xludf.DUMMYFUNCTION("""COMPUTED_VALUE"""),3988)</f>
        <v>3988</v>
      </c>
      <c r="C612" s="4">
        <f ca="1">IFERROR(__xludf.DUMMYFUNCTION("""COMPUTED_VALUE"""),3158.6)</f>
        <v>3158.6</v>
      </c>
    </row>
    <row r="613" spans="1:3" x14ac:dyDescent="0.2">
      <c r="A613" s="3">
        <f ca="1">IFERROR(__xludf.DUMMYFUNCTION("""COMPUTED_VALUE"""),44505)</f>
        <v>44505</v>
      </c>
      <c r="B613" s="4">
        <f ca="1">IFERROR(__xludf.DUMMYFUNCTION("""COMPUTED_VALUE"""),4869)</f>
        <v>4869</v>
      </c>
      <c r="C613" s="4">
        <f ca="1">IFERROR(__xludf.DUMMYFUNCTION("""COMPUTED_VALUE"""),3497.6)</f>
        <v>3497.6</v>
      </c>
    </row>
    <row r="614" spans="1:3" x14ac:dyDescent="0.2">
      <c r="A614" s="3">
        <f ca="1">IFERROR(__xludf.DUMMYFUNCTION("""COMPUTED_VALUE"""),44506)</f>
        <v>44506</v>
      </c>
      <c r="B614" s="4">
        <v>0</v>
      </c>
      <c r="C614" s="4"/>
    </row>
    <row r="615" spans="1:3" x14ac:dyDescent="0.2">
      <c r="A615" s="3">
        <f ca="1">IFERROR(__xludf.DUMMYFUNCTION("""COMPUTED_VALUE"""),44507)</f>
        <v>44507</v>
      </c>
      <c r="B615" s="4">
        <v>0</v>
      </c>
      <c r="C615" s="4"/>
    </row>
    <row r="616" spans="1:3" x14ac:dyDescent="0.2">
      <c r="A616" s="3">
        <f ca="1">IFERROR(__xludf.DUMMYFUNCTION("""COMPUTED_VALUE"""),44508)</f>
        <v>44508</v>
      </c>
      <c r="B616" s="4">
        <f ca="1">IFERROR(__xludf.DUMMYFUNCTION("""COMPUTED_VALUE"""),6767)</f>
        <v>6767</v>
      </c>
      <c r="C616" s="4">
        <f ca="1">IFERROR(__xludf.DUMMYFUNCTION("""COMPUTED_VALUE"""),3861.4)</f>
        <v>3861.4</v>
      </c>
    </row>
    <row r="617" spans="1:3" x14ac:dyDescent="0.2">
      <c r="A617" s="3">
        <f ca="1">IFERROR(__xludf.DUMMYFUNCTION("""COMPUTED_VALUE"""),44509)</f>
        <v>44509</v>
      </c>
      <c r="B617" s="4">
        <f ca="1">IFERROR(__xludf.DUMMYFUNCTION("""COMPUTED_VALUE"""),3394)</f>
        <v>3394</v>
      </c>
      <c r="C617" s="4">
        <f ca="1">IFERROR(__xludf.DUMMYFUNCTION("""COMPUTED_VALUE"""),4531.6)</f>
        <v>4531.6000000000004</v>
      </c>
    </row>
    <row r="618" spans="1:3" x14ac:dyDescent="0.2">
      <c r="A618" s="3">
        <f ca="1">IFERROR(__xludf.DUMMYFUNCTION("""COMPUTED_VALUE"""),44510)</f>
        <v>44510</v>
      </c>
      <c r="B618" s="4">
        <f ca="1">IFERROR(__xludf.DUMMYFUNCTION("""COMPUTED_VALUE"""),4007)</f>
        <v>4007</v>
      </c>
      <c r="C618" s="4">
        <f ca="1">IFERROR(__xludf.DUMMYFUNCTION("""COMPUTED_VALUE"""),4605)</f>
        <v>4605</v>
      </c>
    </row>
    <row r="619" spans="1:3" x14ac:dyDescent="0.2">
      <c r="A619" s="3">
        <f ca="1">IFERROR(__xludf.DUMMYFUNCTION("""COMPUTED_VALUE"""),44511)</f>
        <v>44511</v>
      </c>
      <c r="B619" s="4">
        <f ca="1">IFERROR(__xludf.DUMMYFUNCTION("""COMPUTED_VALUE"""),4812)</f>
        <v>4812</v>
      </c>
      <c r="C619" s="4">
        <f ca="1">IFERROR(__xludf.DUMMYFUNCTION("""COMPUTED_VALUE"""),4769.8)</f>
        <v>4769.8</v>
      </c>
    </row>
    <row r="620" spans="1:3" x14ac:dyDescent="0.2">
      <c r="A620" s="3">
        <f ca="1">IFERROR(__xludf.DUMMYFUNCTION("""COMPUTED_VALUE"""),44512)</f>
        <v>44512</v>
      </c>
      <c r="B620" s="4">
        <f ca="1">IFERROR(__xludf.DUMMYFUNCTION("""COMPUTED_VALUE"""),5415)</f>
        <v>5415</v>
      </c>
      <c r="C620" s="4">
        <f ca="1">IFERROR(__xludf.DUMMYFUNCTION("""COMPUTED_VALUE"""),4879)</f>
        <v>4879</v>
      </c>
    </row>
    <row r="621" spans="1:3" x14ac:dyDescent="0.2">
      <c r="A621" s="3">
        <f ca="1">IFERROR(__xludf.DUMMYFUNCTION("""COMPUTED_VALUE"""),44513)</f>
        <v>44513</v>
      </c>
      <c r="B621" s="4">
        <v>0</v>
      </c>
      <c r="C621" s="4"/>
    </row>
    <row r="622" spans="1:3" x14ac:dyDescent="0.2">
      <c r="A622" s="3">
        <f ca="1">IFERROR(__xludf.DUMMYFUNCTION("""COMPUTED_VALUE"""),44514)</f>
        <v>44514</v>
      </c>
      <c r="B622" s="4">
        <v>0</v>
      </c>
      <c r="C622" s="4"/>
    </row>
    <row r="623" spans="1:3" x14ac:dyDescent="0.2">
      <c r="A623" s="3">
        <f ca="1">IFERROR(__xludf.DUMMYFUNCTION("""COMPUTED_VALUE"""),44515)</f>
        <v>44515</v>
      </c>
      <c r="B623" s="4">
        <f ca="1">IFERROR(__xludf.DUMMYFUNCTION("""COMPUTED_VALUE"""),7374)</f>
        <v>7374</v>
      </c>
      <c r="C623" s="4">
        <f ca="1">IFERROR(__xludf.DUMMYFUNCTION("""COMPUTED_VALUE"""),5000.4)</f>
        <v>5000.3999999999996</v>
      </c>
    </row>
    <row r="624" spans="1:3" x14ac:dyDescent="0.2">
      <c r="A624" s="3">
        <f ca="1">IFERROR(__xludf.DUMMYFUNCTION("""COMPUTED_VALUE"""),44516)</f>
        <v>44516</v>
      </c>
      <c r="B624" s="4">
        <f ca="1">IFERROR(__xludf.DUMMYFUNCTION("""COMPUTED_VALUE"""),3898)</f>
        <v>3898</v>
      </c>
      <c r="C624" s="4">
        <f ca="1">IFERROR(__xludf.DUMMYFUNCTION("""COMPUTED_VALUE"""),5101.2)</f>
        <v>5101.2</v>
      </c>
    </row>
    <row r="625" spans="1:3" x14ac:dyDescent="0.2">
      <c r="A625" s="3">
        <f ca="1">IFERROR(__xludf.DUMMYFUNCTION("""COMPUTED_VALUE"""),44517)</f>
        <v>44517</v>
      </c>
      <c r="B625" s="4">
        <f ca="1">IFERROR(__xludf.DUMMYFUNCTION("""COMPUTED_VALUE"""),4812)</f>
        <v>4812</v>
      </c>
      <c r="C625" s="4">
        <f ca="1">IFERROR(__xludf.DUMMYFUNCTION("""COMPUTED_VALUE"""),5262.2)</f>
        <v>5262.2</v>
      </c>
    </row>
    <row r="626" spans="1:3" x14ac:dyDescent="0.2">
      <c r="A626" s="3">
        <f ca="1">IFERROR(__xludf.DUMMYFUNCTION("""COMPUTED_VALUE"""),44518)</f>
        <v>44518</v>
      </c>
      <c r="B626" s="4">
        <f ca="1">IFERROR(__xludf.DUMMYFUNCTION("""COMPUTED_VALUE"""),4781)</f>
        <v>4781</v>
      </c>
      <c r="C626" s="4">
        <f ca="1">IFERROR(__xludf.DUMMYFUNCTION("""COMPUTED_VALUE"""),5256)</f>
        <v>5256</v>
      </c>
    </row>
    <row r="627" spans="1:3" x14ac:dyDescent="0.2">
      <c r="A627" s="3">
        <f ca="1">IFERROR(__xludf.DUMMYFUNCTION("""COMPUTED_VALUE"""),44519)</f>
        <v>44519</v>
      </c>
      <c r="B627" s="4">
        <f ca="1">IFERROR(__xludf.DUMMYFUNCTION("""COMPUTED_VALUE"""),4800)</f>
        <v>4800</v>
      </c>
      <c r="C627" s="4">
        <f ca="1">IFERROR(__xludf.DUMMYFUNCTION("""COMPUTED_VALUE"""),5133)</f>
        <v>5133</v>
      </c>
    </row>
    <row r="628" spans="1:3" x14ac:dyDescent="0.2">
      <c r="A628" s="3">
        <f ca="1">IFERROR(__xludf.DUMMYFUNCTION("""COMPUTED_VALUE"""),44520)</f>
        <v>44520</v>
      </c>
      <c r="B628" s="4">
        <v>0</v>
      </c>
      <c r="C628" s="4"/>
    </row>
    <row r="629" spans="1:3" x14ac:dyDescent="0.2">
      <c r="A629" s="3">
        <f ca="1">IFERROR(__xludf.DUMMYFUNCTION("""COMPUTED_VALUE"""),44521)</f>
        <v>44521</v>
      </c>
      <c r="B629" s="4">
        <v>0</v>
      </c>
      <c r="C629" s="4"/>
    </row>
    <row r="630" spans="1:3" x14ac:dyDescent="0.2">
      <c r="A630" s="3">
        <f ca="1">IFERROR(__xludf.DUMMYFUNCTION("""COMPUTED_VALUE"""),44522)</f>
        <v>44522</v>
      </c>
      <c r="B630" s="4">
        <f ca="1">IFERROR(__xludf.DUMMYFUNCTION("""COMPUTED_VALUE"""),6761)</f>
        <v>6761</v>
      </c>
      <c r="C630" s="4">
        <f ca="1">IFERROR(__xludf.DUMMYFUNCTION("""COMPUTED_VALUE"""),5010.4)</f>
        <v>5010.3999999999996</v>
      </c>
    </row>
    <row r="631" spans="1:3" x14ac:dyDescent="0.2">
      <c r="A631" s="3">
        <f ca="1">IFERROR(__xludf.DUMMYFUNCTION("""COMPUTED_VALUE"""),44523)</f>
        <v>44523</v>
      </c>
      <c r="B631" s="4">
        <f ca="1">IFERROR(__xludf.DUMMYFUNCTION("""COMPUTED_VALUE"""),18548)</f>
        <v>18548</v>
      </c>
      <c r="C631" s="4">
        <f ca="1">IFERROR(__xludf.DUMMYFUNCTION("""COMPUTED_VALUE"""),7940.4)</f>
        <v>7940.4</v>
      </c>
    </row>
    <row r="632" spans="1:3" x14ac:dyDescent="0.2">
      <c r="A632" s="3">
        <f ca="1">IFERROR(__xludf.DUMMYFUNCTION("""COMPUTED_VALUE"""),44524)</f>
        <v>44524</v>
      </c>
      <c r="B632" s="4">
        <f ca="1">IFERROR(__xludf.DUMMYFUNCTION("""COMPUTED_VALUE"""),14251)</f>
        <v>14251</v>
      </c>
      <c r="C632" s="4">
        <f ca="1">IFERROR(__xludf.DUMMYFUNCTION("""COMPUTED_VALUE"""),9828.2)</f>
        <v>9828.2000000000007</v>
      </c>
    </row>
    <row r="633" spans="1:3" x14ac:dyDescent="0.2">
      <c r="A633" s="3">
        <f ca="1">IFERROR(__xludf.DUMMYFUNCTION("""COMPUTED_VALUE"""),44525)</f>
        <v>44525</v>
      </c>
      <c r="B633" s="4">
        <f ca="1">IFERROR(__xludf.DUMMYFUNCTION("""COMPUTED_VALUE"""),14825)</f>
        <v>14825</v>
      </c>
      <c r="C633" s="4">
        <f ca="1">IFERROR(__xludf.DUMMYFUNCTION("""COMPUTED_VALUE"""),11837)</f>
        <v>11837</v>
      </c>
    </row>
    <row r="634" spans="1:3" x14ac:dyDescent="0.2">
      <c r="A634" s="3">
        <f ca="1">IFERROR(__xludf.DUMMYFUNCTION("""COMPUTED_VALUE"""),44526)</f>
        <v>44526</v>
      </c>
      <c r="B634" s="4">
        <f ca="1">IFERROR(__xludf.DUMMYFUNCTION("""COMPUTED_VALUE"""),15282)</f>
        <v>15282</v>
      </c>
      <c r="C634" s="4">
        <f ca="1">IFERROR(__xludf.DUMMYFUNCTION("""COMPUTED_VALUE"""),13933.4)</f>
        <v>13933.4</v>
      </c>
    </row>
    <row r="635" spans="1:3" x14ac:dyDescent="0.2">
      <c r="A635" s="3">
        <f ca="1">IFERROR(__xludf.DUMMYFUNCTION("""COMPUTED_VALUE"""),44527)</f>
        <v>44527</v>
      </c>
      <c r="B635" s="4">
        <v>0</v>
      </c>
      <c r="C635" s="4"/>
    </row>
    <row r="636" spans="1:3" x14ac:dyDescent="0.2">
      <c r="A636" s="3">
        <f ca="1">IFERROR(__xludf.DUMMYFUNCTION("""COMPUTED_VALUE"""),44528)</f>
        <v>44528</v>
      </c>
      <c r="B636" s="4">
        <v>0</v>
      </c>
      <c r="C636" s="4"/>
    </row>
    <row r="637" spans="1:3" x14ac:dyDescent="0.2">
      <c r="A637" s="3">
        <f ca="1">IFERROR(__xludf.DUMMYFUNCTION("""COMPUTED_VALUE"""),44529)</f>
        <v>44529</v>
      </c>
      <c r="B637" s="4">
        <f ca="1">IFERROR(__xludf.DUMMYFUNCTION("""COMPUTED_VALUE"""),33485)</f>
        <v>33485</v>
      </c>
      <c r="C637" s="4">
        <f ca="1">IFERROR(__xludf.DUMMYFUNCTION("""COMPUTED_VALUE"""),19278.2)</f>
        <v>19278.2</v>
      </c>
    </row>
    <row r="638" spans="1:3" x14ac:dyDescent="0.2">
      <c r="A638" s="3">
        <f ca="1">IFERROR(__xludf.DUMMYFUNCTION("""COMPUTED_VALUE"""),44530)</f>
        <v>44530</v>
      </c>
      <c r="B638" s="4">
        <f ca="1">IFERROR(__xludf.DUMMYFUNCTION("""COMPUTED_VALUE"""),5461)</f>
        <v>5461</v>
      </c>
      <c r="C638" s="4">
        <f ca="1">IFERROR(__xludf.DUMMYFUNCTION("""COMPUTED_VALUE"""),16660.8)</f>
        <v>16660.8</v>
      </c>
    </row>
    <row r="639" spans="1:3" x14ac:dyDescent="0.2">
      <c r="A639" s="3">
        <f ca="1">IFERROR(__xludf.DUMMYFUNCTION("""COMPUTED_VALUE"""),44531)</f>
        <v>44531</v>
      </c>
      <c r="B639" s="4">
        <f ca="1">IFERROR(__xludf.DUMMYFUNCTION("""COMPUTED_VALUE"""),6129)</f>
        <v>6129</v>
      </c>
      <c r="C639" s="4">
        <f ca="1">IFERROR(__xludf.DUMMYFUNCTION("""COMPUTED_VALUE"""),15036.4)</f>
        <v>15036.4</v>
      </c>
    </row>
    <row r="640" spans="1:3" x14ac:dyDescent="0.2">
      <c r="A640" s="3">
        <f ca="1">IFERROR(__xludf.DUMMYFUNCTION("""COMPUTED_VALUE"""),44532)</f>
        <v>44532</v>
      </c>
      <c r="B640" s="4">
        <f ca="1">IFERROR(__xludf.DUMMYFUNCTION("""COMPUTED_VALUE"""),6336)</f>
        <v>6336</v>
      </c>
      <c r="C640" s="4">
        <f ca="1">IFERROR(__xludf.DUMMYFUNCTION("""COMPUTED_VALUE"""),13338.6)</f>
        <v>13338.6</v>
      </c>
    </row>
    <row r="641" spans="1:3" x14ac:dyDescent="0.2">
      <c r="A641" s="3">
        <f ca="1">IFERROR(__xludf.DUMMYFUNCTION("""COMPUTED_VALUE"""),44533)</f>
        <v>44533</v>
      </c>
      <c r="B641" s="4">
        <f ca="1">IFERROR(__xludf.DUMMYFUNCTION("""COMPUTED_VALUE"""),7099)</f>
        <v>7099</v>
      </c>
      <c r="C641" s="4">
        <f ca="1">IFERROR(__xludf.DUMMYFUNCTION("""COMPUTED_VALUE"""),11702)</f>
        <v>11702</v>
      </c>
    </row>
    <row r="642" spans="1:3" x14ac:dyDescent="0.2">
      <c r="A642" s="3">
        <f ca="1">IFERROR(__xludf.DUMMYFUNCTION("""COMPUTED_VALUE"""),44534)</f>
        <v>44534</v>
      </c>
      <c r="B642" s="4">
        <v>0</v>
      </c>
      <c r="C642" s="4"/>
    </row>
    <row r="643" spans="1:3" x14ac:dyDescent="0.2">
      <c r="A643" s="3">
        <f ca="1">IFERROR(__xludf.DUMMYFUNCTION("""COMPUTED_VALUE"""),44535)</f>
        <v>44535</v>
      </c>
      <c r="B643" s="4">
        <v>0</v>
      </c>
      <c r="C643" s="4"/>
    </row>
    <row r="644" spans="1:3" x14ac:dyDescent="0.2">
      <c r="A644" s="3">
        <f ca="1">IFERROR(__xludf.DUMMYFUNCTION("""COMPUTED_VALUE"""),44536)</f>
        <v>44536</v>
      </c>
      <c r="B644" s="4">
        <f ca="1">IFERROR(__xludf.DUMMYFUNCTION("""COMPUTED_VALUE"""),13942)</f>
        <v>13942</v>
      </c>
      <c r="C644" s="4">
        <f ca="1">IFERROR(__xludf.DUMMYFUNCTION("""COMPUTED_VALUE"""),7793.4)</f>
        <v>7793.4</v>
      </c>
    </row>
    <row r="645" spans="1:3" x14ac:dyDescent="0.2">
      <c r="A645" s="3">
        <f ca="1">IFERROR(__xludf.DUMMYFUNCTION("""COMPUTED_VALUE"""),44537)</f>
        <v>44537</v>
      </c>
      <c r="B645" s="4">
        <f ca="1">IFERROR(__xludf.DUMMYFUNCTION("""COMPUTED_VALUE"""),2832)</f>
        <v>2832</v>
      </c>
      <c r="C645" s="4">
        <f ca="1">IFERROR(__xludf.DUMMYFUNCTION("""COMPUTED_VALUE"""),7267.6)</f>
        <v>7267.6</v>
      </c>
    </row>
    <row r="646" spans="1:3" x14ac:dyDescent="0.2">
      <c r="A646" s="3">
        <f ca="1">IFERROR(__xludf.DUMMYFUNCTION("""COMPUTED_VALUE"""),44538)</f>
        <v>44538</v>
      </c>
      <c r="B646" s="4">
        <f ca="1">IFERROR(__xludf.DUMMYFUNCTION("""COMPUTED_VALUE"""),4082)</f>
        <v>4082</v>
      </c>
      <c r="C646" s="4">
        <f ca="1">IFERROR(__xludf.DUMMYFUNCTION("""COMPUTED_VALUE"""),6858.2)</f>
        <v>6858.2</v>
      </c>
    </row>
    <row r="647" spans="1:3" x14ac:dyDescent="0.2">
      <c r="A647" s="3">
        <f ca="1">IFERROR(__xludf.DUMMYFUNCTION("""COMPUTED_VALUE"""),44539)</f>
        <v>44539</v>
      </c>
      <c r="B647" s="4">
        <f ca="1">IFERROR(__xludf.DUMMYFUNCTION("""COMPUTED_VALUE"""),4649)</f>
        <v>4649</v>
      </c>
      <c r="C647" s="4">
        <f ca="1">IFERROR(__xludf.DUMMYFUNCTION("""COMPUTED_VALUE"""),6520.8)</f>
        <v>6520.8</v>
      </c>
    </row>
    <row r="648" spans="1:3" x14ac:dyDescent="0.2">
      <c r="A648" s="3">
        <f ca="1">IFERROR(__xludf.DUMMYFUNCTION("""COMPUTED_VALUE"""),44540)</f>
        <v>44540</v>
      </c>
      <c r="B648" s="4">
        <f ca="1">IFERROR(__xludf.DUMMYFUNCTION("""COMPUTED_VALUE"""),5078)</f>
        <v>5078</v>
      </c>
      <c r="C648" s="4">
        <f ca="1">IFERROR(__xludf.DUMMYFUNCTION("""COMPUTED_VALUE"""),6116.6)</f>
        <v>6116.6</v>
      </c>
    </row>
    <row r="649" spans="1:3" x14ac:dyDescent="0.2">
      <c r="A649" s="3">
        <f ca="1">IFERROR(__xludf.DUMMYFUNCTION("""COMPUTED_VALUE"""),44541)</f>
        <v>44541</v>
      </c>
      <c r="B649" s="4">
        <v>0</v>
      </c>
      <c r="C649" s="4"/>
    </row>
    <row r="650" spans="1:3" x14ac:dyDescent="0.2">
      <c r="A650" s="3">
        <f ca="1">IFERROR(__xludf.DUMMYFUNCTION("""COMPUTED_VALUE"""),44542)</f>
        <v>44542</v>
      </c>
      <c r="B650" s="4">
        <v>0</v>
      </c>
      <c r="C650" s="4"/>
    </row>
    <row r="651" spans="1:3" x14ac:dyDescent="0.2">
      <c r="A651" s="3">
        <f ca="1">IFERROR(__xludf.DUMMYFUNCTION("""COMPUTED_VALUE"""),44543)</f>
        <v>44543</v>
      </c>
      <c r="B651" s="4">
        <f ca="1">IFERROR(__xludf.DUMMYFUNCTION("""COMPUTED_VALUE"""),14255)</f>
        <v>14255</v>
      </c>
      <c r="C651" s="4">
        <f ca="1">IFERROR(__xludf.DUMMYFUNCTION("""COMPUTED_VALUE"""),6179.2)</f>
        <v>6179.2</v>
      </c>
    </row>
    <row r="652" spans="1:3" x14ac:dyDescent="0.2">
      <c r="A652" s="3">
        <f ca="1">IFERROR(__xludf.DUMMYFUNCTION("""COMPUTED_VALUE"""),44544)</f>
        <v>44544</v>
      </c>
      <c r="B652" s="4">
        <f ca="1">IFERROR(__xludf.DUMMYFUNCTION("""COMPUTED_VALUE"""),1431)</f>
        <v>1431</v>
      </c>
      <c r="C652" s="4">
        <f ca="1">IFERROR(__xludf.DUMMYFUNCTION("""COMPUTED_VALUE"""),5899)</f>
        <v>5899</v>
      </c>
    </row>
    <row r="653" spans="1:3" x14ac:dyDescent="0.2">
      <c r="A653" s="3">
        <f ca="1">IFERROR(__xludf.DUMMYFUNCTION("""COMPUTED_VALUE"""),44545)</f>
        <v>44545</v>
      </c>
      <c r="B653" s="4">
        <f ca="1">IFERROR(__xludf.DUMMYFUNCTION("""COMPUTED_VALUE"""),1968)</f>
        <v>1968</v>
      </c>
      <c r="C653" s="4">
        <f ca="1">IFERROR(__xludf.DUMMYFUNCTION("""COMPUTED_VALUE"""),5476.2)</f>
        <v>5476.2</v>
      </c>
    </row>
    <row r="654" spans="1:3" x14ac:dyDescent="0.2">
      <c r="A654" s="3">
        <f ca="1">IFERROR(__xludf.DUMMYFUNCTION("""COMPUTED_VALUE"""),44546)</f>
        <v>44546</v>
      </c>
      <c r="B654" s="4">
        <f ca="1">IFERROR(__xludf.DUMMYFUNCTION("""COMPUTED_VALUE"""),5819)</f>
        <v>5819</v>
      </c>
      <c r="C654" s="4">
        <f ca="1">IFERROR(__xludf.DUMMYFUNCTION("""COMPUTED_VALUE"""),5710.2)</f>
        <v>5710.2</v>
      </c>
    </row>
    <row r="655" spans="1:3" x14ac:dyDescent="0.2">
      <c r="A655" s="3">
        <f ca="1">IFERROR(__xludf.DUMMYFUNCTION("""COMPUTED_VALUE"""),44547)</f>
        <v>44547</v>
      </c>
      <c r="B655" s="4">
        <f ca="1">IFERROR(__xludf.DUMMYFUNCTION("""COMPUTED_VALUE"""),8390)</f>
        <v>8390</v>
      </c>
      <c r="C655" s="4">
        <f ca="1">IFERROR(__xludf.DUMMYFUNCTION("""COMPUTED_VALUE"""),6372.6)</f>
        <v>6372.6</v>
      </c>
    </row>
    <row r="656" spans="1:3" x14ac:dyDescent="0.2">
      <c r="A656" s="3">
        <f ca="1">IFERROR(__xludf.DUMMYFUNCTION("""COMPUTED_VALUE"""),44548)</f>
        <v>44548</v>
      </c>
      <c r="B656" s="4">
        <v>0</v>
      </c>
      <c r="C656" s="4"/>
    </row>
    <row r="657" spans="1:3" x14ac:dyDescent="0.2">
      <c r="A657" s="3">
        <f ca="1">IFERROR(__xludf.DUMMYFUNCTION("""COMPUTED_VALUE"""),44549)</f>
        <v>44549</v>
      </c>
      <c r="B657" s="4">
        <v>0</v>
      </c>
      <c r="C657" s="4"/>
    </row>
    <row r="658" spans="1:3" x14ac:dyDescent="0.2">
      <c r="A658" s="3">
        <f ca="1">IFERROR(__xludf.DUMMYFUNCTION("""COMPUTED_VALUE"""),44550)</f>
        <v>44550</v>
      </c>
      <c r="B658" s="4">
        <f ca="1">IFERROR(__xludf.DUMMYFUNCTION("""COMPUTED_VALUE"""),17969)</f>
        <v>17969</v>
      </c>
      <c r="C658" s="4">
        <f ca="1">IFERROR(__xludf.DUMMYFUNCTION("""COMPUTED_VALUE"""),7115.4)</f>
        <v>7115.4</v>
      </c>
    </row>
    <row r="659" spans="1:3" x14ac:dyDescent="0.2">
      <c r="A659" s="3">
        <f ca="1">IFERROR(__xludf.DUMMYFUNCTION("""COMPUTED_VALUE"""),44551)</f>
        <v>44551</v>
      </c>
      <c r="B659" s="4">
        <f ca="1">IFERROR(__xludf.DUMMYFUNCTION("""COMPUTED_VALUE"""),6176)</f>
        <v>6176</v>
      </c>
      <c r="C659" s="4">
        <f ca="1">IFERROR(__xludf.DUMMYFUNCTION("""COMPUTED_VALUE"""),8064.4)</f>
        <v>8064.4</v>
      </c>
    </row>
    <row r="660" spans="1:3" x14ac:dyDescent="0.2">
      <c r="A660" s="3">
        <f ca="1">IFERROR(__xludf.DUMMYFUNCTION("""COMPUTED_VALUE"""),44552)</f>
        <v>44552</v>
      </c>
      <c r="B660" s="4">
        <f ca="1">IFERROR(__xludf.DUMMYFUNCTION("""COMPUTED_VALUE"""),6835)</f>
        <v>6835</v>
      </c>
      <c r="C660" s="4">
        <f ca="1">IFERROR(__xludf.DUMMYFUNCTION("""COMPUTED_VALUE"""),9037.8)</f>
        <v>9037.7999999999993</v>
      </c>
    </row>
    <row r="661" spans="1:3" x14ac:dyDescent="0.2">
      <c r="A661" s="3">
        <f ca="1">IFERROR(__xludf.DUMMYFUNCTION("""COMPUTED_VALUE"""),44553)</f>
        <v>44553</v>
      </c>
      <c r="B661" s="4">
        <f ca="1">IFERROR(__xludf.DUMMYFUNCTION("""COMPUTED_VALUE"""),6363)</f>
        <v>6363</v>
      </c>
      <c r="C661" s="4">
        <f ca="1">IFERROR(__xludf.DUMMYFUNCTION("""COMPUTED_VALUE"""),9146.6)</f>
        <v>9146.6</v>
      </c>
    </row>
    <row r="662" spans="1:3" x14ac:dyDescent="0.2">
      <c r="A662" s="3">
        <f ca="1">IFERROR(__xludf.DUMMYFUNCTION("""COMPUTED_VALUE"""),44554)</f>
        <v>44554</v>
      </c>
      <c r="B662" s="4">
        <v>0</v>
      </c>
      <c r="C662" s="4"/>
    </row>
    <row r="663" spans="1:3" x14ac:dyDescent="0.2">
      <c r="A663" s="3">
        <f ca="1">IFERROR(__xludf.DUMMYFUNCTION("""COMPUTED_VALUE"""),44555)</f>
        <v>44555</v>
      </c>
      <c r="B663" s="4">
        <v>0</v>
      </c>
      <c r="C663" s="4"/>
    </row>
    <row r="664" spans="1:3" x14ac:dyDescent="0.2">
      <c r="A664" s="3">
        <f ca="1">IFERROR(__xludf.DUMMYFUNCTION("""COMPUTED_VALUE"""),44556)</f>
        <v>44556</v>
      </c>
      <c r="B664" s="4">
        <v>0</v>
      </c>
      <c r="C664" s="4"/>
    </row>
    <row r="665" spans="1:3" x14ac:dyDescent="0.2">
      <c r="A665" s="3">
        <f ca="1">IFERROR(__xludf.DUMMYFUNCTION("""COMPUTED_VALUE"""),44557)</f>
        <v>44557</v>
      </c>
      <c r="B665" s="4">
        <v>0</v>
      </c>
      <c r="C665" s="4"/>
    </row>
    <row r="666" spans="1:3" x14ac:dyDescent="0.2">
      <c r="A666" s="3">
        <f ca="1">IFERROR(__xludf.DUMMYFUNCTION("""COMPUTED_VALUE"""),44558)</f>
        <v>44558</v>
      </c>
      <c r="B666" s="4">
        <f ca="1">IFERROR(__xludf.DUMMYFUNCTION("""COMPUTED_VALUE"""),6880)</f>
        <v>6880</v>
      </c>
      <c r="C666" s="4">
        <f ca="1">IFERROR(__xludf.DUMMYFUNCTION("""COMPUTED_VALUE"""),4015.6)</f>
        <v>4015.6</v>
      </c>
    </row>
    <row r="667" spans="1:3" x14ac:dyDescent="0.2">
      <c r="A667" s="3">
        <f ca="1">IFERROR(__xludf.DUMMYFUNCTION("""COMPUTED_VALUE"""),44559)</f>
        <v>44559</v>
      </c>
      <c r="B667" s="4">
        <f ca="1">IFERROR(__xludf.DUMMYFUNCTION("""COMPUTED_VALUE"""),5118)</f>
        <v>5118</v>
      </c>
      <c r="C667" s="4">
        <f ca="1">IFERROR(__xludf.DUMMYFUNCTION("""COMPUTED_VALUE"""),3672.2)</f>
        <v>3672.2</v>
      </c>
    </row>
    <row r="668" spans="1:3" x14ac:dyDescent="0.2">
      <c r="A668" s="3">
        <f ca="1">IFERROR(__xludf.DUMMYFUNCTION("""COMPUTED_VALUE"""),44560)</f>
        <v>44560</v>
      </c>
      <c r="B668" s="4">
        <f ca="1">IFERROR(__xludf.DUMMYFUNCTION("""COMPUTED_VALUE"""),4927)</f>
        <v>4927</v>
      </c>
      <c r="C668" s="4">
        <f ca="1">IFERROR(__xludf.DUMMYFUNCTION("""COMPUTED_VALUE"""),3385)</f>
        <v>3385</v>
      </c>
    </row>
    <row r="669" spans="1:3" x14ac:dyDescent="0.2">
      <c r="A669" s="3">
        <f ca="1">IFERROR(__xludf.DUMMYFUNCTION("""COMPUTED_VALUE"""),44561)</f>
        <v>44561</v>
      </c>
      <c r="B669" s="4">
        <f ca="1">IFERROR(__xludf.DUMMYFUNCTION("""COMPUTED_VALUE"""),3366)</f>
        <v>3366</v>
      </c>
      <c r="C669" s="4">
        <f ca="1">IFERROR(__xludf.DUMMYFUNCTION("""COMPUTED_VALUE"""),4058.2)</f>
        <v>4058.2</v>
      </c>
    </row>
    <row r="670" spans="1:3" x14ac:dyDescent="0.2">
      <c r="A670" s="3">
        <f ca="1">IFERROR(__xludf.DUMMYFUNCTION("""COMPUTED_VALUE"""),44562)</f>
        <v>44562</v>
      </c>
      <c r="B670" s="4">
        <v>0</v>
      </c>
      <c r="C670" s="4"/>
    </row>
    <row r="671" spans="1:3" x14ac:dyDescent="0.2">
      <c r="A671" s="3">
        <f ca="1">IFERROR(__xludf.DUMMYFUNCTION("""COMPUTED_VALUE"""),44563)</f>
        <v>44563</v>
      </c>
      <c r="B671" s="4">
        <v>0</v>
      </c>
      <c r="C671" s="4"/>
    </row>
    <row r="672" spans="1:3" x14ac:dyDescent="0.2">
      <c r="A672" s="3">
        <f ca="1">IFERROR(__xludf.DUMMYFUNCTION("""COMPUTED_VALUE"""),44564)</f>
        <v>44564</v>
      </c>
      <c r="B672" s="4">
        <f ca="1">IFERROR(__xludf.DUMMYFUNCTION("""COMPUTED_VALUE"""),419)</f>
        <v>419</v>
      </c>
      <c r="C672" s="4">
        <f ca="1">IFERROR(__xludf.DUMMYFUNCTION("""COMPUTED_VALUE"""),4142)</f>
        <v>4142</v>
      </c>
    </row>
    <row r="673" spans="1:3" x14ac:dyDescent="0.2">
      <c r="A673" s="3">
        <f ca="1">IFERROR(__xludf.DUMMYFUNCTION("""COMPUTED_VALUE"""),44565)</f>
        <v>44565</v>
      </c>
      <c r="B673" s="4">
        <f ca="1">IFERROR(__xludf.DUMMYFUNCTION("""COMPUTED_VALUE"""),1625)</f>
        <v>1625</v>
      </c>
      <c r="C673" s="4">
        <f ca="1">IFERROR(__xludf.DUMMYFUNCTION("""COMPUTED_VALUE"""),3091)</f>
        <v>3091</v>
      </c>
    </row>
    <row r="674" spans="1:3" x14ac:dyDescent="0.2">
      <c r="A674" s="3">
        <f ca="1">IFERROR(__xludf.DUMMYFUNCTION("""COMPUTED_VALUE"""),44566)</f>
        <v>44566</v>
      </c>
      <c r="B674" s="4">
        <f ca="1">IFERROR(__xludf.DUMMYFUNCTION("""COMPUTED_VALUE"""),1847)</f>
        <v>1847</v>
      </c>
      <c r="C674" s="4">
        <f ca="1">IFERROR(__xludf.DUMMYFUNCTION("""COMPUTED_VALUE"""),2436.8)</f>
        <v>2436.8000000000002</v>
      </c>
    </row>
    <row r="675" spans="1:3" x14ac:dyDescent="0.2">
      <c r="A675" s="3">
        <f ca="1">IFERROR(__xludf.DUMMYFUNCTION("""COMPUTED_VALUE"""),44567)</f>
        <v>44567</v>
      </c>
      <c r="B675" s="4">
        <f ca="1">IFERROR(__xludf.DUMMYFUNCTION("""COMPUTED_VALUE"""),2763)</f>
        <v>2763</v>
      </c>
      <c r="C675" s="4">
        <f ca="1">IFERROR(__xludf.DUMMYFUNCTION("""COMPUTED_VALUE"""),2004)</f>
        <v>2004</v>
      </c>
    </row>
    <row r="676" spans="1:3" x14ac:dyDescent="0.2">
      <c r="A676" s="3">
        <f ca="1">IFERROR(__xludf.DUMMYFUNCTION("""COMPUTED_VALUE"""),44568)</f>
        <v>44568</v>
      </c>
      <c r="B676" s="4">
        <f ca="1">IFERROR(__xludf.DUMMYFUNCTION("""COMPUTED_VALUE"""),5637)</f>
        <v>5637</v>
      </c>
      <c r="C676" s="4">
        <f ca="1">IFERROR(__xludf.DUMMYFUNCTION("""COMPUTED_VALUE"""),2458.2)</f>
        <v>2458.1999999999998</v>
      </c>
    </row>
    <row r="677" spans="1:3" x14ac:dyDescent="0.2">
      <c r="A677" s="3">
        <f ca="1">IFERROR(__xludf.DUMMYFUNCTION("""COMPUTED_VALUE"""),44569)</f>
        <v>44569</v>
      </c>
      <c r="B677" s="4">
        <v>0</v>
      </c>
      <c r="C677" s="4"/>
    </row>
    <row r="678" spans="1:3" x14ac:dyDescent="0.2">
      <c r="A678" s="3">
        <f ca="1">IFERROR(__xludf.DUMMYFUNCTION("""COMPUTED_VALUE"""),44570)</f>
        <v>44570</v>
      </c>
      <c r="B678" s="4">
        <v>0</v>
      </c>
      <c r="C678" s="4"/>
    </row>
    <row r="679" spans="1:3" x14ac:dyDescent="0.2">
      <c r="A679" s="3">
        <f ca="1">IFERROR(__xludf.DUMMYFUNCTION("""COMPUTED_VALUE"""),44571)</f>
        <v>44571</v>
      </c>
      <c r="B679" s="4">
        <f ca="1">IFERROR(__xludf.DUMMYFUNCTION("""COMPUTED_VALUE"""),14404)</f>
        <v>14404</v>
      </c>
      <c r="C679" s="4">
        <f ca="1">IFERROR(__xludf.DUMMYFUNCTION("""COMPUTED_VALUE"""),5255.2)</f>
        <v>5255.2</v>
      </c>
    </row>
    <row r="680" spans="1:3" x14ac:dyDescent="0.2">
      <c r="A680" s="3">
        <f ca="1">IFERROR(__xludf.DUMMYFUNCTION("""COMPUTED_VALUE"""),44572)</f>
        <v>44572</v>
      </c>
      <c r="B680" s="4">
        <f ca="1">IFERROR(__xludf.DUMMYFUNCTION("""COMPUTED_VALUE"""),1948)</f>
        <v>1948</v>
      </c>
      <c r="C680" s="4">
        <f ca="1">IFERROR(__xludf.DUMMYFUNCTION("""COMPUTED_VALUE"""),5319.8)</f>
        <v>5319.8</v>
      </c>
    </row>
    <row r="681" spans="1:3" x14ac:dyDescent="0.2">
      <c r="A681" s="3">
        <f ca="1">IFERROR(__xludf.DUMMYFUNCTION("""COMPUTED_VALUE"""),44573)</f>
        <v>44573</v>
      </c>
      <c r="B681" s="4">
        <f ca="1">IFERROR(__xludf.DUMMYFUNCTION("""COMPUTED_VALUE"""),2394)</f>
        <v>2394</v>
      </c>
      <c r="C681" s="4">
        <f ca="1">IFERROR(__xludf.DUMMYFUNCTION("""COMPUTED_VALUE"""),5429.2)</f>
        <v>5429.2</v>
      </c>
    </row>
    <row r="682" spans="1:3" x14ac:dyDescent="0.2">
      <c r="A682" s="3">
        <f ca="1">IFERROR(__xludf.DUMMYFUNCTION("""COMPUTED_VALUE"""),44574)</f>
        <v>44574</v>
      </c>
      <c r="B682" s="4">
        <f ca="1">IFERROR(__xludf.DUMMYFUNCTION("""COMPUTED_VALUE"""),2489)</f>
        <v>2489</v>
      </c>
      <c r="C682" s="4">
        <f ca="1">IFERROR(__xludf.DUMMYFUNCTION("""COMPUTED_VALUE"""),5374.4)</f>
        <v>5374.4</v>
      </c>
    </row>
    <row r="683" spans="1:3" x14ac:dyDescent="0.2">
      <c r="A683" s="3">
        <f ca="1">IFERROR(__xludf.DUMMYFUNCTION("""COMPUTED_VALUE"""),44575)</f>
        <v>44575</v>
      </c>
      <c r="B683" s="4">
        <f ca="1">IFERROR(__xludf.DUMMYFUNCTION("""COMPUTED_VALUE"""),4733)</f>
        <v>4733</v>
      </c>
      <c r="C683" s="4">
        <f ca="1">IFERROR(__xludf.DUMMYFUNCTION("""COMPUTED_VALUE"""),5193.6)</f>
        <v>5193.6000000000004</v>
      </c>
    </row>
    <row r="684" spans="1:3" x14ac:dyDescent="0.2">
      <c r="A684" s="3">
        <f ca="1">IFERROR(__xludf.DUMMYFUNCTION("""COMPUTED_VALUE"""),44576)</f>
        <v>44576</v>
      </c>
      <c r="B684" s="4">
        <v>0</v>
      </c>
      <c r="C684" s="4"/>
    </row>
    <row r="685" spans="1:3" x14ac:dyDescent="0.2">
      <c r="A685" s="3">
        <f ca="1">IFERROR(__xludf.DUMMYFUNCTION("""COMPUTED_VALUE"""),44577)</f>
        <v>44577</v>
      </c>
      <c r="B685" s="4">
        <v>0</v>
      </c>
      <c r="C685" s="4"/>
    </row>
    <row r="686" spans="1:3" x14ac:dyDescent="0.2">
      <c r="A686" s="3">
        <f ca="1">IFERROR(__xludf.DUMMYFUNCTION("""COMPUTED_VALUE"""),44578)</f>
        <v>44578</v>
      </c>
      <c r="B686" s="4">
        <f ca="1">IFERROR(__xludf.DUMMYFUNCTION("""COMPUTED_VALUE"""),15091)</f>
        <v>15091</v>
      </c>
      <c r="C686" s="4">
        <f ca="1">IFERROR(__xludf.DUMMYFUNCTION("""COMPUTED_VALUE"""),5331)</f>
        <v>5331</v>
      </c>
    </row>
    <row r="687" spans="1:3" x14ac:dyDescent="0.2">
      <c r="A687" s="3">
        <f ca="1">IFERROR(__xludf.DUMMYFUNCTION("""COMPUTED_VALUE"""),44579)</f>
        <v>44579</v>
      </c>
      <c r="B687" s="4">
        <f ca="1">IFERROR(__xludf.DUMMYFUNCTION("""COMPUTED_VALUE"""),1625)</f>
        <v>1625</v>
      </c>
      <c r="C687" s="4">
        <f ca="1">IFERROR(__xludf.DUMMYFUNCTION("""COMPUTED_VALUE"""),5266.4)</f>
        <v>5266.4</v>
      </c>
    </row>
    <row r="688" spans="1:3" x14ac:dyDescent="0.2">
      <c r="A688" s="3">
        <f ca="1">IFERROR(__xludf.DUMMYFUNCTION("""COMPUTED_VALUE"""),44580)</f>
        <v>44580</v>
      </c>
      <c r="B688" s="4">
        <f ca="1">IFERROR(__xludf.DUMMYFUNCTION("""COMPUTED_VALUE"""),1866)</f>
        <v>1866</v>
      </c>
      <c r="C688" s="4">
        <f ca="1">IFERROR(__xludf.DUMMYFUNCTION("""COMPUTED_VALUE"""),5160.8)</f>
        <v>5160.8</v>
      </c>
    </row>
    <row r="689" spans="1:3" x14ac:dyDescent="0.2">
      <c r="A689" s="3">
        <f ca="1">IFERROR(__xludf.DUMMYFUNCTION("""COMPUTED_VALUE"""),44581)</f>
        <v>44581</v>
      </c>
      <c r="B689" s="4">
        <f ca="1">IFERROR(__xludf.DUMMYFUNCTION("""COMPUTED_VALUE"""),2238)</f>
        <v>2238</v>
      </c>
      <c r="C689" s="4">
        <f ca="1">IFERROR(__xludf.DUMMYFUNCTION("""COMPUTED_VALUE"""),5110.6)</f>
        <v>5110.6000000000004</v>
      </c>
    </row>
    <row r="690" spans="1:3" x14ac:dyDescent="0.2">
      <c r="A690" s="3">
        <f ca="1">IFERROR(__xludf.DUMMYFUNCTION("""COMPUTED_VALUE"""),44582)</f>
        <v>44582</v>
      </c>
      <c r="B690" s="4">
        <f ca="1">IFERROR(__xludf.DUMMYFUNCTION("""COMPUTED_VALUE"""),4042)</f>
        <v>4042</v>
      </c>
      <c r="C690" s="4">
        <f ca="1">IFERROR(__xludf.DUMMYFUNCTION("""COMPUTED_VALUE"""),4972.4)</f>
        <v>4972.3999999999996</v>
      </c>
    </row>
    <row r="691" spans="1:3" x14ac:dyDescent="0.2">
      <c r="A691" s="3">
        <f ca="1">IFERROR(__xludf.DUMMYFUNCTION("""COMPUTED_VALUE"""),44583)</f>
        <v>44583</v>
      </c>
      <c r="B691" s="4">
        <v>0</v>
      </c>
      <c r="C691" s="4"/>
    </row>
    <row r="692" spans="1:3" x14ac:dyDescent="0.2">
      <c r="A692" s="3">
        <f ca="1">IFERROR(__xludf.DUMMYFUNCTION("""COMPUTED_VALUE"""),44584)</f>
        <v>44584</v>
      </c>
      <c r="B692" s="4">
        <v>0</v>
      </c>
      <c r="C692" s="4"/>
    </row>
    <row r="693" spans="1:3" x14ac:dyDescent="0.2">
      <c r="A693" s="3">
        <f ca="1">IFERROR(__xludf.DUMMYFUNCTION("""COMPUTED_VALUE"""),44585)</f>
        <v>44585</v>
      </c>
      <c r="B693" s="4">
        <f ca="1">IFERROR(__xludf.DUMMYFUNCTION("""COMPUTED_VALUE"""),13311)</f>
        <v>13311</v>
      </c>
      <c r="C693" s="4">
        <f ca="1">IFERROR(__xludf.DUMMYFUNCTION("""COMPUTED_VALUE"""),4616.4)</f>
        <v>4616.3999999999996</v>
      </c>
    </row>
    <row r="694" spans="1:3" x14ac:dyDescent="0.2">
      <c r="A694" s="3">
        <f ca="1">IFERROR(__xludf.DUMMYFUNCTION("""COMPUTED_VALUE"""),44586)</f>
        <v>44586</v>
      </c>
      <c r="B694" s="4">
        <f ca="1">IFERROR(__xludf.DUMMYFUNCTION("""COMPUTED_VALUE"""),1593)</f>
        <v>1593</v>
      </c>
      <c r="C694" s="4">
        <f ca="1">IFERROR(__xludf.DUMMYFUNCTION("""COMPUTED_VALUE"""),4610)</f>
        <v>4610</v>
      </c>
    </row>
    <row r="695" spans="1:3" x14ac:dyDescent="0.2">
      <c r="A695" s="3">
        <f ca="1">IFERROR(__xludf.DUMMYFUNCTION("""COMPUTED_VALUE"""),44587)</f>
        <v>44587</v>
      </c>
      <c r="B695" s="4">
        <f ca="1">IFERROR(__xludf.DUMMYFUNCTION("""COMPUTED_VALUE"""),1677)</f>
        <v>1677</v>
      </c>
      <c r="C695" s="4">
        <f ca="1">IFERROR(__xludf.DUMMYFUNCTION("""COMPUTED_VALUE"""),4572.2)</f>
        <v>4572.2</v>
      </c>
    </row>
    <row r="696" spans="1:3" x14ac:dyDescent="0.2">
      <c r="A696" s="3">
        <f ca="1">IFERROR(__xludf.DUMMYFUNCTION("""COMPUTED_VALUE"""),44588)</f>
        <v>44588</v>
      </c>
      <c r="B696" s="4">
        <f ca="1">IFERROR(__xludf.DUMMYFUNCTION("""COMPUTED_VALUE"""),1660)</f>
        <v>1660</v>
      </c>
      <c r="C696" s="4">
        <f ca="1">IFERROR(__xludf.DUMMYFUNCTION("""COMPUTED_VALUE"""),4456.6)</f>
        <v>4456.6000000000004</v>
      </c>
    </row>
    <row r="697" spans="1:3" x14ac:dyDescent="0.2">
      <c r="A697" s="3">
        <f ca="1">IFERROR(__xludf.DUMMYFUNCTION("""COMPUTED_VALUE"""),44589)</f>
        <v>44589</v>
      </c>
      <c r="B697" s="4">
        <f ca="1">IFERROR(__xludf.DUMMYFUNCTION("""COMPUTED_VALUE"""),4050)</f>
        <v>4050</v>
      </c>
      <c r="C697" s="4">
        <f ca="1">IFERROR(__xludf.DUMMYFUNCTION("""COMPUTED_VALUE"""),4458.2)</f>
        <v>4458.2</v>
      </c>
    </row>
    <row r="698" spans="1:3" x14ac:dyDescent="0.2">
      <c r="A698" s="3">
        <f ca="1">IFERROR(__xludf.DUMMYFUNCTION("""COMPUTED_VALUE"""),44590)</f>
        <v>44590</v>
      </c>
      <c r="B698" s="4">
        <v>0</v>
      </c>
      <c r="C698" s="4"/>
    </row>
    <row r="699" spans="1:3" x14ac:dyDescent="0.2">
      <c r="A699" s="3">
        <f ca="1">IFERROR(__xludf.DUMMYFUNCTION("""COMPUTED_VALUE"""),44591)</f>
        <v>44591</v>
      </c>
      <c r="B699" s="4">
        <v>0</v>
      </c>
      <c r="C699" s="4"/>
    </row>
    <row r="700" spans="1:3" x14ac:dyDescent="0.2">
      <c r="A700" s="3">
        <f ca="1">IFERROR(__xludf.DUMMYFUNCTION("""COMPUTED_VALUE"""),44592)</f>
        <v>44592</v>
      </c>
      <c r="B700" s="4">
        <f ca="1">IFERROR(__xludf.DUMMYFUNCTION("""COMPUTED_VALUE"""),11636)</f>
        <v>11636</v>
      </c>
      <c r="C700" s="4">
        <f ca="1">IFERROR(__xludf.DUMMYFUNCTION("""COMPUTED_VALUE"""),4123.2)</f>
        <v>4123.2</v>
      </c>
    </row>
    <row r="701" spans="1:3" x14ac:dyDescent="0.2">
      <c r="A701" s="3">
        <f ca="1">IFERROR(__xludf.DUMMYFUNCTION("""COMPUTED_VALUE"""),44593)</f>
        <v>44593</v>
      </c>
      <c r="B701" s="4">
        <f ca="1">IFERROR(__xludf.DUMMYFUNCTION("""COMPUTED_VALUE"""),1055)</f>
        <v>1055</v>
      </c>
      <c r="C701" s="4">
        <f ca="1">IFERROR(__xludf.DUMMYFUNCTION("""COMPUTED_VALUE"""),4015.6)</f>
        <v>4015.6</v>
      </c>
    </row>
    <row r="702" spans="1:3" x14ac:dyDescent="0.2">
      <c r="A702" s="3">
        <f ca="1">IFERROR(__xludf.DUMMYFUNCTION("""COMPUTED_VALUE"""),44594)</f>
        <v>44594</v>
      </c>
      <c r="B702" s="4">
        <f ca="1">IFERROR(__xludf.DUMMYFUNCTION("""COMPUTED_VALUE"""),1083)</f>
        <v>1083</v>
      </c>
      <c r="C702" s="4">
        <f ca="1">IFERROR(__xludf.DUMMYFUNCTION("""COMPUTED_VALUE"""),3896.8)</f>
        <v>3896.8</v>
      </c>
    </row>
    <row r="703" spans="1:3" x14ac:dyDescent="0.2">
      <c r="A703" s="3">
        <f ca="1">IFERROR(__xludf.DUMMYFUNCTION("""COMPUTED_VALUE"""),44595)</f>
        <v>44595</v>
      </c>
      <c r="B703" s="4">
        <f ca="1">IFERROR(__xludf.DUMMYFUNCTION("""COMPUTED_VALUE"""),1152)</f>
        <v>1152</v>
      </c>
      <c r="C703" s="4">
        <f ca="1">IFERROR(__xludf.DUMMYFUNCTION("""COMPUTED_VALUE"""),3795.2)</f>
        <v>3795.2</v>
      </c>
    </row>
    <row r="704" spans="1:3" x14ac:dyDescent="0.2">
      <c r="A704" s="3">
        <f ca="1">IFERROR(__xludf.DUMMYFUNCTION("""COMPUTED_VALUE"""),44596)</f>
        <v>44596</v>
      </c>
      <c r="B704" s="4">
        <f ca="1">IFERROR(__xludf.DUMMYFUNCTION("""COMPUTED_VALUE"""),2687)</f>
        <v>2687</v>
      </c>
      <c r="C704" s="4">
        <f ca="1">IFERROR(__xludf.DUMMYFUNCTION("""COMPUTED_VALUE"""),3522.6)</f>
        <v>3522.6</v>
      </c>
    </row>
    <row r="705" spans="1:3" x14ac:dyDescent="0.2">
      <c r="A705" s="3">
        <f ca="1">IFERROR(__xludf.DUMMYFUNCTION("""COMPUTED_VALUE"""),44597)</f>
        <v>44597</v>
      </c>
      <c r="B705" s="4">
        <v>0</v>
      </c>
      <c r="C705" s="4"/>
    </row>
    <row r="706" spans="1:3" x14ac:dyDescent="0.2">
      <c r="A706" s="3">
        <f ca="1">IFERROR(__xludf.DUMMYFUNCTION("""COMPUTED_VALUE"""),44598)</f>
        <v>44598</v>
      </c>
      <c r="B706" s="4">
        <v>0</v>
      </c>
      <c r="C706" s="4"/>
    </row>
    <row r="707" spans="1:3" x14ac:dyDescent="0.2">
      <c r="A707" s="3">
        <f ca="1">IFERROR(__xludf.DUMMYFUNCTION("""COMPUTED_VALUE"""),44599)</f>
        <v>44599</v>
      </c>
      <c r="B707" s="4">
        <f ca="1">IFERROR(__xludf.DUMMYFUNCTION("""COMPUTED_VALUE"""),5204)</f>
        <v>5204</v>
      </c>
      <c r="C707" s="4">
        <f ca="1">IFERROR(__xludf.DUMMYFUNCTION("""COMPUTED_VALUE"""),2236.2)</f>
        <v>2236.1999999999998</v>
      </c>
    </row>
    <row r="708" spans="1:3" x14ac:dyDescent="0.2">
      <c r="A708" s="3">
        <f ca="1">IFERROR(__xludf.DUMMYFUNCTION("""COMPUTED_VALUE"""),44600)</f>
        <v>44600</v>
      </c>
      <c r="B708" s="4">
        <f ca="1">IFERROR(__xludf.DUMMYFUNCTION("""COMPUTED_VALUE"""),727)</f>
        <v>727</v>
      </c>
      <c r="C708" s="4">
        <f ca="1">IFERROR(__xludf.DUMMYFUNCTION("""COMPUTED_VALUE"""),2170.6)</f>
        <v>2170.6</v>
      </c>
    </row>
    <row r="709" spans="1:3" x14ac:dyDescent="0.2">
      <c r="A709" s="3">
        <f ca="1">IFERROR(__xludf.DUMMYFUNCTION("""COMPUTED_VALUE"""),44601)</f>
        <v>44601</v>
      </c>
      <c r="B709" s="4">
        <f ca="1">IFERROR(__xludf.DUMMYFUNCTION("""COMPUTED_VALUE"""),788)</f>
        <v>788</v>
      </c>
      <c r="C709" s="4">
        <f ca="1">IFERROR(__xludf.DUMMYFUNCTION("""COMPUTED_VALUE"""),2111.6)</f>
        <v>2111.6</v>
      </c>
    </row>
    <row r="710" spans="1:3" x14ac:dyDescent="0.2">
      <c r="A710" s="3">
        <f ca="1">IFERROR(__xludf.DUMMYFUNCTION("""COMPUTED_VALUE"""),44602)</f>
        <v>44602</v>
      </c>
      <c r="B710" s="4">
        <f ca="1">IFERROR(__xludf.DUMMYFUNCTION("""COMPUTED_VALUE"""),1094)</f>
        <v>1094</v>
      </c>
      <c r="C710" s="4">
        <f ca="1">IFERROR(__xludf.DUMMYFUNCTION("""COMPUTED_VALUE"""),2100)</f>
        <v>2100</v>
      </c>
    </row>
    <row r="711" spans="1:3" x14ac:dyDescent="0.2">
      <c r="A711" s="3">
        <f ca="1">IFERROR(__xludf.DUMMYFUNCTION("""COMPUTED_VALUE"""),44603)</f>
        <v>44603</v>
      </c>
      <c r="B711" s="4">
        <f ca="1">IFERROR(__xludf.DUMMYFUNCTION("""COMPUTED_VALUE"""),2163)</f>
        <v>2163</v>
      </c>
      <c r="C711" s="4">
        <f ca="1">IFERROR(__xludf.DUMMYFUNCTION("""COMPUTED_VALUE"""),1995.2)</f>
        <v>1995.2</v>
      </c>
    </row>
    <row r="712" spans="1:3" x14ac:dyDescent="0.2">
      <c r="A712" s="3">
        <f ca="1">IFERROR(__xludf.DUMMYFUNCTION("""COMPUTED_VALUE"""),44604)</f>
        <v>44604</v>
      </c>
      <c r="B712" s="4">
        <v>0</v>
      </c>
      <c r="C712" s="4"/>
    </row>
    <row r="713" spans="1:3" x14ac:dyDescent="0.2">
      <c r="A713" s="3">
        <f ca="1">IFERROR(__xludf.DUMMYFUNCTION("""COMPUTED_VALUE"""),44605)</f>
        <v>44605</v>
      </c>
      <c r="B713" s="4">
        <v>0</v>
      </c>
      <c r="C713" s="4"/>
    </row>
    <row r="714" spans="1:3" x14ac:dyDescent="0.2">
      <c r="A714" s="3">
        <f ca="1">IFERROR(__xludf.DUMMYFUNCTION("""COMPUTED_VALUE"""),44606)</f>
        <v>44606</v>
      </c>
      <c r="B714" s="4">
        <f ca="1">IFERROR(__xludf.DUMMYFUNCTION("""COMPUTED_VALUE"""),3942)</f>
        <v>3942</v>
      </c>
      <c r="C714" s="4">
        <f ca="1">IFERROR(__xludf.DUMMYFUNCTION("""COMPUTED_VALUE"""),1742.8)</f>
        <v>1742.8</v>
      </c>
    </row>
    <row r="715" spans="1:3" x14ac:dyDescent="0.2">
      <c r="A715" s="3">
        <f ca="1">IFERROR(__xludf.DUMMYFUNCTION("""COMPUTED_VALUE"""),44607)</f>
        <v>44607</v>
      </c>
      <c r="B715" s="4">
        <f ca="1">IFERROR(__xludf.DUMMYFUNCTION("""COMPUTED_VALUE"""),552)</f>
        <v>552</v>
      </c>
      <c r="C715" s="4">
        <f ca="1">IFERROR(__xludf.DUMMYFUNCTION("""COMPUTED_VALUE"""),1707.8)</f>
        <v>1707.8</v>
      </c>
    </row>
    <row r="716" spans="1:3" x14ac:dyDescent="0.2">
      <c r="A716" s="3">
        <f ca="1">IFERROR(__xludf.DUMMYFUNCTION("""COMPUTED_VALUE"""),44608)</f>
        <v>44608</v>
      </c>
      <c r="B716" s="4">
        <f ca="1">IFERROR(__xludf.DUMMYFUNCTION("""COMPUTED_VALUE"""),529)</f>
        <v>529</v>
      </c>
      <c r="C716" s="4">
        <f ca="1">IFERROR(__xludf.DUMMYFUNCTION("""COMPUTED_VALUE"""),1656)</f>
        <v>1656</v>
      </c>
    </row>
    <row r="717" spans="1:3" x14ac:dyDescent="0.2">
      <c r="A717" s="3">
        <f ca="1">IFERROR(__xludf.DUMMYFUNCTION("""COMPUTED_VALUE"""),44609)</f>
        <v>44609</v>
      </c>
      <c r="B717" s="4">
        <f ca="1">IFERROR(__xludf.DUMMYFUNCTION("""COMPUTED_VALUE"""),740)</f>
        <v>740</v>
      </c>
      <c r="C717" s="4">
        <f ca="1">IFERROR(__xludf.DUMMYFUNCTION("""COMPUTED_VALUE"""),1585.2)</f>
        <v>1585.2</v>
      </c>
    </row>
    <row r="718" spans="1:3" x14ac:dyDescent="0.2">
      <c r="A718" s="3">
        <f ca="1">IFERROR(__xludf.DUMMYFUNCTION("""COMPUTED_VALUE"""),44610)</f>
        <v>44610</v>
      </c>
      <c r="B718" s="4">
        <f ca="1">IFERROR(__xludf.DUMMYFUNCTION("""COMPUTED_VALUE"""),1588)</f>
        <v>1588</v>
      </c>
      <c r="C718" s="4">
        <f ca="1">IFERROR(__xludf.DUMMYFUNCTION("""COMPUTED_VALUE"""),1470.2)</f>
        <v>1470.2</v>
      </c>
    </row>
    <row r="719" spans="1:3" x14ac:dyDescent="0.2">
      <c r="A719" s="3">
        <f ca="1">IFERROR(__xludf.DUMMYFUNCTION("""COMPUTED_VALUE"""),44611)</f>
        <v>44611</v>
      </c>
      <c r="B719" s="4">
        <v>0</v>
      </c>
      <c r="C719" s="4"/>
    </row>
    <row r="720" spans="1:3" x14ac:dyDescent="0.2">
      <c r="A720" s="3">
        <f ca="1">IFERROR(__xludf.DUMMYFUNCTION("""COMPUTED_VALUE"""),44612)</f>
        <v>44612</v>
      </c>
      <c r="B720" s="4">
        <v>0</v>
      </c>
      <c r="C720" s="4"/>
    </row>
    <row r="721" spans="1:3" x14ac:dyDescent="0.2">
      <c r="A721" s="3">
        <f ca="1">IFERROR(__xludf.DUMMYFUNCTION("""COMPUTED_VALUE"""),44613)</f>
        <v>44613</v>
      </c>
      <c r="B721" s="4">
        <f ca="1">IFERROR(__xludf.DUMMYFUNCTION("""COMPUTED_VALUE"""),2920)</f>
        <v>2920</v>
      </c>
      <c r="C721" s="4">
        <f ca="1">IFERROR(__xludf.DUMMYFUNCTION("""COMPUTED_VALUE"""),1265.8)</f>
        <v>1265.8</v>
      </c>
    </row>
    <row r="722" spans="1:3" x14ac:dyDescent="0.2">
      <c r="A722" s="3">
        <f ca="1">IFERROR(__xludf.DUMMYFUNCTION("""COMPUTED_VALUE"""),44614)</f>
        <v>44614</v>
      </c>
      <c r="B722" s="4">
        <f ca="1">IFERROR(__xludf.DUMMYFUNCTION("""COMPUTED_VALUE"""),375)</f>
        <v>375</v>
      </c>
      <c r="C722" s="4">
        <f ca="1">IFERROR(__xludf.DUMMYFUNCTION("""COMPUTED_VALUE"""),1230.4)</f>
        <v>1230.4000000000001</v>
      </c>
    </row>
    <row r="723" spans="1:3" x14ac:dyDescent="0.2">
      <c r="A723" s="3">
        <f ca="1">IFERROR(__xludf.DUMMYFUNCTION("""COMPUTED_VALUE"""),44615)</f>
        <v>44615</v>
      </c>
      <c r="B723" s="4">
        <f ca="1">IFERROR(__xludf.DUMMYFUNCTION("""COMPUTED_VALUE"""),389)</f>
        <v>389</v>
      </c>
      <c r="C723" s="4">
        <f ca="1">IFERROR(__xludf.DUMMYFUNCTION("""COMPUTED_VALUE"""),1202.4)</f>
        <v>1202.4000000000001</v>
      </c>
    </row>
    <row r="724" spans="1:3" x14ac:dyDescent="0.2">
      <c r="A724" s="3">
        <f ca="1">IFERROR(__xludf.DUMMYFUNCTION("""COMPUTED_VALUE"""),44616)</f>
        <v>44616</v>
      </c>
      <c r="B724" s="4">
        <f ca="1">IFERROR(__xludf.DUMMYFUNCTION("""COMPUTED_VALUE"""),468)</f>
        <v>468</v>
      </c>
      <c r="C724" s="4">
        <f ca="1">IFERROR(__xludf.DUMMYFUNCTION("""COMPUTED_VALUE"""),1148)</f>
        <v>1148</v>
      </c>
    </row>
    <row r="725" spans="1:3" x14ac:dyDescent="0.2">
      <c r="A725" s="3">
        <f ca="1">IFERROR(__xludf.DUMMYFUNCTION("""COMPUTED_VALUE"""),44617)</f>
        <v>44617</v>
      </c>
      <c r="B725" s="4">
        <f ca="1">IFERROR(__xludf.DUMMYFUNCTION("""COMPUTED_VALUE"""),1372)</f>
        <v>1372</v>
      </c>
      <c r="C725" s="4">
        <f ca="1">IFERROR(__xludf.DUMMYFUNCTION("""COMPUTED_VALUE"""),1104.8)</f>
        <v>1104.8</v>
      </c>
    </row>
    <row r="726" spans="1:3" x14ac:dyDescent="0.2">
      <c r="A726" s="3">
        <f ca="1">IFERROR(__xludf.DUMMYFUNCTION("""COMPUTED_VALUE"""),44618)</f>
        <v>44618</v>
      </c>
      <c r="B726" s="4">
        <v>0</v>
      </c>
      <c r="C726" s="4"/>
    </row>
    <row r="727" spans="1:3" x14ac:dyDescent="0.2">
      <c r="A727" s="3">
        <f ca="1">IFERROR(__xludf.DUMMYFUNCTION("""COMPUTED_VALUE"""),44619)</f>
        <v>44619</v>
      </c>
      <c r="B727" s="4">
        <v>0</v>
      </c>
      <c r="C727" s="4"/>
    </row>
    <row r="728" spans="1:3" x14ac:dyDescent="0.2">
      <c r="A728" s="3">
        <f ca="1">IFERROR(__xludf.DUMMYFUNCTION("""COMPUTED_VALUE"""),44620)</f>
        <v>44620</v>
      </c>
      <c r="B728" s="4">
        <f ca="1">IFERROR(__xludf.DUMMYFUNCTION("""COMPUTED_VALUE"""),2439)</f>
        <v>2439</v>
      </c>
      <c r="C728" s="4">
        <f ca="1">IFERROR(__xludf.DUMMYFUNCTION("""COMPUTED_VALUE"""),1008.6)</f>
        <v>1008.6</v>
      </c>
    </row>
    <row r="729" spans="1:3" x14ac:dyDescent="0.2">
      <c r="A729" s="3">
        <f ca="1">IFERROR(__xludf.DUMMYFUNCTION("""COMPUTED_VALUE"""),44621)</f>
        <v>44621</v>
      </c>
      <c r="B729" s="4">
        <f ca="1">IFERROR(__xludf.DUMMYFUNCTION("""COMPUTED_VALUE"""),403)</f>
        <v>403</v>
      </c>
      <c r="C729" s="4">
        <f ca="1">IFERROR(__xludf.DUMMYFUNCTION("""COMPUTED_VALUE"""),1014.2)</f>
        <v>1014.2</v>
      </c>
    </row>
    <row r="730" spans="1:3" x14ac:dyDescent="0.2">
      <c r="A730" s="3">
        <f ca="1">IFERROR(__xludf.DUMMYFUNCTION("""COMPUTED_VALUE"""),44622)</f>
        <v>44622</v>
      </c>
      <c r="B730" s="4">
        <f ca="1">IFERROR(__xludf.DUMMYFUNCTION("""COMPUTED_VALUE"""),303)</f>
        <v>303</v>
      </c>
      <c r="C730" s="4">
        <f ca="1">IFERROR(__xludf.DUMMYFUNCTION("""COMPUTED_VALUE"""),997)</f>
        <v>997</v>
      </c>
    </row>
    <row r="731" spans="1:3" x14ac:dyDescent="0.2">
      <c r="A731" s="3">
        <f ca="1">IFERROR(__xludf.DUMMYFUNCTION("""COMPUTED_VALUE"""),44623)</f>
        <v>44623</v>
      </c>
      <c r="B731" s="4">
        <f ca="1">IFERROR(__xludf.DUMMYFUNCTION("""COMPUTED_VALUE"""),424)</f>
        <v>424</v>
      </c>
      <c r="C731" s="4">
        <f ca="1">IFERROR(__xludf.DUMMYFUNCTION("""COMPUTED_VALUE"""),988.2)</f>
        <v>988.2</v>
      </c>
    </row>
    <row r="732" spans="1:3" x14ac:dyDescent="0.2">
      <c r="A732" s="3">
        <f ca="1">IFERROR(__xludf.DUMMYFUNCTION("""COMPUTED_VALUE"""),44624)</f>
        <v>44624</v>
      </c>
      <c r="B732" s="4">
        <f ca="1">IFERROR(__xludf.DUMMYFUNCTION("""COMPUTED_VALUE"""),895)</f>
        <v>895</v>
      </c>
      <c r="C732" s="4">
        <f ca="1">IFERROR(__xludf.DUMMYFUNCTION("""COMPUTED_VALUE"""),892.8)</f>
        <v>892.8</v>
      </c>
    </row>
    <row r="733" spans="1:3" x14ac:dyDescent="0.2">
      <c r="A733" s="3">
        <f ca="1">IFERROR(__xludf.DUMMYFUNCTION("""COMPUTED_VALUE"""),44625)</f>
        <v>44625</v>
      </c>
      <c r="B733" s="4">
        <v>0</v>
      </c>
      <c r="C733" s="4"/>
    </row>
    <row r="734" spans="1:3" x14ac:dyDescent="0.2">
      <c r="A734" s="3">
        <f ca="1">IFERROR(__xludf.DUMMYFUNCTION("""COMPUTED_VALUE"""),44626)</f>
        <v>44626</v>
      </c>
      <c r="B734" s="4">
        <v>0</v>
      </c>
      <c r="C734" s="4"/>
    </row>
    <row r="735" spans="1:3" x14ac:dyDescent="0.2">
      <c r="A735" s="3">
        <f ca="1">IFERROR(__xludf.DUMMYFUNCTION("""COMPUTED_VALUE"""),44627)</f>
        <v>44627</v>
      </c>
      <c r="B735" s="4">
        <f ca="1">IFERROR(__xludf.DUMMYFUNCTION("""COMPUTED_VALUE"""),1051)</f>
        <v>1051</v>
      </c>
      <c r="C735" s="4">
        <f ca="1">IFERROR(__xludf.DUMMYFUNCTION("""COMPUTED_VALUE"""),615.2)</f>
        <v>615.20000000000005</v>
      </c>
    </row>
    <row r="736" spans="1:3" x14ac:dyDescent="0.2">
      <c r="A736" s="3">
        <f ca="1">IFERROR(__xludf.DUMMYFUNCTION("""COMPUTED_VALUE"""),44628)</f>
        <v>44628</v>
      </c>
      <c r="B736" s="4">
        <f ca="1">IFERROR(__xludf.DUMMYFUNCTION("""COMPUTED_VALUE"""),168)</f>
        <v>168</v>
      </c>
      <c r="C736" s="4">
        <f ca="1">IFERROR(__xludf.DUMMYFUNCTION("""COMPUTED_VALUE"""),568.2)</f>
        <v>568.20000000000005</v>
      </c>
    </row>
    <row r="737" spans="1:3" x14ac:dyDescent="0.2">
      <c r="A737" s="3">
        <f ca="1">IFERROR(__xludf.DUMMYFUNCTION("""COMPUTED_VALUE"""),44629)</f>
        <v>44629</v>
      </c>
      <c r="B737" s="4">
        <f ca="1">IFERROR(__xludf.DUMMYFUNCTION("""COMPUTED_VALUE"""),183)</f>
        <v>183</v>
      </c>
      <c r="C737" s="4">
        <f ca="1">IFERROR(__xludf.DUMMYFUNCTION("""COMPUTED_VALUE"""),544.2)</f>
        <v>544.20000000000005</v>
      </c>
    </row>
    <row r="738" spans="1:3" x14ac:dyDescent="0.2">
      <c r="A738" s="3">
        <f ca="1">IFERROR(__xludf.DUMMYFUNCTION("""COMPUTED_VALUE"""),44630)</f>
        <v>44630</v>
      </c>
      <c r="B738" s="4">
        <f ca="1">IFERROR(__xludf.DUMMYFUNCTION("""COMPUTED_VALUE"""),285)</f>
        <v>285</v>
      </c>
      <c r="C738" s="4">
        <f ca="1">IFERROR(__xludf.DUMMYFUNCTION("""COMPUTED_VALUE"""),516.4)</f>
        <v>516.4</v>
      </c>
    </row>
    <row r="739" spans="1:3" x14ac:dyDescent="0.2">
      <c r="A739" s="3">
        <f ca="1">IFERROR(__xludf.DUMMYFUNCTION("""COMPUTED_VALUE"""),44631)</f>
        <v>44631</v>
      </c>
      <c r="B739" s="4">
        <f ca="1">IFERROR(__xludf.DUMMYFUNCTION("""COMPUTED_VALUE"""),524)</f>
        <v>524</v>
      </c>
      <c r="C739" s="4">
        <f ca="1">IFERROR(__xludf.DUMMYFUNCTION("""COMPUTED_VALUE"""),442.2)</f>
        <v>442.2</v>
      </c>
    </row>
    <row r="740" spans="1:3" x14ac:dyDescent="0.2">
      <c r="A740" s="3">
        <f ca="1">IFERROR(__xludf.DUMMYFUNCTION("""COMPUTED_VALUE"""),44632)</f>
        <v>44632</v>
      </c>
      <c r="B740" s="4">
        <v>0</v>
      </c>
      <c r="C740" s="4"/>
    </row>
    <row r="741" spans="1:3" x14ac:dyDescent="0.2">
      <c r="A741" s="3">
        <f ca="1">IFERROR(__xludf.DUMMYFUNCTION("""COMPUTED_VALUE"""),44633)</f>
        <v>44633</v>
      </c>
      <c r="B741" s="4">
        <v>0</v>
      </c>
      <c r="C741" s="4"/>
    </row>
    <row r="742" spans="1:3" x14ac:dyDescent="0.2">
      <c r="A742" s="3">
        <f ca="1">IFERROR(__xludf.DUMMYFUNCTION("""COMPUTED_VALUE"""),44634)</f>
        <v>44634</v>
      </c>
      <c r="B742" s="4">
        <v>0</v>
      </c>
      <c r="C742" s="4"/>
    </row>
    <row r="743" spans="1:3" x14ac:dyDescent="0.2">
      <c r="A743" s="3">
        <f ca="1">IFERROR(__xludf.DUMMYFUNCTION("""COMPUTED_VALUE"""),44635)</f>
        <v>44635</v>
      </c>
      <c r="B743" s="4">
        <v>0</v>
      </c>
      <c r="C743" s="4"/>
    </row>
    <row r="744" spans="1:3" x14ac:dyDescent="0.2">
      <c r="A744" s="3">
        <f ca="1">IFERROR(__xludf.DUMMYFUNCTION("""COMPUTED_VALUE"""),44636)</f>
        <v>44636</v>
      </c>
      <c r="B744" s="4">
        <f ca="1">IFERROR(__xludf.DUMMYFUNCTION("""COMPUTED_VALUE"""),798)</f>
        <v>798</v>
      </c>
      <c r="C744" s="4">
        <f ca="1">IFERROR(__xludf.DUMMYFUNCTION("""COMPUTED_VALUE"""),321.4)</f>
        <v>321.39999999999998</v>
      </c>
    </row>
    <row r="745" spans="1:3" x14ac:dyDescent="0.2">
      <c r="A745" s="3">
        <f ca="1">IFERROR(__xludf.DUMMYFUNCTION("""COMPUTED_VALUE"""),44637)</f>
        <v>44637</v>
      </c>
      <c r="B745" s="4">
        <f ca="1">IFERROR(__xludf.DUMMYFUNCTION("""COMPUTED_VALUE"""),119)</f>
        <v>119</v>
      </c>
      <c r="C745" s="4">
        <f ca="1">IFERROR(__xludf.DUMMYFUNCTION("""COMPUTED_VALUE"""),288.2)</f>
        <v>288.2</v>
      </c>
    </row>
    <row r="746" spans="1:3" x14ac:dyDescent="0.2">
      <c r="A746" s="3">
        <f ca="1">IFERROR(__xludf.DUMMYFUNCTION("""COMPUTED_VALUE"""),44638)</f>
        <v>44638</v>
      </c>
      <c r="B746" s="4">
        <f ca="1">IFERROR(__xludf.DUMMYFUNCTION("""COMPUTED_VALUE"""),362)</f>
        <v>362</v>
      </c>
      <c r="C746" s="4">
        <f ca="1">IFERROR(__xludf.DUMMYFUNCTION("""COMPUTED_VALUE"""),255.8)</f>
        <v>255.8</v>
      </c>
    </row>
    <row r="747" spans="1:3" x14ac:dyDescent="0.2">
      <c r="A747" s="3">
        <f ca="1">IFERROR(__xludf.DUMMYFUNCTION("""COMPUTED_VALUE"""),44639)</f>
        <v>44639</v>
      </c>
      <c r="B747" s="4">
        <v>0</v>
      </c>
      <c r="C747" s="4"/>
    </row>
    <row r="748" spans="1:3" x14ac:dyDescent="0.2">
      <c r="A748" s="3">
        <f ca="1">IFERROR(__xludf.DUMMYFUNCTION("""COMPUTED_VALUE"""),44640)</f>
        <v>44640</v>
      </c>
      <c r="B748" s="4">
        <v>0</v>
      </c>
      <c r="C748" s="4"/>
    </row>
    <row r="749" spans="1:3" x14ac:dyDescent="0.2">
      <c r="A749" s="3">
        <f ca="1">IFERROR(__xludf.DUMMYFUNCTION("""COMPUTED_VALUE"""),44641)</f>
        <v>44641</v>
      </c>
      <c r="B749" s="4">
        <f ca="1">IFERROR(__xludf.DUMMYFUNCTION("""COMPUTED_VALUE"""),653)</f>
        <v>653</v>
      </c>
      <c r="C749" s="4">
        <f ca="1">IFERROR(__xludf.DUMMYFUNCTION("""COMPUTED_VALUE"""),386.4)</f>
        <v>386.4</v>
      </c>
    </row>
    <row r="750" spans="1:3" x14ac:dyDescent="0.2">
      <c r="A750" s="3">
        <f ca="1">IFERROR(__xludf.DUMMYFUNCTION("""COMPUTED_VALUE"""),44642)</f>
        <v>44642</v>
      </c>
      <c r="B750" s="4">
        <f ca="1">IFERROR(__xludf.DUMMYFUNCTION("""COMPUTED_VALUE"""),86)</f>
        <v>86</v>
      </c>
      <c r="C750" s="4">
        <f ca="1">IFERROR(__xludf.DUMMYFUNCTION("""COMPUTED_VALUE"""),403.6)</f>
        <v>403.6</v>
      </c>
    </row>
    <row r="751" spans="1:3" x14ac:dyDescent="0.2">
      <c r="A751" s="3">
        <f ca="1">IFERROR(__xludf.DUMMYFUNCTION("""COMPUTED_VALUE"""),44643)</f>
        <v>44643</v>
      </c>
      <c r="B751" s="4">
        <f ca="1">IFERROR(__xludf.DUMMYFUNCTION("""COMPUTED_VALUE"""),98)</f>
        <v>98</v>
      </c>
      <c r="C751" s="4">
        <f ca="1">IFERROR(__xludf.DUMMYFUNCTION("""COMPUTED_VALUE"""),263.6)</f>
        <v>263.60000000000002</v>
      </c>
    </row>
    <row r="752" spans="1:3" x14ac:dyDescent="0.2">
      <c r="A752" s="3">
        <f ca="1">IFERROR(__xludf.DUMMYFUNCTION("""COMPUTED_VALUE"""),44644)</f>
        <v>44644</v>
      </c>
      <c r="B752" s="4">
        <f ca="1">IFERROR(__xludf.DUMMYFUNCTION("""COMPUTED_VALUE"""),144)</f>
        <v>144</v>
      </c>
      <c r="C752" s="4">
        <f ca="1">IFERROR(__xludf.DUMMYFUNCTION("""COMPUTED_VALUE"""),268.6)</f>
        <v>268.60000000000002</v>
      </c>
    </row>
    <row r="753" spans="1:3" x14ac:dyDescent="0.2">
      <c r="A753" s="3">
        <f ca="1">IFERROR(__xludf.DUMMYFUNCTION("""COMPUTED_VALUE"""),44645)</f>
        <v>44645</v>
      </c>
      <c r="B753" s="4">
        <f ca="1">IFERROR(__xludf.DUMMYFUNCTION("""COMPUTED_VALUE"""),432)</f>
        <v>432</v>
      </c>
      <c r="C753" s="4">
        <f ca="1">IFERROR(__xludf.DUMMYFUNCTION("""COMPUTED_VALUE"""),282.6)</f>
        <v>282.60000000000002</v>
      </c>
    </row>
    <row r="754" spans="1:3" x14ac:dyDescent="0.2">
      <c r="A754" s="3">
        <f ca="1">IFERROR(__xludf.DUMMYFUNCTION("""COMPUTED_VALUE"""),44646)</f>
        <v>44646</v>
      </c>
      <c r="B754" s="4">
        <v>0</v>
      </c>
      <c r="C754" s="4"/>
    </row>
    <row r="755" spans="1:3" x14ac:dyDescent="0.2">
      <c r="A755" s="3">
        <f ca="1">IFERROR(__xludf.DUMMYFUNCTION("""COMPUTED_VALUE"""),44647)</f>
        <v>44647</v>
      </c>
      <c r="B755" s="4">
        <v>0</v>
      </c>
      <c r="C755" s="4"/>
    </row>
    <row r="756" spans="1:3" x14ac:dyDescent="0.2">
      <c r="A756" s="3">
        <f ca="1">IFERROR(__xludf.DUMMYFUNCTION("""COMPUTED_VALUE"""),44648)</f>
        <v>44648</v>
      </c>
      <c r="B756" s="4">
        <f ca="1">IFERROR(__xludf.DUMMYFUNCTION("""COMPUTED_VALUE"""),673)</f>
        <v>673</v>
      </c>
      <c r="C756" s="4">
        <f ca="1">IFERROR(__xludf.DUMMYFUNCTION("""COMPUTED_VALUE"""),286.6)</f>
        <v>286.60000000000002</v>
      </c>
    </row>
    <row r="757" spans="1:3" x14ac:dyDescent="0.2">
      <c r="A757" s="3">
        <f ca="1">IFERROR(__xludf.DUMMYFUNCTION("""COMPUTED_VALUE"""),44649)</f>
        <v>44649</v>
      </c>
      <c r="B757" s="4">
        <f ca="1">IFERROR(__xludf.DUMMYFUNCTION("""COMPUTED_VALUE"""),120)</f>
        <v>120</v>
      </c>
      <c r="C757" s="4">
        <f ca="1">IFERROR(__xludf.DUMMYFUNCTION("""COMPUTED_VALUE"""),293.4)</f>
        <v>293.39999999999998</v>
      </c>
    </row>
    <row r="758" spans="1:3" x14ac:dyDescent="0.2">
      <c r="A758" s="3">
        <f ca="1">IFERROR(__xludf.DUMMYFUNCTION("""COMPUTED_VALUE"""),44650)</f>
        <v>44650</v>
      </c>
      <c r="B758" s="4">
        <f ca="1">IFERROR(__xludf.DUMMYFUNCTION("""COMPUTED_VALUE"""),107)</f>
        <v>107</v>
      </c>
      <c r="C758" s="4">
        <f ca="1">IFERROR(__xludf.DUMMYFUNCTION("""COMPUTED_VALUE"""),295.2)</f>
        <v>295.2</v>
      </c>
    </row>
    <row r="759" spans="1:3" x14ac:dyDescent="0.2">
      <c r="A759" s="3">
        <f ca="1">IFERROR(__xludf.DUMMYFUNCTION("""COMPUTED_VALUE"""),44651)</f>
        <v>44651</v>
      </c>
      <c r="B759" s="4">
        <f ca="1">IFERROR(__xludf.DUMMYFUNCTION("""COMPUTED_VALUE"""),152)</f>
        <v>152</v>
      </c>
      <c r="C759" s="4">
        <f ca="1">IFERROR(__xludf.DUMMYFUNCTION("""COMPUTED_VALUE"""),296.8)</f>
        <v>296.8</v>
      </c>
    </row>
    <row r="760" spans="1:3" x14ac:dyDescent="0.2">
      <c r="A760" s="3">
        <f ca="1">IFERROR(__xludf.DUMMYFUNCTION("""COMPUTED_VALUE"""),44652)</f>
        <v>44652</v>
      </c>
      <c r="B760" s="4">
        <f ca="1">IFERROR(__xludf.DUMMYFUNCTION("""COMPUTED_VALUE"""),403)</f>
        <v>403</v>
      </c>
      <c r="C760" s="4">
        <f ca="1">IFERROR(__xludf.DUMMYFUNCTION("""COMPUTED_VALUE"""),291)</f>
        <v>291</v>
      </c>
    </row>
    <row r="761" spans="1:3" x14ac:dyDescent="0.2">
      <c r="A761" s="3">
        <f ca="1">IFERROR(__xludf.DUMMYFUNCTION("""COMPUTED_VALUE"""),44653)</f>
        <v>44653</v>
      </c>
      <c r="B761" s="4">
        <v>0</v>
      </c>
      <c r="C761" s="4"/>
    </row>
    <row r="762" spans="1:3" x14ac:dyDescent="0.2">
      <c r="A762" s="3">
        <f ca="1">IFERROR(__xludf.DUMMYFUNCTION("""COMPUTED_VALUE"""),44654)</f>
        <v>44654</v>
      </c>
      <c r="B762" s="4">
        <v>0</v>
      </c>
      <c r="C762" s="4"/>
    </row>
    <row r="763" spans="1:3" x14ac:dyDescent="0.2">
      <c r="A763" s="3">
        <f ca="1">IFERROR(__xludf.DUMMYFUNCTION("""COMPUTED_VALUE"""),44655)</f>
        <v>44655</v>
      </c>
      <c r="B763" s="4">
        <v>0</v>
      </c>
      <c r="C763" s="4"/>
    </row>
    <row r="764" spans="1:3" x14ac:dyDescent="0.2">
      <c r="A764" s="3">
        <f ca="1">IFERROR(__xludf.DUMMYFUNCTION("""COMPUTED_VALUE"""),44656)</f>
        <v>44656</v>
      </c>
      <c r="B764" s="4">
        <f ca="1">IFERROR(__xludf.DUMMYFUNCTION("""COMPUTED_VALUE"""),663)</f>
        <v>663</v>
      </c>
      <c r="C764" s="4">
        <f ca="1">IFERROR(__xludf.DUMMYFUNCTION("""COMPUTED_VALUE"""),265)</f>
        <v>265</v>
      </c>
    </row>
    <row r="765" spans="1:3" x14ac:dyDescent="0.2">
      <c r="A765" s="3">
        <f ca="1">IFERROR(__xludf.DUMMYFUNCTION("""COMPUTED_VALUE"""),44657)</f>
        <v>44657</v>
      </c>
      <c r="B765" s="4">
        <f ca="1">IFERROR(__xludf.DUMMYFUNCTION("""COMPUTED_VALUE"""),107)</f>
        <v>107</v>
      </c>
      <c r="C765" s="4">
        <f ca="1">IFERROR(__xludf.DUMMYFUNCTION("""COMPUTED_VALUE"""),265)</f>
        <v>265</v>
      </c>
    </row>
    <row r="766" spans="1:3" x14ac:dyDescent="0.2">
      <c r="A766" s="3">
        <f ca="1">IFERROR(__xludf.DUMMYFUNCTION("""COMPUTED_VALUE"""),44658)</f>
        <v>44658</v>
      </c>
      <c r="B766" s="4">
        <f ca="1">IFERROR(__xludf.DUMMYFUNCTION("""COMPUTED_VALUE"""),135)</f>
        <v>135</v>
      </c>
      <c r="C766" s="4">
        <f ca="1">IFERROR(__xludf.DUMMYFUNCTION("""COMPUTED_VALUE"""),261.6)</f>
        <v>261.60000000000002</v>
      </c>
    </row>
    <row r="767" spans="1:3" x14ac:dyDescent="0.2">
      <c r="A767" s="3">
        <f ca="1">IFERROR(__xludf.DUMMYFUNCTION("""COMPUTED_VALUE"""),44659)</f>
        <v>44659</v>
      </c>
      <c r="B767" s="4">
        <f ca="1">IFERROR(__xludf.DUMMYFUNCTION("""COMPUTED_VALUE"""),289)</f>
        <v>289</v>
      </c>
      <c r="C767" s="4">
        <f ca="1">IFERROR(__xludf.DUMMYFUNCTION("""COMPUTED_VALUE"""),238.8)</f>
        <v>238.8</v>
      </c>
    </row>
    <row r="768" spans="1:3" x14ac:dyDescent="0.2">
      <c r="A768" s="3">
        <f ca="1">IFERROR(__xludf.DUMMYFUNCTION("""COMPUTED_VALUE"""),44660)</f>
        <v>44660</v>
      </c>
      <c r="B768" s="4">
        <v>0</v>
      </c>
      <c r="C768" s="4"/>
    </row>
    <row r="769" spans="1:3" x14ac:dyDescent="0.2">
      <c r="A769" s="3">
        <f ca="1">IFERROR(__xludf.DUMMYFUNCTION("""COMPUTED_VALUE"""),44661)</f>
        <v>44661</v>
      </c>
      <c r="B769" s="4">
        <v>0</v>
      </c>
      <c r="C769" s="4"/>
    </row>
    <row r="770" spans="1:3" x14ac:dyDescent="0.2">
      <c r="A770" s="3">
        <f ca="1">IFERROR(__xludf.DUMMYFUNCTION("""COMPUTED_VALUE"""),44662)</f>
        <v>44662</v>
      </c>
      <c r="B770" s="4">
        <f ca="1">IFERROR(__xludf.DUMMYFUNCTION("""COMPUTED_VALUE"""),392)</f>
        <v>392</v>
      </c>
      <c r="C770" s="4">
        <f ca="1">IFERROR(__xludf.DUMMYFUNCTION("""COMPUTED_VALUE"""),317.2)</f>
        <v>317.2</v>
      </c>
    </row>
    <row r="771" spans="1:3" x14ac:dyDescent="0.2">
      <c r="A771" s="3">
        <f ca="1">IFERROR(__xludf.DUMMYFUNCTION("""COMPUTED_VALUE"""),44663)</f>
        <v>44663</v>
      </c>
      <c r="B771" s="4">
        <f ca="1">IFERROR(__xludf.DUMMYFUNCTION("""COMPUTED_VALUE"""),88)</f>
        <v>88</v>
      </c>
      <c r="C771" s="4">
        <f ca="1">IFERROR(__xludf.DUMMYFUNCTION("""COMPUTED_VALUE"""),202.2)</f>
        <v>202.2</v>
      </c>
    </row>
    <row r="772" spans="1:3" x14ac:dyDescent="0.2">
      <c r="A772" s="3">
        <f ca="1">IFERROR(__xludf.DUMMYFUNCTION("""COMPUTED_VALUE"""),44664)</f>
        <v>44664</v>
      </c>
      <c r="B772" s="4">
        <f ca="1">IFERROR(__xludf.DUMMYFUNCTION("""COMPUTED_VALUE"""),105)</f>
        <v>105</v>
      </c>
      <c r="C772" s="4">
        <f ca="1">IFERROR(__xludf.DUMMYFUNCTION("""COMPUTED_VALUE"""),201.8)</f>
        <v>201.8</v>
      </c>
    </row>
    <row r="773" spans="1:3" x14ac:dyDescent="0.2">
      <c r="A773" s="3">
        <f ca="1">IFERROR(__xludf.DUMMYFUNCTION("""COMPUTED_VALUE"""),44665)</f>
        <v>44665</v>
      </c>
      <c r="B773" s="4">
        <f ca="1">IFERROR(__xludf.DUMMYFUNCTION("""COMPUTED_VALUE"""),146)</f>
        <v>146</v>
      </c>
      <c r="C773" s="4">
        <f ca="1">IFERROR(__xludf.DUMMYFUNCTION("""COMPUTED_VALUE"""),204)</f>
        <v>204</v>
      </c>
    </row>
    <row r="774" spans="1:3" x14ac:dyDescent="0.2">
      <c r="A774" s="3">
        <f ca="1">IFERROR(__xludf.DUMMYFUNCTION("""COMPUTED_VALUE"""),44666)</f>
        <v>44666</v>
      </c>
      <c r="B774" s="4">
        <v>0</v>
      </c>
      <c r="C774" s="4"/>
    </row>
    <row r="775" spans="1:3" x14ac:dyDescent="0.2">
      <c r="A775" s="3">
        <f ca="1">IFERROR(__xludf.DUMMYFUNCTION("""COMPUTED_VALUE"""),44667)</f>
        <v>44667</v>
      </c>
      <c r="B775" s="4">
        <v>0</v>
      </c>
      <c r="C775" s="4"/>
    </row>
    <row r="776" spans="1:3" x14ac:dyDescent="0.2">
      <c r="A776" s="3">
        <f ca="1">IFERROR(__xludf.DUMMYFUNCTION("""COMPUTED_VALUE"""),44668)</f>
        <v>44668</v>
      </c>
      <c r="B776" s="4">
        <v>0</v>
      </c>
      <c r="C776" s="4"/>
    </row>
    <row r="777" spans="1:3" x14ac:dyDescent="0.2">
      <c r="A777" s="3">
        <f ca="1">IFERROR(__xludf.DUMMYFUNCTION("""COMPUTED_VALUE"""),44669)</f>
        <v>44669</v>
      </c>
      <c r="B777" s="4">
        <v>0</v>
      </c>
      <c r="C777" s="4"/>
    </row>
    <row r="778" spans="1:3" x14ac:dyDescent="0.2">
      <c r="A778" s="3">
        <f ca="1">IFERROR(__xludf.DUMMYFUNCTION("""COMPUTED_VALUE"""),44670)</f>
        <v>44670</v>
      </c>
      <c r="B778" s="4">
        <f ca="1">IFERROR(__xludf.DUMMYFUNCTION("""COMPUTED_VALUE"""),436)</f>
        <v>436</v>
      </c>
      <c r="C778" s="4">
        <f ca="1">IFERROR(__xludf.DUMMYFUNCTION("""COMPUTED_VALUE"""),137.4)</f>
        <v>137.4</v>
      </c>
    </row>
    <row r="779" spans="1:3" x14ac:dyDescent="0.2">
      <c r="A779" s="3">
        <f ca="1">IFERROR(__xludf.DUMMYFUNCTION("""COMPUTED_VALUE"""),44671)</f>
        <v>44671</v>
      </c>
      <c r="B779" s="4">
        <f ca="1">IFERROR(__xludf.DUMMYFUNCTION("""COMPUTED_VALUE"""),137)</f>
        <v>137</v>
      </c>
      <c r="C779" s="4">
        <f ca="1">IFERROR(__xludf.DUMMYFUNCTION("""COMPUTED_VALUE"""),143.8)</f>
        <v>143.80000000000001</v>
      </c>
    </row>
    <row r="780" spans="1:3" x14ac:dyDescent="0.2">
      <c r="A780" s="3">
        <f ca="1">IFERROR(__xludf.DUMMYFUNCTION("""COMPUTED_VALUE"""),44672)</f>
        <v>44672</v>
      </c>
      <c r="B780" s="4">
        <f ca="1">IFERROR(__xludf.DUMMYFUNCTION("""COMPUTED_VALUE"""),82)</f>
        <v>82</v>
      </c>
      <c r="C780" s="4">
        <f ca="1">IFERROR(__xludf.DUMMYFUNCTION("""COMPUTED_VALUE"""),131)</f>
        <v>131</v>
      </c>
    </row>
    <row r="781" spans="1:3" x14ac:dyDescent="0.2">
      <c r="A781" s="3">
        <f ca="1">IFERROR(__xludf.DUMMYFUNCTION("""COMPUTED_VALUE"""),44673)</f>
        <v>44673</v>
      </c>
      <c r="B781" s="4">
        <f ca="1">IFERROR(__xludf.DUMMYFUNCTION("""COMPUTED_VALUE"""),130)</f>
        <v>130</v>
      </c>
      <c r="C781" s="4">
        <f ca="1">IFERROR(__xludf.DUMMYFUNCTION("""COMPUTED_VALUE"""),157)</f>
        <v>157</v>
      </c>
    </row>
    <row r="782" spans="1:3" x14ac:dyDescent="0.2">
      <c r="A782" s="3">
        <f ca="1">IFERROR(__xludf.DUMMYFUNCTION("""COMPUTED_VALUE"""),44674)</f>
        <v>44674</v>
      </c>
      <c r="B782" s="4">
        <v>0</v>
      </c>
      <c r="C782" s="4"/>
    </row>
    <row r="783" spans="1:3" x14ac:dyDescent="0.2">
      <c r="A783" s="3">
        <f ca="1">IFERROR(__xludf.DUMMYFUNCTION("""COMPUTED_VALUE"""),44675)</f>
        <v>44675</v>
      </c>
      <c r="B783" s="4">
        <v>0</v>
      </c>
      <c r="C783" s="4"/>
    </row>
    <row r="784" spans="1:3" x14ac:dyDescent="0.2">
      <c r="A784" s="3">
        <f ca="1">IFERROR(__xludf.DUMMYFUNCTION("""COMPUTED_VALUE"""),44676)</f>
        <v>44676</v>
      </c>
      <c r="B784" s="4">
        <f ca="1">IFERROR(__xludf.DUMMYFUNCTION("""COMPUTED_VALUE"""),631)</f>
        <v>631</v>
      </c>
      <c r="C784" s="4">
        <f ca="1">IFERROR(__xludf.DUMMYFUNCTION("""COMPUTED_VALUE"""),283.2)</f>
        <v>283.2</v>
      </c>
    </row>
    <row r="785" spans="1:3" x14ac:dyDescent="0.2">
      <c r="A785" s="3">
        <f ca="1">IFERROR(__xludf.DUMMYFUNCTION("""COMPUTED_VALUE"""),44677)</f>
        <v>44677</v>
      </c>
      <c r="B785" s="4">
        <f ca="1">IFERROR(__xludf.DUMMYFUNCTION("""COMPUTED_VALUE"""),47)</f>
        <v>47</v>
      </c>
      <c r="C785" s="4">
        <f ca="1">IFERROR(__xludf.DUMMYFUNCTION("""COMPUTED_VALUE"""),205.4)</f>
        <v>205.4</v>
      </c>
    </row>
    <row r="786" spans="1:3" x14ac:dyDescent="0.2">
      <c r="A786" s="3">
        <f ca="1">IFERROR(__xludf.DUMMYFUNCTION("""COMPUTED_VALUE"""),44678)</f>
        <v>44678</v>
      </c>
      <c r="B786" s="4">
        <f ca="1">IFERROR(__xludf.DUMMYFUNCTION("""COMPUTED_VALUE"""),189)</f>
        <v>189</v>
      </c>
      <c r="C786" s="4">
        <f ca="1">IFERROR(__xludf.DUMMYFUNCTION("""COMPUTED_VALUE"""),215.8)</f>
        <v>215.8</v>
      </c>
    </row>
    <row r="787" spans="1:3" x14ac:dyDescent="0.2">
      <c r="A787" s="3">
        <f ca="1">IFERROR(__xludf.DUMMYFUNCTION("""COMPUTED_VALUE"""),44679)</f>
        <v>44679</v>
      </c>
      <c r="B787" s="4">
        <f ca="1">IFERROR(__xludf.DUMMYFUNCTION("""COMPUTED_VALUE"""),73)</f>
        <v>73</v>
      </c>
      <c r="C787" s="4">
        <f ca="1">IFERROR(__xludf.DUMMYFUNCTION("""COMPUTED_VALUE"""),214)</f>
        <v>214</v>
      </c>
    </row>
    <row r="788" spans="1:3" x14ac:dyDescent="0.2">
      <c r="A788" s="3">
        <f ca="1">IFERROR(__xludf.DUMMYFUNCTION("""COMPUTED_VALUE"""),44680)</f>
        <v>44680</v>
      </c>
      <c r="B788" s="4">
        <f ca="1">IFERROR(__xludf.DUMMYFUNCTION("""COMPUTED_VALUE"""),89)</f>
        <v>89</v>
      </c>
      <c r="C788" s="4">
        <f ca="1">IFERROR(__xludf.DUMMYFUNCTION("""COMPUTED_VALUE"""),205.8)</f>
        <v>205.8</v>
      </c>
    </row>
    <row r="789" spans="1:3" x14ac:dyDescent="0.2">
      <c r="A789" s="3">
        <f ca="1">IFERROR(__xludf.DUMMYFUNCTION("""COMPUTED_VALUE"""),44681)</f>
        <v>44681</v>
      </c>
      <c r="B789" s="4">
        <v>0</v>
      </c>
      <c r="C789" s="4"/>
    </row>
    <row r="790" spans="1:3" x14ac:dyDescent="0.2">
      <c r="A790" s="3">
        <f ca="1">IFERROR(__xludf.DUMMYFUNCTION("""COMPUTED_VALUE"""),44682)</f>
        <v>44682</v>
      </c>
      <c r="B790" s="4">
        <v>0</v>
      </c>
      <c r="C790" s="4"/>
    </row>
    <row r="791" spans="1:3" x14ac:dyDescent="0.2">
      <c r="A791" s="3">
        <f ca="1">IFERROR(__xludf.DUMMYFUNCTION("""COMPUTED_VALUE"""),44683)</f>
        <v>44683</v>
      </c>
      <c r="B791" s="4">
        <f ca="1">IFERROR(__xludf.DUMMYFUNCTION("""COMPUTED_VALUE"""),541)</f>
        <v>541</v>
      </c>
      <c r="C791" s="4">
        <f ca="1">IFERROR(__xludf.DUMMYFUNCTION("""COMPUTED_VALUE"""),187.8)</f>
        <v>187.8</v>
      </c>
    </row>
    <row r="792" spans="1:3" x14ac:dyDescent="0.2">
      <c r="A792" s="3">
        <f ca="1">IFERROR(__xludf.DUMMYFUNCTION("""COMPUTED_VALUE"""),44684)</f>
        <v>44684</v>
      </c>
      <c r="B792" s="4">
        <v>0</v>
      </c>
      <c r="C792" s="4"/>
    </row>
    <row r="793" spans="1:3" x14ac:dyDescent="0.2">
      <c r="A793" s="3">
        <f ca="1">IFERROR(__xludf.DUMMYFUNCTION("""COMPUTED_VALUE"""),44685)</f>
        <v>44685</v>
      </c>
      <c r="B793" s="4">
        <v>0</v>
      </c>
      <c r="C793" s="4"/>
    </row>
    <row r="794" spans="1:3" x14ac:dyDescent="0.2">
      <c r="A794" s="3">
        <f ca="1">IFERROR(__xludf.DUMMYFUNCTION("""COMPUTED_VALUE"""),44686)</f>
        <v>44686</v>
      </c>
      <c r="B794" s="4">
        <v>0</v>
      </c>
      <c r="C794" s="4"/>
    </row>
    <row r="795" spans="1:3" x14ac:dyDescent="0.2">
      <c r="A795" s="3">
        <f ca="1">IFERROR(__xludf.DUMMYFUNCTION("""COMPUTED_VALUE"""),44687)</f>
        <v>44687</v>
      </c>
      <c r="B795" s="4">
        <v>0</v>
      </c>
      <c r="C795" s="4"/>
    </row>
    <row r="796" spans="1:3" x14ac:dyDescent="0.2">
      <c r="A796" s="3">
        <f ca="1">IFERROR(__xludf.DUMMYFUNCTION("""COMPUTED_VALUE"""),44688)</f>
        <v>44688</v>
      </c>
      <c r="B796" s="4">
        <v>0</v>
      </c>
      <c r="C796" s="4"/>
    </row>
    <row r="797" spans="1:3" x14ac:dyDescent="0.2">
      <c r="A797" s="3">
        <f ca="1">IFERROR(__xludf.DUMMYFUNCTION("""COMPUTED_VALUE"""),44689)</f>
        <v>44689</v>
      </c>
      <c r="B797" s="4">
        <v>0</v>
      </c>
      <c r="C797" s="4"/>
    </row>
    <row r="798" spans="1:3" x14ac:dyDescent="0.2">
      <c r="A798" s="3">
        <f ca="1">IFERROR(__xludf.DUMMYFUNCTION("""COMPUTED_VALUE"""),44690)</f>
        <v>44690</v>
      </c>
      <c r="B798" s="4">
        <v>0</v>
      </c>
      <c r="C798" s="4"/>
    </row>
    <row r="799" spans="1:3" x14ac:dyDescent="0.2">
      <c r="A799" s="3">
        <f ca="1">IFERROR(__xludf.DUMMYFUNCTION("""COMPUTED_VALUE"""),44691)</f>
        <v>44691</v>
      </c>
      <c r="B799" s="4">
        <v>0</v>
      </c>
      <c r="C799" s="4"/>
    </row>
    <row r="800" spans="1:3" x14ac:dyDescent="0.2">
      <c r="A800" s="3">
        <f ca="1">IFERROR(__xludf.DUMMYFUNCTION("""COMPUTED_VALUE"""),44692)</f>
        <v>44692</v>
      </c>
      <c r="B800" s="4">
        <f ca="1">IFERROR(__xludf.DUMMYFUNCTION("""COMPUTED_VALUE"""),876)</f>
        <v>876</v>
      </c>
      <c r="C800" s="4">
        <f ca="1">IFERROR(__xludf.DUMMYFUNCTION("""COMPUTED_VALUE"""),125.142857142857)</f>
        <v>125.142857142857</v>
      </c>
    </row>
    <row r="801" spans="1:3" x14ac:dyDescent="0.2">
      <c r="A801" s="3">
        <f ca="1">IFERROR(__xludf.DUMMYFUNCTION("""COMPUTED_VALUE"""),44693)</f>
        <v>44693</v>
      </c>
      <c r="B801" s="4">
        <v>0</v>
      </c>
      <c r="C801" s="4"/>
    </row>
    <row r="802" spans="1:3" x14ac:dyDescent="0.2">
      <c r="A802" s="3">
        <f ca="1">IFERROR(__xludf.DUMMYFUNCTION("""COMPUTED_VALUE"""),44694)</f>
        <v>44694</v>
      </c>
      <c r="B802" s="4">
        <v>0</v>
      </c>
      <c r="C802" s="4"/>
    </row>
    <row r="803" spans="1:3" x14ac:dyDescent="0.2">
      <c r="A803" s="3">
        <f ca="1">IFERROR(__xludf.DUMMYFUNCTION("""COMPUTED_VALUE"""),44695)</f>
        <v>44695</v>
      </c>
      <c r="B803" s="4">
        <v>0</v>
      </c>
      <c r="C803" s="4"/>
    </row>
    <row r="804" spans="1:3" x14ac:dyDescent="0.2">
      <c r="A804" s="3">
        <f ca="1">IFERROR(__xludf.DUMMYFUNCTION("""COMPUTED_VALUE"""),44696)</f>
        <v>44696</v>
      </c>
      <c r="B804" s="4">
        <v>0</v>
      </c>
      <c r="C804" s="4"/>
    </row>
    <row r="805" spans="1:3" x14ac:dyDescent="0.2">
      <c r="A805" s="3">
        <f ca="1">IFERROR(__xludf.DUMMYFUNCTION("""COMPUTED_VALUE"""),44697)</f>
        <v>44697</v>
      </c>
      <c r="B805" s="4">
        <v>0</v>
      </c>
      <c r="C805" s="4"/>
    </row>
    <row r="806" spans="1:3" x14ac:dyDescent="0.2">
      <c r="A806" s="3">
        <f ca="1">IFERROR(__xludf.DUMMYFUNCTION("""COMPUTED_VALUE"""),44698)</f>
        <v>44698</v>
      </c>
      <c r="B806" s="4">
        <v>0</v>
      </c>
      <c r="C806" s="4"/>
    </row>
    <row r="807" spans="1:3" x14ac:dyDescent="0.2">
      <c r="A807" s="3">
        <f ca="1">IFERROR(__xludf.DUMMYFUNCTION("""COMPUTED_VALUE"""),44699)</f>
        <v>44699</v>
      </c>
      <c r="B807" s="4">
        <f ca="1">IFERROR(__xludf.DUMMYFUNCTION("""COMPUTED_VALUE"""),824)</f>
        <v>824</v>
      </c>
      <c r="C807" s="4">
        <f ca="1">IFERROR(__xludf.DUMMYFUNCTION("""COMPUTED_VALUE"""),117.714285714285)</f>
        <v>117.714285714285</v>
      </c>
    </row>
    <row r="808" spans="1:3" x14ac:dyDescent="0.2">
      <c r="A808" s="3">
        <f ca="1">IFERROR(__xludf.DUMMYFUNCTION("""COMPUTED_VALUE"""),44700)</f>
        <v>44700</v>
      </c>
      <c r="B808" s="4">
        <v>0</v>
      </c>
      <c r="C808" s="4"/>
    </row>
    <row r="809" spans="1:3" x14ac:dyDescent="0.2">
      <c r="A809" s="3">
        <f ca="1">IFERROR(__xludf.DUMMYFUNCTION("""COMPUTED_VALUE"""),44701)</f>
        <v>44701</v>
      </c>
      <c r="B809" s="4">
        <v>0</v>
      </c>
      <c r="C809" s="4"/>
    </row>
    <row r="810" spans="1:3" x14ac:dyDescent="0.2">
      <c r="A810" s="3">
        <f ca="1">IFERROR(__xludf.DUMMYFUNCTION("""COMPUTED_VALUE"""),44702)</f>
        <v>44702</v>
      </c>
      <c r="B810" s="4">
        <v>0</v>
      </c>
      <c r="C810" s="4"/>
    </row>
    <row r="811" spans="1:3" x14ac:dyDescent="0.2">
      <c r="A811" s="3">
        <f ca="1">IFERROR(__xludf.DUMMYFUNCTION("""COMPUTED_VALUE"""),44703)</f>
        <v>44703</v>
      </c>
      <c r="B811" s="4">
        <v>0</v>
      </c>
      <c r="C811" s="4"/>
    </row>
    <row r="812" spans="1:3" x14ac:dyDescent="0.2">
      <c r="A812" s="3">
        <f ca="1">IFERROR(__xludf.DUMMYFUNCTION("""COMPUTED_VALUE"""),44704)</f>
        <v>44704</v>
      </c>
      <c r="B812" s="4">
        <v>0</v>
      </c>
      <c r="C812" s="4"/>
    </row>
    <row r="813" spans="1:3" x14ac:dyDescent="0.2">
      <c r="A813" s="3">
        <f ca="1">IFERROR(__xludf.DUMMYFUNCTION("""COMPUTED_VALUE"""),44705)</f>
        <v>44705</v>
      </c>
      <c r="B813" s="4">
        <v>0</v>
      </c>
      <c r="C813" s="4"/>
    </row>
    <row r="814" spans="1:3" x14ac:dyDescent="0.2">
      <c r="A814" s="3">
        <f ca="1">IFERROR(__xludf.DUMMYFUNCTION("""COMPUTED_VALUE"""),44706)</f>
        <v>44706</v>
      </c>
      <c r="B814" s="4">
        <f ca="1">IFERROR(__xludf.DUMMYFUNCTION("""COMPUTED_VALUE"""),709)</f>
        <v>709</v>
      </c>
      <c r="C814" s="4">
        <f ca="1">IFERROR(__xludf.DUMMYFUNCTION("""COMPUTED_VALUE"""),101.285714285714)</f>
        <v>101.28571428571399</v>
      </c>
    </row>
    <row r="815" spans="1:3" x14ac:dyDescent="0.2">
      <c r="A815" s="3">
        <f ca="1">IFERROR(__xludf.DUMMYFUNCTION("""COMPUTED_VALUE"""),44707)</f>
        <v>44707</v>
      </c>
      <c r="B815" s="4">
        <v>0</v>
      </c>
      <c r="C815" s="4"/>
    </row>
    <row r="816" spans="1:3" x14ac:dyDescent="0.2">
      <c r="A816" s="3">
        <f ca="1">IFERROR(__xludf.DUMMYFUNCTION("""COMPUTED_VALUE"""),44708)</f>
        <v>44708</v>
      </c>
      <c r="B816" s="4">
        <v>0</v>
      </c>
      <c r="C816" s="4"/>
    </row>
    <row r="817" spans="1:3" x14ac:dyDescent="0.2">
      <c r="A817" s="3">
        <f ca="1">IFERROR(__xludf.DUMMYFUNCTION("""COMPUTED_VALUE"""),44709)</f>
        <v>44709</v>
      </c>
      <c r="B817" s="4">
        <v>0</v>
      </c>
      <c r="C817" s="4"/>
    </row>
    <row r="818" spans="1:3" x14ac:dyDescent="0.2">
      <c r="A818" s="3">
        <f ca="1">IFERROR(__xludf.DUMMYFUNCTION("""COMPUTED_VALUE"""),44710)</f>
        <v>44710</v>
      </c>
      <c r="B818" s="4">
        <v>0</v>
      </c>
      <c r="C818" s="4"/>
    </row>
    <row r="819" spans="1:3" x14ac:dyDescent="0.2">
      <c r="A819" s="3">
        <f ca="1">IFERROR(__xludf.DUMMYFUNCTION("""COMPUTED_VALUE"""),44711)</f>
        <v>44711</v>
      </c>
      <c r="B819" s="4">
        <v>0</v>
      </c>
      <c r="C819" s="4"/>
    </row>
    <row r="820" spans="1:3" x14ac:dyDescent="0.2">
      <c r="A820" s="3">
        <f ca="1">IFERROR(__xludf.DUMMYFUNCTION("""COMPUTED_VALUE"""),44712)</f>
        <v>44712</v>
      </c>
      <c r="B820" s="4">
        <v>0</v>
      </c>
      <c r="C820" s="4"/>
    </row>
    <row r="821" spans="1:3" x14ac:dyDescent="0.2">
      <c r="A821" s="3">
        <f ca="1">IFERROR(__xludf.DUMMYFUNCTION("""COMPUTED_VALUE"""),44713)</f>
        <v>44713</v>
      </c>
      <c r="B821" s="4">
        <f ca="1">IFERROR(__xludf.DUMMYFUNCTION("""COMPUTED_VALUE"""),608)</f>
        <v>608</v>
      </c>
      <c r="C821" s="4">
        <f ca="1">IFERROR(__xludf.DUMMYFUNCTION("""COMPUTED_VALUE"""),86.8571428571428)</f>
        <v>86.857142857142804</v>
      </c>
    </row>
    <row r="822" spans="1:3" x14ac:dyDescent="0.2">
      <c r="A822" s="3">
        <f ca="1">IFERROR(__xludf.DUMMYFUNCTION("""COMPUTED_VALUE"""),44714)</f>
        <v>44714</v>
      </c>
      <c r="B822" s="4">
        <v>0</v>
      </c>
      <c r="C822" s="4"/>
    </row>
    <row r="823" spans="1:3" x14ac:dyDescent="0.2">
      <c r="A823" s="3">
        <f ca="1">IFERROR(__xludf.DUMMYFUNCTION("""COMPUTED_VALUE"""),44715)</f>
        <v>44715</v>
      </c>
      <c r="B823" s="4">
        <v>0</v>
      </c>
      <c r="C823" s="4"/>
    </row>
    <row r="824" spans="1:3" x14ac:dyDescent="0.2">
      <c r="A824" s="3">
        <f ca="1">IFERROR(__xludf.DUMMYFUNCTION("""COMPUTED_VALUE"""),44716)</f>
        <v>44716</v>
      </c>
      <c r="B824" s="4">
        <v>0</v>
      </c>
      <c r="C824" s="4"/>
    </row>
    <row r="825" spans="1:3" x14ac:dyDescent="0.2">
      <c r="A825" s="3">
        <f ca="1">IFERROR(__xludf.DUMMYFUNCTION("""COMPUTED_VALUE"""),44717)</f>
        <v>44717</v>
      </c>
      <c r="B825" s="4">
        <v>0</v>
      </c>
      <c r="C825" s="4"/>
    </row>
    <row r="826" spans="1:3" x14ac:dyDescent="0.2">
      <c r="A826" s="3">
        <f ca="1">IFERROR(__xludf.DUMMYFUNCTION("""COMPUTED_VALUE"""),44718)</f>
        <v>44718</v>
      </c>
      <c r="B826" s="4">
        <v>0</v>
      </c>
      <c r="C826" s="4"/>
    </row>
    <row r="827" spans="1:3" x14ac:dyDescent="0.2">
      <c r="A827" s="3">
        <f ca="1">IFERROR(__xludf.DUMMYFUNCTION("""COMPUTED_VALUE"""),44719)</f>
        <v>44719</v>
      </c>
      <c r="B827" s="4">
        <v>0</v>
      </c>
      <c r="C827" s="4"/>
    </row>
    <row r="828" spans="1:3" x14ac:dyDescent="0.2">
      <c r="A828" s="3">
        <f ca="1">IFERROR(__xludf.DUMMYFUNCTION("""COMPUTED_VALUE"""),44720)</f>
        <v>44720</v>
      </c>
      <c r="B828" s="4">
        <f ca="1">IFERROR(__xludf.DUMMYFUNCTION("""COMPUTED_VALUE"""),474)</f>
        <v>474</v>
      </c>
      <c r="C828" s="4">
        <f ca="1">IFERROR(__xludf.DUMMYFUNCTION("""COMPUTED_VALUE"""),67.7142857142857)</f>
        <v>67.714285714285694</v>
      </c>
    </row>
    <row r="829" spans="1:3" x14ac:dyDescent="0.2">
      <c r="A829" s="3">
        <f ca="1">IFERROR(__xludf.DUMMYFUNCTION("""COMPUTED_VALUE"""),44721)</f>
        <v>44721</v>
      </c>
      <c r="B829" s="4">
        <v>0</v>
      </c>
      <c r="C829" s="4"/>
    </row>
    <row r="830" spans="1:3" x14ac:dyDescent="0.2">
      <c r="A830" s="3">
        <f ca="1">IFERROR(__xludf.DUMMYFUNCTION("""COMPUTED_VALUE"""),44722)</f>
        <v>44722</v>
      </c>
      <c r="B830" s="4">
        <v>0</v>
      </c>
      <c r="C830" s="4"/>
    </row>
    <row r="831" spans="1:3" x14ac:dyDescent="0.2">
      <c r="A831" s="3">
        <f ca="1">IFERROR(__xludf.DUMMYFUNCTION("""COMPUTED_VALUE"""),44723)</f>
        <v>44723</v>
      </c>
      <c r="B831" s="4">
        <v>0</v>
      </c>
      <c r="C831" s="4"/>
    </row>
    <row r="832" spans="1:3" x14ac:dyDescent="0.2">
      <c r="A832" s="3">
        <f ca="1">IFERROR(__xludf.DUMMYFUNCTION("""COMPUTED_VALUE"""),44724)</f>
        <v>44724</v>
      </c>
      <c r="B832" s="4">
        <v>0</v>
      </c>
      <c r="C832" s="4"/>
    </row>
    <row r="833" spans="1:3" x14ac:dyDescent="0.2">
      <c r="A833" s="3">
        <f ca="1">IFERROR(__xludf.DUMMYFUNCTION("""COMPUTED_VALUE"""),44725)</f>
        <v>44725</v>
      </c>
      <c r="B833" s="4">
        <v>0</v>
      </c>
      <c r="C833" s="4"/>
    </row>
    <row r="834" spans="1:3" x14ac:dyDescent="0.2">
      <c r="A834" s="3">
        <f ca="1">IFERROR(__xludf.DUMMYFUNCTION("""COMPUTED_VALUE"""),44726)</f>
        <v>44726</v>
      </c>
      <c r="B834" s="4">
        <v>0</v>
      </c>
      <c r="C834" s="4"/>
    </row>
    <row r="835" spans="1:3" x14ac:dyDescent="0.2">
      <c r="A835" s="3">
        <f ca="1">IFERROR(__xludf.DUMMYFUNCTION("""COMPUTED_VALUE"""),44727)</f>
        <v>44727</v>
      </c>
      <c r="B835" s="4">
        <f ca="1">IFERROR(__xludf.DUMMYFUNCTION("""COMPUTED_VALUE"""),413)</f>
        <v>413</v>
      </c>
      <c r="C835" s="4">
        <f ca="1">IFERROR(__xludf.DUMMYFUNCTION("""COMPUTED_VALUE"""),59)</f>
        <v>59</v>
      </c>
    </row>
    <row r="836" spans="1:3" x14ac:dyDescent="0.2">
      <c r="A836" s="3">
        <f ca="1">IFERROR(__xludf.DUMMYFUNCTION("""COMPUTED_VALUE"""),44728)</f>
        <v>44728</v>
      </c>
      <c r="B836" s="4">
        <v>0</v>
      </c>
      <c r="C836" s="4"/>
    </row>
    <row r="837" spans="1:3" x14ac:dyDescent="0.2">
      <c r="A837" s="3">
        <f ca="1">IFERROR(__xludf.DUMMYFUNCTION("""COMPUTED_VALUE"""),44729)</f>
        <v>44729</v>
      </c>
      <c r="B837" s="4">
        <v>0</v>
      </c>
      <c r="C837" s="4"/>
    </row>
    <row r="838" spans="1:3" x14ac:dyDescent="0.2">
      <c r="A838" s="3">
        <f ca="1">IFERROR(__xludf.DUMMYFUNCTION("""COMPUTED_VALUE"""),44730)</f>
        <v>44730</v>
      </c>
      <c r="B838" s="4">
        <v>0</v>
      </c>
      <c r="C838" s="4"/>
    </row>
    <row r="839" spans="1:3" x14ac:dyDescent="0.2">
      <c r="A839" s="3">
        <f ca="1">IFERROR(__xludf.DUMMYFUNCTION("""COMPUTED_VALUE"""),44731)</f>
        <v>44731</v>
      </c>
      <c r="B839" s="4">
        <v>0</v>
      </c>
      <c r="C839" s="4"/>
    </row>
    <row r="840" spans="1:3" x14ac:dyDescent="0.2">
      <c r="A840" s="3">
        <f ca="1">IFERROR(__xludf.DUMMYFUNCTION("""COMPUTED_VALUE"""),44732)</f>
        <v>44732</v>
      </c>
      <c r="B840" s="4">
        <v>0</v>
      </c>
      <c r="C840" s="4"/>
    </row>
    <row r="841" spans="1:3" x14ac:dyDescent="0.2">
      <c r="A841" s="3">
        <f ca="1">IFERROR(__xludf.DUMMYFUNCTION("""COMPUTED_VALUE"""),44733)</f>
        <v>44733</v>
      </c>
      <c r="B841" s="4">
        <v>0</v>
      </c>
      <c r="C841" s="4"/>
    </row>
    <row r="842" spans="1:3" x14ac:dyDescent="0.2">
      <c r="A842" s="3">
        <f ca="1">IFERROR(__xludf.DUMMYFUNCTION("""COMPUTED_VALUE"""),44734)</f>
        <v>44734</v>
      </c>
      <c r="B842" s="4">
        <f ca="1">IFERROR(__xludf.DUMMYFUNCTION("""COMPUTED_VALUE"""),438)</f>
        <v>438</v>
      </c>
      <c r="C842" s="4">
        <f ca="1">IFERROR(__xludf.DUMMYFUNCTION("""COMPUTED_VALUE"""),62.5714285714285)</f>
        <v>62.571428571428498</v>
      </c>
    </row>
    <row r="843" spans="1:3" x14ac:dyDescent="0.2">
      <c r="A843" s="3">
        <f ca="1">IFERROR(__xludf.DUMMYFUNCTION("""COMPUTED_VALUE"""),44735)</f>
        <v>44735</v>
      </c>
      <c r="B843" s="4">
        <v>0</v>
      </c>
      <c r="C843" s="4"/>
    </row>
    <row r="844" spans="1:3" x14ac:dyDescent="0.2">
      <c r="A844" s="3">
        <f ca="1">IFERROR(__xludf.DUMMYFUNCTION("""COMPUTED_VALUE"""),44736)</f>
        <v>44736</v>
      </c>
      <c r="B844" s="4">
        <v>0</v>
      </c>
      <c r="C844" s="4"/>
    </row>
    <row r="845" spans="1:3" x14ac:dyDescent="0.2">
      <c r="A845" s="3">
        <f ca="1">IFERROR(__xludf.DUMMYFUNCTION("""COMPUTED_VALUE"""),44737)</f>
        <v>44737</v>
      </c>
      <c r="B845" s="4">
        <v>0</v>
      </c>
      <c r="C845" s="4"/>
    </row>
    <row r="846" spans="1:3" x14ac:dyDescent="0.2">
      <c r="A846" s="3">
        <f ca="1">IFERROR(__xludf.DUMMYFUNCTION("""COMPUTED_VALUE"""),44738)</f>
        <v>44738</v>
      </c>
      <c r="B846" s="4">
        <v>0</v>
      </c>
      <c r="C846" s="4"/>
    </row>
    <row r="847" spans="1:3" x14ac:dyDescent="0.2">
      <c r="A847" s="3">
        <f ca="1">IFERROR(__xludf.DUMMYFUNCTION("""COMPUTED_VALUE"""),44739)</f>
        <v>44739</v>
      </c>
      <c r="B847" s="4">
        <v>0</v>
      </c>
      <c r="C847" s="4"/>
    </row>
    <row r="848" spans="1:3" x14ac:dyDescent="0.2">
      <c r="A848" s="3">
        <f ca="1">IFERROR(__xludf.DUMMYFUNCTION("""COMPUTED_VALUE"""),44740)</f>
        <v>44740</v>
      </c>
      <c r="B848" s="4">
        <v>0</v>
      </c>
      <c r="C848" s="4"/>
    </row>
    <row r="849" spans="1:3" x14ac:dyDescent="0.2">
      <c r="A849" s="3">
        <f ca="1">IFERROR(__xludf.DUMMYFUNCTION("""COMPUTED_VALUE"""),44741)</f>
        <v>44741</v>
      </c>
      <c r="B849" s="4">
        <f ca="1">IFERROR(__xludf.DUMMYFUNCTION("""COMPUTED_VALUE"""),420)</f>
        <v>420</v>
      </c>
      <c r="C849" s="4">
        <f ca="1">IFERROR(__xludf.DUMMYFUNCTION("""COMPUTED_VALUE"""),60)</f>
        <v>60</v>
      </c>
    </row>
    <row r="850" spans="1:3" x14ac:dyDescent="0.2">
      <c r="A850" s="3">
        <f ca="1">IFERROR(__xludf.DUMMYFUNCTION("""COMPUTED_VALUE"""),44742)</f>
        <v>44742</v>
      </c>
      <c r="B850" s="4">
        <v>0</v>
      </c>
      <c r="C850" s="4"/>
    </row>
    <row r="851" spans="1:3" x14ac:dyDescent="0.2">
      <c r="A851" s="3">
        <f ca="1">IFERROR(__xludf.DUMMYFUNCTION("""COMPUTED_VALUE"""),44743)</f>
        <v>44743</v>
      </c>
      <c r="B851" s="4">
        <v>0</v>
      </c>
      <c r="C851" s="4"/>
    </row>
    <row r="852" spans="1:3" x14ac:dyDescent="0.2">
      <c r="A852" s="3">
        <f ca="1">IFERROR(__xludf.DUMMYFUNCTION("""COMPUTED_VALUE"""),44744)</f>
        <v>44744</v>
      </c>
      <c r="B852" s="4">
        <v>0</v>
      </c>
      <c r="C852" s="4"/>
    </row>
    <row r="853" spans="1:3" x14ac:dyDescent="0.2">
      <c r="A853" s="3">
        <f ca="1">IFERROR(__xludf.DUMMYFUNCTION("""COMPUTED_VALUE"""),44745)</f>
        <v>44745</v>
      </c>
      <c r="B853" s="4">
        <v>0</v>
      </c>
      <c r="C853" s="4"/>
    </row>
    <row r="854" spans="1:3" x14ac:dyDescent="0.2">
      <c r="A854" s="3">
        <f ca="1">IFERROR(__xludf.DUMMYFUNCTION("""COMPUTED_VALUE"""),44746)</f>
        <v>44746</v>
      </c>
      <c r="B854" s="4">
        <v>0</v>
      </c>
      <c r="C854" s="4"/>
    </row>
    <row r="855" spans="1:3" x14ac:dyDescent="0.2">
      <c r="A855" s="3">
        <f ca="1">IFERROR(__xludf.DUMMYFUNCTION("""COMPUTED_VALUE"""),44747)</f>
        <v>44747</v>
      </c>
      <c r="B855" s="4">
        <v>0</v>
      </c>
      <c r="C855" s="4"/>
    </row>
    <row r="856" spans="1:3" x14ac:dyDescent="0.2">
      <c r="A856" s="3">
        <f ca="1">IFERROR(__xludf.DUMMYFUNCTION("""COMPUTED_VALUE"""),44748)</f>
        <v>44748</v>
      </c>
      <c r="B856" s="4">
        <f ca="1">IFERROR(__xludf.DUMMYFUNCTION("""COMPUTED_VALUE"""),193)</f>
        <v>193</v>
      </c>
      <c r="C856" s="4">
        <f ca="1">IFERROR(__xludf.DUMMYFUNCTION("""COMPUTED_VALUE"""),27.5714285714285)</f>
        <v>27.571428571428498</v>
      </c>
    </row>
    <row r="857" spans="1:3" x14ac:dyDescent="0.2">
      <c r="A857" s="3">
        <f ca="1">IFERROR(__xludf.DUMMYFUNCTION("""COMPUTED_VALUE"""),44749)</f>
        <v>44749</v>
      </c>
      <c r="B857" s="4">
        <v>0</v>
      </c>
      <c r="C857" s="4"/>
    </row>
    <row r="858" spans="1:3" x14ac:dyDescent="0.2">
      <c r="A858" s="3">
        <f ca="1">IFERROR(__xludf.DUMMYFUNCTION("""COMPUTED_VALUE"""),44750)</f>
        <v>44750</v>
      </c>
      <c r="B858" s="4">
        <v>0</v>
      </c>
      <c r="C858" s="4"/>
    </row>
    <row r="859" spans="1:3" x14ac:dyDescent="0.2">
      <c r="A859" s="3">
        <f ca="1">IFERROR(__xludf.DUMMYFUNCTION("""COMPUTED_VALUE"""),44751)</f>
        <v>44751</v>
      </c>
      <c r="B859" s="4">
        <v>0</v>
      </c>
      <c r="C859" s="4"/>
    </row>
    <row r="860" spans="1:3" x14ac:dyDescent="0.2">
      <c r="A860" s="3">
        <f ca="1">IFERROR(__xludf.DUMMYFUNCTION("""COMPUTED_VALUE"""),44752)</f>
        <v>44752</v>
      </c>
      <c r="B860" s="4">
        <v>0</v>
      </c>
      <c r="C860" s="4"/>
    </row>
    <row r="861" spans="1:3" x14ac:dyDescent="0.2">
      <c r="A861" s="3">
        <f ca="1">IFERROR(__xludf.DUMMYFUNCTION("""COMPUTED_VALUE"""),44753)</f>
        <v>44753</v>
      </c>
      <c r="B861" s="4">
        <v>0</v>
      </c>
      <c r="C861" s="4"/>
    </row>
    <row r="862" spans="1:3" x14ac:dyDescent="0.2">
      <c r="A862" s="3">
        <f ca="1">IFERROR(__xludf.DUMMYFUNCTION("""COMPUTED_VALUE"""),44754)</f>
        <v>44754</v>
      </c>
      <c r="B862" s="4">
        <v>0</v>
      </c>
      <c r="C862" s="4"/>
    </row>
    <row r="863" spans="1:3" x14ac:dyDescent="0.2">
      <c r="A863" s="3">
        <f ca="1">IFERROR(__xludf.DUMMYFUNCTION("""COMPUTED_VALUE"""),44755)</f>
        <v>44755</v>
      </c>
      <c r="B863" s="4">
        <f ca="1">IFERROR(__xludf.DUMMYFUNCTION("""COMPUTED_VALUE"""),389)</f>
        <v>389</v>
      </c>
      <c r="C863" s="4">
        <f ca="1">IFERROR(__xludf.DUMMYFUNCTION("""COMPUTED_VALUE"""),55.5714285714285)</f>
        <v>55.571428571428498</v>
      </c>
    </row>
    <row r="864" spans="1:3" x14ac:dyDescent="0.2">
      <c r="A864" s="3">
        <f ca="1">IFERROR(__xludf.DUMMYFUNCTION("""COMPUTED_VALUE"""),44756)</f>
        <v>44756</v>
      </c>
      <c r="B864" s="4">
        <v>0</v>
      </c>
      <c r="C864" s="4"/>
    </row>
    <row r="865" spans="1:3" x14ac:dyDescent="0.2">
      <c r="A865" s="3">
        <f ca="1">IFERROR(__xludf.DUMMYFUNCTION("""COMPUTED_VALUE"""),44757)</f>
        <v>44757</v>
      </c>
      <c r="B865" s="4">
        <v>0</v>
      </c>
      <c r="C865" s="4"/>
    </row>
    <row r="866" spans="1:3" x14ac:dyDescent="0.2">
      <c r="A866" s="3">
        <f ca="1">IFERROR(__xludf.DUMMYFUNCTION("""COMPUTED_VALUE"""),44758)</f>
        <v>44758</v>
      </c>
      <c r="B866" s="4">
        <v>0</v>
      </c>
      <c r="C866" s="4"/>
    </row>
    <row r="867" spans="1:3" x14ac:dyDescent="0.2">
      <c r="A867" s="3">
        <f ca="1">IFERROR(__xludf.DUMMYFUNCTION("""COMPUTED_VALUE"""),44759)</f>
        <v>44759</v>
      </c>
      <c r="B867" s="4">
        <v>0</v>
      </c>
      <c r="C867" s="4"/>
    </row>
    <row r="868" spans="1:3" x14ac:dyDescent="0.2">
      <c r="A868" s="3">
        <f ca="1">IFERROR(__xludf.DUMMYFUNCTION("""COMPUTED_VALUE"""),44760)</f>
        <v>44760</v>
      </c>
      <c r="B868" s="4">
        <v>0</v>
      </c>
      <c r="C868" s="4"/>
    </row>
    <row r="869" spans="1:3" x14ac:dyDescent="0.2">
      <c r="A869" s="3">
        <f ca="1">IFERROR(__xludf.DUMMYFUNCTION("""COMPUTED_VALUE"""),44761)</f>
        <v>44761</v>
      </c>
      <c r="B869" s="4">
        <v>0</v>
      </c>
      <c r="C869" s="4"/>
    </row>
    <row r="870" spans="1:3" x14ac:dyDescent="0.2">
      <c r="A870" s="3">
        <f ca="1">IFERROR(__xludf.DUMMYFUNCTION("""COMPUTED_VALUE"""),44762)</f>
        <v>44762</v>
      </c>
      <c r="B870" s="4">
        <f ca="1">IFERROR(__xludf.DUMMYFUNCTION("""COMPUTED_VALUE"""),457)</f>
        <v>457</v>
      </c>
      <c r="C870" s="4">
        <f ca="1">IFERROR(__xludf.DUMMYFUNCTION("""COMPUTED_VALUE"""),65.2857142857142)</f>
        <v>65.285714285714207</v>
      </c>
    </row>
    <row r="871" spans="1:3" x14ac:dyDescent="0.2">
      <c r="A871" s="3">
        <f ca="1">IFERROR(__xludf.DUMMYFUNCTION("""COMPUTED_VALUE"""),44763)</f>
        <v>44763</v>
      </c>
      <c r="B871" s="4">
        <v>0</v>
      </c>
      <c r="C871" s="4"/>
    </row>
    <row r="872" spans="1:3" x14ac:dyDescent="0.2">
      <c r="A872" s="3">
        <f ca="1">IFERROR(__xludf.DUMMYFUNCTION("""COMPUTED_VALUE"""),44764)</f>
        <v>44764</v>
      </c>
      <c r="B872" s="4">
        <v>0</v>
      </c>
      <c r="C872" s="4"/>
    </row>
    <row r="873" spans="1:3" x14ac:dyDescent="0.2">
      <c r="A873" s="3">
        <f ca="1">IFERROR(__xludf.DUMMYFUNCTION("""COMPUTED_VALUE"""),44765)</f>
        <v>44765</v>
      </c>
      <c r="B873" s="4">
        <v>0</v>
      </c>
      <c r="C873" s="4"/>
    </row>
    <row r="874" spans="1:3" x14ac:dyDescent="0.2">
      <c r="A874" s="3">
        <f ca="1">IFERROR(__xludf.DUMMYFUNCTION("""COMPUTED_VALUE"""),44766)</f>
        <v>44766</v>
      </c>
      <c r="B874" s="4">
        <v>0</v>
      </c>
      <c r="C874" s="4"/>
    </row>
    <row r="875" spans="1:3" x14ac:dyDescent="0.2">
      <c r="A875" s="3">
        <f ca="1">IFERROR(__xludf.DUMMYFUNCTION("""COMPUTED_VALUE"""),44767)</f>
        <v>44767</v>
      </c>
      <c r="B875" s="4">
        <v>0</v>
      </c>
      <c r="C875" s="4"/>
    </row>
    <row r="876" spans="1:3" x14ac:dyDescent="0.2">
      <c r="A876" s="3">
        <f ca="1">IFERROR(__xludf.DUMMYFUNCTION("""COMPUTED_VALUE"""),44768)</f>
        <v>44768</v>
      </c>
      <c r="B876" s="4">
        <v>0</v>
      </c>
      <c r="C876" s="4"/>
    </row>
    <row r="877" spans="1:3" x14ac:dyDescent="0.2">
      <c r="A877" s="3">
        <f ca="1">IFERROR(__xludf.DUMMYFUNCTION("""COMPUTED_VALUE"""),44769)</f>
        <v>44769</v>
      </c>
      <c r="B877" s="4">
        <f ca="1">IFERROR(__xludf.DUMMYFUNCTION("""COMPUTED_VALUE"""),577)</f>
        <v>577</v>
      </c>
      <c r="C877" s="4">
        <f ca="1">IFERROR(__xludf.DUMMYFUNCTION("""COMPUTED_VALUE"""),82.4285714285714)</f>
        <v>82.428571428571402</v>
      </c>
    </row>
    <row r="878" spans="1:3" x14ac:dyDescent="0.2">
      <c r="A878" s="3">
        <f ca="1">IFERROR(__xludf.DUMMYFUNCTION("""COMPUTED_VALUE"""),44770)</f>
        <v>44770</v>
      </c>
      <c r="B878" s="4">
        <v>0</v>
      </c>
      <c r="C878" s="4"/>
    </row>
    <row r="879" spans="1:3" x14ac:dyDescent="0.2">
      <c r="A879" s="3">
        <f ca="1">IFERROR(__xludf.DUMMYFUNCTION("""COMPUTED_VALUE"""),44771)</f>
        <v>44771</v>
      </c>
      <c r="B879" s="4">
        <v>0</v>
      </c>
      <c r="C879" s="4"/>
    </row>
    <row r="880" spans="1:3" x14ac:dyDescent="0.2">
      <c r="A880" s="3">
        <f ca="1">IFERROR(__xludf.DUMMYFUNCTION("""COMPUTED_VALUE"""),44772)</f>
        <v>44772</v>
      </c>
      <c r="B880" s="4">
        <v>0</v>
      </c>
      <c r="C880" s="4"/>
    </row>
    <row r="881" spans="1:3" x14ac:dyDescent="0.2">
      <c r="A881" s="3">
        <f ca="1">IFERROR(__xludf.DUMMYFUNCTION("""COMPUTED_VALUE"""),44773)</f>
        <v>44773</v>
      </c>
      <c r="B881" s="4">
        <v>0</v>
      </c>
      <c r="C881" s="4"/>
    </row>
    <row r="882" spans="1:3" x14ac:dyDescent="0.2">
      <c r="A882" s="3">
        <f ca="1">IFERROR(__xludf.DUMMYFUNCTION("""COMPUTED_VALUE"""),44774)</f>
        <v>44774</v>
      </c>
      <c r="B882" s="4">
        <v>0</v>
      </c>
      <c r="C882" s="4"/>
    </row>
    <row r="883" spans="1:3" x14ac:dyDescent="0.2">
      <c r="A883" s="3">
        <f ca="1">IFERROR(__xludf.DUMMYFUNCTION("""COMPUTED_VALUE"""),44775)</f>
        <v>44775</v>
      </c>
      <c r="B883" s="4">
        <v>0</v>
      </c>
      <c r="C883" s="4"/>
    </row>
    <row r="884" spans="1:3" x14ac:dyDescent="0.2">
      <c r="A884" s="3">
        <f ca="1">IFERROR(__xludf.DUMMYFUNCTION("""COMPUTED_VALUE"""),44776)</f>
        <v>44776</v>
      </c>
      <c r="B884" s="4">
        <f ca="1">IFERROR(__xludf.DUMMYFUNCTION("""COMPUTED_VALUE"""),551)</f>
        <v>551</v>
      </c>
      <c r="C884" s="4">
        <f ca="1">IFERROR(__xludf.DUMMYFUNCTION("""COMPUTED_VALUE"""),78.7142857142857)</f>
        <v>78.714285714285694</v>
      </c>
    </row>
    <row r="885" spans="1:3" x14ac:dyDescent="0.2">
      <c r="A885" s="3">
        <f ca="1">IFERROR(__xludf.DUMMYFUNCTION("""COMPUTED_VALUE"""),44777)</f>
        <v>44777</v>
      </c>
      <c r="B885" s="4">
        <v>0</v>
      </c>
      <c r="C885" s="4"/>
    </row>
    <row r="886" spans="1:3" x14ac:dyDescent="0.2">
      <c r="A886" s="3">
        <f ca="1">IFERROR(__xludf.DUMMYFUNCTION("""COMPUTED_VALUE"""),44778)</f>
        <v>44778</v>
      </c>
      <c r="B886" s="4">
        <v>0</v>
      </c>
      <c r="C886" s="4"/>
    </row>
    <row r="887" spans="1:3" x14ac:dyDescent="0.2">
      <c r="A887" s="3">
        <f ca="1">IFERROR(__xludf.DUMMYFUNCTION("""COMPUTED_VALUE"""),44779)</f>
        <v>44779</v>
      </c>
      <c r="B887" s="4">
        <v>0</v>
      </c>
      <c r="C887" s="4"/>
    </row>
    <row r="888" spans="1:3" x14ac:dyDescent="0.2">
      <c r="A888" s="3">
        <f ca="1">IFERROR(__xludf.DUMMYFUNCTION("""COMPUTED_VALUE"""),44780)</f>
        <v>44780</v>
      </c>
      <c r="B888" s="4">
        <v>0</v>
      </c>
      <c r="C888" s="4"/>
    </row>
    <row r="889" spans="1:3" x14ac:dyDescent="0.2">
      <c r="A889" s="3">
        <f ca="1">IFERROR(__xludf.DUMMYFUNCTION("""COMPUTED_VALUE"""),44781)</f>
        <v>44781</v>
      </c>
      <c r="B889" s="4">
        <v>0</v>
      </c>
      <c r="C889" s="4"/>
    </row>
    <row r="890" spans="1:3" x14ac:dyDescent="0.2">
      <c r="A890" s="3">
        <f ca="1">IFERROR(__xludf.DUMMYFUNCTION("""COMPUTED_VALUE"""),44782)</f>
        <v>44782</v>
      </c>
      <c r="B890" s="4">
        <v>0</v>
      </c>
      <c r="C890" s="4"/>
    </row>
    <row r="891" spans="1:3" x14ac:dyDescent="0.2">
      <c r="A891" s="3">
        <f ca="1">IFERROR(__xludf.DUMMYFUNCTION("""COMPUTED_VALUE"""),44783)</f>
        <v>44783</v>
      </c>
      <c r="B891" s="4">
        <f ca="1">IFERROR(__xludf.DUMMYFUNCTION("""COMPUTED_VALUE"""),592)</f>
        <v>592</v>
      </c>
      <c r="C891" s="4">
        <f ca="1">IFERROR(__xludf.DUMMYFUNCTION("""COMPUTED_VALUE"""),84.5714285714285)</f>
        <v>84.571428571428498</v>
      </c>
    </row>
    <row r="892" spans="1:3" x14ac:dyDescent="0.2">
      <c r="A892" s="3">
        <f ca="1">IFERROR(__xludf.DUMMYFUNCTION("""COMPUTED_VALUE"""),44784)</f>
        <v>44784</v>
      </c>
      <c r="B892" s="4">
        <v>0</v>
      </c>
      <c r="C892" s="4"/>
    </row>
    <row r="893" spans="1:3" x14ac:dyDescent="0.2">
      <c r="A893" s="3">
        <f ca="1">IFERROR(__xludf.DUMMYFUNCTION("""COMPUTED_VALUE"""),44785)</f>
        <v>44785</v>
      </c>
      <c r="B893" s="4">
        <v>0</v>
      </c>
      <c r="C893" s="4"/>
    </row>
    <row r="894" spans="1:3" x14ac:dyDescent="0.2">
      <c r="A894" s="3">
        <f ca="1">IFERROR(__xludf.DUMMYFUNCTION("""COMPUTED_VALUE"""),44786)</f>
        <v>44786</v>
      </c>
      <c r="B894" s="4">
        <v>0</v>
      </c>
      <c r="C894" s="4"/>
    </row>
    <row r="895" spans="1:3" x14ac:dyDescent="0.2">
      <c r="A895" s="3">
        <f ca="1">IFERROR(__xludf.DUMMYFUNCTION("""COMPUTED_VALUE"""),44787)</f>
        <v>44787</v>
      </c>
      <c r="B895" s="4">
        <v>0</v>
      </c>
      <c r="C895" s="4"/>
    </row>
    <row r="896" spans="1:3" x14ac:dyDescent="0.2">
      <c r="A896" s="3">
        <f ca="1">IFERROR(__xludf.DUMMYFUNCTION("""COMPUTED_VALUE"""),44788)</f>
        <v>44788</v>
      </c>
      <c r="B896" s="4">
        <v>0</v>
      </c>
      <c r="C896" s="4"/>
    </row>
    <row r="897" spans="1:3" x14ac:dyDescent="0.2">
      <c r="A897" s="3">
        <f ca="1">IFERROR(__xludf.DUMMYFUNCTION("""COMPUTED_VALUE"""),44789)</f>
        <v>44789</v>
      </c>
      <c r="B897" s="4">
        <v>0</v>
      </c>
      <c r="C897" s="4"/>
    </row>
    <row r="898" spans="1:3" x14ac:dyDescent="0.2">
      <c r="A898" s="3">
        <f ca="1">IFERROR(__xludf.DUMMYFUNCTION("""COMPUTED_VALUE"""),44790)</f>
        <v>44790</v>
      </c>
      <c r="B898" s="4">
        <f ca="1">IFERROR(__xludf.DUMMYFUNCTION("""COMPUTED_VALUE"""),614)</f>
        <v>614</v>
      </c>
      <c r="C898" s="4">
        <f ca="1">IFERROR(__xludf.DUMMYFUNCTION("""COMPUTED_VALUE"""),87.7142857142857)</f>
        <v>87.714285714285694</v>
      </c>
    </row>
    <row r="899" spans="1:3" x14ac:dyDescent="0.2">
      <c r="A899" s="3">
        <f ca="1">IFERROR(__xludf.DUMMYFUNCTION("""COMPUTED_VALUE"""),44791)</f>
        <v>44791</v>
      </c>
      <c r="B899" s="4">
        <v>0</v>
      </c>
      <c r="C899" s="4"/>
    </row>
    <row r="900" spans="1:3" x14ac:dyDescent="0.2">
      <c r="A900" s="3">
        <f ca="1">IFERROR(__xludf.DUMMYFUNCTION("""COMPUTED_VALUE"""),44792)</f>
        <v>44792</v>
      </c>
      <c r="B900" s="4">
        <v>0</v>
      </c>
      <c r="C900" s="4"/>
    </row>
    <row r="901" spans="1:3" x14ac:dyDescent="0.2">
      <c r="A901" s="3">
        <f ca="1">IFERROR(__xludf.DUMMYFUNCTION("""COMPUTED_VALUE"""),44793)</f>
        <v>44793</v>
      </c>
      <c r="B901" s="4">
        <v>0</v>
      </c>
      <c r="C901" s="4"/>
    </row>
    <row r="902" spans="1:3" x14ac:dyDescent="0.2">
      <c r="A902" s="3">
        <f ca="1">IFERROR(__xludf.DUMMYFUNCTION("""COMPUTED_VALUE"""),44794)</f>
        <v>44794</v>
      </c>
      <c r="B902" s="4">
        <v>0</v>
      </c>
      <c r="C902" s="4"/>
    </row>
    <row r="903" spans="1:3" x14ac:dyDescent="0.2">
      <c r="A903" s="3">
        <f ca="1">IFERROR(__xludf.DUMMYFUNCTION("""COMPUTED_VALUE"""),44795)</f>
        <v>44795</v>
      </c>
      <c r="B903" s="4">
        <v>0</v>
      </c>
      <c r="C903" s="4"/>
    </row>
    <row r="904" spans="1:3" x14ac:dyDescent="0.2">
      <c r="A904" s="3">
        <f ca="1">IFERROR(__xludf.DUMMYFUNCTION("""COMPUTED_VALUE"""),44796)</f>
        <v>44796</v>
      </c>
      <c r="B904" s="4">
        <v>0</v>
      </c>
      <c r="C904" s="4"/>
    </row>
    <row r="905" spans="1:3" x14ac:dyDescent="0.2">
      <c r="A905" s="3">
        <f ca="1">IFERROR(__xludf.DUMMYFUNCTION("""COMPUTED_VALUE"""),44797)</f>
        <v>44797</v>
      </c>
      <c r="B905" s="4">
        <f ca="1">IFERROR(__xludf.DUMMYFUNCTION("""COMPUTED_VALUE"""),602)</f>
        <v>602</v>
      </c>
      <c r="C905" s="4">
        <f ca="1">IFERROR(__xludf.DUMMYFUNCTION("""COMPUTED_VALUE"""),86)</f>
        <v>86</v>
      </c>
    </row>
    <row r="906" spans="1:3" x14ac:dyDescent="0.2">
      <c r="A906" s="3">
        <f ca="1">IFERROR(__xludf.DUMMYFUNCTION("""COMPUTED_VALUE"""),44798)</f>
        <v>44798</v>
      </c>
      <c r="B906" s="4">
        <v>0</v>
      </c>
      <c r="C906" s="4"/>
    </row>
    <row r="907" spans="1:3" x14ac:dyDescent="0.2">
      <c r="A907" s="3">
        <f ca="1">IFERROR(__xludf.DUMMYFUNCTION("""COMPUTED_VALUE"""),44799)</f>
        <v>44799</v>
      </c>
      <c r="B907" s="4">
        <v>0</v>
      </c>
      <c r="C907" s="4"/>
    </row>
    <row r="908" spans="1:3" x14ac:dyDescent="0.2">
      <c r="A908" s="3">
        <f ca="1">IFERROR(__xludf.DUMMYFUNCTION("""COMPUTED_VALUE"""),44800)</f>
        <v>44800</v>
      </c>
      <c r="B908" s="4">
        <v>0</v>
      </c>
      <c r="C908" s="4"/>
    </row>
    <row r="909" spans="1:3" x14ac:dyDescent="0.2">
      <c r="A909" s="3">
        <f ca="1">IFERROR(__xludf.DUMMYFUNCTION("""COMPUTED_VALUE"""),44801)</f>
        <v>44801</v>
      </c>
      <c r="B909" s="4">
        <v>0</v>
      </c>
      <c r="C909" s="4"/>
    </row>
    <row r="910" spans="1:3" x14ac:dyDescent="0.2">
      <c r="A910" s="3">
        <f ca="1">IFERROR(__xludf.DUMMYFUNCTION("""COMPUTED_VALUE"""),44802)</f>
        <v>44802</v>
      </c>
      <c r="B910" s="4">
        <v>0</v>
      </c>
      <c r="C910" s="4"/>
    </row>
    <row r="911" spans="1:3" x14ac:dyDescent="0.2">
      <c r="A911" s="3">
        <f ca="1">IFERROR(__xludf.DUMMYFUNCTION("""COMPUTED_VALUE"""),44803)</f>
        <v>44803</v>
      </c>
      <c r="B911" s="4">
        <v>0</v>
      </c>
      <c r="C911" s="4"/>
    </row>
    <row r="912" spans="1:3" x14ac:dyDescent="0.2">
      <c r="A912" s="3">
        <f ca="1">IFERROR(__xludf.DUMMYFUNCTION("""COMPUTED_VALUE"""),44804)</f>
        <v>44804</v>
      </c>
      <c r="B912" s="4">
        <f ca="1">IFERROR(__xludf.DUMMYFUNCTION("""COMPUTED_VALUE"""),584)</f>
        <v>584</v>
      </c>
      <c r="C912" s="4">
        <f ca="1">IFERROR(__xludf.DUMMYFUNCTION("""COMPUTED_VALUE"""),83.4285714285714)</f>
        <v>83.428571428571402</v>
      </c>
    </row>
    <row r="913" spans="1:3" x14ac:dyDescent="0.2">
      <c r="A913" s="3">
        <f ca="1">IFERROR(__xludf.DUMMYFUNCTION("""COMPUTED_VALUE"""),44805)</f>
        <v>44805</v>
      </c>
      <c r="B913" s="4">
        <v>0</v>
      </c>
      <c r="C913" s="4"/>
    </row>
    <row r="914" spans="1:3" x14ac:dyDescent="0.2">
      <c r="A914" s="3">
        <f ca="1">IFERROR(__xludf.DUMMYFUNCTION("""COMPUTED_VALUE"""),44806)</f>
        <v>44806</v>
      </c>
      <c r="B914" s="4">
        <v>0</v>
      </c>
      <c r="C914" s="4"/>
    </row>
    <row r="915" spans="1:3" x14ac:dyDescent="0.2">
      <c r="A915" s="3">
        <f ca="1">IFERROR(__xludf.DUMMYFUNCTION("""COMPUTED_VALUE"""),44807)</f>
        <v>44807</v>
      </c>
      <c r="B915" s="4">
        <v>0</v>
      </c>
      <c r="C915" s="4"/>
    </row>
    <row r="916" spans="1:3" x14ac:dyDescent="0.2">
      <c r="A916" s="3">
        <f ca="1">IFERROR(__xludf.DUMMYFUNCTION("""COMPUTED_VALUE"""),44808)</f>
        <v>44808</v>
      </c>
      <c r="B916" s="4">
        <v>0</v>
      </c>
      <c r="C916" s="4"/>
    </row>
    <row r="917" spans="1:3" x14ac:dyDescent="0.2">
      <c r="A917" s="3">
        <f ca="1">IFERROR(__xludf.DUMMYFUNCTION("""COMPUTED_VALUE"""),44809)</f>
        <v>44809</v>
      </c>
      <c r="B917" s="4">
        <v>0</v>
      </c>
      <c r="C917" s="4"/>
    </row>
    <row r="918" spans="1:3" x14ac:dyDescent="0.2">
      <c r="A918" s="3">
        <f ca="1">IFERROR(__xludf.DUMMYFUNCTION("""COMPUTED_VALUE"""),44810)</f>
        <v>44810</v>
      </c>
      <c r="B918" s="4">
        <v>0</v>
      </c>
      <c r="C918" s="4"/>
    </row>
    <row r="919" spans="1:3" x14ac:dyDescent="0.2">
      <c r="A919" s="3">
        <f ca="1">IFERROR(__xludf.DUMMYFUNCTION("""COMPUTED_VALUE"""),44811)</f>
        <v>44811</v>
      </c>
      <c r="B919" s="4">
        <f ca="1">IFERROR(__xludf.DUMMYFUNCTION("""COMPUTED_VALUE"""),520)</f>
        <v>520</v>
      </c>
      <c r="C919" s="4">
        <f ca="1">IFERROR(__xludf.DUMMYFUNCTION("""COMPUTED_VALUE"""),74.2857142857142)</f>
        <v>74.285714285714207</v>
      </c>
    </row>
    <row r="920" spans="1:3" x14ac:dyDescent="0.2">
      <c r="A920" s="3">
        <f ca="1">IFERROR(__xludf.DUMMYFUNCTION("""COMPUTED_VALUE"""),44812)</f>
        <v>44812</v>
      </c>
      <c r="B920" s="4">
        <v>0</v>
      </c>
      <c r="C920" s="4"/>
    </row>
    <row r="921" spans="1:3" x14ac:dyDescent="0.2">
      <c r="A921" s="3">
        <f ca="1">IFERROR(__xludf.DUMMYFUNCTION("""COMPUTED_VALUE"""),44813)</f>
        <v>44813</v>
      </c>
      <c r="B921" s="4">
        <v>0</v>
      </c>
      <c r="C921" s="4"/>
    </row>
    <row r="922" spans="1:3" x14ac:dyDescent="0.2">
      <c r="A922" s="3">
        <f ca="1">IFERROR(__xludf.DUMMYFUNCTION("""COMPUTED_VALUE"""),44814)</f>
        <v>44814</v>
      </c>
      <c r="B922" s="4">
        <v>0</v>
      </c>
      <c r="C922" s="4"/>
    </row>
    <row r="923" spans="1:3" x14ac:dyDescent="0.2">
      <c r="A923" s="3">
        <f ca="1">IFERROR(__xludf.DUMMYFUNCTION("""COMPUTED_VALUE"""),44815)</f>
        <v>44815</v>
      </c>
      <c r="B923" s="4">
        <v>0</v>
      </c>
      <c r="C923" s="4"/>
    </row>
    <row r="924" spans="1:3" x14ac:dyDescent="0.2">
      <c r="A924" s="3">
        <f ca="1">IFERROR(__xludf.DUMMYFUNCTION("""COMPUTED_VALUE"""),44816)</f>
        <v>44816</v>
      </c>
      <c r="B924" s="4">
        <v>0</v>
      </c>
      <c r="C924" s="4"/>
    </row>
    <row r="925" spans="1:3" x14ac:dyDescent="0.2">
      <c r="A925" s="3">
        <f ca="1">IFERROR(__xludf.DUMMYFUNCTION("""COMPUTED_VALUE"""),44817)</f>
        <v>44817</v>
      </c>
      <c r="B925" s="4">
        <v>0</v>
      </c>
      <c r="C925" s="4"/>
    </row>
    <row r="926" spans="1:3" x14ac:dyDescent="0.2">
      <c r="A926" s="3">
        <f ca="1">IFERROR(__xludf.DUMMYFUNCTION("""COMPUTED_VALUE"""),44818)</f>
        <v>44818</v>
      </c>
      <c r="B926" s="4">
        <f ca="1">IFERROR(__xludf.DUMMYFUNCTION("""COMPUTED_VALUE"""),424)</f>
        <v>424</v>
      </c>
      <c r="C926" s="4">
        <f ca="1">IFERROR(__xludf.DUMMYFUNCTION("""COMPUTED_VALUE"""),60.5714285714285)</f>
        <v>60.571428571428498</v>
      </c>
    </row>
    <row r="927" spans="1:3" x14ac:dyDescent="0.2">
      <c r="A927" s="3">
        <f ca="1">IFERROR(__xludf.DUMMYFUNCTION("""COMPUTED_VALUE"""),44819)</f>
        <v>44819</v>
      </c>
      <c r="B927" s="4">
        <v>0</v>
      </c>
      <c r="C927" s="4"/>
    </row>
    <row r="928" spans="1:3" x14ac:dyDescent="0.2">
      <c r="A928" s="3">
        <f ca="1">IFERROR(__xludf.DUMMYFUNCTION("""COMPUTED_VALUE"""),44820)</f>
        <v>44820</v>
      </c>
      <c r="B928" s="4">
        <v>0</v>
      </c>
      <c r="C928" s="4"/>
    </row>
    <row r="929" spans="1:3" x14ac:dyDescent="0.2">
      <c r="A929" s="3">
        <f ca="1">IFERROR(__xludf.DUMMYFUNCTION("""COMPUTED_VALUE"""),44821)</f>
        <v>44821</v>
      </c>
      <c r="B929" s="4">
        <v>0</v>
      </c>
      <c r="C929" s="4"/>
    </row>
    <row r="930" spans="1:3" x14ac:dyDescent="0.2">
      <c r="A930" s="3">
        <f ca="1">IFERROR(__xludf.DUMMYFUNCTION("""COMPUTED_VALUE"""),44822)</f>
        <v>44822</v>
      </c>
      <c r="B930" s="4">
        <v>0</v>
      </c>
      <c r="C930" s="4"/>
    </row>
    <row r="931" spans="1:3" x14ac:dyDescent="0.2">
      <c r="A931" s="3">
        <f ca="1">IFERROR(__xludf.DUMMYFUNCTION("""COMPUTED_VALUE"""),44823)</f>
        <v>44823</v>
      </c>
      <c r="B931" s="4">
        <v>0</v>
      </c>
      <c r="C931" s="4"/>
    </row>
    <row r="932" spans="1:3" x14ac:dyDescent="0.2">
      <c r="A932" s="3">
        <f ca="1">IFERROR(__xludf.DUMMYFUNCTION("""COMPUTED_VALUE"""),44824)</f>
        <v>44824</v>
      </c>
      <c r="B932" s="4">
        <v>0</v>
      </c>
      <c r="C932" s="4"/>
    </row>
    <row r="933" spans="1:3" x14ac:dyDescent="0.2">
      <c r="A933" s="3">
        <f ca="1">IFERROR(__xludf.DUMMYFUNCTION("""COMPUTED_VALUE"""),44825)</f>
        <v>44825</v>
      </c>
      <c r="B933" s="4">
        <f ca="1">IFERROR(__xludf.DUMMYFUNCTION("""COMPUTED_VALUE"""),431)</f>
        <v>431</v>
      </c>
      <c r="C933" s="4">
        <f ca="1">IFERROR(__xludf.DUMMYFUNCTION("""COMPUTED_VALUE"""),61.5714285714285)</f>
        <v>61.571428571428498</v>
      </c>
    </row>
    <row r="934" spans="1:3" x14ac:dyDescent="0.2">
      <c r="A934" s="3">
        <f ca="1">IFERROR(__xludf.DUMMYFUNCTION("""COMPUTED_VALUE"""),44826)</f>
        <v>44826</v>
      </c>
      <c r="B934" s="4">
        <v>0</v>
      </c>
      <c r="C934" s="4"/>
    </row>
    <row r="935" spans="1:3" x14ac:dyDescent="0.2">
      <c r="A935" s="3">
        <f ca="1">IFERROR(__xludf.DUMMYFUNCTION("""COMPUTED_VALUE"""),44827)</f>
        <v>44827</v>
      </c>
      <c r="B935" s="4">
        <v>0</v>
      </c>
      <c r="C935" s="4"/>
    </row>
    <row r="936" spans="1:3" x14ac:dyDescent="0.2">
      <c r="A936" s="3">
        <f ca="1">IFERROR(__xludf.DUMMYFUNCTION("""COMPUTED_VALUE"""),44828)</f>
        <v>44828</v>
      </c>
      <c r="B936" s="4">
        <v>0</v>
      </c>
      <c r="C936" s="4"/>
    </row>
    <row r="937" spans="1:3" x14ac:dyDescent="0.2">
      <c r="A937" s="3">
        <f ca="1">IFERROR(__xludf.DUMMYFUNCTION("""COMPUTED_VALUE"""),44829)</f>
        <v>44829</v>
      </c>
      <c r="B937" s="4">
        <v>0</v>
      </c>
      <c r="C937" s="4"/>
    </row>
    <row r="938" spans="1:3" x14ac:dyDescent="0.2">
      <c r="A938" s="3">
        <f ca="1">IFERROR(__xludf.DUMMYFUNCTION("""COMPUTED_VALUE"""),44830)</f>
        <v>44830</v>
      </c>
      <c r="B938" s="4">
        <v>0</v>
      </c>
      <c r="C938" s="4"/>
    </row>
    <row r="939" spans="1:3" x14ac:dyDescent="0.2">
      <c r="A939" s="3">
        <f ca="1">IFERROR(__xludf.DUMMYFUNCTION("""COMPUTED_VALUE"""),44831)</f>
        <v>44831</v>
      </c>
      <c r="B939" s="4">
        <v>0</v>
      </c>
      <c r="C939" s="4"/>
    </row>
    <row r="940" spans="1:3" x14ac:dyDescent="0.2">
      <c r="A940" s="3">
        <f ca="1">IFERROR(__xludf.DUMMYFUNCTION("""COMPUTED_VALUE"""),44832)</f>
        <v>44832</v>
      </c>
      <c r="B940" s="4">
        <f ca="1">IFERROR(__xludf.DUMMYFUNCTION("""COMPUTED_VALUE"""),319)</f>
        <v>319</v>
      </c>
      <c r="C940" s="4">
        <f ca="1">IFERROR(__xludf.DUMMYFUNCTION("""COMPUTED_VALUE"""),45.5714285714285)</f>
        <v>45.571428571428498</v>
      </c>
    </row>
    <row r="941" spans="1:3" x14ac:dyDescent="0.2">
      <c r="A941" s="3">
        <f ca="1">IFERROR(__xludf.DUMMYFUNCTION("""COMPUTED_VALUE"""),44833)</f>
        <v>44833</v>
      </c>
      <c r="B941" s="4">
        <v>0</v>
      </c>
      <c r="C941" s="4"/>
    </row>
    <row r="942" spans="1:3" x14ac:dyDescent="0.2">
      <c r="A942" s="3">
        <f ca="1">IFERROR(__xludf.DUMMYFUNCTION("""COMPUTED_VALUE"""),44834)</f>
        <v>44834</v>
      </c>
      <c r="B942" s="4">
        <v>0</v>
      </c>
      <c r="C942" s="4"/>
    </row>
    <row r="943" spans="1:3" x14ac:dyDescent="0.2">
      <c r="A943" s="3">
        <f ca="1">IFERROR(__xludf.DUMMYFUNCTION("""COMPUTED_VALUE"""),44835)</f>
        <v>44835</v>
      </c>
      <c r="B943" s="4">
        <v>0</v>
      </c>
      <c r="C943" s="4"/>
    </row>
    <row r="944" spans="1:3" x14ac:dyDescent="0.2">
      <c r="A944" s="3">
        <f ca="1">IFERROR(__xludf.DUMMYFUNCTION("""COMPUTED_VALUE"""),44836)</f>
        <v>44836</v>
      </c>
      <c r="B944" s="4">
        <v>0</v>
      </c>
      <c r="C944" s="4"/>
    </row>
    <row r="945" spans="1:3" x14ac:dyDescent="0.2">
      <c r="A945" s="3">
        <f ca="1">IFERROR(__xludf.DUMMYFUNCTION("""COMPUTED_VALUE"""),44837)</f>
        <v>44837</v>
      </c>
      <c r="B945" s="4">
        <v>0</v>
      </c>
      <c r="C945" s="4"/>
    </row>
    <row r="946" spans="1:3" x14ac:dyDescent="0.2">
      <c r="A946" s="3">
        <f ca="1">IFERROR(__xludf.DUMMYFUNCTION("""COMPUTED_VALUE"""),44838)</f>
        <v>44838</v>
      </c>
      <c r="B946" s="4">
        <v>0</v>
      </c>
      <c r="C946" s="4"/>
    </row>
    <row r="947" spans="1:3" x14ac:dyDescent="0.2">
      <c r="A947" s="3">
        <f ca="1">IFERROR(__xludf.DUMMYFUNCTION("""COMPUTED_VALUE"""),44839)</f>
        <v>44839</v>
      </c>
      <c r="B947" s="4">
        <f ca="1">IFERROR(__xludf.DUMMYFUNCTION("""COMPUTED_VALUE"""),295)</f>
        <v>295</v>
      </c>
      <c r="C947" s="4">
        <f ca="1">IFERROR(__xludf.DUMMYFUNCTION("""COMPUTED_VALUE"""),42.1428571428571)</f>
        <v>42.142857142857103</v>
      </c>
    </row>
    <row r="948" spans="1:3" x14ac:dyDescent="0.2">
      <c r="A948" s="4"/>
      <c r="B948" s="4">
        <v>0</v>
      </c>
      <c r="C948" s="4"/>
    </row>
    <row r="949" spans="1:3" x14ac:dyDescent="0.2">
      <c r="A949" s="4"/>
      <c r="B949" s="4">
        <v>0</v>
      </c>
      <c r="C949" s="4"/>
    </row>
    <row r="950" spans="1:3" x14ac:dyDescent="0.2">
      <c r="A950" s="4"/>
      <c r="B950" s="4">
        <v>0</v>
      </c>
      <c r="C950" s="4"/>
    </row>
    <row r="951" spans="1:3" x14ac:dyDescent="0.2">
      <c r="A951" s="4"/>
      <c r="B951" s="4">
        <v>0</v>
      </c>
      <c r="C951" s="4"/>
    </row>
    <row r="952" spans="1:3" x14ac:dyDescent="0.2">
      <c r="A952" s="4"/>
      <c r="B952" s="4">
        <v>0</v>
      </c>
      <c r="C952" s="4"/>
    </row>
    <row r="953" spans="1:3" x14ac:dyDescent="0.2">
      <c r="A953" s="4"/>
      <c r="B953" s="4">
        <v>0</v>
      </c>
      <c r="C953" s="4"/>
    </row>
    <row r="954" spans="1:3" x14ac:dyDescent="0.2">
      <c r="A954" s="4"/>
      <c r="B954" s="4">
        <v>0</v>
      </c>
      <c r="C954" s="4"/>
    </row>
    <row r="955" spans="1:3" x14ac:dyDescent="0.2">
      <c r="A955" s="4"/>
      <c r="B955" s="4">
        <v>0</v>
      </c>
      <c r="C955" s="4"/>
    </row>
    <row r="956" spans="1:3" x14ac:dyDescent="0.2">
      <c r="A956" s="4"/>
      <c r="B956" s="4">
        <v>0</v>
      </c>
      <c r="C956" s="4"/>
    </row>
    <row r="957" spans="1:3" x14ac:dyDescent="0.2">
      <c r="A957" s="4"/>
      <c r="B957" s="4">
        <v>0</v>
      </c>
      <c r="C957" s="4"/>
    </row>
    <row r="958" spans="1:3" x14ac:dyDescent="0.2">
      <c r="A958" s="4"/>
      <c r="B958" s="4">
        <v>0</v>
      </c>
      <c r="C958" s="4"/>
    </row>
    <row r="959" spans="1:3" x14ac:dyDescent="0.2">
      <c r="A959" s="4"/>
      <c r="B959" s="4">
        <v>0</v>
      </c>
      <c r="C959" s="4"/>
    </row>
    <row r="960" spans="1:3" x14ac:dyDescent="0.2">
      <c r="A960" s="4"/>
      <c r="B960" s="4">
        <v>0</v>
      </c>
      <c r="C960" s="4"/>
    </row>
    <row r="961" spans="1:3" x14ac:dyDescent="0.2">
      <c r="A961" s="4"/>
      <c r="B961" s="4">
        <v>0</v>
      </c>
      <c r="C961" s="4"/>
    </row>
    <row r="962" spans="1:3" x14ac:dyDescent="0.2">
      <c r="A962" s="4"/>
      <c r="B962" s="4">
        <v>0</v>
      </c>
      <c r="C962" s="4"/>
    </row>
    <row r="963" spans="1:3" x14ac:dyDescent="0.2">
      <c r="A963" s="4"/>
      <c r="B963" s="4">
        <v>0</v>
      </c>
      <c r="C963" s="4"/>
    </row>
    <row r="964" spans="1:3" x14ac:dyDescent="0.2">
      <c r="A964" s="4"/>
      <c r="B964" s="4">
        <v>0</v>
      </c>
      <c r="C964" s="4"/>
    </row>
    <row r="965" spans="1:3" x14ac:dyDescent="0.2">
      <c r="A965" s="4"/>
      <c r="B965" s="4">
        <v>0</v>
      </c>
      <c r="C965" s="4"/>
    </row>
    <row r="966" spans="1:3" x14ac:dyDescent="0.2">
      <c r="A966" s="4"/>
      <c r="B966" s="4">
        <v>0</v>
      </c>
      <c r="C966" s="4"/>
    </row>
    <row r="967" spans="1:3" x14ac:dyDescent="0.2">
      <c r="A967" s="4"/>
      <c r="B967" s="4">
        <v>0</v>
      </c>
      <c r="C967" s="4"/>
    </row>
    <row r="968" spans="1:3" x14ac:dyDescent="0.2">
      <c r="A968" s="4"/>
      <c r="B968" s="4">
        <v>0</v>
      </c>
      <c r="C968" s="4"/>
    </row>
    <row r="969" spans="1:3" x14ac:dyDescent="0.2">
      <c r="A969" s="4"/>
      <c r="B969" s="4">
        <v>0</v>
      </c>
      <c r="C969" s="4"/>
    </row>
    <row r="970" spans="1:3" x14ac:dyDescent="0.2">
      <c r="A970" s="4"/>
      <c r="B970" s="4">
        <v>0</v>
      </c>
      <c r="C970" s="4"/>
    </row>
    <row r="971" spans="1:3" x14ac:dyDescent="0.2">
      <c r="A971" s="4"/>
      <c r="B971" s="4">
        <v>0</v>
      </c>
      <c r="C971" s="4"/>
    </row>
    <row r="972" spans="1:3" x14ac:dyDescent="0.2">
      <c r="A972" s="4"/>
      <c r="B972" s="4">
        <v>0</v>
      </c>
      <c r="C972" s="4"/>
    </row>
    <row r="973" spans="1:3" x14ac:dyDescent="0.2">
      <c r="A973" s="4"/>
      <c r="B973" s="4">
        <v>0</v>
      </c>
      <c r="C973" s="4"/>
    </row>
    <row r="974" spans="1:3" x14ac:dyDescent="0.2">
      <c r="A974" s="4"/>
      <c r="B974" s="4">
        <v>0</v>
      </c>
      <c r="C974" s="4"/>
    </row>
    <row r="975" spans="1:3" x14ac:dyDescent="0.2">
      <c r="A975" s="4"/>
      <c r="B975" s="4">
        <v>0</v>
      </c>
      <c r="C975" s="4"/>
    </row>
    <row r="976" spans="1:3" x14ac:dyDescent="0.2">
      <c r="A976" s="4"/>
      <c r="B976" s="4">
        <v>0</v>
      </c>
      <c r="C976" s="4"/>
    </row>
    <row r="977" spans="1:3" x14ac:dyDescent="0.2">
      <c r="A977" s="4"/>
      <c r="B977" s="4">
        <v>0</v>
      </c>
      <c r="C977" s="4"/>
    </row>
    <row r="978" spans="1:3" x14ac:dyDescent="0.2">
      <c r="A978" s="4"/>
      <c r="B978" s="4">
        <v>0</v>
      </c>
      <c r="C978" s="4"/>
    </row>
    <row r="979" spans="1:3" x14ac:dyDescent="0.2">
      <c r="A979" s="4"/>
      <c r="B979" s="4">
        <v>0</v>
      </c>
      <c r="C979" s="4"/>
    </row>
    <row r="980" spans="1:3" x14ac:dyDescent="0.2">
      <c r="A980" s="4"/>
      <c r="B980" s="4">
        <v>0</v>
      </c>
      <c r="C980" s="4"/>
    </row>
    <row r="981" spans="1:3" x14ac:dyDescent="0.2">
      <c r="A981" s="4"/>
      <c r="B981" s="4">
        <v>0</v>
      </c>
      <c r="C981" s="4"/>
    </row>
    <row r="982" spans="1:3" x14ac:dyDescent="0.2">
      <c r="A982" s="4"/>
      <c r="B982" s="4">
        <v>0</v>
      </c>
      <c r="C982" s="4"/>
    </row>
    <row r="983" spans="1:3" x14ac:dyDescent="0.2">
      <c r="A983" s="4"/>
      <c r="B983" s="4">
        <v>0</v>
      </c>
      <c r="C983" s="4"/>
    </row>
    <row r="984" spans="1:3" x14ac:dyDescent="0.2">
      <c r="A984" s="4"/>
      <c r="B984" s="4">
        <v>0</v>
      </c>
      <c r="C984" s="4"/>
    </row>
    <row r="985" spans="1:3" x14ac:dyDescent="0.2">
      <c r="A985" s="4"/>
      <c r="B985" s="4">
        <v>0</v>
      </c>
      <c r="C985" s="4"/>
    </row>
    <row r="986" spans="1:3" x14ac:dyDescent="0.2">
      <c r="A986" s="4"/>
      <c r="B986" s="4">
        <v>0</v>
      </c>
      <c r="C986" s="4"/>
    </row>
    <row r="987" spans="1:3" x14ac:dyDescent="0.2">
      <c r="A987" s="4"/>
      <c r="B987" s="4">
        <v>0</v>
      </c>
      <c r="C987" s="4"/>
    </row>
    <row r="988" spans="1:3" x14ac:dyDescent="0.2">
      <c r="A988" s="4"/>
      <c r="B988" s="4">
        <v>0</v>
      </c>
      <c r="C988" s="4"/>
    </row>
    <row r="989" spans="1:3" x14ac:dyDescent="0.2">
      <c r="A989" s="4"/>
      <c r="B989" s="4">
        <v>0</v>
      </c>
      <c r="C989" s="4"/>
    </row>
    <row r="990" spans="1:3" x14ac:dyDescent="0.2">
      <c r="A990" s="4"/>
      <c r="B990" s="4">
        <v>0</v>
      </c>
      <c r="C990" s="4"/>
    </row>
    <row r="991" spans="1:3" x14ac:dyDescent="0.2">
      <c r="A991" s="4"/>
      <c r="B991" s="4">
        <v>0</v>
      </c>
      <c r="C991" s="4"/>
    </row>
    <row r="992" spans="1:3" x14ac:dyDescent="0.2">
      <c r="A992" s="4"/>
      <c r="B992" s="4">
        <v>0</v>
      </c>
      <c r="C992" s="4"/>
    </row>
    <row r="993" spans="1:3" x14ac:dyDescent="0.2">
      <c r="A993" s="4"/>
      <c r="B993" s="4">
        <v>0</v>
      </c>
      <c r="C993" s="4"/>
    </row>
    <row r="994" spans="1:3" x14ac:dyDescent="0.2">
      <c r="A994" s="4"/>
      <c r="B994" s="4">
        <v>0</v>
      </c>
      <c r="C994" s="4"/>
    </row>
    <row r="995" spans="1:3" x14ac:dyDescent="0.2">
      <c r="A995" s="4"/>
      <c r="B995" s="4">
        <v>0</v>
      </c>
      <c r="C995" s="4"/>
    </row>
    <row r="996" spans="1:3" x14ac:dyDescent="0.2">
      <c r="A996" s="4"/>
      <c r="B996" s="4">
        <v>0</v>
      </c>
      <c r="C996" s="4"/>
    </row>
    <row r="997" spans="1:3" x14ac:dyDescent="0.2">
      <c r="A997" s="4"/>
      <c r="B997" s="4">
        <v>0</v>
      </c>
      <c r="C997" s="4"/>
    </row>
    <row r="998" spans="1:3" x14ac:dyDescent="0.2">
      <c r="A998" s="4"/>
      <c r="B998" s="4">
        <v>0</v>
      </c>
      <c r="C99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Első oltás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Elíz Papp</cp:lastModifiedBy>
  <dcterms:modified xsi:type="dcterms:W3CDTF">2022-11-19T01:11:13Z</dcterms:modified>
</cp:coreProperties>
</file>